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https://studenthcmusedu-my.sharepoint.com/personal/20110310_student_hcmus_edu_vn/Documents/EXCEL/Project/"/>
    </mc:Choice>
  </mc:AlternateContent>
  <xr:revisionPtr revIDLastSave="1243" documentId="13_ncr:1_{B24014A6-2049-4A00-A6BC-956D2339CF8D}" xr6:coauthVersionLast="47" xr6:coauthVersionMax="47" xr10:uidLastSave="{E3B4944D-1AFE-4428-8DC9-C05BFDCA972A}"/>
  <bookViews>
    <workbookView xWindow="-108" yWindow="-108" windowWidth="23256" windowHeight="12456" activeTab="2" xr2:uid="{BCE64C4F-A7B2-411A-A9BF-D7BB2C6F11BB}"/>
  </bookViews>
  <sheets>
    <sheet name="Data" sheetId="1" r:id="rId1"/>
    <sheet name="Pivot" sheetId="3" r:id="rId2"/>
    <sheet name="Dashboard" sheetId="6" r:id="rId3"/>
  </sheets>
  <definedNames>
    <definedName name="_xlchart.v2.0" hidden="1">Pivot!$P$12:$P$16</definedName>
    <definedName name="_xlchart.v2.1" hidden="1">Pivot!$Q$11</definedName>
    <definedName name="_xlchart.v2.2" hidden="1">Pivot!$Q$12:$Q$16</definedName>
    <definedName name="_xlchart.v2.3" hidden="1">Pivot!$P$12:$P$16</definedName>
    <definedName name="_xlchart.v2.4" hidden="1">Pivot!$Q$11</definedName>
    <definedName name="_xlchart.v2.5" hidden="1">Pivot!$Q$12:$Q$16</definedName>
    <definedName name="_xlchart.v5.6" hidden="1">Pivot!$S$11</definedName>
    <definedName name="_xlchart.v5.7" hidden="1">Pivot!$S$12:$S$16</definedName>
    <definedName name="_xlchart.v5.8" hidden="1">Pivot!$T$11</definedName>
    <definedName name="_xlchart.v5.9" hidden="1">Pivot!$T$12:$T$16</definedName>
    <definedName name="Slicer_Month">#N/A</definedName>
    <definedName name="Slicer_Quarter">#N/A</definedName>
  </definedNames>
  <calcPr calcId="191029" concurrentCalc="0"/>
  <pivotCaches>
    <pivotCache cacheId="2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 i="3" l="1"/>
  <c r="B19" i="3"/>
  <c r="B22" i="3"/>
  <c r="B21" i="3"/>
  <c r="B20" i="3"/>
  <c r="B13" i="3"/>
  <c r="B14" i="3"/>
  <c r="B11" i="3"/>
  <c r="B12" i="3"/>
  <c r="B9" i="3"/>
  <c r="B10" i="3"/>
  <c r="S13" i="3"/>
  <c r="T13" i="3"/>
  <c r="S14" i="3"/>
  <c r="T14" i="3"/>
  <c r="S15" i="3"/>
  <c r="T15" i="3"/>
  <c r="S16" i="3"/>
  <c r="T16" i="3"/>
  <c r="S12" i="3"/>
  <c r="T12" i="3"/>
  <c r="P13" i="3"/>
  <c r="Q13" i="3"/>
  <c r="P14" i="3"/>
  <c r="Q14" i="3"/>
  <c r="P15" i="3"/>
  <c r="Q15" i="3"/>
  <c r="P16" i="3"/>
  <c r="Q16" i="3"/>
  <c r="P12" i="3"/>
  <c r="Q12" i="3"/>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2" i="1"/>
  <c r="M3" i="1"/>
  <c r="M2"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alcChain>
</file>

<file path=xl/sharedStrings.xml><?xml version="1.0" encoding="utf-8"?>
<sst xmlns="http://schemas.openxmlformats.org/spreadsheetml/2006/main" count="288" uniqueCount="64">
  <si>
    <t>Date</t>
  </si>
  <si>
    <t>Region</t>
  </si>
  <si>
    <t>Sales</t>
  </si>
  <si>
    <t>Profit</t>
  </si>
  <si>
    <t>Target Sales</t>
  </si>
  <si>
    <t>No of Customers</t>
  </si>
  <si>
    <t>Sales Completion Rate</t>
  </si>
  <si>
    <t>Profit Completion Rate</t>
  </si>
  <si>
    <t>Customer Completion Rate</t>
  </si>
  <si>
    <t>Country</t>
  </si>
  <si>
    <t>Customer Satisfaction</t>
  </si>
  <si>
    <t>Score</t>
  </si>
  <si>
    <t>East</t>
  </si>
  <si>
    <t>Argentina</t>
  </si>
  <si>
    <t>Speed</t>
  </si>
  <si>
    <t>West</t>
  </si>
  <si>
    <t>Colombia</t>
  </si>
  <si>
    <t>Quality</t>
  </si>
  <si>
    <t>South</t>
  </si>
  <si>
    <t>Brazil</t>
  </si>
  <si>
    <t>Hygiene</t>
  </si>
  <si>
    <t>Ecuador</t>
  </si>
  <si>
    <t>Peru</t>
  </si>
  <si>
    <t>Service</t>
  </si>
  <si>
    <t>North</t>
  </si>
  <si>
    <t>Availability</t>
  </si>
  <si>
    <t>Month</t>
  </si>
  <si>
    <t>Quarter</t>
  </si>
  <si>
    <t>Row Labels</t>
  </si>
  <si>
    <t>Jan</t>
  </si>
  <si>
    <t>Feb</t>
  </si>
  <si>
    <t>Mar</t>
  </si>
  <si>
    <t>Apr</t>
  </si>
  <si>
    <t>May</t>
  </si>
  <si>
    <t>Jun</t>
  </si>
  <si>
    <t>Jul</t>
  </si>
  <si>
    <t>Aug</t>
  </si>
  <si>
    <t>Sep</t>
  </si>
  <si>
    <t>Oct</t>
  </si>
  <si>
    <t>Nov</t>
  </si>
  <si>
    <t>Dec</t>
  </si>
  <si>
    <t>Grand Total</t>
  </si>
  <si>
    <t>Sales &amp; Target Sales by month</t>
  </si>
  <si>
    <t xml:space="preserve">Sales </t>
  </si>
  <si>
    <t xml:space="preserve">Target Sales </t>
  </si>
  <si>
    <t>No of customer by month</t>
  </si>
  <si>
    <t xml:space="preserve">No of Customers </t>
  </si>
  <si>
    <t>Profit &amp; Sales by Region</t>
  </si>
  <si>
    <t xml:space="preserve"> Profit</t>
  </si>
  <si>
    <t xml:space="preserve"> Sales</t>
  </si>
  <si>
    <t>Customer Satisfaction Score</t>
  </si>
  <si>
    <t>Sales by Country</t>
  </si>
  <si>
    <t xml:space="preserve"> Score</t>
  </si>
  <si>
    <t>Average of Sales Completion Rate</t>
  </si>
  <si>
    <t>Average of Profit Completion Rate</t>
  </si>
  <si>
    <t>Average of Customer Completion Rate</t>
  </si>
  <si>
    <t>Values</t>
  </si>
  <si>
    <t>Pending</t>
  </si>
  <si>
    <t>Metric</t>
  </si>
  <si>
    <t>Total</t>
  </si>
  <si>
    <t>No of Customer</t>
  </si>
  <si>
    <t xml:space="preserve"> </t>
  </si>
  <si>
    <t>pending</t>
  </si>
  <si>
    <t>KPIS Workout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</si>
</sst>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_(* #,##0_);_(* \(#,##0\);_(* &quot;-&quot;??_);_(@_)"/>
    <numFmt numFmtId="165" formatCode="0.0,&quot;k&quot;"/>
    <numFmt numFmtId="166" formatCode="0,&quot;k&quot;"/>
    <numFmt numFmtId="167" formatCode="_([$$-409]* #,##0_);_([$$-409]* \(#,##0\);_([$$-409]* &quot;-&quot;??_);_(@_)"/>
  </numFmts>
  <fonts count="6" x14ac:knownFonts="1">
    <font>
      <sz val="11"/>
      <color theme="1"/>
      <name val="Aptos Narrow"/>
      <family val="2"/>
      <scheme val="minor"/>
    </font>
    <font>
      <sz val="11"/>
      <color theme="1"/>
      <name val="Aptos Narrow"/>
      <family val="2"/>
      <scheme val="minor"/>
    </font>
    <font>
      <b/>
      <sz val="11"/>
      <color theme="1"/>
      <name val="Aptos Narrow"/>
      <family val="2"/>
      <scheme val="minor"/>
    </font>
    <font>
      <b/>
      <sz val="11"/>
      <color rgb="FFFF0000"/>
      <name val="Aptos Narrow"/>
      <family val="2"/>
      <scheme val="minor"/>
    </font>
    <font>
      <sz val="11"/>
      <color theme="1"/>
      <name val="Calibri"/>
      <family val="2"/>
    </font>
    <font>
      <b/>
      <sz val="11"/>
      <color theme="1"/>
      <name val="Calibri"/>
      <family val="2"/>
    </font>
  </fonts>
  <fills count="4">
    <fill>
      <patternFill patternType="none"/>
    </fill>
    <fill>
      <patternFill patternType="gray125"/>
    </fill>
    <fill>
      <patternFill patternType="solid">
        <fgColor theme="4" tint="0.59999389629810485"/>
        <bgColor indexed="64"/>
      </patternFill>
    </fill>
    <fill>
      <patternFill patternType="solid">
        <fgColor theme="3" tint="0.249977111117893"/>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0">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1" applyNumberFormat="1" applyFont="1"/>
    <xf numFmtId="164" fontId="0" fillId="0" borderId="0" xfId="0" applyNumberFormat="1"/>
    <xf numFmtId="0" fontId="3" fillId="0" borderId="0" xfId="0" applyFont="1"/>
    <xf numFmtId="165" fontId="0" fillId="0" borderId="0" xfId="0" applyNumberFormat="1"/>
    <xf numFmtId="1" fontId="0" fillId="0" borderId="0" xfId="0" applyNumberFormat="1"/>
    <xf numFmtId="166" fontId="0" fillId="0" borderId="0" xfId="0" applyNumberFormat="1"/>
    <xf numFmtId="9" fontId="0" fillId="0" borderId="0" xfId="0" applyNumberFormat="1"/>
    <xf numFmtId="9" fontId="0" fillId="0" borderId="0" xfId="2" applyFont="1"/>
    <xf numFmtId="167" fontId="0" fillId="0" borderId="0" xfId="0" applyNumberFormat="1"/>
    <xf numFmtId="0" fontId="2" fillId="2" borderId="0" xfId="0" applyFont="1" applyFill="1" applyAlignment="1">
      <alignment horizontal="left"/>
    </xf>
    <xf numFmtId="0" fontId="2" fillId="2" borderId="0" xfId="0" applyFont="1" applyFill="1"/>
    <xf numFmtId="0" fontId="4" fillId="0" borderId="0" xfId="0" applyFont="1"/>
    <xf numFmtId="0" fontId="5" fillId="0" borderId="0" xfId="0" applyFont="1"/>
    <xf numFmtId="9" fontId="0" fillId="0" borderId="0" xfId="0" applyNumberFormat="1" applyAlignment="1">
      <alignment horizontal="left"/>
    </xf>
    <xf numFmtId="0" fontId="0" fillId="0" borderId="0" xfId="0" applyNumberFormat="1"/>
    <xf numFmtId="0" fontId="0" fillId="3" borderId="0" xfId="0" applyFill="1"/>
  </cellXfs>
  <cellStyles count="3">
    <cellStyle name="Comma" xfId="1" builtinId="3"/>
    <cellStyle name="Normal" xfId="0" builtinId="0"/>
    <cellStyle name="Percent" xfId="2" builtinId="5"/>
  </cellStyles>
  <dxfs count="167">
    <dxf>
      <numFmt numFmtId="166" formatCode="0,&quot;k&quot;"/>
    </dxf>
    <dxf>
      <numFmt numFmtId="1" formatCode="0"/>
    </dxf>
    <dxf>
      <numFmt numFmtId="165" formatCode="0.0,&quot;k&quot;"/>
    </dxf>
    <dxf>
      <numFmt numFmtId="165" formatCode="0.0,&quot;k&quot;"/>
    </dxf>
    <dxf>
      <numFmt numFmtId="13" formatCode="0%"/>
    </dxf>
    <dxf>
      <numFmt numFmtId="13" formatCode="0%"/>
    </dxf>
    <dxf>
      <fill>
        <patternFill patternType="solid">
          <bgColor rgb="FFFFFF00"/>
        </patternFill>
      </fill>
    </dxf>
    <dxf>
      <fill>
        <patternFill patternType="solid">
          <bgColor rgb="FFFFFF00"/>
        </patternFill>
      </fill>
    </dxf>
    <dxf>
      <fill>
        <patternFill>
          <bgColor theme="3" tint="0.249977111117893"/>
        </patternFill>
      </fill>
    </dxf>
    <dxf>
      <fill>
        <patternFill>
          <bgColor theme="3" tint="0.249977111117893"/>
        </patternFill>
      </fill>
    </dxf>
    <dxf>
      <numFmt numFmtId="166" formatCode="0,&quot;k&quot;"/>
    </dxf>
    <dxf>
      <numFmt numFmtId="1" formatCode="0"/>
    </dxf>
    <dxf>
      <numFmt numFmtId="165" formatCode="0.0,&quot;k&quot;"/>
    </dxf>
    <dxf>
      <numFmt numFmtId="165" formatCode="0.0,&quot;k&quot;"/>
    </dxf>
    <dxf>
      <numFmt numFmtId="13" formatCode="0%"/>
    </dxf>
    <dxf>
      <numFmt numFmtId="13" formatCode="0%"/>
    </dxf>
    <dxf>
      <fill>
        <patternFill patternType="solid">
          <bgColor rgb="FFFFFF00"/>
        </patternFill>
      </fill>
    </dxf>
    <dxf>
      <fill>
        <patternFill patternType="solid">
          <bgColor rgb="FFFFFF00"/>
        </patternFill>
      </fill>
    </dxf>
    <dxf>
      <fill>
        <patternFill>
          <bgColor theme="3" tint="0.249977111117893"/>
        </patternFill>
      </fill>
    </dxf>
    <dxf>
      <fill>
        <patternFill>
          <bgColor theme="3" tint="0.249977111117893"/>
        </patternFill>
      </fill>
    </dxf>
    <dxf>
      <numFmt numFmtId="166" formatCode="0,&quot;k&quot;"/>
    </dxf>
    <dxf>
      <numFmt numFmtId="1" formatCode="0"/>
    </dxf>
    <dxf>
      <numFmt numFmtId="165" formatCode="0.0,&quot;k&quot;"/>
    </dxf>
    <dxf>
      <numFmt numFmtId="165" formatCode="0.0,&quot;k&quot;"/>
    </dxf>
    <dxf>
      <numFmt numFmtId="13" formatCode="0%"/>
    </dxf>
    <dxf>
      <numFmt numFmtId="13" formatCode="0%"/>
    </dxf>
    <dxf>
      <fill>
        <patternFill patternType="solid">
          <bgColor rgb="FFFFFF00"/>
        </patternFill>
      </fill>
    </dxf>
    <dxf>
      <fill>
        <patternFill patternType="solid">
          <bgColor rgb="FFFFFF00"/>
        </patternFill>
      </fill>
    </dxf>
    <dxf>
      <fill>
        <patternFill>
          <bgColor theme="3" tint="0.249977111117893"/>
        </patternFill>
      </fill>
    </dxf>
    <dxf>
      <fill>
        <patternFill>
          <bgColor theme="3" tint="0.249977111117893"/>
        </patternFill>
      </fill>
    </dxf>
    <dxf>
      <numFmt numFmtId="166" formatCode="0,&quot;k&quot;"/>
    </dxf>
    <dxf>
      <numFmt numFmtId="1" formatCode="0"/>
    </dxf>
    <dxf>
      <numFmt numFmtId="165" formatCode="0.0,&quot;k&quot;"/>
    </dxf>
    <dxf>
      <numFmt numFmtId="165" formatCode="0.0,&quot;k&quot;"/>
    </dxf>
    <dxf>
      <numFmt numFmtId="13" formatCode="0%"/>
    </dxf>
    <dxf>
      <numFmt numFmtId="13" formatCode="0%"/>
    </dxf>
    <dxf>
      <fill>
        <patternFill patternType="solid">
          <bgColor rgb="FFFFFF00"/>
        </patternFill>
      </fill>
    </dxf>
    <dxf>
      <fill>
        <patternFill patternType="solid">
          <bgColor rgb="FFFFFF00"/>
        </patternFill>
      </fill>
    </dxf>
    <dxf>
      <fill>
        <patternFill>
          <bgColor theme="3" tint="0.249977111117893"/>
        </patternFill>
      </fill>
    </dxf>
    <dxf>
      <fill>
        <patternFill>
          <bgColor theme="3" tint="0.249977111117893"/>
        </patternFill>
      </fill>
    </dxf>
    <dxf>
      <numFmt numFmtId="166" formatCode="0,&quot;k&quot;"/>
    </dxf>
    <dxf>
      <numFmt numFmtId="1" formatCode="0"/>
    </dxf>
    <dxf>
      <numFmt numFmtId="165" formatCode="0.0,&quot;k&quot;"/>
    </dxf>
    <dxf>
      <numFmt numFmtId="165" formatCode="0.0,&quot;k&quot;"/>
    </dxf>
    <dxf>
      <numFmt numFmtId="13" formatCode="0%"/>
    </dxf>
    <dxf>
      <numFmt numFmtId="13" formatCode="0%"/>
    </dxf>
    <dxf>
      <fill>
        <patternFill patternType="solid">
          <bgColor rgb="FFFFFF00"/>
        </patternFill>
      </fill>
    </dxf>
    <dxf>
      <fill>
        <patternFill patternType="solid">
          <bgColor rgb="FFFFFF00"/>
        </patternFill>
      </fill>
    </dxf>
    <dxf>
      <fill>
        <patternFill>
          <bgColor theme="3" tint="0.249977111117893"/>
        </patternFill>
      </fill>
    </dxf>
    <dxf>
      <fill>
        <patternFill>
          <bgColor theme="3" tint="0.249977111117893"/>
        </patternFill>
      </fill>
    </dxf>
    <dxf>
      <numFmt numFmtId="166" formatCode="0,&quot;k&quot;"/>
    </dxf>
    <dxf>
      <numFmt numFmtId="1" formatCode="0"/>
    </dxf>
    <dxf>
      <numFmt numFmtId="165" formatCode="0.0,&quot;k&quot;"/>
    </dxf>
    <dxf>
      <numFmt numFmtId="165" formatCode="0.0,&quot;k&quot;"/>
    </dxf>
    <dxf>
      <numFmt numFmtId="13" formatCode="0%"/>
    </dxf>
    <dxf>
      <numFmt numFmtId="13" formatCode="0%"/>
    </dxf>
    <dxf>
      <fill>
        <patternFill patternType="solid">
          <bgColor rgb="FFFFFF00"/>
        </patternFill>
      </fill>
    </dxf>
    <dxf>
      <fill>
        <patternFill patternType="solid">
          <bgColor rgb="FFFFFF00"/>
        </patternFill>
      </fill>
    </dxf>
    <dxf>
      <fill>
        <patternFill>
          <bgColor theme="3" tint="0.249977111117893"/>
        </patternFill>
      </fill>
    </dxf>
    <dxf>
      <fill>
        <patternFill>
          <bgColor theme="3" tint="0.249977111117893"/>
        </patternFill>
      </fill>
    </dxf>
    <dxf>
      <numFmt numFmtId="166" formatCode="0,&quot;k&quot;"/>
    </dxf>
    <dxf>
      <numFmt numFmtId="1" formatCode="0"/>
    </dxf>
    <dxf>
      <numFmt numFmtId="165" formatCode="0.0,&quot;k&quot;"/>
    </dxf>
    <dxf>
      <numFmt numFmtId="165" formatCode="0.0,&quot;k&quot;"/>
    </dxf>
    <dxf>
      <numFmt numFmtId="13" formatCode="0%"/>
    </dxf>
    <dxf>
      <numFmt numFmtId="13" formatCode="0%"/>
    </dxf>
    <dxf>
      <fill>
        <patternFill patternType="solid">
          <bgColor rgb="FFFFFF00"/>
        </patternFill>
      </fill>
    </dxf>
    <dxf>
      <fill>
        <patternFill patternType="solid">
          <bgColor rgb="FFFFFF00"/>
        </patternFill>
      </fill>
    </dxf>
    <dxf>
      <fill>
        <patternFill>
          <bgColor theme="3" tint="0.249977111117893"/>
        </patternFill>
      </fill>
    </dxf>
    <dxf>
      <fill>
        <patternFill>
          <bgColor theme="3" tint="0.249977111117893"/>
        </patternFill>
      </fill>
    </dxf>
    <dxf>
      <numFmt numFmtId="166" formatCode="0,&quot;k&quot;"/>
    </dxf>
    <dxf>
      <numFmt numFmtId="1" formatCode="0"/>
    </dxf>
    <dxf>
      <numFmt numFmtId="165" formatCode="0.0,&quot;k&quot;"/>
    </dxf>
    <dxf>
      <numFmt numFmtId="165" formatCode="0.0,&quot;k&quot;"/>
    </dxf>
    <dxf>
      <numFmt numFmtId="13" formatCode="0%"/>
    </dxf>
    <dxf>
      <numFmt numFmtId="13" formatCode="0%"/>
    </dxf>
    <dxf>
      <fill>
        <patternFill patternType="solid">
          <bgColor rgb="FFFFFF00"/>
        </patternFill>
      </fill>
    </dxf>
    <dxf>
      <fill>
        <patternFill patternType="solid">
          <bgColor rgb="FFFFFF00"/>
        </patternFill>
      </fill>
    </dxf>
    <dxf>
      <fill>
        <patternFill>
          <bgColor theme="3" tint="0.249977111117893"/>
        </patternFill>
      </fill>
    </dxf>
    <dxf>
      <fill>
        <patternFill>
          <bgColor theme="3" tint="0.249977111117893"/>
        </patternFill>
      </fill>
    </dxf>
    <dxf>
      <numFmt numFmtId="166" formatCode="0,&quot;k&quot;"/>
    </dxf>
    <dxf>
      <numFmt numFmtId="1" formatCode="0"/>
    </dxf>
    <dxf>
      <numFmt numFmtId="165" formatCode="0.0,&quot;k&quot;"/>
    </dxf>
    <dxf>
      <numFmt numFmtId="165" formatCode="0.0,&quot;k&quot;"/>
    </dxf>
    <dxf>
      <numFmt numFmtId="13" formatCode="0%"/>
    </dxf>
    <dxf>
      <numFmt numFmtId="13" formatCode="0%"/>
    </dxf>
    <dxf>
      <fill>
        <patternFill patternType="solid">
          <bgColor rgb="FFFFFF00"/>
        </patternFill>
      </fill>
    </dxf>
    <dxf>
      <fill>
        <patternFill patternType="solid">
          <bgColor rgb="FFFFFF00"/>
        </patternFill>
      </fill>
    </dxf>
    <dxf>
      <fill>
        <patternFill>
          <bgColor theme="3" tint="0.249977111117893"/>
        </patternFill>
      </fill>
    </dxf>
    <dxf>
      <fill>
        <patternFill>
          <bgColor theme="3" tint="0.249977111117893"/>
        </patternFill>
      </fill>
    </dxf>
    <dxf>
      <numFmt numFmtId="166" formatCode="0,&quot;k&quot;"/>
    </dxf>
    <dxf>
      <numFmt numFmtId="1" formatCode="0"/>
    </dxf>
    <dxf>
      <numFmt numFmtId="165" formatCode="0.0,&quot;k&quot;"/>
    </dxf>
    <dxf>
      <numFmt numFmtId="165" formatCode="0.0,&quot;k&quot;"/>
    </dxf>
    <dxf>
      <numFmt numFmtId="13" formatCode="0%"/>
    </dxf>
    <dxf>
      <numFmt numFmtId="13" formatCode="0%"/>
    </dxf>
    <dxf>
      <fill>
        <patternFill patternType="solid">
          <bgColor rgb="FFFFFF00"/>
        </patternFill>
      </fill>
    </dxf>
    <dxf>
      <fill>
        <patternFill patternType="solid">
          <bgColor rgb="FFFFFF00"/>
        </patternFill>
      </fill>
    </dxf>
    <dxf>
      <fill>
        <patternFill>
          <bgColor theme="3" tint="0.249977111117893"/>
        </patternFill>
      </fill>
    </dxf>
    <dxf>
      <fill>
        <patternFill>
          <bgColor theme="3" tint="0.249977111117893"/>
        </patternFill>
      </fill>
    </dxf>
    <dxf>
      <fill>
        <patternFill patternType="solid">
          <bgColor rgb="FFFFFF00"/>
        </patternFill>
      </fill>
    </dxf>
    <dxf>
      <fill>
        <patternFill patternType="solid">
          <bgColor rgb="FFFFFF00"/>
        </patternFill>
      </fill>
    </dxf>
    <dxf>
      <fill>
        <patternFill>
          <bgColor theme="3" tint="0.249977111117893"/>
        </patternFill>
      </fill>
    </dxf>
    <dxf>
      <fill>
        <patternFill>
          <bgColor theme="3" tint="0.249977111117893"/>
        </patternFill>
      </fill>
    </dxf>
    <dxf>
      <numFmt numFmtId="166" formatCode="0,&quot;k&quot;"/>
    </dxf>
    <dxf>
      <numFmt numFmtId="1" formatCode="0"/>
    </dxf>
    <dxf>
      <numFmt numFmtId="165" formatCode="0.0,&quot;k&quot;"/>
    </dxf>
    <dxf>
      <numFmt numFmtId="165" formatCode="0.0,&quot;k&quot;"/>
    </dxf>
    <dxf>
      <numFmt numFmtId="13" formatCode="0%"/>
    </dxf>
    <dxf>
      <numFmt numFmtId="13" formatCode="0%"/>
    </dxf>
    <dxf>
      <fill>
        <patternFill patternType="solid">
          <bgColor rgb="FFFFFF00"/>
        </patternFill>
      </fill>
    </dxf>
    <dxf>
      <fill>
        <patternFill patternType="solid">
          <bgColor rgb="FFFFFF00"/>
        </patternFill>
      </fill>
    </dxf>
    <dxf>
      <fill>
        <patternFill>
          <bgColor theme="3" tint="0.249977111117893"/>
        </patternFill>
      </fill>
    </dxf>
    <dxf>
      <fill>
        <patternFill>
          <bgColor theme="3" tint="0.249977111117893"/>
        </patternFill>
      </fill>
    </dxf>
    <dxf>
      <numFmt numFmtId="166" formatCode="0,&quot;k&quot;"/>
    </dxf>
    <dxf>
      <numFmt numFmtId="1" formatCode="0"/>
    </dxf>
    <dxf>
      <numFmt numFmtId="165" formatCode="0.0,&quot;k&quot;"/>
    </dxf>
    <dxf>
      <numFmt numFmtId="165" formatCode="0.0,&quot;k&quot;"/>
    </dxf>
    <dxf>
      <numFmt numFmtId="13" formatCode="0%"/>
    </dxf>
    <dxf>
      <numFmt numFmtId="13" formatCode="0%"/>
    </dxf>
    <dxf>
      <fill>
        <patternFill>
          <bgColor theme="3"/>
        </patternFill>
      </fill>
      <border diagonalUp="0" diagonalDown="0">
        <left/>
        <right/>
        <top/>
        <bottom/>
        <vertical/>
        <horizontal/>
      </border>
    </dxf>
    <dxf>
      <border diagonalUp="0" diagonalDown="0">
        <left/>
        <right/>
        <top/>
        <bottom/>
        <vertical/>
        <horizontal/>
      </border>
    </dxf>
    <dxf>
      <font>
        <color theme="3"/>
      </font>
      <border diagonalUp="0" diagonalDown="0">
        <left/>
        <right/>
        <top/>
        <bottom/>
        <vertical/>
        <horizontal/>
      </border>
    </dxf>
    <dxf>
      <fill>
        <patternFill patternType="solid">
          <bgColor rgb="FFFFFF00"/>
        </patternFill>
      </fill>
    </dxf>
    <dxf>
      <fill>
        <patternFill patternType="solid">
          <bgColor rgb="FFFFFF00"/>
        </patternFill>
      </fill>
    </dxf>
    <dxf>
      <fill>
        <patternFill>
          <bgColor theme="3" tint="0.249977111117893"/>
        </patternFill>
      </fill>
    </dxf>
    <dxf>
      <fill>
        <patternFill>
          <bgColor theme="3" tint="0.249977111117893"/>
        </patternFill>
      </fill>
    </dxf>
    <dxf>
      <fill>
        <patternFill patternType="solid">
          <bgColor rgb="FFFFFF00"/>
        </patternFill>
      </fill>
    </dxf>
    <dxf>
      <fill>
        <patternFill patternType="solid">
          <bgColor rgb="FFFFFF00"/>
        </patternFill>
      </fill>
    </dxf>
    <dxf>
      <fill>
        <patternFill>
          <bgColor theme="3" tint="0.249977111117893"/>
        </patternFill>
      </fill>
    </dxf>
    <dxf>
      <fill>
        <patternFill>
          <bgColor theme="3" tint="0.249977111117893"/>
        </patternFill>
      </fill>
    </dxf>
    <dxf>
      <fill>
        <patternFill patternType="solid">
          <bgColor rgb="FFFFFF00"/>
        </patternFill>
      </fill>
    </dxf>
    <dxf>
      <fill>
        <patternFill patternType="solid">
          <bgColor rgb="FFFFFF00"/>
        </patternFill>
      </fill>
    </dxf>
    <dxf>
      <fill>
        <patternFill>
          <bgColor theme="3" tint="0.249977111117893"/>
        </patternFill>
      </fill>
    </dxf>
    <dxf>
      <fill>
        <patternFill>
          <bgColor theme="3" tint="0.249977111117893"/>
        </patternFill>
      </fill>
    </dxf>
    <dxf>
      <fill>
        <patternFill patternType="solid">
          <bgColor rgb="FFFFFF00"/>
        </patternFill>
      </fill>
    </dxf>
    <dxf>
      <fill>
        <patternFill patternType="solid">
          <bgColor rgb="FFFFFF00"/>
        </patternFill>
      </fill>
    </dxf>
    <dxf>
      <fill>
        <patternFill>
          <bgColor theme="3" tint="0.249977111117893"/>
        </patternFill>
      </fill>
    </dxf>
    <dxf>
      <fill>
        <patternFill>
          <bgColor theme="3" tint="0.249977111117893"/>
        </patternFill>
      </fill>
    </dxf>
    <dxf>
      <fill>
        <patternFill patternType="solid">
          <bgColor rgb="FFFFFF00"/>
        </patternFill>
      </fill>
    </dxf>
    <dxf>
      <fill>
        <patternFill patternType="solid">
          <bgColor rgb="FFFFFF00"/>
        </patternFill>
      </fill>
    </dxf>
    <dxf>
      <fill>
        <patternFill>
          <bgColor theme="3" tint="0.249977111117893"/>
        </patternFill>
      </fill>
    </dxf>
    <dxf>
      <fill>
        <patternFill>
          <bgColor theme="3" tint="0.249977111117893"/>
        </patternFill>
      </fill>
    </dxf>
    <dxf>
      <fill>
        <patternFill patternType="solid">
          <bgColor rgb="FFFFFF00"/>
        </patternFill>
      </fill>
    </dxf>
    <dxf>
      <fill>
        <patternFill patternType="solid">
          <bgColor rgb="FFFFFF00"/>
        </patternFill>
      </fill>
    </dxf>
    <dxf>
      <fill>
        <patternFill>
          <bgColor theme="3" tint="0.249977111117893"/>
        </patternFill>
      </fill>
    </dxf>
    <dxf>
      <fill>
        <patternFill>
          <bgColor theme="3" tint="0.249977111117893"/>
        </patternFill>
      </fill>
    </dxf>
    <dxf>
      <fill>
        <patternFill patternType="solid">
          <bgColor rgb="FFFFFF00"/>
        </patternFill>
      </fill>
    </dxf>
    <dxf>
      <fill>
        <patternFill patternType="solid">
          <bgColor rgb="FFFFFF00"/>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patternType="solid">
          <bgColor rgb="FFFFFF00"/>
        </patternFill>
      </fill>
    </dxf>
    <dxf>
      <fill>
        <patternFill patternType="solid">
          <bgColor rgb="FFFFFF00"/>
        </patternFill>
      </fill>
    </dxf>
    <dxf>
      <numFmt numFmtId="13" formatCode="0%"/>
    </dxf>
    <dxf>
      <numFmt numFmtId="13" formatCode="0%"/>
    </dxf>
    <dxf>
      <numFmt numFmtId="166" formatCode="0,&quot;k&quot;"/>
    </dxf>
    <dxf>
      <numFmt numFmtId="1" formatCode="0"/>
    </dxf>
    <dxf>
      <numFmt numFmtId="165" formatCode="0.0,&quot;k&quot;"/>
    </dxf>
    <dxf>
      <numFmt numFmtId="165" formatCode="0.0,&quot;k&quot;"/>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9" formatCode="m/d/yyyy"/>
    </dxf>
  </dxfs>
  <tableStyles count="5" defaultTableStyle="TableStyleMedium2" defaultPivotStyle="PivotStyleLight16">
    <tableStyle name="Slicer Style 1" pivot="0" table="0" count="0" xr9:uid="{BBEDC94B-F468-48F6-8DD2-73F83E824C8F}"/>
    <tableStyle name="Slicer Style 2" pivot="0" table="0" count="1" xr9:uid="{B7DDA7AE-968D-448D-93BE-55CA9A91F4E4}">
      <tableStyleElement type="headerRow" dxfId="122"/>
    </tableStyle>
    <tableStyle name="Slicer Style 3" pivot="0" table="0" count="1" xr9:uid="{EB0017DF-C897-41C7-9540-E0D89A23E09E}">
      <tableStyleElement type="wholeTable" dxfId="121"/>
    </tableStyle>
    <tableStyle name="Slicer Style 4" pivot="0" table="0" count="1" xr9:uid="{66BC8CA3-4C90-425E-87CD-787528647EB2}">
      <tableStyleElement type="wholeTable" dxfId="120"/>
    </tableStyle>
    <tableStyle name="Slicer Style 5" pivot="0" table="0" count="1" xr9:uid="{D1414621-91A3-4A3D-B235-22140EAF07B3}"/>
  </tableStyles>
  <extLst>
    <ext xmlns:x14="http://schemas.microsoft.com/office/spreadsheetml/2009/9/main" uri="{46F421CA-312F-682f-3DD2-61675219B42D}">
      <x14:dxfs count="1">
        <dxf>
          <fill>
            <patternFill>
              <bgColor theme="3"/>
            </patternFill>
          </fill>
          <border diagonalUp="0" diagonalDown="0">
            <left/>
            <right/>
            <top/>
            <bottom/>
            <vertical/>
            <horizontal/>
          </border>
        </dxf>
      </x14:dxfs>
    </ext>
    <ext xmlns:x14="http://schemas.microsoft.com/office/spreadsheetml/2009/9/main" uri="{EB79DEF2-80B8-43e5-95BD-54CBDDF9020C}">
      <x14:slicerStyles defaultSlicerStyle="Slicer Style 4">
        <x14:slicerStyle name="Slicer Style 1"/>
        <x14:slicerStyle name="Slicer Style 2"/>
        <x14:slicerStyle name="Slicer Style 3"/>
        <x14:slicerStyle name="Slicer Style 4"/>
        <x14:slicerStyle name="Slicer Style 5">
          <x14:slicerStyleElements>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microsoft.com/office/2017/10/relationships/person" Target="persons/perso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894488188976378"/>
          <c:y val="0.14561459767475501"/>
          <c:w val="0.73892825896762904"/>
          <c:h val="0.85438540232524496"/>
        </c:manualLayout>
      </c:layout>
      <c:doughnutChart>
        <c:varyColors val="1"/>
        <c:ser>
          <c:idx val="0"/>
          <c:order val="0"/>
          <c:spPr>
            <a:solidFill>
              <a:schemeClr val="bg1">
                <a:lumMod val="85000"/>
              </a:schemeClr>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A45-4BA0-B5A1-98F9DDCE5A2C}"/>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2A45-4BA0-B5A1-98F9DDCE5A2C}"/>
              </c:ext>
            </c:extLst>
          </c:dPt>
          <c:cat>
            <c:strRef>
              <c:f>Pivot!$A$9:$A$10</c:f>
              <c:strCache>
                <c:ptCount val="2"/>
                <c:pt idx="0">
                  <c:v>Average of Sales Completion Rate</c:v>
                </c:pt>
                <c:pt idx="1">
                  <c:v>Pending</c:v>
                </c:pt>
              </c:strCache>
            </c:strRef>
          </c:cat>
          <c:val>
            <c:numRef>
              <c:f>Pivot!$B$9:$B$10</c:f>
              <c:numCache>
                <c:formatCode>0%</c:formatCode>
                <c:ptCount val="2"/>
                <c:pt idx="0">
                  <c:v>0.85555555555555574</c:v>
                </c:pt>
                <c:pt idx="1">
                  <c:v>0.14444444444444426</c:v>
                </c:pt>
              </c:numCache>
            </c:numRef>
          </c:val>
          <c:extLst>
            <c:ext xmlns:c16="http://schemas.microsoft.com/office/drawing/2014/chart" uri="{C3380CC4-5D6E-409C-BE32-E72D297353CC}">
              <c16:uniqueId val="{00000004-2A45-4BA0-B5A1-98F9DDCE5A2C}"/>
            </c:ext>
          </c:extLst>
        </c:ser>
        <c:dLbls>
          <c:showLegendKey val="0"/>
          <c:showVal val="0"/>
          <c:showCatName val="0"/>
          <c:showSerName val="0"/>
          <c:showPercent val="0"/>
          <c:showBubbleSize val="0"/>
          <c:showLeaderLines val="1"/>
        </c:dLbls>
        <c:firstSliceAng val="4"/>
        <c:holeSize val="5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894488188976378"/>
          <c:y val="0.14561459767475501"/>
          <c:w val="0.76994400699912513"/>
          <c:h val="0.85438540232524496"/>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C58-4D0A-87F0-3149C74CFAFE}"/>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DC58-4D0A-87F0-3149C74CFAFE}"/>
              </c:ext>
            </c:extLst>
          </c:dPt>
          <c:cat>
            <c:strRef>
              <c:f>Pivot!$A$11:$A$12</c:f>
              <c:strCache>
                <c:ptCount val="2"/>
                <c:pt idx="0">
                  <c:v>Average of Profit Completion Rate</c:v>
                </c:pt>
                <c:pt idx="1">
                  <c:v>Pending</c:v>
                </c:pt>
              </c:strCache>
            </c:strRef>
          </c:cat>
          <c:val>
            <c:numRef>
              <c:f>Pivot!$B$11:$B$12</c:f>
              <c:numCache>
                <c:formatCode>0%</c:formatCode>
                <c:ptCount val="2"/>
                <c:pt idx="0">
                  <c:v>0.85492063492063519</c:v>
                </c:pt>
                <c:pt idx="1">
                  <c:v>0.14507936507936481</c:v>
                </c:pt>
              </c:numCache>
            </c:numRef>
          </c:val>
          <c:extLst>
            <c:ext xmlns:c16="http://schemas.microsoft.com/office/drawing/2014/chart" uri="{C3380CC4-5D6E-409C-BE32-E72D297353CC}">
              <c16:uniqueId val="{00000004-DC58-4D0A-87F0-3149C74CFAFE}"/>
            </c:ext>
          </c:extLst>
        </c:ser>
        <c:dLbls>
          <c:showLegendKey val="0"/>
          <c:showVal val="0"/>
          <c:showCatName val="0"/>
          <c:showSerName val="0"/>
          <c:showPercent val="0"/>
          <c:showBubbleSize val="0"/>
          <c:showLeaderLines val="1"/>
        </c:dLbls>
        <c:firstSliceAng val="4"/>
        <c:holeSize val="5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937285892825057"/>
          <c:y val="0.16655202038243638"/>
          <c:w val="0.81959953582606782"/>
          <c:h val="0.83252096846095491"/>
        </c:manualLayout>
      </c:layout>
      <c:doughnutChart>
        <c:varyColors val="1"/>
        <c:ser>
          <c:idx val="0"/>
          <c:order val="0"/>
          <c:spPr>
            <a:solidFill>
              <a:schemeClr val="tx2"/>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FD0-44B0-BE1B-B9E0EF986E6E}"/>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9FD0-44B0-BE1B-B9E0EF986E6E}"/>
              </c:ext>
            </c:extLst>
          </c:dPt>
          <c:cat>
            <c:strRef>
              <c:f>Pivot!$A$13:$A$14</c:f>
              <c:strCache>
                <c:ptCount val="2"/>
                <c:pt idx="0">
                  <c:v>Average of Customer Completion Rate</c:v>
                </c:pt>
                <c:pt idx="1">
                  <c:v>Pending</c:v>
                </c:pt>
              </c:strCache>
            </c:strRef>
          </c:cat>
          <c:val>
            <c:numRef>
              <c:f>Pivot!$B$13:$B$14</c:f>
              <c:numCache>
                <c:formatCode>0%</c:formatCode>
                <c:ptCount val="2"/>
                <c:pt idx="0">
                  <c:v>0.8447619047619046</c:v>
                </c:pt>
                <c:pt idx="1">
                  <c:v>0.1552380952380954</c:v>
                </c:pt>
              </c:numCache>
            </c:numRef>
          </c:val>
          <c:extLst>
            <c:ext xmlns:c16="http://schemas.microsoft.com/office/drawing/2014/chart" uri="{C3380CC4-5D6E-409C-BE32-E72D297353CC}">
              <c16:uniqueId val="{00000004-9FD0-44B0-BE1B-B9E0EF986E6E}"/>
            </c:ext>
          </c:extLst>
        </c:ser>
        <c:dLbls>
          <c:showLegendKey val="0"/>
          <c:showVal val="0"/>
          <c:showCatName val="0"/>
          <c:showSerName val="0"/>
          <c:showPercent val="0"/>
          <c:showBubbleSize val="0"/>
          <c:showLeaderLines val="1"/>
        </c:dLbls>
        <c:firstSliceAng val="4"/>
        <c:holeSize val="5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937285892825057"/>
          <c:y val="0.17655724589118543"/>
          <c:w val="0.81959953582606782"/>
          <c:h val="0.82344275410881462"/>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A0C-44D4-89A8-6DF8324CA429}"/>
              </c:ext>
            </c:extLst>
          </c:dPt>
          <c:dPt>
            <c:idx val="1"/>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3-DA0C-44D4-89A8-6DF8324CA429}"/>
              </c:ext>
            </c:extLst>
          </c:dPt>
          <c:cat>
            <c:strRef>
              <c:f>Pivot!$A$15:$A$16</c:f>
              <c:strCache>
                <c:ptCount val="2"/>
                <c:pt idx="0">
                  <c:v>Target Sales</c:v>
                </c:pt>
                <c:pt idx="1">
                  <c:v>pending</c:v>
                </c:pt>
              </c:strCache>
            </c:strRef>
          </c:cat>
          <c:val>
            <c:numRef>
              <c:f>Pivot!$B$15:$B$16</c:f>
              <c:numCache>
                <c:formatCode>0%</c:formatCode>
                <c:ptCount val="2"/>
                <c:pt idx="0">
                  <c:v>0.94</c:v>
                </c:pt>
                <c:pt idx="1">
                  <c:v>6.0000000000000053E-2</c:v>
                </c:pt>
              </c:numCache>
            </c:numRef>
          </c:val>
          <c:extLst>
            <c:ext xmlns:c16="http://schemas.microsoft.com/office/drawing/2014/chart" uri="{C3380CC4-5D6E-409C-BE32-E72D297353CC}">
              <c16:uniqueId val="{00000004-DA0C-44D4-89A8-6DF8324CA429}"/>
            </c:ext>
          </c:extLst>
        </c:ser>
        <c:dLbls>
          <c:showLegendKey val="0"/>
          <c:showVal val="0"/>
          <c:showCatName val="0"/>
          <c:showSerName val="0"/>
          <c:showPercent val="0"/>
          <c:showBubbleSize val="0"/>
          <c:showLeaderLines val="1"/>
        </c:dLbls>
        <c:firstSliceAng val="4"/>
        <c:holeSize val="5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Profit &amp; Customer Metrics.xlsx]Pivot!PivotTable2</c:name>
    <c:fmtId val="15"/>
  </c:pivotSource>
  <c:chart>
    <c:title>
      <c:tx>
        <c:rich>
          <a:bodyPr rot="0" spcFirstLastPara="1" vertOverflow="ellipsis" vert="horz" wrap="square" anchor="ctr" anchorCtr="1"/>
          <a:lstStyle/>
          <a:p>
            <a:pPr algn="ctr" rtl="0">
              <a:defRPr lang="en-US" sz="1600" b="1" i="0" u="none" strike="noStrike" kern="1200" spc="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r>
              <a:rPr lang="en-US" sz="1600" b="1" i="0" u="none" strike="noStrike" kern="1200" spc="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Sales vs Target Sales by Month</a:t>
            </a:r>
          </a:p>
        </c:rich>
      </c:tx>
      <c:layout>
        <c:manualLayout>
          <c:xMode val="edge"/>
          <c:yMode val="edge"/>
          <c:x val="2.7023620864143966E-2"/>
          <c:y val="3.6101544833428326E-2"/>
        </c:manualLayout>
      </c:layout>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lumMod val="8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
      </c:pivotFmt>
    </c:pivotFmts>
    <c:plotArea>
      <c:layout>
        <c:manualLayout>
          <c:layoutTarget val="inner"/>
          <c:xMode val="edge"/>
          <c:yMode val="edge"/>
          <c:x val="6.3572020798162987E-3"/>
          <c:y val="5.0925919345737675E-2"/>
          <c:w val="0.96543729003268031"/>
          <c:h val="0.86056370525031112"/>
        </c:manualLayout>
      </c:layout>
      <c:barChart>
        <c:barDir val="col"/>
        <c:grouping val="stacked"/>
        <c:varyColors val="0"/>
        <c:ser>
          <c:idx val="0"/>
          <c:order val="0"/>
          <c:tx>
            <c:strRef>
              <c:f>Pivot!$F$3</c:f>
              <c:strCache>
                <c:ptCount val="1"/>
                <c:pt idx="0">
                  <c:v>Sales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Pivot!$E$4:$E$16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Pivot!$F$4:$F$16</c:f>
              <c:numCache>
                <c:formatCode>0.0,"k"</c:formatCode>
                <c:ptCount val="12"/>
                <c:pt idx="0">
                  <c:v>12900</c:v>
                </c:pt>
                <c:pt idx="1">
                  <c:v>11256</c:v>
                </c:pt>
                <c:pt idx="2">
                  <c:v>11700</c:v>
                </c:pt>
                <c:pt idx="3">
                  <c:v>10400</c:v>
                </c:pt>
                <c:pt idx="4">
                  <c:v>12995</c:v>
                </c:pt>
                <c:pt idx="5">
                  <c:v>13450</c:v>
                </c:pt>
                <c:pt idx="6">
                  <c:v>11000</c:v>
                </c:pt>
                <c:pt idx="7">
                  <c:v>17050</c:v>
                </c:pt>
                <c:pt idx="8">
                  <c:v>3600</c:v>
                </c:pt>
                <c:pt idx="9">
                  <c:v>26729</c:v>
                </c:pt>
                <c:pt idx="10">
                  <c:v>22481</c:v>
                </c:pt>
                <c:pt idx="11">
                  <c:v>3800</c:v>
                </c:pt>
              </c:numCache>
            </c:numRef>
          </c:val>
          <c:extLst>
            <c:ext xmlns:c16="http://schemas.microsoft.com/office/drawing/2014/chart" uri="{C3380CC4-5D6E-409C-BE32-E72D297353CC}">
              <c16:uniqueId val="{00000000-56E4-4B47-BD67-510544BCD5C7}"/>
            </c:ext>
          </c:extLst>
        </c:ser>
        <c:ser>
          <c:idx val="1"/>
          <c:order val="1"/>
          <c:tx>
            <c:strRef>
              <c:f>Pivot!$G$3</c:f>
              <c:strCache>
                <c:ptCount val="1"/>
                <c:pt idx="0">
                  <c:v>Target Sales </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Pivot!$E$4:$E$16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Pivot!$G$4:$G$16</c:f>
              <c:numCache>
                <c:formatCode>0.0,"k"</c:formatCode>
                <c:ptCount val="12"/>
                <c:pt idx="0">
                  <c:v>6000.0000000000009</c:v>
                </c:pt>
                <c:pt idx="1">
                  <c:v>24285.28571428571</c:v>
                </c:pt>
                <c:pt idx="2">
                  <c:v>9714.2857142857156</c:v>
                </c:pt>
                <c:pt idx="3">
                  <c:v>13571.428571428569</c:v>
                </c:pt>
                <c:pt idx="4">
                  <c:v>12571.285714285716</c:v>
                </c:pt>
                <c:pt idx="5">
                  <c:v>12999.999999999998</c:v>
                </c:pt>
                <c:pt idx="6">
                  <c:v>20142.85714285713</c:v>
                </c:pt>
                <c:pt idx="7">
                  <c:v>3428.5714285714316</c:v>
                </c:pt>
                <c:pt idx="8">
                  <c:v>9571.428571428567</c:v>
                </c:pt>
                <c:pt idx="9">
                  <c:v>30142.428571428576</c:v>
                </c:pt>
                <c:pt idx="10">
                  <c:v>20857.142857142862</c:v>
                </c:pt>
                <c:pt idx="11">
                  <c:v>3714.2857142857147</c:v>
                </c:pt>
              </c:numCache>
            </c:numRef>
          </c:val>
          <c:extLst>
            <c:ext xmlns:c16="http://schemas.microsoft.com/office/drawing/2014/chart" uri="{C3380CC4-5D6E-409C-BE32-E72D297353CC}">
              <c16:uniqueId val="{00000001-56E4-4B47-BD67-510544BCD5C7}"/>
            </c:ext>
          </c:extLst>
        </c:ser>
        <c:dLbls>
          <c:dLblPos val="ctr"/>
          <c:showLegendKey val="0"/>
          <c:showVal val="1"/>
          <c:showCatName val="0"/>
          <c:showSerName val="0"/>
          <c:showPercent val="0"/>
          <c:showBubbleSize val="0"/>
        </c:dLbls>
        <c:gapWidth val="25"/>
        <c:overlap val="100"/>
        <c:axId val="142510927"/>
        <c:axId val="142511407"/>
      </c:barChart>
      <c:catAx>
        <c:axId val="142510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11407"/>
        <c:crosses val="autoZero"/>
        <c:auto val="1"/>
        <c:lblAlgn val="ctr"/>
        <c:lblOffset val="100"/>
        <c:noMultiLvlLbl val="0"/>
      </c:catAx>
      <c:valAx>
        <c:axId val="142511407"/>
        <c:scaling>
          <c:orientation val="minMax"/>
        </c:scaling>
        <c:delete val="1"/>
        <c:axPos val="l"/>
        <c:numFmt formatCode="0.0,&quot;k&quot;" sourceLinked="1"/>
        <c:majorTickMark val="none"/>
        <c:minorTickMark val="none"/>
        <c:tickLblPos val="nextTo"/>
        <c:crossAx val="142510927"/>
        <c:crosses val="autoZero"/>
        <c:crossBetween val="between"/>
      </c:valAx>
      <c:spPr>
        <a:noFill/>
        <a:ln>
          <a:noFill/>
        </a:ln>
        <a:effectLst/>
      </c:spPr>
    </c:plotArea>
    <c:legend>
      <c:legendPos val="r"/>
      <c:layout>
        <c:manualLayout>
          <c:xMode val="edge"/>
          <c:yMode val="edge"/>
          <c:x val="0.18754712441062163"/>
          <c:y val="0.18814211122023694"/>
          <c:w val="0.20749112768136196"/>
          <c:h val="0.371546486898029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Profit &amp; Customer Metrics.xlsx]Pivot!PivotTable3</c:name>
    <c:fmtId val="3"/>
  </c:pivotSource>
  <c:chart>
    <c:title>
      <c:tx>
        <c:rich>
          <a:bodyPr rot="0" spcFirstLastPara="1" vertOverflow="ellipsis" vert="horz" wrap="square" anchor="ctr" anchorCtr="1"/>
          <a:lstStyle/>
          <a:p>
            <a:pPr algn="ctr" rtl="0">
              <a:defRPr lang="en-US" sz="1600" b="1" i="0" u="none" strike="noStrike" kern="1200" spc="0" baseline="0" dirty="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r>
              <a:rPr lang="en-US" sz="1600" b="1" i="0" u="none" strike="noStrike" baseline="0" dirty="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Customer Count by Month</a:t>
            </a:r>
          </a:p>
        </c:rich>
      </c:tx>
      <c:layout>
        <c:manualLayout>
          <c:xMode val="edge"/>
          <c:yMode val="edge"/>
          <c:x val="5.9716502901564265E-2"/>
          <c:y val="0"/>
        </c:manualLayout>
      </c:layout>
      <c:overlay val="0"/>
      <c:spPr>
        <a:noFill/>
        <a:ln>
          <a:noFill/>
        </a:ln>
        <a:effectLst/>
      </c:spPr>
      <c:txPr>
        <a:bodyPr rot="0" spcFirstLastPara="1" vertOverflow="ellipsis" vert="horz" wrap="square" anchor="ctr" anchorCtr="1"/>
        <a:lstStyle/>
        <a:p>
          <a:pPr algn="ctr" rtl="0">
            <a:defRPr lang="en-US" sz="1600" b="1" i="0" u="none" strike="noStrike" kern="1200" spc="0" baseline="0" dirty="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2"/>
            </a:solidFill>
            <a:round/>
          </a:ln>
          <a:effectLst/>
        </c:spPr>
        <c:marker>
          <c:symbol val="circle"/>
          <c:size val="5"/>
          <c:spPr>
            <a:solidFill>
              <a:schemeClr val="accent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55264609456778"/>
          <c:y val="0.16004186727667566"/>
          <c:w val="0.87916646034687063"/>
          <c:h val="0.72881664567184712"/>
        </c:manualLayout>
      </c:layout>
      <c:lineChart>
        <c:grouping val="standard"/>
        <c:varyColors val="0"/>
        <c:ser>
          <c:idx val="0"/>
          <c:order val="0"/>
          <c:tx>
            <c:strRef>
              <c:f>Pivot!$J$3</c:f>
              <c:strCache>
                <c:ptCount val="1"/>
                <c:pt idx="0">
                  <c:v>Total</c:v>
                </c:pt>
              </c:strCache>
            </c:strRef>
          </c:tx>
          <c:spPr>
            <a:ln w="28575" cap="rnd">
              <a:solidFill>
                <a:schemeClr val="tx2"/>
              </a:solidFill>
              <a:round/>
            </a:ln>
            <a:effectLst/>
          </c:spPr>
          <c:marker>
            <c:symbol val="circle"/>
            <c:size val="5"/>
            <c:spPr>
              <a:solidFill>
                <a:schemeClr val="accent1"/>
              </a:solidFill>
              <a:ln w="9525">
                <a:solidFill>
                  <a:schemeClr val="tx1"/>
                </a:solidFill>
              </a:ln>
              <a:effectLst/>
            </c:spPr>
          </c:marker>
          <c:cat>
            <c:strRef>
              <c:f>Pivot!$I$4:$I$16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Pivot!$J$4:$J$16</c:f>
              <c:numCache>
                <c:formatCode>General</c:formatCode>
                <c:ptCount val="12"/>
                <c:pt idx="0">
                  <c:v>1435</c:v>
                </c:pt>
                <c:pt idx="1">
                  <c:v>185</c:v>
                </c:pt>
                <c:pt idx="2">
                  <c:v>688</c:v>
                </c:pt>
                <c:pt idx="3">
                  <c:v>810</c:v>
                </c:pt>
                <c:pt idx="4">
                  <c:v>850</c:v>
                </c:pt>
                <c:pt idx="5">
                  <c:v>991</c:v>
                </c:pt>
                <c:pt idx="6">
                  <c:v>300</c:v>
                </c:pt>
                <c:pt idx="7">
                  <c:v>646</c:v>
                </c:pt>
                <c:pt idx="8">
                  <c:v>190</c:v>
                </c:pt>
                <c:pt idx="9">
                  <c:v>1450</c:v>
                </c:pt>
                <c:pt idx="10">
                  <c:v>1497</c:v>
                </c:pt>
                <c:pt idx="11">
                  <c:v>318</c:v>
                </c:pt>
              </c:numCache>
            </c:numRef>
          </c:val>
          <c:smooth val="1"/>
          <c:extLst>
            <c:ext xmlns:c16="http://schemas.microsoft.com/office/drawing/2014/chart" uri="{C3380CC4-5D6E-409C-BE32-E72D297353CC}">
              <c16:uniqueId val="{00000000-4720-4D9E-8F78-2ED71AC3B825}"/>
            </c:ext>
          </c:extLst>
        </c:ser>
        <c:dLbls>
          <c:showLegendKey val="0"/>
          <c:showVal val="0"/>
          <c:showCatName val="0"/>
          <c:showSerName val="0"/>
          <c:showPercent val="0"/>
          <c:showBubbleSize val="0"/>
        </c:dLbls>
        <c:marker val="1"/>
        <c:smooth val="0"/>
        <c:axId val="670580911"/>
        <c:axId val="670579951"/>
      </c:lineChart>
      <c:catAx>
        <c:axId val="67058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579951"/>
        <c:crosses val="autoZero"/>
        <c:auto val="1"/>
        <c:lblAlgn val="ctr"/>
        <c:lblOffset val="100"/>
        <c:noMultiLvlLbl val="0"/>
      </c:catAx>
      <c:valAx>
        <c:axId val="6705799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580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Profit &amp; Customer Metrics.xlsx]Pivot!PivotTable4</c:name>
    <c:fmtId val="3"/>
  </c:pivotSource>
  <c:chart>
    <c:title>
      <c:tx>
        <c:rich>
          <a:bodyPr rot="0" spcFirstLastPara="1" vertOverflow="ellipsis" vert="horz" wrap="square" anchor="ctr" anchorCtr="1"/>
          <a:lstStyle/>
          <a:p>
            <a:pPr algn="ctr" rtl="0">
              <a:defRPr lang="en-US" sz="1600" b="1" i="0" u="none" strike="noStrike" kern="1200" spc="0" baseline="0" dirty="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r>
              <a:rPr lang="en-US" sz="1600" b="1" i="0" u="none" strike="noStrike" kern="1200" spc="0" baseline="0" dirty="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Profit vs Sales by Region</a:t>
            </a:r>
          </a:p>
        </c:rich>
      </c:tx>
      <c:layout>
        <c:manualLayout>
          <c:xMode val="edge"/>
          <c:yMode val="edge"/>
          <c:x val="4.5249014620404093E-2"/>
          <c:y val="3.0496912367722645E-2"/>
        </c:manualLayout>
      </c:layout>
      <c:overlay val="0"/>
      <c:spPr>
        <a:noFill/>
        <a:ln>
          <a:noFill/>
        </a:ln>
        <a:effectLst/>
      </c:spPr>
      <c:txPr>
        <a:bodyPr rot="0" spcFirstLastPara="1" vertOverflow="ellipsis" vert="horz" wrap="square" anchor="ctr" anchorCtr="1"/>
        <a:lstStyle/>
        <a:p>
          <a:pPr algn="ctr" rtl="0">
            <a:defRPr lang="en-US" sz="1600" b="1" i="0" u="none" strike="noStrike" kern="1200" spc="0" baseline="0" dirty="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s>
    <c:plotArea>
      <c:layout>
        <c:manualLayout>
          <c:layoutTarget val="inner"/>
          <c:xMode val="edge"/>
          <c:yMode val="edge"/>
          <c:x val="0.12124171280909567"/>
          <c:y val="0.22622609594376658"/>
          <c:w val="0.8105356837004084"/>
          <c:h val="0.7432769916885108"/>
        </c:manualLayout>
      </c:layout>
      <c:barChart>
        <c:barDir val="bar"/>
        <c:grouping val="stacked"/>
        <c:varyColors val="0"/>
        <c:ser>
          <c:idx val="0"/>
          <c:order val="0"/>
          <c:tx>
            <c:strRef>
              <c:f>Pivot!$M$3</c:f>
              <c:strCache>
                <c:ptCount val="1"/>
                <c:pt idx="0">
                  <c:v> Profit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Pivot!$L$4:$L$8</c:f>
              <c:strCache>
                <c:ptCount val="4"/>
                <c:pt idx="0">
                  <c:v>East</c:v>
                </c:pt>
                <c:pt idx="1">
                  <c:v>South</c:v>
                </c:pt>
                <c:pt idx="2">
                  <c:v>West</c:v>
                </c:pt>
                <c:pt idx="3">
                  <c:v>North</c:v>
                </c:pt>
              </c:strCache>
            </c:strRef>
          </c:cat>
          <c:val>
            <c:numRef>
              <c:f>Pivot!$M$4:$M$8</c:f>
              <c:numCache>
                <c:formatCode>0.0,"k"</c:formatCode>
                <c:ptCount val="4"/>
                <c:pt idx="0">
                  <c:v>45042.857142857159</c:v>
                </c:pt>
                <c:pt idx="1">
                  <c:v>29742.857142857156</c:v>
                </c:pt>
                <c:pt idx="2">
                  <c:v>25300.857142857149</c:v>
                </c:pt>
                <c:pt idx="3">
                  <c:v>13214.285714285725</c:v>
                </c:pt>
              </c:numCache>
            </c:numRef>
          </c:val>
          <c:extLst>
            <c:ext xmlns:c16="http://schemas.microsoft.com/office/drawing/2014/chart" uri="{C3380CC4-5D6E-409C-BE32-E72D297353CC}">
              <c16:uniqueId val="{00000000-1436-4F49-9D60-4BDBC25047F7}"/>
            </c:ext>
          </c:extLst>
        </c:ser>
        <c:ser>
          <c:idx val="1"/>
          <c:order val="1"/>
          <c:tx>
            <c:strRef>
              <c:f>Pivot!$N$3</c:f>
              <c:strCache>
                <c:ptCount val="1"/>
                <c:pt idx="0">
                  <c:v> Sales</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Pivot!$L$4:$L$8</c:f>
              <c:strCache>
                <c:ptCount val="4"/>
                <c:pt idx="0">
                  <c:v>East</c:v>
                </c:pt>
                <c:pt idx="1">
                  <c:v>South</c:v>
                </c:pt>
                <c:pt idx="2">
                  <c:v>West</c:v>
                </c:pt>
                <c:pt idx="3">
                  <c:v>North</c:v>
                </c:pt>
              </c:strCache>
            </c:strRef>
          </c:cat>
          <c:val>
            <c:numRef>
              <c:f>Pivot!$N$4:$N$8</c:f>
              <c:numCache>
                <c:formatCode>0.0,"k"</c:formatCode>
                <c:ptCount val="4"/>
                <c:pt idx="0">
                  <c:v>50045</c:v>
                </c:pt>
                <c:pt idx="1">
                  <c:v>46112</c:v>
                </c:pt>
                <c:pt idx="2">
                  <c:v>38283</c:v>
                </c:pt>
                <c:pt idx="3">
                  <c:v>22921</c:v>
                </c:pt>
              </c:numCache>
            </c:numRef>
          </c:val>
          <c:extLst>
            <c:ext xmlns:c16="http://schemas.microsoft.com/office/drawing/2014/chart" uri="{C3380CC4-5D6E-409C-BE32-E72D297353CC}">
              <c16:uniqueId val="{00000001-1436-4F49-9D60-4BDBC25047F7}"/>
            </c:ext>
          </c:extLst>
        </c:ser>
        <c:dLbls>
          <c:dLblPos val="ctr"/>
          <c:showLegendKey val="0"/>
          <c:showVal val="1"/>
          <c:showCatName val="0"/>
          <c:showSerName val="0"/>
          <c:showPercent val="0"/>
          <c:showBubbleSize val="0"/>
        </c:dLbls>
        <c:gapWidth val="65"/>
        <c:overlap val="100"/>
        <c:axId val="143912511"/>
        <c:axId val="143912991"/>
      </c:barChart>
      <c:catAx>
        <c:axId val="14391251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12991"/>
        <c:crosses val="autoZero"/>
        <c:auto val="1"/>
        <c:lblAlgn val="ctr"/>
        <c:lblOffset val="100"/>
        <c:noMultiLvlLbl val="0"/>
      </c:catAx>
      <c:valAx>
        <c:axId val="143912991"/>
        <c:scaling>
          <c:orientation val="minMax"/>
        </c:scaling>
        <c:delete val="1"/>
        <c:axPos val="b"/>
        <c:numFmt formatCode="0.0,&quot;k&quot;" sourceLinked="1"/>
        <c:majorTickMark val="out"/>
        <c:minorTickMark val="none"/>
        <c:tickLblPos val="nextTo"/>
        <c:crossAx val="143912511"/>
        <c:crosses val="autoZero"/>
        <c:crossBetween val="between"/>
      </c:valAx>
      <c:spPr>
        <a:noFill/>
        <a:ln>
          <a:noFill/>
        </a:ln>
        <a:effectLst/>
      </c:spPr>
    </c:plotArea>
    <c:legend>
      <c:legendPos val="r"/>
      <c:layout>
        <c:manualLayout>
          <c:xMode val="edge"/>
          <c:yMode val="edge"/>
          <c:x val="0.81337468504745569"/>
          <c:y val="4.3582248971989875E-2"/>
          <c:w val="0.12573249191491945"/>
          <c:h val="0.205855599281137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Customer Satisfaction Score</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2"/>
              </a:solidFill>
              <a:latin typeface="Calibri" panose="020F0502020204030204" pitchFamily="34" charset="0"/>
              <a:ea typeface="Calibri" panose="020F0502020204030204" pitchFamily="34" charset="0"/>
              <a:cs typeface="Calibri" panose="020F0502020204030204" pitchFamily="34" charset="0"/>
            </a:rPr>
            <a:t>Customer Satisfaction Score</a:t>
          </a:r>
        </a:p>
      </cx:txPr>
    </cx:title>
    <cx:plotArea>
      <cx:plotAreaRegion>
        <cx:series layoutId="funnel" uniqueId="{5E343C4E-AF41-4B07-85DF-C4A31B17A41C}">
          <cx:tx>
            <cx:txData>
              <cx:f>_xlchart.v2.4</cx:f>
              <cx:v> Score</cx:v>
            </cx:txData>
          </cx:tx>
          <cx:spPr>
            <a:solidFill>
              <a:schemeClr val="accent1"/>
            </a:solidFill>
          </cx:spPr>
          <cx:dataLabels>
            <cx:txPr>
              <a:bodyPr spcFirstLastPara="1" vertOverflow="ellipsis" horzOverflow="overflow" wrap="square" lIns="0" tIns="0" rIns="0" bIns="0" anchor="ctr" anchorCtr="1"/>
              <a:lstStyle/>
              <a:p>
                <a:pPr algn="ctr" rtl="0">
                  <a:defRPr sz="1400" b="1">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sz="1400" b="1" i="0" u="none" strike="noStrike" baseline="0">
                  <a:solidFill>
                    <a:schemeClr val="bg1"/>
                  </a:solidFill>
                  <a:latin typeface="Calibri" panose="020F0502020204030204" pitchFamily="34" charset="0"/>
                  <a:ea typeface="Calibri" panose="020F0502020204030204" pitchFamily="34" charset="0"/>
                  <a:cs typeface="Calibri" panose="020F0502020204030204" pitchFamily="34" charset="0"/>
                </a:endParaRPr>
              </a:p>
            </cx:txPr>
            <cx:visibility seriesName="0" categoryName="0" value="1"/>
          </cx:dataLabels>
          <cx:dataId val="0"/>
        </cx:series>
      </cx:plotAreaRegion>
      <cx:axis id="0">
        <cx:catScaling gapWidth="0.0599999987"/>
        <cx:tickLabels/>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_xlchart.v5.9</cx:f>
      </cx:numDim>
    </cx:data>
  </cx:chartData>
  <cx:chart>
    <cx:title pos="t" align="ctr" overlay="0">
      <cx:tx>
        <cx:txData>
          <cx:v>Sales by Country</cx:v>
        </cx:txData>
      </cx:tx>
      <cx:txPr>
        <a:bodyPr spcFirstLastPara="1" vertOverflow="ellipsis" horzOverflow="overflow" wrap="square" lIns="0" tIns="0" rIns="0" bIns="0" anchor="ctr" anchorCtr="1"/>
        <a:lstStyle/>
        <a:p>
          <a:pPr algn="ctr" rtl="0">
            <a:defRPr lang="en-US" sz="1000" b="1" i="0" u="none" strike="noStrike"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r>
            <a:rPr lang="en-US" sz="1600" b="1" i="0" u="none" strike="noStrike"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Sales by Country</a:t>
          </a:r>
        </a:p>
      </cx:txPr>
    </cx:title>
    <cx:plotArea>
      <cx:plotAreaRegion>
        <cx:plotSurface>
          <cx:spPr>
            <a:noFill/>
            <a:ln>
              <a:noFill/>
            </a:ln>
          </cx:spPr>
        </cx:plotSurface>
        <cx:series layoutId="regionMap" uniqueId="{49813548-CCC2-4335-853F-B02F7D91636C}">
          <cx:tx>
            <cx:txData>
              <cx:f>_xlchart.v5.8</cx:f>
              <cx:v> Sales</cx:v>
            </cx:txData>
          </cx:tx>
          <cx:dataPt idx="1">
            <cx:spPr>
              <a:solidFill>
                <a:srgbClr val="156082"/>
              </a:solidFill>
            </cx:spPr>
          </cx:dataPt>
          <cx:dataLabels>
            <cx:txPr>
              <a:bodyPr spcFirstLastPara="1" vertOverflow="ellipsis" horzOverflow="overflow" wrap="square" lIns="0" tIns="0" rIns="0" bIns="0" anchor="ctr" anchorCtr="1"/>
              <a:lstStyle/>
              <a:p>
                <a:pPr algn="ctr" rtl="0">
                  <a:defRPr sz="1000" b="1">
                    <a:solidFill>
                      <a:schemeClr val="tx1"/>
                    </a:solidFill>
                  </a:defRPr>
                </a:pPr>
                <a:endParaRPr lang="en-US" sz="1000" b="1" i="0" u="none" strike="noStrike" baseline="0">
                  <a:solidFill>
                    <a:schemeClr val="tx1"/>
                  </a:solidFill>
                  <a:latin typeface="Aptos Narrow" panose="02110004020202020204"/>
                </a:endParaRPr>
              </a:p>
            </cx:txPr>
            <cx:visibility seriesName="0" categoryName="0" value="1"/>
          </cx:dataLabels>
          <cx:dataId val="0"/>
          <cx:layoutPr>
            <cx:geography cultureLanguage="en-US" cultureRegion="VN" attribution="Powered by Bing">
              <cx:geoCache provider="{E9337A44-BEBE-4D9F-B70C-5C5E7DAFC167}">
                <cx:binary>zHxrk6S4sfZf2djPL7O6SzhsR5gqqi/TPde92V+IuSJAEiDE9defpKtmt5vd8fgQjjjv2BG9VRQi
lcrnyVRmir9+mP7ywXx657+brHHdXz5Mf/teh9D85Ycfug/6k33XPbPFB1939efw7ENtf6g/fy4+
fPrho383Fi7/gSDMfvig3/nwafr+73+F0fJP9V394V0oave6/+TnN5+63oTu31z700vffah7F9bb
cxjpb9//w+efXCjcu++/W/+G+ce5+fS375/86vvvftiO9YfnfmdAtNB/hHsjyp7FsWCxwih++Ce/
/87ULv9yXcB1IYniWKCHf/TLw1+8szDAfyTTg0TvPn70n7ruu8vfJ7c+mcKTK0VXH85aONSrwP94
8zDDH55q+e9/3XwBc95882ghtgr61qXtOhxqU9v3xX9xGdizVftYxKDdx9qX5FmMlMKUqbP2xVPt
/yeS/Lnyf79zo/vfL2xVf3j5f6/6xL9bCvNFCf8F+8foGX34h8hT1XP6jDzoXF4MH66fUXc2/G9L
8ueK/3LfRu1fvt4qPfn/wN7TD/27j7X/Mv//htZB6bEUQrKnSpfxMyqEiGNy1j3CXx56Vvp/IMmf
a/23Gzdq/+37rd7Tw/+9sb/65Psv8/8vKF08U6BZESt25hK0VT5/hhhXnAh+dgVw/bHFf0ucP9f8
+a6N2s9fbnX+Kv1v6PzrvP+bIzy+C+/SBw/6iPr//dWHyYFf39y6ccSrdwaVfdHbzce/fU8xjYG1
f/PK6wBP1Pq27oP+7h/2ky8+/OZSHt356V0Xzo5asliSGHNw1wwzgMb46eGSws8oiolSiLAYEcpg
4Vztg/7b95g844LgOOYx4TGiFFisWx8II3L+DBMsmAAHgxEFD/9b9PKqNnNeu99Ucvn8nevtq7pw
oYOR1fffNeefrcIKxoRAisRMIk5BwnXSzYd3byBCWn/9/1AsM12WlbhGOquWMaFdW8CfNirG6O3o
GuS6g40iElWX71CRm15e6aIxY5xoVIvqvlSl64qrrJ6ElIce/lvJQ9RhFftDbzVvw3GRIpvHhBRV
Tk1aDl4rdwbzOWb4s7lA0PN4LoLRmDJYOcGkRAT+93Qu1Rxs5Vtc3s7ZMGYnkk8cBKhnAiK6vJKd
Ovaz8OQlaua2/Oxjl/Ffqw6z4Q1yZdt36WIqN7NDRgYlbpdx5O37WmMU1I1GRrcnv2T59FOsbFnN
35CerJp+tBKwogQTxTilUlHJJaz545VojW783M/mdhAsh+EXZwS77twguEi0LoP0iWZqqfPDSGVL
2L0og4a1ClK68jOPO5CZVZ5U9wQNPfxa8KUnL7sGwwUf10N2anNXl59J42R1j2v47cvemQJm7PNY
uOgQDWqEp8VzGQ9vyNyPZZlUmlp9jL1D3iXYgVZ/egScP1s3MPTNzCkSsGiMUK4IaOHpzEsyDy2b
lb6t1KTFr7FeFEVHRibSvmdzHonbwoFTum71WMJ8J70wdh0epoWjnLPr86zLQg4gb2MCLL4wVQYT
+veSAvz+KCoDVEoUC87+KKqo+tmqeIpvvKe0fT8OugZTL4cQzRiUM5vGHTuCa6QucAmTtc6f/JA3
kb7C1vfRW17WJdzVY8DG0aG8d/gUDUPGmys2Ab7dMcxTZJuPslz6nFzPrFEAIRHmjg638zRLMGtA
kAfMjdVcARxZPJIuPiBbdlF36zOuVZUUoNNBvpxlLUuX8gzbZjqUvR2r9uR0Xkt8woNqVXwXdQZ5
e5qRkSO/J75qh/kVEyjq6AEtXRTwwcYU2w+MB+L8NTBGH09XKGJlm990nsspfo5F0WXoWGZxF142
oyii7HDmEQezstF91I8I+ZPwbmjzFE9a8e4uHkIRo9d5GBsqr+RkYdGFmVc1sd4BxZjBtDDRuMwH
YKSqiT07FPlCcXVdkGme26tuGuYyO1WoHEcCUJ5w0aeVayKYUsZNFOgVkMBgeNJHC3f1DY/mUdn7
auCjHdN4BlLIb/K85xF64dis3ZgWGW1y9l7lrKrzE7WCte9RP/cgeNONsPRhrNYPobWD6o7UFiEz
/TEba49Ff6hyNmn7qrJ0ilWURBrlE3neugL1+fOFxUuRJbPB2om7KqahZachzllBPrZdxUNxBS5/
MPoQTz2O8HU+mi5660NDy/nGxFaCNeRRzL3/eYnoIPvnLKvFMNzlwc2gK4az1WBKVYd8fs4DiqPo
MoeKeEzGpMd55MjnUA2LKe+CVS1T6TSaVpiXAwtWl21itBzU1CRgZqwbEmw6beyvWcjj2b6OSWcG
/KJQVDX1/aBCVNVJL+IBoSvPc4z7dI5CEPrAgbK66uAUsLM6lXlVge1ntfFgy1qCmeATi2jTvO4x
GB//bBrW9O51FXABq0+ZnQACrEIVfFLRrL1Iu15Kjg+N1aaTCTL9GNGjNj0y1RVqZzaWh1Y1rLqf
C7o6NTLyFTJsBMlNop3yJj4sntTMfLSWubZ9GTda1d2xoHIR4aAivVTZwVaV1f0nFgxA+0VBxeLx
CyKsws0t6Tve6l/bHHFc3fB6BJh/ivsBRTotRuem8sQbPRXFT1nXocJ+bo0KpP1okcN1/UqVFWfs
rqlibNoDnqLGFtcLRwaUw5fCN83B2dI2/aGZFMpqmyhTZ96/6As6dP7nEQiz1UlL52xmtx72qJl8
1XdUBtkk9dD23mZJ1DS6al4YsfDIfezzGKj8NcnKuI2TIS5wp9MWY03pP1mPh7FISVcUQaZWtPDw
22C6qo3zBM14hKnSvBU0mpIusjiK7lHRomZ8i6tQ4OnU1rTPl3TUdePCnNihcl11P3mihEsX348c
iFGOsCYl9vnqtSKNp+bYhyhS5ueghr6rEseoWspjURLwvIUYKOOnhgeP53/Wk+ZenEwlOTX3YLYR
Gm8Uj8qFvIzadgRkZFk9AyS7RvYZPdqQF1N0XXWVGMiLCAcxVIdOLp0XV6JrmJuOobZ8mE8lkKgY
0wmcvm1OEWdDQV+2rDCwhqqUNu8SXsh56P7VB5UT/ouurVnIq5EsVuKjyCI6kVvZTuX0wjZSyfp2
jmQ1NW8mryRYr2V9ASDNsCzH4a6aJzoMeXJmtMJPY18XCYurGIKnUEOQ5oFtH0DeGo7hfpAIGCvJ
+LIGNAtEQfCntvN6rYUJReDsJSXrbypai9XUVbb+JiJjL1B6GXse/AN/eeFATWysxsmnQz8MoTk1
XYgoOTIvRFsepjB0IHDt2hF+iRs7xdV1PQJeXoVYTmz57FRbDG2TLK6vfPnC8amCX0YyrkGmsTFA
l21rXD+9LAtjcpFCMFsDNUW+wnP2I1ELIsApOpjF3hV5TyEgcQvcVZNhnQBBsgOwiYlSPN13VbPi
uO7Hpv9A26zF8xGmVpdxOjYkRG9jPFpAzoU0eMXBf9QRakGmvm4z0Z7KM58sCBn48ou8Z/2MdgDX
DWDqFUy+cpOTgPOBVQwfysh1bDyhIcctTmuTjb1+DQ5EiOaQTW1c09fR0AqX38W9pBxschayDglf
Gs7zNO/CxOhpmOKlY9dCFHkTDrFpStK+iYtgEXnR5+W6VrrvV8JzS2Sq7jAsECGS08TtFD7bJXNE
/KvnRezH01jBI1BqazXJ4a6MMRvdSdFimatkjvhIPtMAon+QlUAe3GcgNk/g11WZ6MEsRXGg4BvL
0xIY8SJpY09unCtG/7agyzw+rygmt8pB1P4JgJ7LWxJ8ZJ5TMVJ60y9dSWRSRVVe6TeLq0DR9Myr
haAj0KsLTQPiXeL+8myPXezt6suXtpTtackxgyWBaEjA4p5x0FLYapA0Lsee05c2GnL4oWO8We1/
jjBYxtINMLACqhviRBTDGkSNeaR9OFajlaQ9Fc3MJvxC2ZmARqelXvm+0CMfuhN2o6dLWvWEZN1x
mVkEcKtpB+nlpOxyBH/aya0BdVnEQD/dvKyPyzO/tO916SD6QDOkR9rTJGYNwrVtW8KcsgFByNKQ
ZR3IMrP+qR9ChLYGg4a4rbCQ0L2b9NB29XGo2XpX3XTrNZf7Dh5y0WBlVA6TwUKvUO4GNoJ66k6D
gdOFgQqQjWuw3sXAHsv/XNbVygBItpVvioTLmupw1BjTaHgeSg9JSgiD5FTxU9zjWg0pjgcTmXej
owFurFuqQYUN45GV8LilwuJaysXP0411ecPiZKyH9YG2KlctXx4/lLALAOZhOl/nPy04RKdmdIb5
t7kTuZqPQ4i7AiU+77AQx2iRmsifS2vj2N04C3HtmOCFuXU5IW5qxXDoqV35YYgzD1QuygiDHsd4
9KO/1SzWY36qwzRwdrrYkl1s3Pm0B/Pu+hOa6gE1V7GofbO8VcOsYKFMNbB+OpF6UK66jntkM7lu
WXHzqs3kSg5DAw9HKXKEiCt4Gmx6aa4tCMKn1v+uIw8bArAoFMp1dxwJh2DxzNm2L8CdTb1udC82
5M/G0dVm3QufDXju1WpeRV91skr9EkWivg3NtNoDJnQN2WKdAxP2TaME/BB0ad430bSaSKay1ex1
XTnwIfIcQwdePOwMztpCDwTaabau1WLtGjE1RGVg5xedua4daZ24dh7HIcl9z7RLpmVaoVDMYw4u
60KQhGce9FPP+SoyhHwGZNBxbuGTFv06/TMm5nxeVH8QNCN5c6AmrE+tuYhA2KgHWokTSZqVnC9G
Tnm9Wvd02dSAXcN6y8J2YOs+M2uWYDqHbRC7oCkciqZvcXOImarL7Mt9Z9JoTLH6hYYzD86ibmGF
TeJ9DYC5WK5UfAFZ81Cspn5ZgYbDBN5riCH8ezt0qIV8xkIXWOALLZw1OQ54nfxlaToHewDAgLFW
xqcStrOQE7nc5jO2rhE4B1KQdZc+d+bgkFkJBD1w5AX2QDTtb5TXZw3YWz7P3dRA8L2Q0hzqM2dc
/Fn2sOk5b6JE5A1IE/KxnsVLdN4Fjq5ccQKZgAjs/cK5F+3reIza7gTL68Nb0ocsx+lcA+28N2he
Q7Acq2Il2bOc6sFpXhZweQBEJsaV0W3ZU9DNhdsWF60Gy/y0QuHypYfEDyinGhGB1YSE07rEl5RS
PSwIbp9tu4o6Z+Pq7cyEg4dAg0DWApyU8jQ3CaUdr+4vBnIBhirQOjXBlhgUtzTDuuttaA5bZ8GK
NbqpC0jmQcjzsEe7WJBsyh4reBiD+AoWRK/oHZBe/UGn6ti3h6VEdvBHTt2qhAt/g69Y01oYvE7l
u4PQXNvp9O+zCBhyfk/yHZJIiAQY5hJDhgFvc26MFUIXkqqrGUIKiHOXnMI04qJYH50/eJrzYhgw
XlBnB04RqMjjcsVpZvvVSbi8XYnyG6LRjWhMQI4SQcqRcEgqA6SepmICzmB/rabshouxKT9XEZHD
m7Js58gCF5Cc6QT3rs9OtXGwVBr2udV920RSnYBW+eAS01nIHdmGrskbIgI516e+muUTf0zBCJAM
USYwhQTqVsSOxlWFKY5uzppivjCwfkVMKegIEeEgHTJNsE0SP9YTK0Z7bXCk++om45lepj5hZo4X
cp2xKPTiSsFWIqYvCDgnPh67siawL15oM3EOdvxAXO3Zt5OH5E2dK4gEIoti2h2kguhyvrZCQ842
MaHuoji5uH3wfGsoALksAHlVudVGz6xV9mYNwM+JyQvJhLNtXj5dIFCct0rGtFhCQgnlUUOvz74E
wskYAAdpqnXXUPFsBeqFaIWCWZvkIr0/xzHRMq4Eh0S+JlVEUUTwCUyqhDi/jcbVlga1rOxbV0jC
mDKCNOB8c2FtLs269zA5Xe9jXIaV7xxaPTlY7/qpbzPIi2A3WNjZX0D/DfPc5kglAdSoGCPOYsCN
WjOJj7LVoHmem6xx17qzocmueGusr0+dYes+JdakBJK/eMrmvM1Z0AQYu+yOyqKHxavPVy77g3Os
lhm+hoyXe1lhB5jEN6Rf88+PM7xyBRUEXRRBwp/9AfeSTayNJUQil7TE2ZTEeeN2zqRfkl20X+JJ
vMxB3SDUPPMqRweyZF1dnVOal3LKJft6rgh8qJvZF7m+tDT89vHv91/6JB6q779/vzZF/P7p6lO9
lvO67Y/WR/32K3jS5dFrxeTJhz+Ubr5SnDm3XXzl4qZy0//eaPG4erMy7tdLN39oflgrIestl5oN
1JCBBVEMhRkCOc6YAgleajaSPuNcMajIUcUkJN6BnC41m4jgZxIYEyGMkERQ+YfbHhVtEJdSABY5
jZEg/H9TtHmaL4cHQWwBz+abPDlr+zqrM21SqMD8ssTz+6z/+ZEiLsbwuBz0tZFXj/UIV4bnKLAe
RsZCwvZnShavkn1Db4oysCsNrJ1olcLe6RWi0SsD25N9Y7P4qdhNL4nLqqxK0UiX+5qT6ZBBoHrc
JfnW0WQYyw6i9yrFAzg3fsgLfy6FftWXfUXdbC1kPVJ3XaJymhWu0mVyw+3iUH801Ry/3Sf3SqKP
RiewYR2drE3ajB7CelYuRxGxX/YNzp8OLmHnOzIxVbC/h6Jh7sK7EVVqp15WfT2SfFGQaW4lMilU
IZMsX+4Kn1/vk3sNfB4Nzd00qYCCSU18FXfvTLEPOWyDSVi2pokZr9Iu78iLjjvIT5UFms40/b+2
lA0wMzVIBU7LpP1Mb6Dp7MeKy51Db4ApIbU3CuOgGKv66XkN8fJ9pqIXu9RNN8jkQbLeg9tKNfnQ
NvlB5Hwf5ldyfryQmRDZJEsCC1m6RDTKJCyCYGef2BtgFkNXdayGzXnRtC+hCpxf82ZCp32Db3CJ
qIKkD25M6ufZfFi8hcpZSeJvhPBf4RS6ASYzrIIUSGdS/usC+/Bmp0Y2kMyg8WQuShh27BqXeAz5
UbbgfXinG1A6CkkaCfuINJ/KK5+PBOoGUHDap27y1FCGCoemLbxJBwkJfDMV2WFUfbtT3Rtgamey
JR/BOajYAKGo4gAVar9T9A00IXWzjHm3mFTmhT0yLlwyyxD2iU422BSk7+1Sw+hNedf1P9bNN+Lc
r1gg2SCTEebKJZpNWpDh3mamTLxrvrH7+9rYG2AKumgUL6xMFaM3dWXtO11z+q9dlvLQmfHIN7RC
dd000jIthaj+5QWCShSkFt0+3EPs94SxFguVsoKJMs264rRAEeV6xtF0tU/2DT5NPUMpF4FiiDH1
MeOwuxhE2OkjyAagJeQKgittdvS+SRAbD2T4uE/uDTqhebktdRFKqOUyKK/17CNk9ffBh2yw6cJS
RkarIlUNOtqp+ZfG5bhz7A00ccZlu9C2TDERLCl8d22lbY67lII3yAyDDLP3IHg15reW8jIxZfV6
39gbdA5KOwtVVTByGBZR91Nn7at9Q2/A6SYqY+VgaA/V55tA5S3yk9yHHmh3e4Keysya+Q4Gh56E
hPOjZzul3sBy6ljnLfizdDbjQRMgbyFLvM9M8AaWkEbyMxIazKSN2KHTiKUinn/ap+8NKk0WNZBT
tmUqSsPMVYbjmf9TQnm22Re9bRuyJNQvG6jMlqle1l6IX7SnO1dzA81ZRv2UURgZagC3IW9wYrvl
x31q2UCz4brsB7notLTj+yjq76Chqt0XLKMNMmsk+2nSVKcDncSbEk0/MZ6Tu12Cr4mDJyGta4uC
xn2R5ljfuyjAvgeN3T6vjDbgjKE6jiCdpWE3+Am6nJS73if0Bpcd1aYdIAufZiM6QIPRceqrfeaH
Nsh0wcCWElc6HV06liaJ1c7Aau2lfqxpyF9DsQk6LVNUqOlInfsnbGj1PsyjDSyzBnqUVODQ/hMq
l6qogzqY9fsCoPXcw2PJXQR5qgLD4E3xz1g3qdZoXzi4Nu8/HjlCTVnmlGmwvkklvsExpAtwvdO2
N6BEJeLNqGD0LG/uAECvSajJLoVD+/tTyYOH4n8fASin/B045SrJ+mrfYvJ4g0mjCjz2drUUQ+pU
5eHnLo/VLuxAhv6p4ONQWEJyGFwGnpT8CgrUO1WyQWXPCewdZjCTsQwHyEVDp5+oyl0kyOMNLqHE
wYIeQN/QLoiS0tbkkMfRuMsOebzBZllOUTlHRKfQDmwTNOYltL4Vw644ma9Hth5bOR+gz2lSMHqN
xhemGj+1SyR2Kn2DzTLz2UA0UKGPFEtixtJq6bKdSt/Ak+VqHFotdCpaUh7hQGA4YNvqXfDk68me
x2oJschDsAEg1GT9VVbN7Vqmz3cqZgN+4vM+RzMoRkXNYWleiebXPc4HKkJPxfZWLSHPpU5pEZUJ
lKOH18Oo1M7RN9iPRtKUla6Bs+Yl0SZLcrUrCOdqA/y8Hh00X8PIZVseZ39tlmWfqtUG+H7O4hGa
0QCbUa0TTd9PPeTH9ml7g3s4bDGbaPWa1ejxUc/cHfrJ3u8bfGOBTauoqaHHKa2hozwZluE4xGqn
h1Ab1OvOCKujFgYPd8V8Zb9V0luF+72i96USA4cWntqfJHBYZ1h6nYZ6vmuMuV+GdJ86NnBHXi2T
igGQtUlwnnS7wgeuNkh0bOw73XmITdR0I3B4TjN93CWx3GARqtBOaT0AFhdxa8d7OhfP9428waGZ
KRonBs6shSNKbzTtfnK9q3Yy3waKk/VwImiCJawNe+vVfdNm++hDbqAI7Z4yeAZuks0/5n3q9K5I
nssNDLFhkfcdwBBOmX2Y8ZIsC90XGHO5AYrNoecUeq1AG3Xk04XU2VH13zo+8xW0bE82USvpXLcO
Bs9d806qBt9pvkTdPnqSG8iYWPihjGH4vl1UMujpKuQR3ed+5QY4TR6QamuIXzkcLftlyepenKjs
+bTPxsUGPTlCVVTmDcQOpnxd4Skp1Xy9Cz5iA596kNoMHVi4tfham9kdClvty65zsYFPDS2b0kMr
dFrbK8nml/PU7HMIYgOfuaS8gJNiwCdOXVduaa8QhUb8fTrZYKiCRtZOUODBOZBmPsl8mbtElv20
0xi3JWkEpNJOSyNOoZ966BNvp2s4RzO92iX+tiRdQO+z5NA2exp7JdZjZ+pXOFvQ79P8tizt7aKn
qjfi5GZSXkdw8O/V0IawL/Zhm3WV0PwbSCjFqa4ItKCiyt6PhEc7cbQJIzyC0xBcw8L6iC3PK9N/
LOGI5JtdahcbduybBdrZRgSMjn/kskvwtK/H4KGf5HH83WeGjGz1FUTHB00zaDmMLdpHjGJDjLKt
i2iaYHAz1te6uF+iYt9uSmxY0SgSIIUM7qJS3SujInwSepb7Agq+oUQ5L5hk0MWXDnEY7nqE3F0L
Nbx9ARbfsKJATV7ZsIhTUfr86Afmbuax5TtH39Bi5aBH0/sgTvnQ2KvYh+UGDszN+9TOtxCSTYC2
2QI8UDYOByrzOdWinHbKvuXGSMHpjxjOWFVx11/DIS18miC9ss+R8g1AUWahcdC14qT6xr6Ieb4c
zVyGnbJvEOp4VsxZlouTrgaUcNqZKzhf9i1zX/X7J+H+tvHKQYDh4KSZOFk4uftBLtPyquzoktTQ
5H/CTSH2ETDfAFZUegoNkvwkM4+fQ9SEkqzIs5242oC2njWZxrmGWcBZ79cta+lNZeJqH9mwjfVE
LqItkuCaoFtc1Ukj2uUeBR7t9B5b8+mgXXeOYHgFp6tPbaTw0ap8X5MaZxvzkXhWShTgteGc4+s2
muxdAyfh9+29/tAiRCFzWObgVqvCFrfQ4j5dZ0jsDTg2NsMRtjH0gosTZ1P7I6+he1nXhdy5qhub
KYa8aKccFDOF3h4zJOvrHqK+fU572yUUIzivWq+otWoOp2msReLFIvax5bZTyNIZTu+OGT/lfa+v
JmVYOihU3eyKCeiG6Rn065WeAdOHsiKnbqAh7ZjdaZB0w/TFCAn5XkcgO2/hnCoa7fNe8H1Na3zb
KySqtu3gXCvYDB/INYQF6rCQuTrt08wGqtPSik71CMBUdP1LzfP8CKf1631Mv+0ZsnBCGBqdRnHy
o3vTwmHd294xsW/LtL535Uk4Bm36DRkHcUKh/lh1TXxDQ1nvHHyD1Nwqo9Gi+Kk3XBzhnFd/paNo
Xy8spxuk0h7e21KJSZxmh/S/WmboVSmbYldJDlrhnyqmYqWnxlJxwkFFVzZj8jaaab+z2rJtHXI6
ipsSjlCd4AjXDE34dE4MvApiH1TJBqoZvDgDDvDH/ASHPNDBulkc4JR5to9mtt1DQ9Y0JbTw8xOr
bPQ2g0bTI25UbPcx8LZ7SMmeTXAWAewdStvPS1dMB2SnYV9URjZYJSYOdqoATW1BRIJsVZwipdk3
LH71/X8SN23bh1RJCjhhT8Sp112XTF3bPa/4NNxUdav2BTVkg9hJajgc3QCVMUzmXxuM/OvYxnPx
De1/bQYbzBaMSajMwwzg/TnuBRwucwdIYoHxt7KZvvGMVdd/pqUNcnUjFBiN4Cc4dCRuYh3lv4Ib
Hz/sYuNtT5EbCofh//wkVF9cN7iQV13AO5O/D6+XetQ6Byd5CxIN8JaGZVHl1eSZPcWDyPZ5ErwB
LslBcHB7/KTyQsJmJJNX0Bdg9mWAt51FhsM7bLoeTEezSKSsI0UKzdxkH7LwJh7mGkVtYAs/zUKP
qXPzeKDwNo2do29wy5HSoltgJxh1ub2uC58lC2+WfcE2pk/ZHg5LwgEwOFZ3mjlwJXQrqmup1M5S
1ba7CIdsLPISoj4U4B1HU9OJ52Pu5h/32fsGsYFX2YAbiPoCJSQl0Rhf+1DIfREr3mB1QC1AOoJo
uwzDbI5RKf2nJq/Jvg5Avu0zmqTwI59h/G6eCUvUIuVVNjB468ou7WxbjeA1M5Vz8BKyE7RjhF8U
6oq7xdTDN/h+xeWfMNm21wi6aIdCrFbZ0WrIDwZqZIc4ruOXlhb0mFXdkvRQTMz3gQBtguQBKhTw
LopKnigUbI8d882LesTlq32q2gAYNm2LchkkinLTtgkpmT5gDLX9faNvACymUUyogSB5hoaEn8Cr
+wQ6N9jbfaNvAMzBYOBFGBBPdWgcnkPdL5wWeH3UvmBw24sE5zN9NeVcnAR0yOCDg5cwtwfgIJrt
q3RtW5IwlMVNDtRzai1Zfu7hXTbwsj61M4mONhhm0KLVDARGh/b9OIVTsr8W3MzHPZqHd/U8pU44
5jsOA5cw+DBNbwfH8EvW5eYbAFut448Ag/c/Px3dkppUMlKwrgSHV/BSIHyQ1tS73C28tvLp6Arx
SMPbbuQpDmOd3WQK128DoOB/qDuz5bp5JUu/Sj1A8wRGgrwl96TZkifZNwyPIAkOIAGOT99r+1RF
W7SOFb86+qLr6kSU/00RxJDIXPmt4FVzXmz73gO0jlnC6vgg+wHcEHTXHYIFwdTrRn6zXstODJGw
bXxwruS3dVWT69gZ9fi6X9+sV2Fk1OR5FB8ih269YFDxe93b6VWJP7FVJzmCfksKyMJBia68sEte
J9rO46t2MvELavhbkNZk7TpEQRgfstVAWSV5/Q2YkfbH60Zmc+AuaGiIx4Fh3MNg+QC1ma+TEsrQ
h9f9/Ga1hio3MeBb8SEwDA3vcq1Ck8ZZvLwqOye2UiIJ6hBAhG12WFB3uGmNjxNACvnrpny0WbCS
DxOAiU12AMhrPnZkynatLP3rNputnKgtZNwKNCUfuPFBMtQkOFlfxa8b+a2kqHC8qNAKnZ2LjdXV
5HN+CW2Kf91yjTbLta7QD6dNnx1yi8A7JILf+mYQr5OeiS0poMizuAb9EsjTlpB9wIPyS93U/uur
JuVWV9Rzt+iBNcGhmKBVDMeSHeSIItvrfp093YfVHLcZsiHBIY9r+j7kbbWzU+6+v+7XN+t1tYYT
RN7BIauXeT9ENDtOPqCv/Kyb5Vo3QV+6uMoO2lVVGvSLeaO44d9e9bdvtUbL3Jr5XEk6VLxiNzkN
une4/1eviiexcJ6O+0ry2ofDEhzGbpwf2azNZabI+qosFBDFT39dqNIyM9js0KwrO4CucltkdXt8
3cBsQuGsnijgYuDeKhnYPV1mgJLWPH/dLrZVHmVjCGCcGYODGKXdo6GgPE6sf532CGyDpwPDMpAj
5SqDg28qvV50le3e8iy0r9yDt9omXXuUA8EtOVBlONQk02RpyoaCvG5BbeVNJUg+tAND7VADg7JD
fjr7yEVRvG5BbdVNgDI1s8ux1QxL313ly1JeCD2/dGM7j/EzAeVW3oRzmqklktiFl6G6YGjG+2DC
qX7punmefs/8/FbdZC2ugUs7BYcoH6ROs2EmR7TQDQfT5aZIwjZU6+sW71btBCVzVNViDg4LMKNJ
qzlD91LrXvnrm8VbtCGpAB3GlsxnfkmEFkmPBMDrwr+t5KmAUCsOaq2PbpKTuAT1PXzfIuvSvy6w
DzdnbR63iwdFtjv6gWYH1IOmU2ndK3eHcLN+fcBEW6vWHVujKxDWgX5N1rZYf75qa9uKb8Qg84Ki
c/6o4rnf+Vy6XZ2b8nVb2y/a1G+xcZkvQViwOjiKAdFl3lbTsSvl69rGQKx6urVleRwADisBKlqa
MUcSIQh/iLHXr8pGgVXz9OcJOhpyZ7w+GRaQZmcb1NxD08+vnPVbJc7ourbNIjA4lBUkGdk4XHtr
9Otm5VaJs8JrpBCE9Sc3eBHsbKUtSCV5/bq+ayCpno6OGRpeGxBdT5ORfWojfNUGMJTXTZytFqeT
UUgyo+XJlkCKQJxg7w3306ty00JuVmxrgLQOz/jiorMfF8CTf4DM7j69akVtpTh9NJZTXdT2YuSi
+ixpab9b37ykDAXA//ldX/LtwBO2CDbYi3zxXF9JpKIyelSec9lcLywfAEkra1eSKxu1StwYYDej
I6NgWf+YGCfn6l9T9kWeENfaAdjaYA38TSBUMzZpYBauDioM8vJr10xLDewZaIg8CZY6ZJd5Oxhb
p3zNYnIoi5Gbr8HMLZrOVhFO9JM6/yczAsiiWx/CeemryyaLi/pG5aDkX0odWf0JiLtuKBLburl/
C4rwUNkU9hJelGAUykx/BViZ6iwxhLXl92AK/LSmczzM+n225FM3JkKAS5vadumzu5aKcr6u/byG
feqA3AfiVdQme7AjCBg3LYrCa7ArIUgtH1Q3GDom06zJrHaLXWT/oer7Kj+i5aCxF3E0RDLRfqxH
sGRJBRplovJh7S7WXsToGQB/vHtktuLNbdTSuCvSqRehv27jkXV1Ok1zFH2vhaXdrYIzB3msfTUy
shtpXeD21YKTo/q0YbnWeFkfmWW4GPGbXbdzXSTo17UiMu+SCajkwqYLnzNSJxBEM9UmMeDNTY/U
TjZakHOnrL0tl8bL+15Lh18ArztgMjmz1uSy1xGOorvSNaa8jdk6VqcYdxOLF8pEuxw8DESqqzWK
iuq+nGs7sR0O+HY95nKR7sYNvOpA94Vjyvh2jSXzVQo4dai7RM6rtqecUBl8qjlsE5qkgHRO5ck4
1zAjQA5klhNYmpGd3LCDaI/3U4p+v4Xzq6UE2D5VhC5+Bdy2UbI8AllVaZeCtR1IVFqaKAuLFNRJ
Yb+M3E3T+6FgUf6+y2Q39sAOAKZTpDD8mEFiCLjm+UU4gMr5uXCsKn96ooK1PEClvrImGcMA/xlQ
k2M5n8oZb0WPS525KkhKoBcoga+EwnP3TQwtGNbE1A7RT+J0zsukKAHdgzVLNDTBY7D6QZZpf4aS
fqMAtwTfBVFVvUMThe/SvLRxved2AqL2qlnMeYEB2pl3ezSrt/G8y5t2jOcrUbSc9oeSqNA3+yDO
PSepHHieNTsVFfX0gyHfMDxEtV4KB4i6z8LUDPpTOPet2pfOR11CeoJp3neq8N+owxh970rHrMbg
1XS5bAgowNfokHfsIepQTKUJ7o3VfQ1C9uVEDXkTs7gS39tpBPIO/LD1GwN5esfFosAUonp9Jwyd
9HcdhlwctYpztSaaz3mX3cxV68315A2cAIZ0Flls9OOQY1KZG7HmMSsugcqZiyqdTNznHx12B9Hu
+3JWRb5joJ62l1Wp4Uqyg95Pl90OyMhw+hgGxK0/Ap7p/r0blY3LxOfIUJNk4MKv9znNcBzvKpwM
tEmrSZlyTbB7BHOXwBFEF/YApnjds5MiI/BZR/RRhi5LaiCNup/oDbOgL2rgXryFPh3UlyjxwPyD
k64GMDg/weIH0ojDjGAO/gXAE5mxTVwTA+yfrIHoCIZ9AT/rUWIrjR961kzhJw4bBs2SeKx7gb9t
Gifxs/I9b++L3EXd49zWLa0TsAntcJuRks1fJj2WFThwC7HFscrk2ANv1VlgqBIy5DUMGyYdKmgQ
zNJzw67NSMkI/CWMFPi466OMQ6RQMRgAPc7DtJC9EiYUP4cAl7DqwrU6bquDMqgiHChhrr/txnJo
2sQU87geJKos6m0O7AP5is86TFkSzZEs6gRHwxS/AROQKUi5Wghe8N+oZp6+gjLea8zmcia0TwLd
zGw4ms76oAOuyIb6Lsx50O2Ylyu5IIXwOC9UOEY6Cbop+76Yaszvjaqm4a7NOsmOGBstvlWRqCka
DCMZ6fc46IfSgFVraj0mIFA2gL13Yu1miLajiegExScU2FMvxoZNqRqqQb8HyLL1J9IzNz26ahIw
pelkkZtpX/m581Nqp5mM90OHfebGlXl1pv6QgqZAfhKz09UKu6HEtS29V7nwQ9JUS8FgcyOmufoY
ZEO4tveI7UuUMHoZh6W9WpRd1X6izs5XKCMGkiSMNW44QpNMxZJkyI1VUVIT4NG/ygqQVJk0IGwj
OZl3vbBlMuTADRmgH3R+B0Bojy07y2bxBWSzqql36wiaPrifteptmDQMv/HRRSp2d3DMKNvmmJMy
N9GxoWMfkT3VNCiuWNsQt9xN0WhYk8YONNn1hq8rvlXSUV/1UCf4hcBBpmUBrC92TYiP26SdPV+u
E7/ywN5bHzlVJmjMXFi3Xyck+ZrEw3Ckie6qbtKfsqCVCAmAPGbzD4p3X7OzNUI5fhfTFEPxNjuA
4JMqmBt/EiyaeKoDkk1dAlDhFD2QgaIxQYNeDn41ykK40v8ssnVcgAhGWSp+jx2QsCIZRREHB+Bm
BzBk+9COoOs3Tc6Wr0u32v4qY2Yhl2Wn1uldU4FcfyPI0nqS+s4UkiO2WLEJmMRiPa75+3lymCAp
c17RPuWSw6U0XWZWzx+wq5fB50EtiumkZECYH3UZ8/xHGVdN/66PBt7qowD7PaJpV4VdfC1JF+kw
HYbWjC4tqG2L09LMBYl38UgbO8KcCLvTwxSoEVuyEJ1o3oDvHw4XWTz78H4lBoYHAKIUABCnzHsN
GzCAl8coCaiGTw8uqs0wpQYuQuhZUkBkV2/jpsVRDvZ3Lv3nYJ5G/cOWAGNbNHvU07AkI0r95afY
WGBokmCqSv6RjnHJYWPSA8baJFk0rEELgycAqujerY01WG8LAkKZjJVYyisZjn34gMovj98WK/Cv
Hl+C0Q5J2LArGqS/ohC/F67a2MtIZLL8UK2DbL4pVli2JKLhwMEmVQyXnm+F1DgG4EkWVsVHvYD0
r9HqC1+cPJmtzLqL2uVlBmsODun0B1d1BYGpEijSAQYw9B5TK1sKpY+gsLeKpQWYoCX2wVEGFM0L
AMwMiKB6XIuToq5sdpHng8MIwgCEXiPmENEHXmFvPNiVnhllzQr+3OPScmMOc8em3iTC1Tz7VK9x
6+7xp0hsctlQ1e5qgpsGexPWAu5CMWR/NFF1M7RpEMMDo0pLgP2yhzYTc39B56piB5gONS0C7rGN
33uVzz06Hp1ePmWr6s2QLHnAaw9DDtKKm2DFmrgnSwllW2K7eIW3T6FDWRXYYisf4/WXVpcSp8bY
1A1CElEIs+ex0+qHM0Cv2cQSGePf1yWqtydZ45T6uC5A0V/OsCWSj5piP/m2thiwe9N7Od7BVIWP
tzNUM/kldFYKvXy4Pk/RpYfXgf9J7dqMewLDOjkk40Dz9pSNvBwejQXT4y2H4jF/GGEENLRJiz7l
5YMpnOlOqMfmE00iAleODz1BzfT7CgOfhu55P86g7DMUCad3Ju4YAvpRT1ZewB1uKtSp1mWFvtMi
D4Y6ARl7kD/oYEqJ89Xo+sOETQTjg4xcITEGc5DhK2A9d93VvMIg5guBMvB+wVVLXqshAId89AN5
M7cDOit40Rfx+6IoyrGGPYDo5U1gQLb+xICuKu8MkhDs0JdYh1+067Amz4znWKL1iMYcDZpU/Biz
Nojv4XzVz7g8TQGRp4aAAnSBInTk37UV8/nXBThvvD62erPcKXg01Fht1eKbGx0s5ZAwnU/NI58R
Ribw7VDkorTadtc9yWd+HIfCmHcSRka1SUazMMC0rWg77AKOfxgg9bJ3QzaO5uhAoA+6ZCRNFLzL
bafZDwMjtuGIk6+bkwbqPJrgWFSYlbRkbkf8WJLrXgxZ/KGx8I7Anh1Ju4N3V2Tfz41APhKjvGIR
uFV5tIwNIUKy+8BNHqnnAfZu5X6UXWB2YzR69RBoBxeeftRCnUClrio0ms1xdcur1awwQFmx+7yb
42WWadv0Q4vTRmcuWcPSDVeETHn4AEggjIvSrFGV1/uIRoN4QBpOukM5jwY74SSAiTuIVUlytA6m
Bnti3ajdDh3KYtqDApE31wg+1XipIk3DPawptD6UHCv0sl6bMNtLsZa47KqCdtfZaMiZdAr/H3NV
1AL+Wwm+pPEXZPFDtGO471a3I5Rd7mLIV9RYwxwmxzoZ8BfCqgOG0OHtLKOIX9cEJZEdbBdKiz8W
PU4q4RomO1dZH5r2m4ZplXscFIDzd7RCFI0LHPpwgJi2zvT73vl+vA4nFtoLkXUeez6FldVFIXo6
X6M9FXiLs8mAiD+btrDzISrWsXlnsIpBdShX2h17jkvNXTg6YRFawTYpH5ExYnF9A09Ftt6OIQa6
qdIhmOERcCEXLYJ1B61g0RRpFiwqBtKThQFPXpfk2BTRJNwGgrYU+mLGiQg0TN12kNigbvz5db+/
Se11LMO6ggnfRTWT7grldXJrmvZ13QVCbjJ7rPaDQpy0wlgsd8nkaPduiWx2/6q/fdukquTadw1v
p4sO7muXLK/Kj+eI+YVC1y9p8jNZ/22Xqp6ArV+WwlxULUwty70IYTKXUNHDVgBCJ/RngRSpdz6E
q+hVsdQQSRJ4tP4oYoO7VtlqeQvvL+eRMEXotc6pgCnBkgSiX2BeUkTosduJoY7wD+DjpbMj69rY
JqWxcCaqKghobwJw1t2lHguaY1o71MTIulQvYWL/Q1njj0ZZhVhRl/N0EStcHw5jH/v55DI6/WyJ
p2ZnQGh5qRb8Hyo027bZuTNw83GLuxgB1Qsuq6KNA7njBSXtLm5XpGESma1CwhBwDWDEAq8c5M+g
v6OBREpsJUuCE2Nyeyp90B/mKnP9Ka5hAHEdjllgUtugLWzYC2+CeEBCoK8ad1sw+L0gsvZ2iDxQ
zM7Z/g5qxGm4BSkmx+XB5VF3eRavtcFOZQa36n1RBoOR+2puS7Vjfb7Ahw+2XI4dTajZfBx1T6d3
sPlBbSOpwrHO5wSGL6B94TaL+/ty7LikSMR0q3Z5SrKla3dsAtJoX2u44IyXIprj8baOQg3YmJnc
1BS7X0vi/wEP/2780fuh//FfN1+s+6/D0Hz/gqC8+f8Aj3+eQ/8Zj5/mRfXjd5r++Z//Nxo/DP8l
KCD3EhZgSEn/NxUfrPx/CYjRhIDTA77QORf+P1R8qv6F/w8sbQG+D0OGf/obFT/8F+yLQaGiFO7W
EQMx7X+w/2/+vY/8zcr46WJESgVOyojuYSTLVMj4VizOVcVhgzSvVxQlIiQhozas7n0fVdl71iDH
8T7XZfuC/mNr5QKPYUEVLKxAzEDOEh6+T1PdxSx1nekqulTJnU4ePl7fvr1/qaMSI/Rb8TT84xmb
Oka8jMKG0kSXJnn8/E4n11nyQm35l6D7/+zUfz5io3xYQlt3a4xHuP394827N+XuzZp+IslLr/JL
H/23B53f9bdyWyf6CppyPOgKJju7d/kOL4Ob/gtV2q2r9XbItsdnxmDaXLb4LCabdrY9qhp5kzU/
hMyiWgCbD17vQHOL1Vu4IKOfZkwChIXIuaberAkXl6aOk8EO/95c/iPF/YUvue3vFcv/DPN6uLuL
0+Ntn8T/l4/YhD3dQuSYVXjzOvmcp+98csuSl4b3XHz67SNixrOIw8OIqZiGJN6S2qzO4HUXK39E
8WbaBwYoobDgPOl0oN78tvX89yL/3ZDiaQkJNhx4VEiRwo0VxS6y7Sq2QcaQ6+z8EXn39p2W0WWz
zuVpCqDNgV2bT7zpXsIlbDaSs60zJ/DglgzmYNhOtuWrBUVCE8r61DnqDiuZwkSOQ78Ds6+5rBG5
H//+jr/aLX8fz/MDkSE5z1pU+sSvOOq3RZEFQFX0DHerrkZHHUO5Zi+aPkxbadRusFO3M6bLjr7M
433uO3UlZW9Pjk5RamLdHbTx0xdrSW9TD+PdFAY50a4qirlIhmJed8GclQ8BbgCJk3V8o9BxC7Fg
0Z6gYI2O0Jn6fYF89gVSlfVVUJpuDxsbvkNLYXeQzEXposC+COELif9Vgxs+1vLw9zF4Gt1gy4bx
FARXTBJJWIRL/NN9ofWgKNdDDKdlm5NDXJ1vb8j9/9OnQHgN0yh4p6CIKMJtRzDMMXlmyNqhJ6dm
6SSz8dAHw0sqi+3yYPAngrwrDpmAlRYOpqfvsvZQqiIHKQ7ex/0HGzWI2jo5vR1CRV+ICp95FI0Y
RJg4lXHMbkvczGQ19LGZOCxaNTuDJ79fcHXYR6sYHv7+hZ57VIzkGZyXJI7/bVEXbrNRW8DZ6LBS
LfddL8udWJv8gKvhP2tqwmSIORaEogBlhRR1qs0AlqxZbVbk4QHVPLlfUaTb+Sp4qdd0u7VwHp99
zhCScMw8LPWnnylzQ+H8FA8nlVH2s7F0zdO+EsXPKouxra1O2bexG+PqhR36fJb+vtoF4hy4BEnA
FuECxfnm7QjLYZ4oxuyotW5FEo5V/4hetMnAiK8oPnqp+k8FYi1kKaljL50P280NuxtCMUhFAMpn
NNq26NQ1Q/ODcNUJNbZOpyvyt/I0u1ahXtEb8sDgQ/4SBHs70gJb6XnJIQKMOcCemzeO6rmvfROE
xxFEmhN2Xf1oITJLXa846rtru9cFaiR/n6/bHUVIQXFo4P+wsWBJbj6vrLMVBPWoPaHfV8P0U7Y3
AC8WLyi2tqvi11NiRLEcuHeCl3w6iWhI9YIF2J467+orWmdtElbSH4yb/xk9DdsjTgaCMwKDCech
tg0e9Cgh64zwQmEfr7tJ4Q6l1he5g8+8EHKHMbZiEiHbF22+Vdl2M/qMG3uaGtYiSIILRXHQscjZ
ruuwD72guv/zcTjTYXSOiiSc3f4wdAMpJJsNw+15IgK2uZLnVxGvixTFheofdSudx+/smoVrCJZe
CH+BzZutQ+DbXIbLiWRZfyuzqj8SG88vhNJ/Tjss6wiST0GQtUH58umECOBcqFXtlhOtIST2U9Gf
gq554drxzEMkqu8KF3eobsJty7nzmGwxXDhPtqXrvoQhaAPXrnz4+fcl9MdegdGCW52Mz+EJ7nab
EYO/9NwJWk0nSNjYnRq67JqRvruxS7SmbpmXb39/3iY8Pn8hqfB1CMM5HeHW+HTsqKysHpZ2PoWN
0Pchehr2lJseWqG623XxZHbeeraPyiyEy0DRvvDpnpmLihIFs4KY4P64xY4b7JewKR6nk5NFsM9s
ERTJlJM5OfsTv//7qz7zBRWmPJYYtkQCP8Cnr4owva6akU5w0CoMTFGrmKUxyr4vZT+feyeOGIRQ
RTD7t0CLzDpeljxeTugHbL5gRJU7RY0r6LHFw9qLv7/V9josEMVh9CIOV1PCabjdPVwxoNWWV8EJ
dRQeHXJUI6M3JNDth0YHwS2KvbX7VNZx9G7KougBnYM8At0TsGd4u1dx+cLu/KuF+8lZC5M8LiUj
YcwifNPzZ/gtstZzWMJtm5CTxjiMSCfOY3wMFLLnB7bCV2LXeUiJYFiDoHeH7Z3Qg8nD0aYCaix1
NNnsG7TuKPTf1pDsVPA89sEHqovlDZsbXu7+Pn5/LAD8uXB1x62D4pT+Y/hmGFAMNTzYT6Wi6nuT
BeTsTDH4NO+ZvJqYLg8oeLubQU1qz8jyEqHoj4P6/PwognApxNcLtxc75Qc4KdcwNF14lyWsiUVK
ASs/8rruH9GGXFw3ePcXJs0fUxQPReaG01iiPorN5uk3WofVz2ilWU7nWthnA4fyIdXGtSjG0ca9
JA9/9mkUFowI/0IabxnmdjJzP4ZyOQGMMF6oUrkiQYFNpSxn5IXp99xwRhzXAAQHEifC5s2w7LNp
8Fh8lUdVG65LBbbppRhOcVtMe1SM5/2sFKTkf59Fv0Kb7azHzkJxfrMYm/f57/pt1ueU56ty83Ja
W98n3ZpXw5F5nr3hRTSJtCTNqVrGg7XKfCQoeN6JOdzrhpuUw+kDVlljcUNxbUH/TqU9eyEw++NU
wfdGGAigliRInG1HJShUUE3wBTgt6MRN88Yt76CTCeCq7n1/xUn10s3luc8QIykI406QvZC3eDoc
GRgVEQBK5CSrsEoNStE3HXfteyvgGTv0kI8BJ/QSh/LZh2IjRHJTEGQ+Nw9FNQ5etTlbT101VdDI
lKLfA7bUvWVFn4NlTGA7UdqWvwTqemZ+I3nBz/7N2K1wn376spAN4FLlC3KC8boVEGjELoAv+Rh9
hy6i//j3mfbMS3LEpFCkoakUkcLmwA7mOKuMUsspNyTALPKosMgiHG7Rrdbs8XcMCarm7p8Gcudz
DBHj2QsYJrrbFutwREMcByfsRJAXtfCkE12Xkqn8h4hIRIy/HoTd+DyQEY7Qp2MJqjWHGHNeT3WJ
nl9cqMwJxb7hheX6RyiAp4RYp3gphiNzm0ImXaYAdWzpya99O+7g5NyQHVUSwt6/f61tlvfX+yiG
dBpBmyvuRZv9qAnRZZKZgJ66npB5v/bL0O3gXqnXlOvz8FHkgd85r0W0m1YUOxLbM6dTKJlVnvqp
IiohVpriVESF/GftX/8ebUTocMnF7KVYMk9HO4uzxkKUTk9lFdl415YGdfdQ5OtL6YXnlsjvD9p8
VtxVq2zheBBMQZuzILULSGLnrnqgfQeq499H/Y/rPrY4geM6xHGOIGy7ILvOD+1kGuw+QaBSiHaD
jyiksws3z/XbWjp1V/Ss36EiB1HY3x/9TDghQFdSoCUjyAQa+OmILtlklkphL1iACHwn4ZlA0r6L
5wecC5B6Q8hDrnWQLZc8llByjxWUf3//C56Z27je4d1DmN2HbHtROXPyuzh05BTWZXWG/jo3XRaD
s/E/6pP4NXkws3H/xF1cRHKbJ24WiDwa49WJaCl2VWXnnVt8/c+PLtxQECHhbCXnqs/TAXXnbu54
ztQpk0GI3H09zfFunIr6Gzai3KRuzcTj30fwmcmqzmkiRO+Ys+E2N8xMCzFNXqlTC8XertfK7fkC
ZSGugC/RNp45mGOcktjqzjHzHw2qiIwiWnkqkIb2/nNtNDSBcRaMu7irz96frepfkghs60HnLSnG
pYHxEPlSCa7Q0xGVbW8XSrU4QUbdqYNbwCFM8q42b3qad1cwMrYPutPDT+H5BAnKWtD7dqzC9oXI
m/7qUtsETbhNI92IOIFipDebI5LwsiZrGZ5GP8RlamZEIwdPfXcfEC3CW5DFeHOEQsmXx2KIIUEy
M5PfPBzayYEZH5ZYQc0o9yEsoz+UOkft2uEEaS+Kki19AoFrHu3HkvsPTVP0Q1oUGSt2ehRllZJm
zd62jFYfoZStb6G9ct0jX03P0RJB57s6VJNNI4fGwN2IxFZ4zLXN7CGAhpKnCwvEdJWbzoPjKHrY
NMbjospURjX93vejh+A76NrrHLhtB106Mx+6IK8hHKy9Uvuicu2DHEYBybcLyJpY59S4b5kX3+DF
MS0QNmaAOnQNxZBMSxA/DnGt5hTEUdPvjByDCPBOH09pgB6GPq0Nz+5QHxrbh5KjuXSn+BivCQRq
LSBnZefg2YtLILzfuohl+7UR82fq88Dfweq4vxkniZaGMJf9ZwgQFf5i5Lq+uAwS+oulLibonNE9
8sGPdniHvqUGbSpupe845Ac/lp6Jb9Bilf2RVsF6H8YViF5mLiFKWjMWL6AQ4WaHMHyW/L6iIRjQ
48Ky+74gwQLvHh0+ZFaW56YLnX3LG3SNJGOZ2VtPslGd8E7j+3YYZHYXDhqnhwxL0u2rtq9vh4Za
lwKnBxvynk/wUYBItv48EZQkjtxFFVS+UA7us24a0JgxLvo04DdMUlOX01RmRH6DaGzC+3S2aa7Q
jU6aVK1zlye6NSiJhGKA9Dgb8AcdXK2j7lA0uJXeE7iKDknddJQhnzy7IY0qTrILyKiXMfWMTCzJ
+WhcCsM2djK9bclxZsAMpC2rHd/pDi7eCTRu/FsrtYwTQ+mkUqP6sb6EeU/1Za6H+RtCyPViUSaC
1pmyvk0k62AN2Edz9lVHpP0quK/poe2HiqQqI0Gzb5cIjSmahG5nXNVDwD2htYAMBH8G5hlUdsRP
UAQFkKhghsyos03VXIu9xiH583+NZp5mV3Ycx6c7//SC7GeCvhP7UtP/M+d0jHNOUoWbaITUzNOd
qOQ27oLMiRMkfn2e9KTqzN7A9O+x19DHJFr2zalHMw9i2tFnL139nzkp0aKEJDLybVQhGHz6+JoH
WTMRy04e2+Rtj4rFroaU6YVt7rydbjc57HF4P1wPUcbZvOS8DJ63vGYn5oKxXRLEBzj5IwK9dUJw
gkKeB0Xy11wtrv3594PsudMFxzPqYhyFXJyiT19QDK0+hwrstFQl5NpNIZej42R9kDZSR7CqPv39
eX++agg5CDnnfXDbZNuTJbNZE9B8kqc1q71J8jEgRRp3kx2uArPKMAmcXOdDvgYIf//+6D+nkhLI
oTCYcaGB7Y96LopOtEDTzxnkA6U+vIcU//q/OTuvHcmNZV0/EQF6c0uWY3eP6XGanhtipJGS3vun
3x97b+BMsXiK6Fla0gKWIGUxTWRkxG9ElMixhwAMeK2ssPLu2KnEVhfEqLP39twow1G4pVW3PFp4
m60fLu0UmvpkxplvRmYoMAS2Q7ivUQ5wVxPk2ceWJx2MKwmNlwt9gBLJC73W0O1p5ParLud5sjMl
t2kMrTxqWqAFSIHZBtern0hRpY0pkMCqBja7uCs7j1OjGA99Hdk/70//7U5jLM6yQ5vNcm4UfUok
k/NCThM/t7XuGGoRJt2K2r0L9QHpKbsPd77tdqfxZgEywJRTuUYQ9Prb+j7SoSjO9sWO4uQMIsh2
TWPO3mnxpJzBoCsuDIZm5yRvTOhSIMR7i28EjrEaVJNHsBmG5lyI3Ol7LnKQzJM5H0Unyzvfdxua
UHskYLAnTFDy68YJxCrTao3GuRRGqZ4kvUse2nja65pvrJpFc8ZRKdfSyV7nX0qA6RCIG0A5cixx
hQTS5yYc+mM0yAOnVAl3qgivyrDXsZBMnn4avUGOCtX462WLx1kbRl5t1IbVIqX0ZRP+qGdowPeH
SnvGsWgwfViEDaxZJQiCcxwq4YdmqK2PkQTfxrWHkdYi+HvpSzBZjTgAis/Sd7Gq54YLCW7uzk1p
tM8xWPfgvZVP+ksbTM7XhV2xB6DY2A8AAXjt0bqzDWXdzY4mldTSaIML6OpRAQcS4HqmOWwgdxLG
mLx9+9nAf6hbMORSyruePKmxnXIG+XMpq86eXDvPM+lI1bj+oqdZ8TZN6+V1BxxnaUhiMakucfV6
tGpSasmCXXlps4b0UvTmS2dm9Q7WaGOfMwroA6BG9GXWPRmYoArIqSm4FHDLSUYS2CVfZag19s5A
G/eDrTF9ss09sQTE689JLL2vTL0MLrMVWfOBdFkl+7MXhlWXGW4NAfVY2mOIZd2c7RUFtjbKUg7g
+cq2hy9zPXhKvRg8sRpcZKmNvpARter3JMYPXJWg/n25H4q3BqM0yCOPNyyAsVU1UkCiHJyxly5S
jUBZX8VQZjHNkP1ecaLT/bE2Aggbn/oufV6yjBvYzTjnia5M0kWkTnZI+7Y9yEIdTm0NJ4/jsRMV
N6I+zQpwn1TSaPiuo6Iht+2IPJd0oTUeflDlqj5gXZA+NUmau1DsJL9WMnNn59xWdMCpUNLneqec
I6/F6to+bEfubumiwt2QXZHJYeAlldIYx85Ex+5gZoPpuFqUDz8lGApntWkmfUdtZOvL6fPRKeJP
kFur05jko5kZZiddKFwuzmJFADCsF8YwnLS0n+TD7AjI8nYw1Z/vL/HWCcVKHh2VpZoEduZ673IU
w75rMumSVrP5mMWz5AmeszvftzWKzdmk/0W6aqzLZpAFZqO2C1Y2mULLHejDaYccreg9EeGtHWu/
Jmi0vmlQrD7H7B1kJYOQz7GoJsVOW3pOBFFVUHOtBYyr+7O3dRg5FsaSFdF7Xg/XOlGclprtgIhp
9IOuFQ3tp9Z0p7j/g8NBD33pvQJLY6ustghSK5Osdmlw6ZIWeFhnx90z6mo6SMasy0Ck6iWfF1eO
8/YgQDx1+ANzVTAYq4Hngq3fznxjF7TthbJs6s7KbH5Ne+ozFFvz45vnlLnkvkUPQlVv8lojpai+
PCYvqWLAJA0UbF1DW6P42LzN4OX1EqTJQhiVQdhT5FwFblr5uaaklYPgjBG9T1V8JTuUB89v/yBS
MK5coIvs/eXw/9Y7FEADhoJM/iKSdHy0ofUdRaWIfx1h5If7Q70Kfa8yMO4GB0IBIc1mp1yPpaYl
fJA0di6x0xTwzno03nGeWx7fpoD+oaeHtA1QUhAdKL2m790Sov1ftTaLc5BK9g7+Y+NaRlSCDABY
HDfzutSaUtjI6nG5/5syoVFoFyWiK3X/IKijeZEk0mNUm2R8XGjVzlxsnE1H02gUgHTmbb+OqRHw
MQv5keBCr6WOnxCHBg5l5zqoXBMPtz178M3heKMSdgjgN4/xSItK1JEMskWMN/zQHDX7wJYYPg4I
zuxJcG6EOcewyer5q85BWX7Mb1tqCGYH0j/LDH3IhMA6Si4Zj+bCM5zcJpWdnTi3UVQmM6UzCEhZ
5Y91LmxK/ZDmRutcmnRGwyVrVS3zOjXU5+MUyLV0MjEdih8p8zfJORNNXxzDHD0g6qHjlO4cqNfH
9nqX0+o2bI1dxaWyOlHxoDd6DBX90sRDpnsORZjqoUZ1I/xQFzXlVuh3dnAMZqkfD1KaJI99Fo//
mpPZfQ8RSGpd5IdMgQhGFCvcC0qWnWXogQ9oLGn4u6NdEOxEta0VW7KL19L80pm8XrEc07FRnsPg
gsUR+vaOFr3ISVK8gJdDZSKPe0Pd2f+3Z4+nGJ3y5VHBk3YdCuDbBkaoZDaggHmoznrTKy8BFHz5
QBqQYq1URnWySCTpn+emcd7mD73EVlvWaJFxdcjLO3d1bXRGkzhzkNjkVVrteKMwY+uUjAD8du6n
29xiGUgH7AjMZsE5X89sCPK3a4VtXSohbCzq0tzvWn1PbvH2eDMKtwSANYot7LnrUVC7XEi/DaMk
YXpS5l4/ZDVYbXCJ48723vwgnkCQn4AjAny8Hiqcii4Ep2xd0gAQjQM/4FKqfefdvyo2P4g0gsIh
VR2ysutRANnKczOZ1iW06vzQOErl1b2s+ZYEPfwPhuIpTTFSWQBJqxVSNQFHtRwo9RMqPDuXp2Pp
hKM3T4XyJ1+FdAz9Jpvrb73pc/jjXEaydcF39S8FsBBA7KE520k57Fxttwd6QVhZMmQW4B9UBK/n
D32CKJnN0QLYVbR+pOT2Sc6SwRudXIXrpO3ZX26MB4gYMCcwQOBk69pKEGpqDrrIvuQIZz4UCOUh
OjA3x1xrek8xh72QvzUe2SaHylb575oHkSd5SOLQEj6sWP7Y0ep+5t1WNU9B1hv/yEERqzsvsY0d
CQcC8CaAvYWltDpiAhGCpJNK+4I4xORGyC64dPBfFdv2vEC2hmLhSA5INZUbOJeFwBb4Mc2+zPls
PyCu0hxoAY2HXM/7nTC8cZqpGnKQlxRoSQGv9wkiGJrZculctJ4qbVujZjXW0rCz77dW67dRXu/v
3xICTYlblH4a+8LRAHzpqBM9v6mH4R61lxEJsOP9I705HvB8k/BBoXYNDhhI39Duq1mrYs6RgClQ
zUD5zxVjkZ90PZbfXmOxKa8ABHfYGJSTVkFRsnuLGl+Ba04fiKPVON3JBJBHl2vcY5MsK3KdXVAE
hvu6tNGpAq+dA9B7a0gIcMo2aln12pLGVKKzI5NsTrx50ORLadN9rmAqHIy4Vn/dn9qNHJ7xgSdQ
BQFcR7/lese0xYxNtMncDlasl5dIEcm/TjV3+iGJbCv1MtVsio9TldTD2a5VqyIB0prPKDU2D9D1
l27zECL2dP9nbaQTxAIQnvBcwFStc668RtqkHjWLupMxlXDNC+VdXAfWz66rkFmi7ew0rq313X9K
ZdACvj/61imiywXRhRIbTMLlQP+2v7MFGl05JLxmLTWHMUUrEBqx5N8fZSsssLnQgoLHAz5kFdND
YeljJNF2sJJqel93yKHE/WQf7LH85/5IGwn1Qs7mpnplLPFeuP6gliM1U+DBjn1U+w9DDljDU+hz
mN6Yp+aLnjcxugyOGHxZ5rHtKAPd3hZtgfu/Y2NeoUja9tLT40Fxk6VhIgTBZnIuiJUl75H5RGEE
Xd2vfzAKlwndKgd04Tqy16aeIL2kOBcEZqLgtToCCnuy2z31iGXWVkd3AaZDsaDLsJSbrmc1zMSC
qxDBBZJBERzSBgfdQ53Wybc0RV/yYYjT6p2mtKjA3f/CjXio8rrn6+Bx3nY+pprOe16k7M80UZ5a
ZvsBbUzxThd16+WTvWfAurl/Frwh0D5mlb7z9ZdaBRIjSqJQJdG1/iWxg/KdiX4EPRJ6B1i0jkcj
IkeF7uqcmyTOToOC+tzbP5r2AfsHeQCE3VazPSLQODcRXSzU7JKXMS4a52xaWey4ZU7CfuT/mJOd
i2fjiJKCI5dAw517dX3xUPYYtMzhorNbq/PqOYxcDaWSU4ze5h8MxViUbpYwTJZ8PcWaMaFZa4Tc
cQAZvqaRo//bEJwNN8wMFFHvz+VGeAWr+v8GWw7qbwEOsaQxNyZeMWYXyronkYW/dHPa+CPwsdwN
Z6F8BOxhW24BQni83B99Kwzw3Fga+0i7yetopNJ71J1Jsi+I8BbvER4bnmAKqDsp89ba8YZaAo26
FGWWv//7NybkE2U3EV4noz7qWiS8cTL1Y1iVwc50bn0QlVJayABFb1kzeijmWU7JuoIurvwkmKOD
jTzPH4wCBHN5XS+N3BtQQBvDscsT8xKiAXbGCag4zFFV7uzDDcqNrS5tQdJieQHdrzYiBeyxnM3M
vBQYOcC1U5pPk4bgMwecmh5CoF4ZTOG5VMfo0JSB7CJPaT0BHqNpqXfSQZaQK7Osqn6fxaJwgzk2
dlZ2tXuhfdM7WcobJGdLx351mzWGUcQ5GEPfskb126CloX3oJEvV3lFqMxo/Uove9EWMXu5BA4y2
h8Nexf1lfDrPOgERrhklj9XFzSrAtYva0p+7RDo0XT/5IJ67I0ZK2YHqeHSMx1Z7W1NjGZT00NJk
2BdLl2wV/gZUlUDK9YU/CFk7aUiOuc447IGdV4fmdRTab9qCkN1oimm0vejjBrkfKgi6JVFZnktN
JceTpH5voy3T9Nv1+X9jQVTVeYXd9sISvIk0Wepzv6lCFPC0OqgaF5hJ9jEdAHieSqOInoRZ99Oh
Z7clT+pYYGVWT1Y1wIFx8r1UfHWMX38QOx9KJt1V9ebxNGahQNlv4uP7Mf8H/cYWfWbQ+DsX2eYw
+oIqXzh9N1WDbmzI98IMmb+qqZ/FkFg+9A7pcD/IbhwSSrUL158wD5FoFf6qKFXr0aly3+gR5UYe
FnTyQcu6WEG3Ohwe9Cmkjhv3UnwuVB5YO6u78ZGkz9zUkAHAca1fUA7oSSE1c+2Plal9kYxieFDw
4d2ZyjVQalkyqpsobyzc6o3X0xwOAAKy2heSLn91JMTay1q2zlKtNF6Z6JJXgkv1+n5uT0CjHU9N
xuqLIWXJDn594+A4XNzLfygN3vSRInCPqDWK2kfFM0crz8j/Qqqu4o0i+vP9ld2aWi4bqo8yrcCb
pCQuo3lUYrPyu9kMjz2eWwf20B6e8SbI0WkE7LXc0cyxum7EFaUWSCAtEl9GcL9AG9ox+JrB6Tmj
OMTLJ9vUm49CDQbx1q3DyNQjF5yISb9s3SRGOdSW4yqN/Sh0xCetxT/AQIl15xK5mUVGAa7JBUKV
lQre6hIJnLrN8SKO/ca0Fk3muXfzqdo767cbdBnGUPiLplFcXad1WSqiKuqDyBd9xRlHVaSPXKPO
nPJ9n2QD0lZhO8sPw6A22qmX+6j17MzIpSNyqHNiu7oTx+rOw3OtrmSCaIefsyjkEH3gUq5iA/Iy
jWqFTewjWK6N3FsInbqTLrLJtUY23FHOgskv62K23NCOnX80Hdk5l9qAHD8GYSQ9lXGLsq9cg3Z3
R1NrXpQplusTUM3wS1PjUesh8BPtMYxuDhm/G8YY1RIQZotS7HVKp3d9jsi+lvjoHY+PsZlH/lik
YL/TzNm5bjeHIrmgBEQX+iZ+LfKDSO3Mia/pSXKZm1B18S6zLtGcfr1/nLdGWoiebHoqQDfvGpEV
JS5ObcxBy0y31erWT4NRczuR7vl2riFzrwsPQQt+oUxCTNS8nsCeeqAAnpf4Uz6pvwo9L9vjkGnO
V9SeHUw72jT7UbEGP2KEa+MHE4cI21WAJL5UYVinXlV3OjJRpD3dO6Psjec2bQ3paKWRVXijaud/
o82goxPbjNq3wobp4Kpp1mNhIZCxP/7BxFEWp+uzVTlTq0WkNh5i3xqA/yGCGLsV6gZen701wf/f
eeP4AgheiEPr5Av8eJhDjsS5K4JeM3dT9FRo9dt8dLgp2dlc2dAVFwQg7/vr1amasHVSy4p9M3bs
QxzWAlPeydxJDLYC34JRB/7jEODX+T3MkLnPcE/zjWwyDoA5tRNd3zeCHZZvIYLzlgUox1hrfGGE
RHBYgBT3h0QVH3GdbA5AjrK3B3FGITNGocaG8756q2D9NOSYzzGKPNXHrA+SE10YbSfL2DihtAjg
3S4tEXrtq7BTS9hvxVVCLMgr3CushdyOsYiNcj0vTDs+3d/XN5kbUwczFmkfEmNdWT9ckyzsTYod
sa8O+XTpejtHvDrNJkhBzvzXqISU3OVY+ymn8R5Oc9lhVyn5MjQ9buM17N1UtJrQMhOuq9gvnFo7
1JqoJLfIlFm74D5WvFPCcfiWt5LzH7VB61clG7/uf/rW+EtBFI0XKLV0Z65PgBkYuJvXTuKjSo6B
DFmfXb8XMMpt30RbWwDNrernBgmk7kjEopWozXay58G4kfpQ9SfpIa9cOPirKJnyANfANiR+iMvH
WRtxcqF+4NifWiXOP2NdFqkPld7IOwdzY5vRjOJiZpexCOttRrthoLZkAPqHPzV5gZ1XhhsBrc28
vDC6t19wPCIJNEAAGW6N8IK43mAflOd+AQBddRV4Z58quxK/Rm0y91K6jRm9Gky9XtcESWrDqANe
7F2CQp2NeDBdMNlt4q9SLH8vAmPPAntVIl3iDw23BbdKDskHrtawi9qhgj+f+Ab12N5N0nj40uTU
8uB3RTJCepLIxh25iHUv5XXQhbVhoSxOcWDdNygaWdJ6eKQ+vjDzM10UdKuicUK3oIeiZeYoDUNK
OoyxqQBaL3ovFlV9JH+s/26m3NypF21NOhcjJAMwioqjr7C77J5obFSbxMKI+WC57x5Gxy6fOhHG
h4B306mDnTrtjLpxvSyBkrTaAAlC/nS91HTkk9yU0NGGcTg/t0WtQZqR7L/vB4qt5QXlTdOEYjSN
hHVIVmf4ii2JzBza0imH93Vqnbj6XFt5/SmBhPgHZ5MzwrHkvHDUV9vJbEnPGxSbfFmLaFrMY3E0
RAcAxMz2Wl9bYWCZN1CJy6thfT+DVx9pS2eJb6IZ4xrV+HepK7M3QZzeudc2lwrqyYJYo0a3DgFx
E0lSGsDpCbs4f8LTangIqK3tVHs3rjPKSUsWDVANQOdqqRwZULw18NCCMjr3H/KgEaM7OtFcHSN6
XjUcJ6GpBwcLJeshD4vwv/tbZa2mspxKZByJBJACyK3Wr4ZZbyyrmUnlk9yG1wHYEzkhROw1X8Kc
YPiuKZGV/pVXBaQpu8X/AUuyid6O2zpW8XWKYlM/wGOtG282Yj0/5uDUkTYsHWze7v/UjQXhlzpA
BbgDluh1fXZmsK9ofHB2moZXTZJG2SPFjZ2jszUI+xj4hLUkNOvI2Af6rMHPFH5kG+OZh03iGvNU
7tRDNg7o8rZkE0NToFa6WvW8avO+pYnuG9BtPinYrHxojDH6OZXQaCty9b1m3NaAhIIFnYViwk29
wsqhs4RZL3ypKKpDG83quR3F9M6WZiy0gK7cX6rX1HKVKi1leBD0tM6Xiuz1WpXYatK96EO/zari
WTNRo3LVYQrRcS9F/lkZgr54ZweyWfsJfdnL0M09eu76MD2YkOThUXfQcA85bzXjJz5xWnZpY9xM
D2ab9ZorT4kIvDbOR93rRojlrkAVSBxNJ9ISqtq2Rh1GtDB18ixWJA/7rCTmPkltrOrlrEB6M5bq
hwq/sdatR2jmhyxGIPIrfI7COuEKUfyf8vr/Vxx5I3BRECeh4P5b8ASrGSnUXLeFEQu/mPTpONjA
k0DgaIegbaadcLy12BAIyMU51kuB6nryU/7WQHlVuiAnP/lBruZf2rZIf+hlJHtRIql/sruoZVI2
gTDCxb7azkEF3ycTUCYGpbMOotDeCzwhXbLA/mGepT3E0NYZhQFDrZ/gtWC+rr9vzhIZ9w4NhoYs
N4dIMwQi2HO+E5m3FgyEGupdzCXqG6twI9PfEZVjShdFbeWfRl8pj01WN58GGJef7x+XrQ/6fahl
QX9rxg0EXtiQjnRpAIN6upRkZ6uI8vMfjAJsmKIAAGKAG9ejmOY8hhh9CV/guOki4muecf/bQ9hv
XGjAKFDkM8k9eHiupi2NwjGlSyr8wNJotyeKdEzqGZHNrlcfMrMOz8JOZYzfiHn3v29r26NNDMJd
B5t0g8rr5FYth4AT1o1ThPqqSM5oaSiuk/C5A6LO3v3xll29inGULoFic33yGF3velTOSt6hVuhn
+iQ969h5ntAKjxArBr+JFVh6MYZpD7+5OejSSqUrxP+sa1Rt2QRpbNihPyhoSyTD3HtdHRq+3arW
oS+M9uJQU925eTeOAiKDQM3VpVgLFut651iNWQWS1Aifnaq8LxOz5bFrdd+k3tFO9yd1cyjQWug4
cc1zxK+HAg5t9nbK/ZtHkX3qzCBFmjAT7+2q//UHI/HGWzrGAInXPKg4dzIjK0vhQ+epOk+JUr2k
wVZkLxmg8+F4f7Q1SGTJswx6xqQVVGIQQli1RadRhGWbhKHftF33hK9ZcrIgk0KzxcvuczPYUXk0
snnOPB2Zhh8QcKunas72ZbKWh81621LGoPnFYVlaxdczLMrKqoo0D8HJVtohVKrkDKyuOw1qCVGg
dyTegFXPVCiF7dkGdLQm6Oqd6dg4q0t04I7C55FHmHr9I2zDyAdj1ITfJF3njrH1C8uWxnXMxKCw
Yr5RNu518jXaYVR2QVlT2bseLi0GXQ2Khai51PcOxdhFl0bgH7a4eu2Jkm5Ec3YTfS6qyBSs100N
LHzBUBQl5tbZMHia0tQPUyLL/v0NtXVQyFJpH4K0vxWnm7LK7AxcSC9jibr9wehL4zIlnYOuZBtp
L/cH21wu3kGg4AHf3KSP4SCbRaEO0iXs+8rw8rZg5QKFLkhcKIuYGli1t4+ITNEiGrKUfNY15VK3
Ru6Wmtu3mm39CaNSDMO6WATvU8mc2oORZtYblQBedwmFEVr4zCv5zCr2VCXyxjZijX4cxRzDTHe8
gqf8H1wbpGXkFVQebuvYAc6YtPZIxetc6gBimFBzzjWc0JPda+3jgkqG1aeFxs71v7FhllYzEgeL
wtdNVugMFJfCXGZbGrHyEIZFdEy0wXIDYAM7i7dGySwzCYF14b7RBOWptuyn3xIavOrmyYn7yO9D
SLxnXD3b6pDh2Th73aDW0rdgMCrzhFRLFl1y08DHNsgblErUOZBqF/lM+7OMqoeM+YNWXJIu679i
Cxmbp9gIDHkncdiamd9/7Soi1jgFpkhOR34BcOSgT30IardVXQDrb2SO/u/EgIlUUfAAC7V++KVN
TJeDHjX1n7n/Io9zgVsfrWNNaqoPCEToB9Svu52VX/L9VcR/1YO1eeaDEFw3q/O+q6uiJmewcid+
bgdlck3EY7xuYebbZiodgIvqLywPPuloXz2/+SiDygEouNQal2vwejP0RWi2A4phvqnmWn4QdUrj
1DbaTD2LUcVEc5Ktbu8NtJGG8jwAikSiy6tk/Y7PsgmT6q4LfUdSo0elK5oTDO4EI+lUYRNRYlUA
2L4EAEN3lDe2dhPJGVkSPReK5KvPHUUZJyqy1L5UBuaHwpJLGn4IYKlxbe0s7EZYJiCbiElCMgUp
tMoprMlsxjlbeiGodJDSV5pyzsxEPZsllUshV/POSdmaVbDSvIoWmQpksK+XEvnmWAMpHfuh6MVf
Q5OUAK6q+FgbymQ9RE3n4E5KXDjxepeyncFf/+2rfQwXgESbNx+Q4nWpyuiUgK52xcx2Ydwd1B5T
8AM643L4oDXWWCOqVSB6jDNveNBanrx0QUJZdWvNzj+geTF8FbVUoP4l1Cb/MHIxG16Jx+ODpXVt
8hwEUfuMn2j9Tg34x7yytMv5hGtnke+ciI0MwSJBoECCOMtt+X2sw0qPK6ojVRmPH4DwK3heYsl9
un/wtoZB8nB5n9AwuqkyxfGYRFKfhn6OLeyT3SENlOtWuDPKxn4HSY6qIltQJp1cRU8TnanOHMzM
Lw29nw+aKJ3MdRBV07H31Zof979J3diCtozIF/q4i0vTugnWWwt9eWmWBGjOiVPQYPDjgtBSP0eZ
PnSeGZbo1rFNW/U8qROanwn5Re+2KEanPzLViOcT3xGlhymeul9aYM+zp49qnV4sbEI6b8xQanY7
xw6aczGL8XnIO3n4oMuhGD63pikST8+tvvYwDBDSQ8VicmP1Xfqoiy5/BqSMA8/9j96YYghL2HAA
vaPIsg5mFZpmndVpGdlyns1eUPXDWRN6WPpdzF93EpRX2fjVOYOBAPiHPh8mI+vh5jRve7CzTHHU
K7bXxW2qeF0m1+iaGbDVEW1vsx8t0OTySdazHLNYgV2DawrUWD1wpYsLdF8rHfV5TQndYc7KNzLK
l4uU3AKkJw0Helnrd3AuK9k89lPq57HN+stld5LGqcHTPNV3ouzW7C+mMjx/mZab7karFyG29XXq
GwiwnLq0bv8JMnj7nTrn/719oSH44c6wdFfpc1zHV7F0t8ugT325LezTlGjmoZUi2zOT/Mv9kbaO
EfcTADnKs7DJteuRhiDpkrnJUp9qzI80i+yjY062i67Y/Kw7Q+8VsZEcBqWMd54SG0EJdWbK3vQe
AcGtk5GgNYScGcxmUbTlEbFX690E+Ovt/VuynaVJAPX5lnuaNjo2n3XD9hBRepkTHFLDcbbeSZ1i
7qAslvi2Pi0UgMjbAAYsmmXXMxmhnJlhx8cH2SJ8CLMh92qTF1nUTQoXkBR6aSkXX+8v38aedEBA
sEOAI9zinYMWpQUDHQA/muoGMFQTPMbK8AOf9mjn8zY2Cu5CC6eLHAMc6fJLfkvl20jFTF5REn8Y
pX72HbWo04eQYFp6aN7N9bs5LsbxPS7kqvkZ1rca7IUj83aCl24MQZkL5hb20E51JgsU7/xY1qN/
AomaPUytMP6imCmO0o1lZl+McKZSi+J1bH6SptJZ9HxrGx84Q48+qC0MuXOPMcUjGC9oG+UghO4i
G5+1x/vrsrEZePTQmORGRIhmXVSKLL3v4oRuWklKds7U0XQLOZnRltNmL83I7wNMOnYyzs0lAqTJ
a5L6El2G6yWyy2KQA/yU/Q6T0BfFKdKvU5EPvMv18Bw3bfKUMb9cb7KxU4TYqmqRYXCKuY55Ma+H
pno05fAkEl+1phCSXFbakasUyLZ6KYLnuI7Yapoeurkocw8jdUXzxtLWFLftK+nT/bnfOhNQABbo
OMnhjcRpm2u8nS0DX/XWrBAp5FHyPRJ6pZ6ASLfjzkpvxDHHwJuIf5ZKGjSa60nnlZ2FRckFBPTP
gubQoPerBnsiMlvfRL5LNYJWJG+JVXAR5CsUDvGKh2FmPQOi1fD6mvKj4F7c+aCtY0YySkEbE7Wl
JHr9QSPK95XUmqmvGwGG91lmRZ42htZfYzKEGv2CLv/61gVToKnQxKe+Q1t5fRXMSCYNtYOOp5rW
CoVQHa+4g6OVreEWM0TL+6NtFCXIhOl+Ulhe/F/WxJRcpwwoBcQRu7erwuuKuBH0B43kG5Q9XjJ6
1tiV14qoLp+dYgiFGwQO8PGpNqTpbHIRw4SvRB8cUU6McYys9CE/VrnaYvJqaJX+5gVBUd+kY0jW
Afd//bpD2wyixQCC0wB9BI98NB6MpIR0ZKvJh9Zp553xjJs4C7Cc7uQiFwmufc11Bk9XUncpYj+o
Y80j7ai92J6ho2ooQ++sxW1JYil9LQVSilHQPJa//9utItrKNHulTX2CytQcwq4fgosZ9jyWR+LU
F1zA1ZcgbariPFt11HkTdI3R1WorFq6cVyWKC20Wmo+g0seHdBTOL0BMdefWzijDYxDDIA4ymIfh
0McDt/HO71/q09eXPkVXiGALF4yvWK+NNQdaaVUAqCJLqT8GlNv+HgLyOlef1Nn06sDQ/+XhiPrQ
nDlEIEQR489ZkmTTk5mn8eiG8GminaTn9gTDAGV/A4yh8IYi0fWkMp+d4jTLVa0U5RclkkxXGxzn
2Ge98rXsxr/uT8LGcEvlfvEb5V6+TXywbxrSPkr9KuA9giC8eN/FM4Amx6Soo8/xHmvm9nLl6JIV
LzpLG1iZWCfES4kB9idqo09DCCZ7lBEwmWbdPgfZ1F1s3Yp38p/bOA+m2eL9TE+Rw7h+3sIGKOCw
Jb1f4iiJWycmynWuWjsXKUdsqZ2sthQtUx61ZDnw59bVZzOLArlPUsdvRK3h5QyLRbzPJ8s4Osg+
hm42QB30hnC0XpR2QN0uNMbGOgxN1U9uZkv9L3jrubrQ0szvLTq9H8ogDbP3RtWMCO4pWV89wSpp
G2/Ix6mgzVyHAkiPKppzMAXWgMFxO/YfcZ3H0Qd115y3cBKk7ePcyVntaYXl/EQ3XPquV0b2MeOW
RbXJUIPvthDhjDEkadUB2KH0H7KeNUJKc1+8VzLR/pymMc2enHkc/zGUvo+hRhh97mkJvA6PTwlT
N1ZaONEAxppvyxEOXSi4lXGqWiOcvNmxpuRjrlfpFznPku9WrBbfca5BBj9U0+Yb2rYyZnrRPM9u
Wg8Dav5dkCT/plIVFn5HbUhybScNB7c0yrT9PAR5m6Uu3MhEPw+DSevEQeek/CkijRrhNFXGJ0ku
7L9xGaqMY0QePpzVqDLRaFKStn5KJFqlTxl0KXHojDFNHrtMmuRHQOOa9nefOpHkYnM5zP8Q0ZLW
M6pUBa6uzHngRc6UvkM3QuLGq+tS+ZjmQYVVihSIHrbI6Mi/0MR3cvi/1aC9i7WC3qzbA8lSCc2W
lKe1bzcJwNRfqh12pgcOKx/JdzXjF52F3HzkAT+dk2muGqQJKaddRipO/SW1+/RXGKjddxrGZCoZ
cIavnVwq8mXEvaF3QVkO+SFuJ3V087a0BH4urVN6lMOGygNAJP6z81LTPfiO8ex2eZb+KCYxVK6Z
iYGmRYXpXVwGSgoiLAv/qoygrKCY1elLW0d66ql2Q04+cdk5YNwA7h3xgM4qFzSPgpDZnALVSevc
AXM1admvQNRO6CkKYA/g+GISB3BqGNZS7h2/wbJV3pPGtC+AiNr8GJZNUh/7VAy1W6t232GxEASp
ZzttgZySMTf/ccaNQw+84nlqnDxyo6k1n6S8s4HaWTQeswIWv8dLJPGwRDA7r3fC6FlqagtSUoOV
smvpVfeYxDZmL/xZfxNVkj7GBs4ZUp6Vf0+amTlnNZmU8tDIsp16zhBYz1FbmLEr5Wo/emz/JHa5
HmTNrWfD+lfpteD7rArxUMRjNB5h1aQlXrmplh5amXvmKawqFXJJUuoPIfXqApOioXnsIswP3MQS
wbMyy9F3hys09aYhEp+LJIi/yEY1/wilGIs5IwqVyYvVQPyjR0MouZHapxHmWVkhXGlqx8U2wkJk
pVTa8ZumVtpHp0y1Dt0fkXwbkZP/6gi9G7z5fzg6k+44lSwI/yLOYR62QFVJsibLmqwNx8+yIJky
ExIS+PX9qTdv0e+1XUWRN++NiBuh9/h+GVCWlo1I7V8ZOrufL6sEv5zIbm3Y4FrI/NKzauvCSwbh
lo1c9yXP5LE6/O9LdmrTZaqK9ZDtQ3e4tcc3E4luy2WWkS6DfRb7X9b2OMpzJqKmlPB//ZVjdHiL
y5fzcFRNVg7aGVUu5WL3HNlheBRmZf23lJB7Qz7EY1oM/WyfHMxb5nI31n8I66DnH9FI1Lk60qHY
Dhs1xZAt47vopv6rUw5b6RlRyfy6JE4b3sJxfNS7bpIiItjural7vEv1VpMnQJwBB2SdiFAsMKDS
/3WRL21eUcyGctbAh2fTxPFr7Lb2a47T/jUYl247mXglFy6b4+YxUk5cX9CTswi0j3qpy6afIqJT
QCyDkoafDBGNg8ac29rxL+HcDSSIS0ikfK3n6Y4oDmItlmqwL5XvA36NIX1zLpM2+CtcUTenfdL7
fO66PQXagX35HRxj25QpUBnh6RgDvMxOUy3FIOLoDXxvMqfWqUm+YC/z+HLgeb/X2Lb0wGbU2d/k
ZseJIE9nuJpChurC6s5rc7g8pytj3pks9xw1PrLj1r4jsEADts5m3XL8k81HXVd6JwtGun9i4Nm3
Hq2FzpvZ7z76aI/1qQ57ygOx90GVJ4K/q2gFSQN8oTGKMCIX6oswongqJ2JJhtO6Ei+I2Y3bP+AF
PP7EE9xshdmaxhT058Erm9xgkK5YUvVSGTfGajBcxz/Ht8CE4+gRYXLUuKCc/UQFZegRSFJ22jf4
oiXN9qrY0qE1jTYnOtV04pi+kK2xlMk0HV5+TL7euP+8bbnE43Ekp5QIIzQ4iYN8AZ1q5edhqPZr
7MGi6jJL9b3xl4SCh+JvIP5F1HW+U4zK9wZCbh3/FXiACANETAj0FimDT2Jwszu2j1g3THZ2XHI9
yGUsVdjvP4NtVbdR18xJjrEJ4iauyO5h96f9JZTd8SJ7zbtabyL+Siv6uJPEwUJTOzrsUNpucbkp
vyNWwk1XQZ6pBbdKd3dHnkw7hP1toNfwWtRL84cMbbPltm2IgMJMV7/MYdB053ZlyWUF5pc3QjWH
hv4JschQs/dHdzVhoqviT1gcfxaU+cWtT+OU2C+1YkyfSxZ7QJOHmTLozjK7Y8mhqst92ZOL54+z
LoIqisdCRY35F41VH+WHIlTw3O4mGThldfbFEve05yPVxMkPyW1ZDMgAGxwXhO5zOOjhaxHxetBb
NOTHRLIP99xDVmAKr57qPvfsmD00dTPfrO4ebQUxtcOUh4Fu30npbP5J5du1rJIh3UG1nfhnHbiS
8x854Qjj1Ec0GHO1IlDiYu00v3MeLuP8cKT+MhNblHpPlcM63Hmm9l8v8VZl5TZUNMeKm8gHK9yX
FDm1SFLYQcutG8fV9OaHEgOiYau752k/sv40SgSw+Sqc9EHhN7CWyVbxTkqCpeerjm21f8HojI+d
M5JxEQ3hYIs6TVVX2DbDSG3vvqsWLMb+c6uliK9avxV3BJkYVkzE9K3niKb1sfPHeL9geHh4Z6qE
+5guzrTRFHj7SS6Dyu4Z4duf2Y4O9zSFOhlKXFKQuu3Ot1yC+wYrKgiTXp1c4fYmV7XLtVMHMS7T
PZE54tZxaiXxXZO9KizLFtyP2GlwRKn2/8bDtI/YIDL9e5iOq2IBOPOvDjNun5m31Jc5HqOM82K2
Zxnv8kezB+bZdQeuQXce4R9GPZPrKn0qbKHRTtl8CF0uf6fr3P4qTdAdxJONf/dpywlzjym4qdoh
NXwDoM+8mijKBYHQpIGFTrPKvPZlfMcsJ7Y8wcBelWEbLO7p6KTvF1ujqYtTsEVRiUgHGVGPO4PP
EcnSB0RALT4fVYM1oGP3auT1a5zbGVOKIVd6XvmXYs0eZA9vxz2TEFdV2czay2pAz+HPehqvdqqr
f8qPFsFmPk0scsqhjfJ+9nlXqn3pPhc+W5X3fuP9GgZVvzjRkr0ns8slX/fU9KXF5fNim6aaztNh
hgWzMN+bQKiVI4tp3mKHF350oFDiUb6vmUs6cA85cBXuU0OQ6iaC54HAo4D5wyO/mchENI3ZMnnj
2dVOiKA7QqNRwmoQQ+PiJv4QpkfCgBvCFKNFihqVM2H1U652vyHrAqrG5BLd1Xe3m5A36cRR99/i
j8d0NYaN8zQMrmjzGaH6i/ctECmi6ViZEGLk4znqCP+KNAac5vZJdCLnTlp+ZUJpt+hMun7Mrlff
NgnHruimoNdXzMleW7BSwU3iMOx0tIdDSAYRBlh5lzbeDZlfnr0MyO7mvE/t8oxNSsSndiNynoI9
dj861bY3NiZxsBgTJUmL1Gp704j2TN54c2zzjFXxrWjwUzY5+vtKFVVnu+bkLTTiRTYy2ZS8qh52
z6hv/zZduOJ2m4mkzbllHPfOcxCC/GA4wNPbJ1KNUWr1hycthJxzOfb+X9bOI1qQbBxOdaLVcLLt
yEsWCrPbHMMP/VgjaZQ5zgPVf8HimddDDdNWbjQfI8/pexKYhm2YynXvDMB5Sr5ZXkFaor7RWvya
2yN7gLnh/j/ifbLnmTYp/PYxr/8aHVR/oD29oYhS7a5FXIWKv9YX+72ER/qcwogOu3Hjp8FhOTcf
cU26r5ULAbuP0fant1nIY/LYgy5CqWZb7nRe/xGEOr2RBU9Gj6UfeXcOD9e6IMM/vdqW9LtID7vJ
O7qXP0O/8vX8eV9Bl9kDuK/gY+zZd3rxlxFt++pVT7LFnPS8ouGgpo5pYtU2b5uQIlxtER/YWg/T
lp4ZY5iBmKrA3KFoiMiSHVX/N0jl9DesM26NPrQkuelmxq/ItE74Hi7MZkW4JfadgZZCRsFCJ5lS
nm+7eghFsXtibfDSR1nC8xmwFDFHv39EW6wJcl0PZsvIP4IPFkXpfByxmo18uayf2F9a5buohP2M
lgEpRzswOuWIU5wHOvaI8XXRfXVZ9eDhibyYjZ+5j7Q4BYrs73IAbjDcitv+exBdBbyeTK6Dm3La
3lTZKKk2U7f/59ha/JA+iWM/Rw8pkHSG+JUAxro7K7tnLCNIlQU/UlcLVaZEsF3SajIdrva1QsDi
7au6DCv2DPk27UFNn13JEdmJvzA5D6HPsR424v6q+BswxnpaF2JKpn/Ej6ddbvdDMAOC/fXkElfO
x+GQqZvHSIO6khpd3W86EF9xbMK2jGanf1p9V4xkh0byhxyyhMZdx64u2CvwbwMWNgDaZoN6ztI9
/kr3eJmK2drNLZCEYM9nnW75/PabWqmnhyR6BOuaq7HNtJfTWk0vdbqnW5G0OFDkzjQ5f3oujf+q
LZYfXVAfWW77bKH2E+zHRBzTdXnh5pHvtCgnK4gbmN9III1EPjnblJy59/dfrSvFH2Qy+if+S8MH
Qb4e+V+rp02R4SFX53O8K26MYVxk0RxDQvkfkAPj461DhuOuCbFxnMx9IPh7czFW6+emuqFn6j5s
hY8AmYg5xvx7VLh6s489/+6pF07mXGKcQH9Xw5A9keHWZmXlILziJOiJmzkEwM//vyL07WC2XZOy
dzREYC8BcrD0wPPa2lG8dPS+l2xIsw97xFg3N9nYRtQ7QyqeUlX2D88fTeBYg6r+lE242J/xRUjb
IkgbCiqprMMbXaN3a8f0WPJQRd5cqsSb57N0dfpnq9r9I7S+uYm8FjGOruP9k3LNu5KaiL8wG5aR
KolisM49IIBPMuzThyU5NDm+cSv+oz/KwpzgvfGGpQzznTq7oDgAD9DVdaMOcKRZu4e9tJltgezd
ltsjPqYkY6ANhkvLZL5dTWptHJbiI8c7NXM/36Fb2cmCNCnBwBxYIKjRqfn1W71MfT77Y891Fuw2
/eEo674szbQ8sPJNM3SEQ3NL08y4tjd9TT5KNK9Dvq8+gJ04nIC+EKVfnzdKrvNpiPz6pzuY/mr0
fflkj3l2Si8bxyyvvHSTpa2aROVHutoRg4g0FUXT7JyOhZUK4LLV309p2PT/HauXfbiOmdqi0ZkH
IauPbMnXdPfrXKWA5MWyqOA5cFf50RLt2nIcU2sBn2flXjM3LpaO1U6iqM3kekUDsEzmIxabv2oi
LHgvVt3cu07Wk0DdYxV0ZjERtoM9yOipbWJvLHt/OZAvAnDteejFGJ60ySY/YwJq5rzGKJa7Pkvn
167dqie7BVVVQjL4/2a+zX2X+ewTJl6f/tyE2fiMQ/u9jewnHxWSrCHvWoayfK4AtfNwyuo/xIwu
dTFIrbhh6ibVJ8XU/s8PbNqURknJtWJWUo4jFbAWKhEW31fBwJ2qAWjms/e9YXdjDr0+EC46NOgB
Tfao4mmhQBMOCrCRTIEpHdDW8XREkmT7Dcbby93h8G/kIuOQD1zF73i5sM2W9uvw0wm95g6v6S0G
0dvkW7Ivc1i4sdiebevXPK96j2+cSTrJDfLj1INYWuqt4JJP4psqmLYvhTdbVyr0c18q3IFlahI0
M2iljMI5mX75VJFdpnw3nX9LZ7YvF/yYfRpFAcaDT6naHiba2I8xi7HHTSDjX7KjXRoG8m/3Urr/
9EONWf+8DpqmpdoUW3AskjCLdYdcH7NMkkwh8bL0TuFABCsrVYn7C0LQma7H77ytPKv8+L6PquAm
4eD6ebrWy8dWR8N/dHD+VzDscAGNCFensCrAyEdVSdfQsR3edKlG4f5gh1RNCKsruZWprdUfEWBB
CIWW1TMmDkQpn8xRT68rWJtP81536kQvALSYLIeYMXts9FfvaneGA6qGvyuBwV7eg9mS6E2kDSfv
2IZHMumaLxQ6zNi+Xtbnw5u3hz1s7G/ej+ApxjD/vwaUk0jQGXVo7uHE/zHgF3FX17L2MQ9c6z87
HWNaTO0OD5glDGP50fnyrbbr+PvoPPd9JQ/114RX0LszzFN8segHH9jXT/4IUVfqpOa9a0sNAjeW
h+NtF3RpqAppMv1/Byrw3zMmRu/9uA1bgdURgyudqv857OD8JU5SJBi6C4dkSYMO4zzX657jkEzd
U+dXiEpC7n83zxozZ/k+9NlURO62bZdsAmGhbZHmFeLa/9kmmfyFdab84WmRdFdmcN2m7PAGCQvL
ZbLlpiGnEn7XO+Z8t2H9XDn6OwYk8ds3mzUOZXOzbnCScor+jU6yA6dC+bwfYiE4pOmFCoG2O1ed
4HzsjYrthjOmm5hXr/YbTVGrg+RCKM+a5ryXSJ75dlgN7It7SyGivIlKVjCvylu/kBJSVVySibwC
ckk6Z57XN9vHa/68q2RjXjBMOdeBIm423yU8Yq4ywp1zWo/1Q7M1MOasvRA+iVo0nvIeVmDMtRLh
Ui6GCpMPCLAFlMnCixXUfv9vBmAAz/ZcxJjTHOCajbbQK0KzBIzPzcQ6LmsilEbt9IzEh8JVJY8A
CvdSgp6SNU6y2uPS6YrnYYdYcufKLCvqVk831sfejY/Yrm05JHVw1+shi4u+6dzXapviL6xix19j
vdJjmI73c0HpO4ETRjKkPM1OVgZ9P775xpKWtolEvKxLsAYvdrLhk0ZKpsZzqiC93+Cs53+L9h1q
/JwugWRo5q6LLrFo1V3nZwvzjB6mW0+g57jCbmcdTvsqq4+F2nFNZ7gN51ahoSj62MjPUFTtcZJV
n045gR1Az50zZIzOcl1ecJpuQFmp2c1lTcxylxnDLrhI6vWr0fZ7YmNA/BntnXrchZeMOB1MgaX5
b4c7qzz/sVs3V5w0C1oiT+W8f7VDHPyQTbI/R8rr3gbe0qg8Em0f9y2Y/shWx68jRDsImogZN8fv
CLseubW8TeYxJZG47S1jpfZpntfBa4GE1jVilqCQCn2vQFcn76qXeGN3gDDRHpFKH7m7JDpeB4k/
xIAFE7G9sAJjQpfT7nTuLsLg7tRMXsXM5QXiRuke9Nkd62TMnXTz3HKivr60ZOo9piCntBtIcf5Z
TIDelm523ic+i0c+fFbt8EKzx3oi0/pnYoIQeoUROShQHLQ3BkxLlc2svnFAqgyxzH4v2cLyrT61
FR8HVmOLb1iNGMOz27Ag9Nl7bCuTOD0tBte5aqWTyWgoceRioqc4IEPDnjfHcrm6j7bQ3Yp1H7Jf
o9WbvvKJe98vJLK0TLbd4Kor3zLEnSJ/2NZTH4z12+igkwW+mIB0+sM2ceHKLGrLZm8O88ON67Y6
bcGRZOU4xqnJxawSW8rv6FraEjM+sbGxtxDzu0aKnVgeRJdN9hdAhJyLNuvd9LNx+whWMG0m92Ze
PHx9E27PpphVQHtmUnIrOUy06ReIoePKnxcGBx0rPZR6GPQOfsrqxinwRpcBUNQublzZjsDjLHtv
8x6DJFuRbnLHvfl7lQL+j9/p4ScVBoN7igmkeV2TxWSlDRLDBnMMlYWTvrXHAz+fxnk+hnErzZqq
H1zaw/s62YD4mF7/7bjBmqsVZW53Jkx8aM+x1tnDsM5DV3JYgBBaP9ENY0bckZbrsS2aiyWiQRQA
7Or8fT1617UVMrlrGRT+Vn14fPV6DX5LQwBJ2fbeOOYb7iyyIKCGYoTE2PuKxpDOJgcOM/HFS5Rv
HvdILMc7oMc23x1A4PEppI1p8qq39T+2+Or94kHdDT+GIwWWIdskGV4lHqT+2dNYYZSAgqG+Rlrc
1uc1mRp5H+6q2vLaHsl4bYHTJybRcE8KzgVNMGi02G+GIJy9d8oWE02m2EIQubDTEue94A6+39xe
RI9OhvFJkDvZvpkTy6P9M11VFV/7wPj1Q6xXBrsujXa/HFx5fEoBFPhn+V7evBheNMORdyHuGuF6
p4CS154EQTNBsZqmr6i6I/HZOq0XZlPeH6hUz2LiJqpwNfyXsgpvcKOKzQ8iQXz5Yv0m3f62vbOQ
hAlzNZMVHS88Lzy0t3u8VxdKm3TbqWBmDYK7ZNuwLGfaHbqC9YgWIN3aBufQihs//ivjSGUXoPyh
Lvp0hh9pojpbT3AT2WuzZw5aQH34f4M9nLcn7M/n5SRt12WwqqOZ72y44lvQZKF2L32DOfUdBrOO
d3FaAannTJTeM3VOf22BM7lnIpGwbTBwoef+8OynqltwkK7aN0vzknlfK3/4egsEp7tzAIhpXvAZ
G/u8mxdnu22idg0KwsYguqAc96DgS+v1HXue5dYbKbWfXCSpLWCaRu/RqXQaFE2qMucxpGFTmDMc
y3qfVTaFkuS825+eXCZ7BzadhO8eBiDJad7mEGZF7r69affUmjveec8UTJUKX07DAShDyVZ8vq5z
5P714LWnMhVA8deB7Xt1DYyLmwB6ey4Nw/7BTJ3icriaIqOaMooFYTL+gnwoZ1Nl95974KA5J/cF
z+7OBTov9C638W5MZmp/z9w6l3YaEaRveNUMea8OKjXCCPeH660tIJMIpr3wVZgZRiEMUW8ygLbP
Q+1wymjRZ3NiUK2Cc60rnP9q6sN6O2aa9wZK+9hKQ6sjf7XfyxLcTQIbnG3ZMH2WcRd2fMylIi8b
DUC8FZU064ffHSuRWSxCHzkvmIkJ90xac55Js2FqyNy+PvnjOppiCtulK2cfKuhU4Sjnl40J9f7W
pYPvQk6GS/wczcpLbjK4VIZCfAyLwBn54HU7mpdJbxUbLRIxe7GyVLoVs1HbUYp+XWN69N2Y7Wau
JrGX2xGK9sQWjc/Xig/2Zxpnwok8s2P0xB/OhSj5cq+zsbNXHmbJsLOAx/9kcprvMT2q96uJw/4a
i475vult6t66zUbOscosnURk6S9h6BzauiauB3XT1oZ7sGucIy5RfByw3SYJ1F4Am+rgJnNM+Ctk
nEVt1xoM7XLAyW5kTKiW41XuLoHrOMenFXTCCNMrs6Wqzu7qhuoF4mHmh1nbof4BcAHrPwtjwJTh
s+JTvzUID9GZzVDXde+tr8DuTX0+NtKyIOuiWJcqZVGYXJrUbPfjkjh3EXKK9Br4IFa5o1zh/YjA
Ol64jaq1NOAK1HcwpF8+TwEkLuzC/dYkCA2Lfg8ycFd/UABy3lA1Z5PUMbnkguHxhlxOLIDHTnhP
ALFMFP5OuCx4EQb0Ob9E+9GEnjxKaQ9RFUN8qJmQORmKsh2R6/xWw0CjG8BGtXkS9GN/NUkxuw9Z
x8rkeSDyxr1zsbejYK8gBFCY0CI0OWwCkJCEt2qLSyVkV39Kt5ElsmWa2eRp2h5M10Po69wHZJ7O
Pwn/7tw3ki+bBu53hZw9qbZizA0RWke/VCzctVxW/IQ/W1OlGm6AstnTjgPXgMW6vOfaZea6hBMI
5f3he60oHXSuwclENjNXYx3OyzlDDtj8WqZtontgCW48bw7G4YoQVnll7WyeB+ynfxAomE6lL8wB
iYisowwaLxpvk6CV6ppLbUBYuAkQEWFmeMFJBOt2xsRjeAfequJC6LRq8rSKli/8ZJD7hJ276h+q
nvBgWtn8+FTKmx8sXNc7q+ykTwOTuOD+xuzBGWTY8a8FCFDznNYZgQ92DhNd+qp1KqyD6IA3PI/h
uBATBOdxxCnwGasaFOqJDMZ/7TJvx81IDbQnx4oU0QcV73qsFCyN5bT5T8gtpHSLoQPt/id7IiUv
LJh2QzFBWyelPybxetYhrDxbZJuzaJknR9uJOHfddVV3NS7iK+7EIDK3SFzFeo5bqT94U+no8AoU
AImZO+KWgZNnRUGs67qY/YN9/H49pjeGh2F9mKKsuWWJeKovzbSvwVmCCQMKrB007Zwd3oiqZgyq
UvldF+eTNSlinngCA5y1GyZ5xBLakG9OYO8EFH12EZZaUngzDGERDZu/X/l6YnhbnFks57HT6mLQ
VtVF0AdHc+vDkQ1EQ7EgfJXih4Xodh+7vSQpdVGF9HfvKE0dyaWAUuCC5lYXATR2uDjFHiX13aZ0
gG/6aFOAvKxr7g2KTYRDzRLxxYR3nGLhmeCyZ+P0ux2n+n5lSRnpi+Bze/j/DueDsem1aXR8v/O5
xyKr0oVhuxbyzW69/wfPg+4pjHr1UVfegNBiPcLj8Vtok955wQrGilRpxrMGjFsVYFHyyC2GsR9B
5yfdeeo7ZFou+sLLsTnjP09wos/9VpnxPE4iii6cQpOe/CZZ+zMOEYihjNx3dfGduNsuMcqBuZhF
nURnFn/m6nldGIrLKQy/L4LRuG/8Yd50a2hMvT9WmSy6SOl4fikbezRnlcZzdt5b71BPS7WKl7AN
ObOCvHpyTbIZpGILgw9oHfRaLfZgv8wOMHjaaht9TDWrIrlmkIMTpjnhrFORXmewtaaomkl/2TB0
h1LAAd2D/HXIZ2KTPGIBMCFiSKO1PcOibxwhvyE5wQ2kQFckF3fEFLCOQcAHd3xp5Ja9tHusvlAH
h/1duLsCkfLAhoO/yn4oEtmApUWuUOyuaT7ZLxNp2Vwh0ZLc/SsI9fOSfJMTdNTLz9jq/T8Pzc2A
qWTKbJo6Un9CxLXiNhgNF30Vx3P4I9jNPL9bdJHJuer8ObxMDYXlZh+lFhcW88RW6jlY0cb4dmDV
tGKAaYGOtutFJOYXFry8m44Tq4+BnbX/LArrn06GY3Mx1pjJcBQJPbpqN2wByjixyr4E9biiowoW
sV81u7PKi7Pq7WndLMwPoD7mLwYmPiv9dIcjqp3eAMs1gkwApRhjEW3Yfb5CsLTYkv+r+8gqEaiY
ZGUR/1DmWkITGfv+yTXdIKH2BNJ5qnn1/hKDPdV54G+HD1q5bvoacR8PgQZC5fM47sM5aIxHJDeJ
3b+ZI5AGAJbtw+sijeXmXlYuoyWVsNc5OyASH2Tlz81pAWxt7zrZitfGdn1Xapl57qlLlkm+J7oa
Y360ALYk6ODHrlzPhBYHocH9z1QWgQ6i++hAOmXX/2bjHLgmaLGYKxRBRCMQzlMREWVXakHid9GD
mzST/ez1ApayBNBwhXVnNoX70WkkSq4pFucmbPGQzfDWw4UvUOrV+jhanyc7TfaKYtQFJ/7Zw48w
qo3cxx7v86wHY9k7Fce717TVeMHJF48z5HmhOVW8qMC7KOpf2r52kzsdVzWahNp49WlrDFi5mznx
ze4sClCoSXQPVzN9d6aYX0ZFlEQIQ2oWzAFRa7dCeQTRMl6PfYZ72zqm9VaicWsa5CQKuGpVtTny
SqWggJ5MnNd9HJiYeFy/XSedgbYU62Iw+NC85bY20EFoKl3EDpRmJ99qfuXyWPpkuhKQ6H9IEgIm
S8CIV/q3uqPDEI1+XleRrddbs3n/4rmJq9MEzv2zPWbERNyRDRsUKom/achhObF+HbM6sjVhCW8Y
PWtkM/GJ1YXqH56DaHC+zXIej9gf2ktWDW5yQ91cu5I2O/C5G5Rm8o0OF60Qc3tzrmkX00vED//l
8rw0fa1JxKVHkNz/mScc8XN6DbjnXCSjfwX8X9+wAe8s1+y0Zd233uVQRTxszPE+UKN+kjGoee6P
KWDe3Kbe9oO62doiylR6Sr93xHIDc+BdRRi0DhcGooatvprM0RsUyt2G+DKaWUBPQNTOvOFjd+ch
JB04gaAZJxbzqxui2qa7xvDzn494cX9Bkq1PRJlkHxNKC/B8HIGkCw7t8vIgSHS/xJQ5XW4gMJsS
wscLzl22QWKAtvcovzYA70WL6SmxoWvLiofN6uYyqjQ3COQsAuXZ+ifQ9Q5yzxM+OnGwePGjI7tk
Yi3OMzWEPfjVe0IIj3MrAjqAMtPQvUVIDK4t/MZ3jp9oM0DYjK6yuLS9G931aL2ap13yidvcHMO8
FKhPxF1vNm98CA47QebNe5NdAkeIb8f82Xty2bfEhM8R/vZTZ7JmSdhV5t8miev5sYH1ygd6ERL8
YIgrGuHRle4FipU+JIyN9h9BoKQ5OUzMiuqatm9ytl2YB5UfTc8HOC99VFeDAVe0EM6bp7Wz3u69
Bwt3sEQS3QNz9euZ1IAofHFkfwQl8q0NiDgWQfo9nVh2NBAnNeVMRyvyzrbG4TGp7LFlMAOmhgB1
rxAuZ78DVN7t2Swh702W9RuSxSDY/y5rtnMHdhqKuUYx852UbuovR03Z+lSTDkQFrIghfQybdEct
CihkH49gWT8QznYT0lUUerleyRW6hAbR06k2GdF6wbHPcyG3ZH08ltZf6WAr+dvQAdXsmUjn964c
usQ+8tleyoJhtc8p+x7mbwz4i2Q8tIYlGHmo7ddBQIj7aACGkEb4SxjqK2FXLqga5dtPP9nDELwj
yt5Gr3f/6GxKXolmM8v3fKd/DzUx5r/8qkUk7h+Eit1aV9X943YE38hUKlJ98ZHXouUN0AwXyofU
/XkIEKTbadI6u/VUAo8QmrX7FbFPGt87ZvHbC61P5Z/8DsKERKJsdcCznGpioo1rsd22EbjTyZID
/zfjql2LuVGKUj1LdzwP3NvswnveDMaPz9tDi/ZwyGOhFmQWIxPw/zg7rx23lWwNv9AhQFYVWeSt
JCp1dDu1fUM4bDPnzKc/H/cBDmxZaGFmBnOzPduUqApr/esPzzNAUbnD06sINlQaebdX1ZING+iv
DS6YNuN9GJKrawEN10DVUi2C375zoeh1agm6rSbKDMirFL3chrx3LKr6eiypLhy32pocuGvtij5w
V87MuAHw4UqeA7agt51jsMptWuduSf1S1cUWu2M+oetVZvNrmRIpopUH3c9+4wlbbC3g7y9xOmbj
Bq2nFH6vI60e2qbkd1QtJs0P+FdAla48UbUfMrDYZT+TRbKuRg/wDQVGkm0Xpy2yvYKSMkO5XNsa
HDvgPnFfcwkOjv1qVQBKW0pcKz+kRls1d+OQxh+spsrb7dAms7HrJ9i4TF4l3GQFTv20kLRh7F1b
5tIvqjCszqNVJ9GdcquBSlUOcDF5NdSfRTzOjwXmCFh51VmJiypxdAndZlu01NzefEb3kWSvKJuJ
WFui/qWWETShqa6qb6Ots1/MHN0PpNAAffcigGa/iOVBmHb6lKFwfh6Lsmv8iYkETM5+Fi8ZhTCz
bcbaL2rgEmJ2idURtdFI4l+QCWjOZt8O+7FopXcPHGnpXe9G7Vd2Q81VSuvPCNwaSW8oqUK/5O4w
IIqYG2hvM8GQv8LJE6GfxG06bSHAtdXRi2r5KzegsfpOBnmCDtIVMRa5dVI5zJ3T6XsP1f/z1HJH
rLNrp92rpU7NJ2vmnN8yrhDNScZ9sBxSqOlfYEMhdhBz7n6wdOc0TxVkvA6oSlsj+IoblE+9O3NI
t+6AXd0wufa3KE4TfQDiYCpWhm18lnr2EC/gVJ8dudQ7KKY6NH1t6yb34a5CkmvRWt4t1cIkIsEr
MjrnxOW+K7u2JBGyhLgk6oAvNcdjQCFTmurs6pxTVjZl+2XIDWHudZRwvtOwc8jyIemO0jhz6m8W
F8rHKXLaZhthgyN9046ke8xjCnwf1ZOqqHIKGw+oICw1+pYKBlnijPmPKXP7z/Ns1P3Z0OZ4Srtw
UC+VZVez2gR5L36GWjNFU4UA8h/xDPsyLAK0r8aj2dgvHF876ORJgQa3qr390tu0XyC1U5TvLWOy
YgQLY/8cGUbxE38P2uHZNJuvZZwl5R5iFuzkZBgA8suiKm2q9ML8TFBaG31AdTN+pE9BQTe5s7eb
F25POBLSREvTcBvPFOzfM9WMxNuXPccZwYCQsUzpQnbO6TAfExiWH7EQYLim6qj+oWGmdRs39ao7
LctS+W7Qg+UQ0BjfgXywivC3ndqtGwn762SFyac5dmO9aRmPRJtmhtSB0jpeho3KohjW1ToqvHdJ
mpl8K2ipLnVnwQtHYg1xY5SGAEBpZ7y+OnwzPqglD5lSwIr4oXu0zSc9jAuqaXNxmr0W0MK3gTnJ
+iAp1oJ1iu/F24GxhV8bETUYfvXlj5jtGJ27ApEaUKIQ2c4YJcdsb5QKtIovlNznOQMMePs1TBL4
g9DlC0Fb4Geta7R+5YXTIz5Jo/N94U3iqkLdaN5VWuVoopJeDPso9nrpO6Oc02OmJ1XzvmxOimzJ
OvQ9Q0TIHs0NbvWbiXKS5WAy+QCSr8qvOG0h8eKnkPGOSehKL6pM77tZwbPawBPP4sfFbLPaNxwX
Jhd1iVK8XMJe4aXXQ9DvG6Qx7dE1gNgZ3C5wZJvOYs21MF3bHfkhpQe/ZobQG1OEI9MLCQ3z8e8W
EFmi7jGlh3vQumvDnY66UN87cra+ywmnYuaow6gO4ErTfGhjb6y+pa1uxTYeYMSfV25YtSMEAwgE
hM8ddo4RoumiwHDdY2uNSfKw1Fb5gxZ5fuFUS+MDupn4wWidvjqMUxjbd1DCvQ+YUcU/iq6fsTSD
06wgARcNYV9lEUe09Rh2b3I9cEHDoSpiehNIplukBYiPGNaGYEwlzeIefzTC++pYckFDu7OXw5gM
nXpGRmXF+0B0yT2my0vntxS86WNLn7EveonLlmfUDWdmbDS/iOxRyRma4fDqqSB+VPQbtMxh2v0T
OqZ+rSQiq0fXG5vyuDRm905nk0y/mOAQy8clHMacoNE57FijaEZ2ha4Hj0Ih1e0pCTU3DEeg9XGy
8LjdZirjrKPk5/DlHuxxEaV3avGetQp1MMZeGTuUCcUL8HX8qzQG40cFaY/urmd2CFGwz78ZeUGd
SBJgvRyZEDmxb0dZShGVTJEv4mQdcLlrcGZOTXvfgCsUu9qElIuSXabKTy1t2GD2i/5eTBGjOmtA
F0QNU6fLbirQlPqZjmEPDpiuyaNjwBc5JP0ivuge/tTOgoadHUxHB9+dkY/a9EGPvxHTtyc0IhCr
+gkSzOp9A3Ony4u5O9kg3/vUmacafgNrKUf+VjSfo2QwxBHSIn6DjbTH6VADfdYcCrn7DcWwfAeZ
QnznbB+clTmVhnuwxjp6b0VmX8Hk56bu3kXpWDK/gVMa+Ek+zSOXkB2nR0uEgmrbmWkxIbUX5c4A
HH8t60j1BznTcDHBCsv8IRJEpqDkC8r+2Yzsqt0N9Tzcp0NawC6FCkkDJZn7PSCzKE1IsPHCqD+X
FTmSqov76WhYoNsbAFbrKKrMMWF1TWh5kGi0yQ77n+LOTopaPZEwETV7x1jBmHbw4mc+UPEVVjHv
Z7MwFaNqm60IYKEQYfVeBhMjj34ZOki9GNijgRnLuT0nuvRy3zPho6Wo62DeY03uHjjjzOFoRNBV
oUJ4LacjWPkH6OgzVbRdi/AhbPqiexy9ZelRPeoFroKJ+IHBRYfCpe0R1h/yJgj0Cx+qAL5FqBNs
x8CUH4mAtuNtZcU0vTqKvADqXcFh7EUQBGezR2Q+QBa4D4Rh632BxOEuTVn077SJT9KRbh06Pp0W
lDmntozgNUunHji0KMdfNrSD5UTz1UwHg6GuPEOOp9x0ilTuIbZnLKQkTh/60hrhosKI/4BWCq4X
67TMXihBvR8QHFNUwjrs6y0CLkHfih1o9MGpo/AbrCI97yuMO236CZL40GcpLfZ1/m/ziS+eZN8B
uf8QY9WMG9izyQNIUROfyXXIh+2Up+2viUDl5AAkBMu/xiKQBVQX/Nox5fuyN+2+Ws4lWzncZSqO
n+MwT9BjaLbyJ27nAuY/PIDwIYIb7Z6hkcdy16eIT6FGMrTdBXNX3+WZTIItOJ77ucZiKj2gFKSe
6fM0qU66sdLobIm4JEuTEgM5DgMmvDJDUMFNGDDl3jaZaqvPY5myy4RIsLDEHI3QA7swu84H7Haz
J2i5eOs704wWZRZV+ERQXMmtO2STzwxABX6ejCDclSHdj0UIm4lvOo/BA5sMQsXa0r03Q2X1x2xx
qVwC7XJEODayJAdpr7trrZar35NV6dz3k0ZkoAEDOHytUT+MqbO8xuRB8/8Dk/e2uQyYuXkpudwI
job5Oec5vBV0CTEbuKIfAYcuyHOHLGD7kpyN0c8lKkC/sJRhcsKC7m36Bl7V1gmFSg+Qb1J3L2I3
V4fJYFSKA1fRHEw3hkxbt7OMj8oJYrUf4kiubDE7eeq6MShhtKVO9bTkTVy8Y/+WzimwjHE6IZsA
NM5U/xRpdLPbsooG6KG8RCpyzKqEWVn9A35Ak3v2qqZ4DGfk6ydvxmMEsku60EnEswvXJUh+Leha
mxPDTZoogCkvNp9zw3arDYZqqWK1JUu2y7vILncNQ9Tvbc7g3tetUTbbWoMkUWIt4bsWFcD0re4k
MRcxFVvqB1BBnEM1MOw6VkOjqRwJQ/hFhjsIVKJJY9qZjkiKw9CrYXzurDJ1kPJl8yc94trPI5zc
RZ4gmzu3nELzYHawXDf9EjKdwOCBg70IUSeCRtXcPHkK8WUzpY7FBw0Sxh5AdBnkZNNwfnqRDptt
KKYo3rrNXFt+joH1afI4PrdwKzE1tamWG+6vqWk/tkO4OIypyFIqKZoUgqywnz+2aeC+C5nwWJQO
EPh3puqCZGtBQ4LdXEaInAvMmtFwZHY7buxA19+YhDC09wpP0smqCGIhLycGuaAuTI9Qx63UF1Iv
ADZOr2KGYEiIfcxyQr23GkYApxniDNBVAdmUEiw1WyBByHS7Wo+xsU3SlrstwOdRnaYF+vjRnnL3
J5MHpFeAQknoy6mepL+U+fyRXcw0EenlvHGtubQOssB5FvuEQX2oYRuW96U3zt05rO3hExt8zeMb
+tDPvbL8KTs5/4KcG6MXq40ZBphL8ez08Du5NFzUTlWSx77plR3zbiR03sGY2qXZTmEQLH4jJV0U
y/25hBH1ixG6t4PxtyqPwKeb12UeloQP51ALj7QbCEmGsH5iRlVTHk4wXE5U7qNLXd407qYMFk49
6WHosEVoU5Q+kR02bJe14dlNESbwZK238+fBs7v3srbaL1Ou5yPZ12V8rkGr7zS+aKtkdURqkxGb
AmtX4/YPshUk9zWMt1cRNW5BaVlaFaRrDm6WvK4nHwerAFyTcBV9dEfDTXezjBACeSM+G5EL1eFQ
QevDwMGoXfgIblg8EwtWf8HcNnqJ59T4YvUF451cc5vc44SVSR+4crC30Nzde51MyEbI11HQnkwi
/GSqoUfkgRiP6wyUyR4Ue9B1+HQPrZqq7yZhx6PfTwrbAewTUIhrtwydw0RahwcuCMHopZsdjwaP
u2dDs+R9amHexahkgt7BVCiwP9hwl5MDWML0QedL/dlRKSFT0iqjbx2n3uRnoNDfawN+1wZKcTgd
8KA3v7Ek8AmlTTHpi/Q4PWEnoVZ/vMVWpIY0aeq3Xt+2z6S6NFCo5WL9cOqloBthGlfsSo139i5c
dPU+xutH+nXVh88xhlE/ucy1szP6bBa005aER1tk2feCed0E4bzW9DXLqODUyZTBVjOUkIcWSTG/
VChUYcK6qX3UguZsG8GyB0ISOC5vnAY3iq2wIuYaago9HClizIs6xjT9IQ3LIeCaH51X17RG1Cwy
t59CHdILWYknX4dAC6b/pZ7eJXEWZncOtJVfjh7i19ao2Ms5e+tfoHTpd/jb5XqLEVL0SZdlMhzr
eEGdoUPtHQ1PivERNRipXoM39bAnRSzns+vAMaV4HMBEypTE0k3aTc6XeZxgCUy91wWHlKn0nYVE
L95XZKWYlEbtCh4jf1SHxVjm+77uxv4kENx5OyelaUVfOHr6jllpm7MJaz6F0ZfA0agyk5RJKA4S
O9vqkuqxCAMMLVi95seU06I4QNAi2cmQ6dy+pE6fPKftvPyw0DacJgsN5TomnxEfDmUd7uHg2QtS
JBfY2gscT2xVRRVwKpxamRBRDBzmVByl4cHGiYGZvK3KcDcp6ssDuHxkfZ3aafxQqsFo90gYnYel
C/Pm4GAA8SXu6SwAWav8BfpmMW5GmxfHMsCXYMuNibfGGDjLS5n19rwBSJjh6jYGrmuh5cBl6Y2Z
lodufw6PIUilL8yJAX8S55aicBnqn51waRI6mAXdphudSdHtLMG7vM+lsZfIBX6YWSadkxqF/Kdf
KjsHWnHM52BJcwj2pdu/roHRLeywpqJUUIVnnxdolQS74xHyVOBUpZD1hyyt1QLlqfYg7PtzNdjL
HpV5AUUWGc3Gxnr024hyHhTdtdtvnpNHxqkHb3tfI0xINmih48cO+nDCUKhSzxbYOAtulgwHxFzG
wQPCwxiBZ9p4T62VZdMBQSbpu2Id0cClqd8bVgdSZRbCi3y7y2p2ktF0/ZM3hlPoz2NGhliL5Xt5
5KSi+PJyiyRfVmZGZtDkphlLS2MiEhewSKKQcRmHUufKQyWUDZPnX7AoXyWhwBzcWNsZYfedXU4D
iy+HzkQNFTGawbylhxNoMcT6njaR95Rw02ELw53y1UHX1ZzjKAiFb0waKAJsYpS+xlwk3qG51S8i
WCy47rKKcnIqGv3cRTUHfttT7xl5jSwWL5yKoxyDRI8xgZeFcrekQQXgJiq9NxlUQXYqImlve4Yx
AJKmWb5Qr1HTjaVpoXFrObEOiy3np8ziON0MM3O10U7itZpuAKCXwUkAyco42sYTBODNEJCidCcr
M2tXHQpV5XfaG62xArHFE++Za8W2TaLCENLP7xRGXJ+Dsm5xXYgkBPwl5jDZY9fVNWeTZuYlHHWK
/t6uYshCKKmGTZnAQ38AgQATC8tWfQrcNHjuwiV4MBndBHeqdBa9xWzDGH3PG618s8yWM8PeURin
TZ2Z/yJ2sPpiRH3waYY1upxWK65fTENikswKOBEbt1sG7MDrCJjMCrz8Hl9ozl+phug7RkaRPuAm
R0riPGezQyeEH8LJ0FX9FES1BSTv0IP5dsPsj58hKhAw2U4gj9qAPY8QH+XZzm3qhqFE6Vo7VeQQ
XUkZtI/MyZhdwJNJgp1atAuLDYozoRtp1hcviB365znph3cyL1tObJjsLTT8aPrcqLVVQTgynDFh
gEDmprke7zjuAvM9qxEFhTPLYoC7ZtuWHwbgJihAIbJt6FFXx32zG+8Cd4I0aRs2NplM8/Kt44aW
GW5SspX+qRm5r+Q1JMYbUPzhS2+5UL9pWZqXqKvg6mODc1d2Tmz7wcxMDsOmECFaIMP4Z1j31rSD
K47ny2qWITYLHJBgbwPBdDgFSO+zHYjoEx7t5ft0itk4sSq64+yUpslcJlJ3KHNCsUlYNHj+U/ok
vp1K7CTm2PQOpZfIe8a0XUEMN7j3U9FnsHNAru0PnecO7abqZcNGgAgUgCyEXJ6KSrJ9XIK49jYh
LlX2trWKVb4dUuL4Rmglr06b1Mu+ZvLSP/NRp5eGewpHfqP2AFMdW3b+gs4AYiXXmMPrshl55mpp
P+H1xDgoy9zqR+sNutlYoeNya2Q9kg1YHZBIVNMZ3SZcUxG2iQzy+NCYU8XYoG/I7AAYku2jWLz4
A9i/Yz+yEDPMQoXTB75V21xvTAOYpYc9NGvwS7sOfTMdsYLhXx1qH99jDAsSveCBh5ARd3/eLWIr
kCQwWDwddLJrhrFL9i1ethG9VjQ8CjGYq3uAGz0sizTc92Gg5g/5uhlBKhIa3qr0nA8mlBB8Dewq
vQsbN5NY63jt68AUdDrkiOsfc+4GctQK8mBD5lAlt0Q/fu3whP4HqwR1r4xc4Wmk3cDdhgr29BkJ
m4l1c1VOJ2yJ7HPTkLW4QdECTWKhyGK90vLbXy2w0c8WVE0qKEhIYJvwK/V7R2Sy8odmcLC44W7e
tqiLTjhQDPWBP4vSTTtOzAsy4VTmTiIpyveu6uevmR4BuZch8sKdoBnOv4LPuj7a3hXdkQ0lNJ2e
IY9QC/vzIAcgJcOtbUoUbXvfGKeJDPW9Fa33A7bQCCWyUX7Ags18P7Ui+2GwTr60+VQ+RCqcV71I
wAlqB3PxA4W+uUqTLZAzD/e6f6LcIMWOgYwzbWburzuPlT7fZSrPno00Se3tAkE42dga7sErlhgh
MjcCiJGl4csMhL/QNHLPMH3edVM1vkxJsnQvJfM7BFNe033KgSchiRIA+wrlYnQP8MlkDS2o4KQk
DVLbm7qmBz2OZmm0X5mUm8VWjHFd3QNxlOeSUms5NPBkhB+ZoYGWAU4X7jz5FL2jJBFfrTCgEC0W
eCSQtzvYcIuZ1B0+OkQ+bGoGTSUIs6ySw7J4M1KyIqOOrhzTY81FhaJi5gCc9jndHKdA2VrVk1eo
9BEVTZPcj1Vmww0yc1hYaSgLaMOJCn0bWLmimhzWwWiN/eI77M/QrNtW7BYnaDOO3ELUCr5hvRUm
z1VvN8meDAxR+I3wRuiZrqgfSW6u640Vm3xqFDZCnIULDxy6tpsdMivPojNYaUkJRy4RjPminc3X
zq2MnzTmBW93LPW72ckVJMw5aZwNfpF9/L4Ol3Yvw2nu/UxMNP+LGFqosDIo99DskmcLiyM8osqy
Wh7jupbkzaKxIfkNHm6YP/4PHEHH6OJuPDnuEJ3x5az0wyDiwNssep6s3f+IQDYKemx+WoKBiCwr
L6oCrx1VZP6IHfC0h45ulvxVCyyFMqnmY9XMhfaznhtr7vnhUEyk4w1bzysOog4FDr6a2LrSrqx/
/purJ9PQmZlP1Z9wijaJNywlRBGYvIKW85Yr9DW7RE3+mevgQcl/L8wuk9UmFClPf+rxR9gFuB35
sSPcxxlXmC1gkf5qBAuthUcdyJAbMlpJYY4CMJE3bDevOURqSWY8EyJNHtNFKIbBkgY5M/tTq5du
32OEiT92PBzedtu8Yn7paFzhXCHXOAe5/vnv7zYE0Z3pSE590LznBww/y4i2kX/BOAEl0E/VGUrs
tx9qXX3LON9bMJtJDboMMynQPo4B+ONpHAbrGV6De1DCMraK2cyeqgvLIgg3ft46y64a03pDqqm3
rcbyVhrvtaWFX9f/f5DVjPS3r4/NUqMbh5c85Dm2e/CuXNeK79CJDjeyWa/+nPA3SIJaHd3/snZ1
JifTqulPDqPkg3Sl/ejgF3fDrPrqU7TSvC0pYbpd/JwDhJXeaiUdLLGsAFXKPpZjY/tv/35XF81v
T1mdw397a7ILHWhZU3+qUEOfiKYIfZdB0WcsuIpz0sCspOYbbuyHKz8VWT8m6aWWqQkUvvhqJMd7
YI6qP2mMEH1G+N1jn44Brm3o/d7+flfeIuRQaDYO/CVs6i+cz3tcliCIJP2JhDqBcLZz3D3cSebo
/+lzBKvBlMTeWHjQXh42UcFxDquF1Ze08rFcBNzRZQpvrIm/DXV5CmWkVBpx5F9Ws7g0whC3WXkB
Pot7t6zFx8CbjOm8xIk4AQkG4kYm+9/O8QRRmYoIAVPjHH+51gUZJxojovZEidB/imzaDCPJUn8q
nBAv5dXkP3VKbN8CIW443v4bHPCn3y3ez9b/pUIplzycP9cmnkESRVi8nLrBcKxTCvMXzyVleDTA
VSHK06AhIp6annrsyIDAqWlTLPvc9+gU9qnp1fRVAWJixvUYttiZnvMt4ojAPhboaOET5BiAMnR1
vfCca5uBfAXfe5Ohxc99cqCgzOaYnUAdzBb1QTeLrG4cn38vT74iF4OCQqMIrbmIHbS8rIzjWMyn
yE2dDzhEQWlYIvPd24vz7/22PmVdL5zQpCJd7LcmNVLFeGNmaoW/QGSM3dYYInEaq6U9vP2oq1/I
czzXU3gn4sf0529molFd3FDzKIKy/VQB0q5cwhu7+toXIt2C6DjpKAfM/c+n4BzlNY2nSBeEXbSd
WxvPg4WmDhHDrZjBKxsAkNMEZqXr0Qzo/nwUZOcCAaM7nUIapHKT5SPGUP24ehnhXCiie/xVo2+j
18PDFZkxRzcOlvXvv9gELo+3lEaryojg4gADWE3yXtXTCbjEAE3MGd2WI7w9EIe7ujaTnSPLW+nj
V96vCxhoE1HGMUNk859fugqqONFdM58SIybLwxkzXzf96Ev8bv7zn5JHrQEJiugOEiT/fFToJLjH
p6zNRE2vSkw9Oi/Gvo5U+Y0nXX2Tvz3pYtF0tYF3TJ/Pp44i9AUal/NYeOWMVkYMpxp7E8azrrN/
ez9cfajHYFGSoGNScfz59VDG0UC7KDxaeBzf2THhj7yieXELJLy51YtvM0PY728/9NrPp7jzFC9V
uealUTgCtpD5TjqeQkQv5zpHbWUoJBCg1c2Nl3rtUa4jFOQ8zxJYEf75/TCdpkUdq+k0KtzAR1Wj
RoqHf/pp9G7cRBdvkqQeV3CuQDfgLZqwW/98UjAQFeQg3ENUL3ocBuBuWTvfLPAimCBC3TiY/z15
f9t3fz3u4iCLigpv4jB0mN0O1regU/InfudDvu/LZnS2eaPSY1JFJSTbTFVnV+pB+V6AnO/GAXDx
hv/9IIxTJIl2HuvvsrLAlQslkzM4DL6S7tWLsIawRR0+pXYR+W+vm4vD+99HUT8DuXqOTQ128YrJ
M4/wRZ41zb4hIYmayy7ExOrGkrkoYv59isfRQvCtxa1++UM6SbeqGBv3iGeVPkWtK3YS/GjPhB8v
ZTDVGy/wysKRLADNbaS5aS/ziSjYqq5iDHMk2be/C0B2/GbJjUfewLSdMIPZt3Nb3niVV341jKS5
mUxqQlNcXuwi9YLQBbE4yg7YCufA1TzNsNmCdnyjHbnyPiXrY42YIQJJicuVGsFKSnGgPo5x5W0d
C7nvUGHsEuEBvzXCstu9vUqufrXfnrf++W8tQ4YXK3PrRB9DJ44h7gnxqEuEf95UJ8f/4lHcuZKa
hXd5ufYrhh19DMR5zBmtbwjqQmVbG+PH0glufKlrL5FuDh9JS1uOvOwTPClBSZm9ncYSM0BsFmu/
aV2SDUaM6xJti8Pb32wFHy6OFwABYhFdyjIeewFODHFuyIXu6wSiqLNTFwwowQrLKrdpKYnpwuU/
8zlu4Xow/xR3XTokN+rrK7sdkMBlQeCRwdmy7pvffscOwb1VCDc89Tgy04URZGMys7qx2y/qp3W3
c3TRFxEAIkz38i4C/YwzEKyQUUtX3TOgGh4c7F8f6NWd+zDoSm/HG+pCGMnerXbJuvpwIsmorMXa
way/+u9fUS8hRrAkmUMU8urtNCdS+nGTkxfdt2PFNLwuASJINgI+t4c2Cs5IzHIcJwycosF/ezSc
E+YLe4fkoWVTQ7rqDxAeYDzAEYIHvVhAO1ukVrV6fXuFXPvsdHqCd7f+7xLO6fGmlRUw5jEkyiXC
MtZAVdpH0XOGw94ZObbNUKeFuo8g4L84vLgEFMADspK/at5Ar4ZOHU2VmaMg8yCcEp5i40SKle6N
RXhtH5DSyZYjHoyC8+LK0Ww6My+W+FT0UcokfhYDiphVeP6VEZn4SuK19WUylIdqL1LufWqVmXcj
NvbagUbGkAAnJArwLwgLq1c0sjFJwCj8YmQITeDPOvyBUm25ccpcuYqUhbMSKRsgOuoyQImJWGiq
OSZlHjt1ZxPFWIhu495olm2EygILb8frRj+ux/4WHHrlgFMkRv6brCjoqS8OHIwmWWxDaxwlLW3/
kA8uCnj4IpjWl/zZS6uivr5xM115sTSBDsepbbvWX+ABbDOBq1lqHIlC+MhsvfhoZvnHvHOHG7/g
tffK26QAxE7/7yYNjmhvWKIMjlgnT9HGhIQeLZkczvVIDutmWCA5++DBGC69vUmvfUNoCKspKkKe
v+AlxpNd3zFmPpYM0dwdAREFBA/HSiTi2Ga5kTR05UhQaN0RonJtcCxcFNu6NzKukjk4NhMCuoPX
wf4liGJwuyNhnE15wKnJ+QdpT/geZ9J2/s+PcmUrsEjkpxZeZxdLCEUCJqKuGxwptYyPloeN3S7U
7YwKjDJjuu9dBUdGuUnZnOplHIxPb7/sK2eFwied6GwAMPbQxdf3XKe0GDpGJ9wm9PCzZxITnUvW
37BbxDjqbeXqpNhCFcPVsg9tRMyW10JxePtjXPvNefuKV834y7zcxGVd11BOcjbx1IZ36JISol6w
vcKpJb+xgayrz1Kc/xTMrOzLeUkJxTBdDG0cmxqBx4NXydDcY+gXoauamXaXGnEfQR0Gltb7yDHz
9rOHdmfamgKjoH095E1y0Azez/ZkGP3daBgzNrFFeSvj9OoHXdszzVDn7y7FzsfK9JrQOLqoqGzk
5Gn41RiGRuFy3iCtf/snuHaYsQgFZ4q79tYXt0aOJjQN0Csfo8KhMcK8AQNdN1rkKcTuGtNQbFb2
bz/ySrXEjQjqL+g9GYdeVEvUON0kQjM+qdnK9zjYlftldIT/9lPE+skv6kIKFUYLKx7CYr9Y47BW
MYVybSqWpovyn2hfmGG0tkUaS4Pf3wTRT4Teee7wAzr0JqKjE5N0HBQCZtvJKRQySz7XCJVWCyTZ
wOEohv4xGmOUkJ0cKns7L4kmFCN2+vksEpRmL3GwJM4/aAVWR4C8IgsMlnZY3ji8LidFayX476Zx
ndUk7q/tOyprSqVpxSfDy6R3suDlTBsDBENs6nn2woc+MeEjiMCD+9ovLW84t1W7hnMa2SMOniQg
vP22r/2mWGGxl4nOpE1bF/Vv5aEDlc0cpROfLB1UJ9K7Kujn3a207Ctbg7oGrNIUHjmdl/1ujW/e
0DhufAJiTs4m5fBz2i3VQceF9eW/+EI2gxWTwRT/udgXCK+bGDZNfCItajpMCRkZltvKG6/tym27
/t1sc6x1qRAv1ij2uqlZ0Meeuh4hp6Fh/0DMaPWxrBycvDF5egitqDr8N9+Nl8iAhX73shfMlkHC
n2UDYkwVIvGelZHsytrNbrzDK5esvYLKNsNEQZb3+ue/LQos61AaIGc/pSje1I7vWIhzrIVEEpAW
Af65gRtXjwbxNx8xTicc6O3veeVsA3AVwiYg1vXMy4MmhBExIc1eD5qGtgxscVvnNZTUxgyYW3TR
8b94HvcqPSCzRkCPP7/vCA+zkgrCT27D/VlKiGkK/9pdPEfzZ3NK+hur58r3g+WwTsEB1W3n8oTr
QGm8aqnDEzqeys8i4krGJC4OYM7T0UTFc+PcubL9nPUCBQ+lCdXuxSbXcgwzN6jC0zygM1w6stMI
NBP7mdC6GzHL1x/FDajgLf89bOToTkaozOEJKSBW7bUj7mq0KKdqjJvT27/a1UehCGapAof+1Ung
DWBlpaA7HEYIOUvSZndBHbpnI+/HG9/qynZ3GB6B77q8vr9wggVD0nHo0+i0zDiU3Q1I/olqoSGU
u6pe8GCfoyQJXu28W6LPb3/Lf4fcF9ehAyfV89ZelNr3YnFaJA4LO7bCE3PctD6goGfqOCGs/dlG
nbhLJwrPfb8QULUbpQnTufOg2ey1E0cZTCDEt1sDZvDnoZU2zoF9r+97h3/gO/BWH0PTVtGntz/y
tR+GUQ0zZ82FBwL453ZKJwfbnXnwjmNtk64lQ+8ICpSd6XyM7duPuoZRg67YZDGDM9oAt38+y1Cr
bgxK4DGzbPFIUJOiEC5HfxBhuYX1G/lj3k4+XpSooOHTbesu7m9Uw1eOS8fFZ2jtarkRLo+rFuJZ
k5iNhzdANfwqITaf22mCmOguajuTJvjyv6Sd127kSpKGn4gAvbmtYpVImfYtdfcN0Zbeez79fqm9
WIlFFKGzmDM9AxygszKZmREZ8RvbyP8GST3s7I2N4E1CQX3CBAZOe24VhRYYWXE8KY6XDkHnBTgr
frDoOuytscoarncgTw7OGQhN+6J+RYO71yZZczzS7bQ4VK2kB+4Mji06q1AWvyMsmjx1kE6fDLRL
YIMlUcFbMyrL8iwtUWreWN3iRG8PEhTtZEUTtuqs/+pcAMBuob6zt9qmSR9Q1F7+mU643NAZhMc9
B9W361tt4ytbFNFEA4J6ECCm1zstGpElN83K9saGvotj/rOU+H3UmA+Yczxhzf2zLOA6XB9z494B
HMJ9Q+fDcC5euy0KjEWTTo63hFr5vQ1yrAHtDumbyaJMu1R/IDvoO3fdxunl6PKw4OAy2XWSgeQB
sv9h6Xi5k3yn0tQhww2ptmqAaF+fnfhCq31FKsi1poMKo1Ww2r5mY5hIouqO1+OHEB+lTkWwoIX3
MgG45LSh2YACLqp7Sv0LockW6dK8kT5c/xFb06X2Zjh8Utpn68sKxW5piGsKCkolqTk6SbL5rrWM
QDmiZ4ED+n8YjThikPvrl40fAx3LAZ3BgEZFnwnwX/jYGBGyLNpQ/5eJvRhKXB4vkjic8IZwyofA
ixEoRkRI+g7AdDzPSjr+h5NIQUcFIaOBHlzDtPKRB0aC5qTXoy7lC5jfPQjr6GzPUOFtJI5v/sMi
knOzN4E1KeuIWGkaxbSsDjy4jLDXYDXK/Ultu/wvdiaq8x/OIG8jXmw0Ri57Z3EhrDQ60/GgFKMW
2E3IvqHgaxipq6IqSYElgUR2MEIjrk5vnyhpuGMDm2Z11xN1NMS/kDTk+NvJcJJZkHdFmWNPUOr1
fxiKCh5tZRjwHMfVWZTgDiPRngUeDuUwkOizHls9lD2lt/cqwFsnDslqKiQCwsVF83pjdsLAHsM9
y0vLMfuQY0XH2UMtfVgq3Iyur+DWFUPiRFtQtFsvMu3Rcgr8c2kMVnpvfYC2uAAN1eWPOnKpaE10
Y/vAM6sFi9uO30daM3vv662ogZyzoSgY2pHEraJGqIOqHXM0nEpwVrIP+6Lozwtlk7/oVgf/6qga
WjccM+2JbCELd27YraV2KDUATGXuF+VKhx4ebQfHAho25++73JzOlQ0RieKOsZOLbA4FDMIgGTEu
ndktlCxi3Eltr+yH4Nwk2uLWQ5zeyq26B9jceD5ZtM6RXjf486L0paFjrlEKROTFsZf7Cp/cY2d3
GUYKkBCHtNnbsBubiMWjBaUrlnnZHAmRy+jjBVGZpKswbAo0Y/mKjgMMlhj3kO+zkRK90KM1fvOI
KG9ntY3/Xt/GG4keoARCMrcs9ef16UTPBeAd0GwEPQzr2LQdxrG5tYd92PiEolEpzgnRlYTy9cHU
7KnDJBMxqn6yrfNY69ERjM50A33X3DmXz6npKvaTtoOqRBBVNS6zKYxl8Lt1HG9A4mDwjBFBjgKW
g6H8qiGtOU9KlaFSmvV91vwNpc64XyY9fgcvW6seF72iRaQPlTW+G7URZsTY1XP2KCG03aCLhcoc
6L4yzIEXRfnnsqLvghJvs7wzB8T9j/PYpMv9gKn7ZxrAyKRBKVz6mwWNhD9OggwKZjutCphtnGsX
MkBbHKHER7GPUUYoWH8apjaNaunRLToUh8bJnG+KNc7TR6OYMO1RtVhXvCJus8/K0obmoVWceHDV
FueqVofJfABlWXXHJC9UGUJX3P1Esk4F/Rv2bCW7bqNPZmrPE6IyKZKmWTfUA30GvULqtHAaSK59
0skHSaZNdlLyylgOdmXr7xIEedMnBOw1+XR9B26cOZt79PkUsAHXPewZY8akF2eOqhbWVSP6H5KG
S0mOVJk/4Ir79kSJ8QTQCdQYhO/VvRmTggYGVHp2hmx9RP02v+0qlKwG2dk5W1u7njsQ9W6TUjqv
/Ne7HmAt9JIlCv3IgOt+tvoCZW8lDe0WxQ6EcnZ2/kZKT+Qjv6YgAxhunfTONWAH3s6S1wMMOhMe
wy/GPLWHJI1MN9HRaKNyPO4MujlH/lawjFR/LhrpCFDUrSIbdCGHsfX5eME71SnN9z0OgqfrG2Xr
sjRFG5IKF/+sn0mC9z+PbUNfAsDKQEdIDSlaGA1K642ECj0+TXOpH+MM0Tx16K3pmESWVnvXf8XW
hMEdiZarYigXcT+IpHw2J6qFVTSGX00rL4760tiPSPPtweufs7D1VcYupXYugNoXIR72q6V16KF6
DYng/LnHSvQH/VCrOlRZrEfnDEOg+QwEv8jullhK7sOOBtoBrwrzW2pp9rs8q5zO12CZFq61TFhN
IBu3DF5RSnryMQ5NBz3UybDw38Q79yu+Sql9HNtOlg9Gh9nUsaA38hPsRvJIqlpIZ4i7yi1eoCgV
jXZR3OGQHKdv31LgWfBOQlsRi4f1Pp6oyUmKqUqeI+df01RzbqrZxHMTUbydb7kR/IDfgzymt8zn
vADpDInqBBg7e33aZUI2mru3hFR/fcdsVZIoNevIjjEWlb7VjVNWle40uc5njPUJ7Q+tcZEMhOju
KCxxUuCHh5JNcprM9Ns4RPEp7JW/13/DxiXLT6CK5Ig6Hy+p11eR0lPILByJYwpRz5P0FNWpEgL4
CaCQclbSItwBDWwcE649CvwEe8Dq67uvXUyEVNtZ8lJdGw64qGZH3ZFixLuIvdfntvkVyYG59p7r
ZKvlhQmiJUavSZ6BIZgXm9HsjU5j7AAdt0bhYS0AXZZ6WRSKi1qNqjGQvDbU52PbLEjrdIjqXp/L
5l4RIDkT8U+6lGs8ZWkjSz/NFPBl1C19pw5DD0cg/f1gUvk2nAlrKp4d5kEfHBMTXmOJkIeozY/X
f8ZGKHEU7nO+G1AEwOqvt8vkjPijSjFlfRTEvRlZBaGxliCaZS1UbyaE5RBa2vmOW4MKrBLwA51w
sm7913Sm8Jwc6XJHoXkKZSm41ZS2eIBPXHtDWNSfVFRHdioMG0EFlWo2KBeBwdFcZaZNW8fmNJUA
waK4elQiTFDCDm90yIuxO0lNfjclNvIuE5FTKfC2vb7QW+eSV7gOoNxUL6s2cixkyYyac0mT8wE/
ssJVnOpvYFNp5Nk/7Szx5SamrgG4AzVOS79sfyUKohAqLkZetFjqFwspG5zZi3nn7F+8THmV4m9B
o4bKAv+IX/GiPjSrNX7FdDU8p2rtj83QVO97R23dPuutd0jRWccF74vwAH7pzQ8NhoY1yKuU+qLA
K70eOu+dIDFUq/eQ2e9lRNWi+kcbLAv6CwWaB28+rVwFlDTgAmi0a2lLvB4unG19mVGo9UBjsGnw
OZCyAyJ1S/h+sKbadJWKQuhxKap0PtQ8PFQ48YiuHEilkmQHz7Kx7DyQ4feJ00OiJLb6i2VPkg6N
pKQYmHvh4CgKcB+relbjKal7+5st171+DlvNQgwvMnhMXN/KG8MLuiEBhvSIaLq6hntURYaRDj+C
w412LDGsJkdDDPuApdJwj+AyBrtZZt2qff709pFVknlBY6Oivb6tHGwuKLI0IwEgaI6pXWV3cgGr
BxvQYrxR0HTDpajGfnRJAv/60MrFiUJWDmwjCTctItKV1Q4IbKixMEVGL1ms4TZt8Jty5yJQXZSg
FqT0WwRxkl777sz9QNcobs+JrAWYJ2ILQQ+zObSVEf3ug8LZudgublN+mAiH/AFyCH+m17sBcyNM
BhN18PpRMh/twnQORbVYN3AQli+NE2lfez0bv15fjovrjOIbJjsUFBiRCtxqD9QYhiqg8XtvTHpr
wDfASfxZnpMvE26O2qlR87bYOYMbH8A2dSS06dggXWKtd/2YcgDDavBQaELSR43nk0wZ/HR9Ypuj
gB2SRTWfeCHSnRdnq0XROS7tlrPFi/yXEAN91yFssvPNtkbhjUYUAi8geiSvR6n1zEaKk6JFM9rG
TTtM5ZkG5F6nYGsUGvaWDEp2QyagxbYAIa+ZV0BVSkdEeczjbDfWznVwiUhiLwDLAVlHLCCXXy1Z
VVOpMIN88PTRQrRVLcPGxXsPcWkNvUTXSkbqDBRAjHcLmo4f6rwvbZecVEPUCr3j0b3+BS+2JuwN
cCT48JLQ0FEQ19eLL1haXVRZClrCkYQY6QFrIdwmukzGk8h0SnwHJvKuP9fHvFhpMSblNSw8LTAv
F/XoqoyGFgCYJ5Gefuj1rn2XV8G4szc3Zwb3FCYMcZ2A9HpmaBgaEHn1hRQmxHNdd3ov6eP6E+1b
9UaJI1xsrk/r4qanH85Ro69GkkbWtDrlIbpOBV999hYUpU8OcLZ7ZD6TzxM+AodJCa0bVSlrL+zi
8K0dRDEyvQT+Q4yhlvx6qlihBT0oENmTECA56+irfNRnegkmHoXRzizF3/Xq8S3GIp7x9QQodv04
tDWE5DvEwTygzfqpwTjhvmvM6PPY4KC+M9Zl2s9gisGdSejmzWuIb/xid050CHEdUBdvzKT6ScOB
64581I6x2WgGBy+RNkYOqjW63yO6te9s9PzeJwkVwZ0c4nLHigat6JqCvlVo2bz+HUhUVUOIjJGn
1mrxAbIGnh1SghPN9R20NYwgGzqqyp8wV14PM+RdaSQWW5YNFiSHsJ5b++gosPx3bqG9gVbRIVXU
XKrxr/NQrtbvkgapJnwt3oy6orn1YjrPuNMXX09nkpqZzIuHxEN7QINs+Vjpye9AXQa3VtRpZ1IX
oV0Mp1EDg/Oj0vAVk34xHKIyVBUtefGw4MAfPDdaP9Z15PcSFEgK5MN8rMoH9z98sheDrlYSyzHF
WPBq8WxjUm5wB84Rch3Vnf13eegUISQh/st9RtP89dTQgw51E7sRL1Cn+UOkzvWpgxnuhVAddoa6
3Bok7A6hgDNHZFgHW4yYow7ZKs0rpDRy9QgEj963e9S3ywmJUcSRpuJs8Kp/PSFRsQRzWGtehw7n
UZ2z8ThqE1qkPdX361/oMg4AWGFjwCAAOnrxlE10NQvSWNa8eVlkYXkkn+YFda0uz2OEQlv56fp4
l9sQRjXweUVwJmA0qa+nRv4zZGYf6RQEsuFmzOX6BxKkSHOGVYgYZeaENdqPvbxTiNlaUdEnsADm
gBpal4FLKMJWlIe6B5Azwm8rG46ZQrO8lDR5Z89vrSi1GAGnYFmBYL2eIYrgSS0Xie7VWVr7Uden
X8PaXO6XRJ3/IqdFTn19ScUheh1zwJqRNBENiDzQ6V8PaCCAGVcR7E+UWpufWZxa9e2SGBAStCov
VdLbVjJusgbNV5VKv1/oavn7+k/YWF7RzyVLIp0g011FIkSA26yKC8tb0AM/9I5VHfU0UE54M043
14faOIFUt0H8M+WNxu48R3Spwtz0llKLbiDFme7C2pyuj7LxEaHGcCgAqFJLX8O2oYAa+cA1SrZS
W7TmjPw8VkbvQhxFzy6bpL30aDUtOrEENtsyyTFB/lAAef0RLVAABR2mzKeyYt8baA0i5Bjtve82
RoECTWQBQQLAeL1VsqbXnLnNMvg6afFOCePGXUp7j+S5OuNiLqqMq4touNDFupiLXqdpBfTT1xVM
dLM+VfBpyH5ZODxWB33G3feA1PDem251DJ5HBRDDo44aMn3cVUbbd50Cy6LJ/NGIiy8JTazbIcCr
5jAWCZ7WZYoK3yHAVwCIjBFqH1K8n5K3HcX//Q2wotmbgsOwhl5Kmj5PBNXMR1vQ/mRoJFxTgLpq
HSKmZsZL8yBJuEmbc5J/w36o+np9124tPPA82nk8pnlvin//IsZXGa3foWxKnzazcmzmUfseWGjw
kJ9hHiCpxQPkMG69N4+qQalHPuBZ32LN2cBEcGqduS79BbLZx7CT1ZvanNrHVp7sh6RK/8ZgML5d
H3NjI7O/6NhbNLkuqzcKmtvd0gyF75S19r4upRrHcznzro+ysaWAHxCAVWo1IO5XdZohFAC5Wip8
xXbsH9iEJelprMe08shsmtDN1bAoD0MSJuYB33SjOVXCj/3j9V+xulzFpgLHRmmfTJ821rq1NXY2
UjZGVmIwHbTfAn34PRcIW0vITn+5PtLWqj6DDskQucjXUTJSsOro4rz06yDo0MwOjfOiTenODb45
H+6451BBaXkVr9DZixodTyO/TXh60oJsEGAPMLpqpT2408WBQLeM96aBRjtlPmNNsa1nvSwGxRz9
pB26D2GSaee5X8qv+FDU93YQ4rgWyzuxcHNMUg1e8eBJqO69PoTxjOaxIrwcBpwMc7fhvr3LwFS4
8SQP5anS5QwDMgww9Z3duopZ7A6RypnsRQpBlHJXA2PcVaRpgusv3vHROwexXiyVhuxPSZHkr5ZU
uB69cbuIAXXRpOSugYa3GrBBGmiM1Lb2MftpUbVURvg4cbujMnOxKZ9HgQgDB48tua5U0MwpJWnq
aj8vJzrIzqTYH53EVHcmc7ErxTDErWca7+VnUxB31oGtN34zRkuI1VC73JhU/0c30sLh3/WV2xgM
6LYC7oXSJ7Cx1cohxT9bdRx1vhN10l0XJf05moL83SxX8Q7Z5uIOE5cHr2W2osDCrusuzmgYSJ4H
rV9Vbd39KZIIeQW1n7N3RSWMHoe4MYZbfImDDxkNV7Q4FcTIrk934xMCZuH4UUqjiLhG5JpNucA5
DVvfCKL+Xu56vHmwSH68PsrWogqCFrUzHmiAf18fPDteyg7/v96PcjU6B0v+E3xHfgKmNOzMZ+Ok
ibNNvmZRq1TX85lkpICVCWyXmSzyDfC0MEFlWx+EQcbQ33SO0lk7QXZjcrzebRMGqsLjYp3doB7T
TVpjdL7cSNMH9KqKM29e506t9b2C8rquJC4SWklkUBxpUDrr9qZeOxGmPQYuzNjV57d6GUXNIZdw
FD5gBKvfthDb/xbpPP6sUtD/QszkixriAPfm78mGAbbDT0BZbp1GYsM4UVASJisYEH4BNIKngh2j
lzDnOIJeH2vjizJp0YKiWs9zYRWTLCvnVRrHvR9jRXUnket/Deo+x6O8NW312I5FvUdavxySEo/G
1clrGODxenrYChVFFietnzVYPkyGecIoonXlCoPbAv6de32Gl2eQ4UyHzJhmLqmh/fp0LCOFoaiz
Gz9Sot7vDBtjeua6M8rlNmUUhPmE9hFcmIsHBiaIejAGjR93zvKuQp/8JgsdnCAV6PjXJ7Qeii+F
fAxqwkQe0rM1CFWq9SByegm3Dwp0t22ptdjqwVCmA/5WSbXnoTjsGhhAEFXr6xqJeCyvmkz2Jzkq
PGTVvuF1Pgoj6T2E9PorrUcSm+ZFBq/MmpOmXSmj+1qN57EPTFeX9GVn6dYxQYxCyw0RLPHoJH9+
PcqQzODDSSp9hWykEN4Hj6Kx5KMqaJ2GTklOJY/fh6kw2tOkzHtahhuTfK5FCpEZduS64ZcqaDWI
F6Kv4hBzW0h278XCGfX6/lifLyYpatGANdEloOi5OtKFlph6zM3iFymsnSaXgdHKy+gibYMFZWHU
O4F2a1b/m6PAFCaNUF8var9IZEOBJPtYF8i0bZc0+dY0lr1Xnd7Y99yK5EGQFgjr60gwYE00S4Wp
AizuIQ0EAQVcH92qEYyd0hjFTqzbmBbADBbwGeF+EQyMEpmLmQYbwp4Gvsm8ge75uJZ//WNpYnVe
FLF4ddCEgtAGdRJuxEURS+3MBBwqlmGc+NZ5jEsom36kl+2XupIwrLLliJJIkIXRudDb+RHmuaoS
bsEnHjDbG1R01WIlOnd2b8Xn0JEbOBay0h4bRO8ClH8jRFHgkZAElzgOfCybopPcAM+HDwvGQojL
Zrzez+aYxs73yZHn9kdUqQNmkZifqsj2j5F0OwVy2h87YymAwGSpjNEl9nR7uhZbH5hKEPV60Uq6
YElMISJXS5qpfiTbib9gkX5IJJ5/MPj3Pu7GGaGSzbJDxAYj+5wJvLhukqRJEG+bF1+eouHJirEj
xUF7dHu9r/5O8/Dj+lcWMWb1kXlHUxUlFYVsvn4w2M3YF4vMcA2KkfIRKbB/gTXYX8NKL49KNKnv
1TTN/SrXNff6yM/J38XQAIxIDfG+vCCN5lmYtHWNNxS48dC4qwo9/oZji/NpkGzDpwZmI9gR9eH7
pZfqb2re12dMSM0vdVCqT2M35O+HfplO13/VxpemlIlsAw1fjetqdQ/nk0IJLtUXngGt4YVN197O
mEN+xe5rDye3PRRaDbTo4KisQ5iDgADyPyZfupO1h6xs8BOiTvZQUkbYuXg3h2JeoKp4rjnrBxt1
0zoxsYzwo6jGaDkaps7NpCj65Ehpt8Mq3NjAQkkSwC+yw6DmxW95sYFrKMBO0trQqMpySR9Dcruv
E3YnDz2oiPy3qs7SGzNFLioN9g2y/iBV+J/ViCC54xDo6+IrY2V9AkRjuFh0yS72QChFZ2G9s3PX
5QQxHoALxD140QNVWr1q2kGqrBoOiZ9GoepOKvoeQ4XXEwYyObZ24W+ZB+AbM+/nMdmTXMRkPBds
GCeKrDwPDS7gwio/hb2NBT1+hXCZs/j/OZQIPy8+YEflpwwHe/YX1U7iU9HN48c8FfolUiar887W
3FxM6D0IRYkS6TonoAdv2hFGNb7TjsrdmFXZDYCm7J9w+vTCpaoeZZKTnT26dR5orCCkTEosXxTd
hW1YNfboKRs4JL+buii76aomvhFPup0cZOuChVJhMxgILrC4r1czAWFccqlNPjELGfUQQAWe6gre
7qnKo4Lsp2/LEGS19VZV+uct82LkVeLamcacSNQlReJqI49i4c+EIMxZngrH0yel/zNELa4njVkW
OwWitaakyB2QIhU1WDB1wGZWs66NasAiJOWrDk1TEsnR7sRzbaadXbR6AjkBQMvkFjyLxqOJH6I/
66icHAozcG6rRLKVg4xapKCX6WF0UNQ57w7qPAX2oTHqdjqMiJmV7/txKLPT2yMAVSCSH3rJ+kUm
nkd5oMx5Kvt1Zmfn0ZEst1qyjOxR3tNP3roqSSgo7RLtL30D5EE3M31coEc19XwOy6j1HMBirhzO
y30UlfPN9altnTWY1rR/SPKBd67yb7wLtTDUsIwanMBRz3qvoXE44szzYdBK1fbzQFIamE1t9+n6
wM+K9utYD2ILr1RCPZnyamQzJM7JXYpptjSplUtJW//ZOHKc+J1V280N4qiWfS4wzY5PUO+i5TzX
ePXiBDcZ30ankov3JiIOqpvIMd7LQamPtlvNcR8e7SVt03Or5MCJynpIvuZCBcUdiqDqz3IVNeEt
hqHLV8Q1ZFyUZsPE5A5/Lf1HF6ZOdYRd2P1eumUp3djGxMjF6rf+Mo/gWg6LXU9YiPaDVdzJcqRV
ex2yjR1AtZbOn0M0IctehZIpKVpTErcD56Xsj0alZNIdRK/xh1bJSXZuexBg5+sfY2tMOsOiOawj
Sr6uclRyTWbZSVTgS7ka3boqZrYdN8MJSz5UDdpooOjxX8YEmy9gZpR0V53AhnaMOjWMOetWwEdQ
sFzsuBvOhjRNn6Hs7Ww4EaNW+w1LGEKlrJFDg6R+fesCEteGIMAWLcwXnRcZHTAUwcecztv1iW0c
KUDaIF1o8yMPtX44O1Gq4ZKdT75utHV0L2cy3faozWXpNE+43x7CaFnuk3ZOfl4feCOEwTZA2QU+
kmiKix/2IkovY9KasoH7gBrx6jlGZjw7JzOApYOyjaHugDW29gx7VEBAQdFd6G3p+VTNNa7Pft0t
/S1Gli0WjLGkTi7CLZp6MrVs7x7eCJy0MBDDg9QsijyrLWOXUdhpUb3gmdQ4xUOXlnJzMNGKwZQt
/2lK0oNVWNp0LOwu2InZYnesdw+GDiL9B4h/wQ2cZ6uQW56nPndKDd6AueUdFmKNrSd+luq6Z+Zq
7oKVlJZDNdTNzmpvfVuhY2+ZZNDU7la7lxJwTnKucCt0xUd7GnO/TZVfqHLlOwFhLZ0p4jS5pPNc
+6Hbss5OUsWoxgLYnl+TJqnv0RmjqApdEZ5hryZ0RA7OklcPmtWP2FtGSvGjbuvCw0bKfkSSWMMn
DSbDL05Bbd7GOOt0fqbb1JGub/aN40y4ApsHqpJ+6xrjhYtOZzn5tPh6hNG82nf9SWvVPcFMXdy2
q+8O/QOJNyGkDqRxlbVIwF2JxzFFOKJ+dhMMeV/dtTXGN1DRp+GICx2UiCRWkjtLL5fpQLN5+U4d
t1yO3ZRivovFZ3EjWzG2pJbVKH9aGWH2Y4QbWXdoF7ChRz2ge32TVeDJuCeMIj+h2YMhbeI4ifXL
lFo7OMbU9dU73ofZ7NltPYYu2KZ0PDRxbgWHoOpmPlKcVtkBcdchux/mOfk16VH1UY/D8J9amXnn
BqMSyjigW3J/RJF2VI45UqO3aKNatMklcy68phrVW01Gvef79e+1plOIfQXYFvyaUHq4FETIjCWP
xaveN6e0DJ6w0mvwfE2HmWtDd6rxbw/G+EmNSXk+yHqraw91HjmTh0Wp6dX9tGCGyJeKjlTW5n8W
vpb5TkTa2FKU+DlbFOzIUtftBVupbDOrFd3XShnUeGgoX6Mwm95IDBMLwQOR5hfS2dAB1kKJyL0W
Y1kZuh9LXDRuH3S1fotAOlTdsMPx/hM9h+jtrxtqKhQkUYZhyPXNGS6xGhuTrsEzzFF+JYdw4vOo
9uH0bYY9u9d62wiBSOyAraEouQGNjNqZTuOiaH6ulaavoRJ/0wCnORSqmj/hNjmec7naAWBsBAdB
r6BqBGwKjKT49y+iH+9Ia+iKSKfFbWGXh5ozrO3RzscPTe2QSqPp61fhkt45C1RE7/ru3tg6tgEp
jmhPxoz85evBx3xpSz3MTEz0Muxjwzi/SeNpfvudR1RH1Yu2qcBHil/xYopjrJpLOhemn/bGeAhV
K3OTSEl2Qt1GqAFQB+mfuib9/HWJPOkMJ9DJzvypxCXJUeoENmonnbSSNuL1ZbtoYnIWeBCCiFQw
NWH1VjPCNnTOYglP9GawNFc2c+Net7v4FEvG4lkzgruhnnff9H7Q3EiyE3fRBm1nVTcSGQE/4ctR
xRXE9NeramKZGg56YvkGLslPWWJ0n6xaCc6lPRpPc+uEe13irVkDWBQ4fHq3hFjxi158R7vNzKrB
WUWkvsUXGBe4+y6IRjSOUbk0liRQYZD40nGKznkYj8egXiz3+tJvzhp1GG48gZ5cH5cU7tYUZbLl
67mjn1NNZZTEnFzcglFP06xk7/0vlnEVSYU6M81iUkbiwAqmhfVJZsLxsHwsmhP7MHVOeqobvXA7
G9MQC62lY5za8SdQEJkr2XJ7dCyK/7ORIERP/dcdB9W+iU27fry+Els/jCIotEb4lajYrdJmpRwp
ecuSwdm19U8W+e7B6IdwZ/4bVyIr/X+jrG4IUOTEPzk2fTlVwpMT9T9sp1OfplH/OaCXc9uOnbZz
kJ8hAOslB8MNNI32K5KAq53dWxL5u03IrZq8lw6VJfXNuSym6oNmZUKWDDQctsJZ2c7vizZqsVau
grR/UJO+0O5TuRu+d105e5Dvg+F7nEm69EFXCx2N7ExL2sMAbKvB2i2SwmMzjumnwBzNf22qDuaR
YilSyoWUTY80dCTrZgrD1vCjymgtNHKV8SZKYd65GrY4GKTXSTe6ZZMogQu50Qg+2cEESAlBBYqM
Ic6hoduOJsbHLRzhvX7u5oEEpkiyi0AcXWr19YG0phAJ2rA1qYuVs3NOEjK5m6a25MhT0gAL9rZB
4uCAYoblKWY/q8dADbmcDCsKzJ0EfOP6FX0eIRGNTr5irc6JE/dK2UWz6S+0HU6JGdqnOlGbI5F7
DwQv9tx6f3D3wscQIrG0D19POzVSXJFxD/OHMI7+pMY4Hey8ak952MwP+HRPHkpK8y39fWPnjbx1
5gTEgVoalwKd2NXIOVqNsGpMv12G5VQY6nDUp3ivcba1lDREeTKSZYF9Xe1/M1vmNIZdh+rllP1a
QiXnZku0pzSKvl6/Q7ZG4maDoQ11QWSPr+fTzV2G+UJOZHYCHM3TuPyJQ6D2EHdgK64PtXWRUDh+
NnQgp5FXwUMqUI+okE3x88nSbkNDqr+Yea7ex7zA79VpNH5YZrOTW21Oj6cWxRoOB1fg6+lhjKCl
ScxCWlrYWyeJJCw/xsZQnVBTTHZeCtuD8UhA55qkVV0dRr1x6twIB8OPC03cDCWpuKQkntFXunt9
LS+H4g0L+J04LNTRtdU2nOMYKdGBS9lRs+WubmYZgWZj+Vwt0V5h93LHi+eyBlub6i6pxmooQy9T
LlXV8I2xlI8BwmzHPGvt8/UJPXNdXx9pWBegFWEogEK7qOQ5QxREap/AE0N7wrmZaGGoH42+HKO7
fMqL7FDKTn8n9tWfQpJUDxniAT1o6qVfWlygvzg6IMNjkye1MgiRSnro2jxZEopmSZ27QdspjZsE
nf04WWZYHJRILf4tWLF+HirsRM9BaeqUK6cg+G1mWK9jVBCFXzG2LvN7GwK0jYQRhcgD0nSScrSH
wPwN9cDQbuJmTn9bxmSnBzuSjL9NNGi/m2Up3ie5bv/qnB5dVd6zAzpog1rJB6e22pvIqXrrC9bY
1LvSZamHT+2UJcUdOvDzx6UwxvQcDNXyx9bSJveCMnZmdx7BBx3luVa/jOasAUiqgfwegXkVypkC
XQtlLIPTfgghUP/O0iAaTuWcdLPLXao/4FVjoqaZo6l/qwZS/lNSsHs69JYN7z8ztX5PiH0jOtGF
J4RDGeABR8Hj9emLO1meO9SSfLLgpeULwr/6JdcR0ZCyW2xHhy5N1PQQmU5m3xjUOBPK4fYQU6yu
nGYnXdp4yHMoxRsScg/lsPVbcuiGsSwA6ZAvRZ/tWm9PCe16L9OozTcP2CB2p74JdPyOaWKhRuW4
EbYabtbgISbRXXZn6stfru97RazBat8LIBsCrzwkaMWuLuAlL+tmQtnd17O5T5ODaUvFfVwkINab
xQmfrAU0izcVsS4f2iGOk2PuyIt0i49wl93mVT4lZz3G3Wkn0CniOl7/MCH+jAg8qD5qpa8/Ho0w
EKeIl/lC2nrwHTSmk1M2j7XzMDty/3ORHAREhja1y2PQ93J3rGlpqXjytlL+qObdBCU6XlTNxSIj
q4522nU/adTP76tYGf5cX8aNSwrAP+BD8NWkHuunkGHNdSupjUbbPJc/Ix0lT8dZM+e9sppzuSiU
4sEYAwJmNHMVw4beMjo7gs0qj4XzPRtC2QXhUr3XyFPzA7qKSX7s1TGrT1ObWeGhTnBZ34EIXMZR
Qgv4f+iNFBJBDb7+MJKt1maa1VzI/J/PfFL7UMu5OiANjDr+qZZm9OEBSO68A7aWmChAfweYPLpk
q2HjKufe6hbDd5ZBPSdGntzyalB3DulGYFMR5aSGBcWJjvZqgQPEDyT8c3WffkCN6ljZOr97pwo/
QoiUk/Obdw2vDPJIStNQ6tf3Eyn9MBVNpvlllRv+jHjnx6VLwp0K+MbC8XK0qPbShQX2sJpSjShd
klqj5pNThreB7AwHSEf1jgyB+FtWxxUMB7g9KCkmwpWrFkOxdFagwR7yizgInH/OqJqpC8NANw9z
ywF8KOhe74y5sROFjAaOb2QGl53xYjGRTi3ryVdqrf0xygKn0sKVsoYydqvESu/nsk53PpomZrKa
qU7mI4QetgSxW7ReonjSBn9Ix6Z5yNUa1JzVRHRRADY1H1geSfXtCF2u1JxDut2mNRioDrVRhbId
3xuyZVTXbpznieKGU9uE7ydo8l/HeBH8UiAbD1ZWFyjPp1GlfKGW2vLu5zkQH5SUC/enFpVR+r3i
afUTkQel9FIujBZIlxojJZulKW4MpNbhp8wecmz/yn0j+a21Z0+B0KT2AzV31W21IgeibN11fpJo
8+dAarPD/3B2Xj1yI+ca/kUEmMMtye4eTpJGWXtTkLQr5pz5689DXRxo2EQT410bXtiGqqtY4Qtv
iIkmaoAtnXqeqGTX/qTU44fbR2Znm61NOnD7dOoQn1nP718VoKiotTTDOzFQsF54D4Vr8YzSxokN
Y9EXLqvu4Blab5Xtx6ZASVeS7JYa4roMf41H/asnegZSHk+R8TIWSvurKO3IGyNjOmGZtfwCclOj
ZtUWB/ts59iSWHIHoUa1nt71KfhrZKNS20o0dEN7vbVcvVa7ixEaR3zjvWeWEThF6+2AJM0mvK4R
Ox/rysRPO+7T8r4zhNzemYmiBmY1miEbtkxXH1JbktAHrqLlwWjZEx97RdA9HHpNdP82YVXmZy66
QX4v1EYFAVRimqvKc3SkRr+z7bgt4YpAv8UWbdtky8ZRS1Ddo52HuRCNYrN6P2eZIBDotLR340Zk
QYmysuPf3nd743JFgywA/IymzOZ6qxItHuxFzIFUWtVd1neorDTl5A1DqrzjmWwx8mriL7cH3dns
fwrjlP321GuHYTL5Onida/ZS+Xkip35tD/Zp6ssvohzsg3ruzo4zcSTmrQDeSH96c6SbIpX1oYnn
oG17LeUWdbCB1avsCKixlUGikQMynkINoYzDX1sGzmLUNAYrZwwQPEHwfgy1+EdBeQkRNuraAjOT
Rg8UqZ4HQBtp/FGWIl29DHptPE60Kucft5d559tiIEnXxeYVgdG4OeOTKCTdzmQUQ0YCPGSnY+ul
Yh9fOhSaHlIpbtWTkkXl26ssa6TIsVgp1azI5i5b0lSO6UfALRwScRJCRG6Whu3dQFhwuj3FnbjR
4gLj3aKoQ7tls31nZyZRjasWW6NI8YzQVNy6kR1PTuLuPGmVuChC7s4xZ+kc2eXy6fbwe5kYm4pW
EncpBYottCNZQLnHatUFizYuwkeNMLfdop3y97FU4bGAVKCRnGuLV+OkxZlOiTVRwq9yZKpHJPad
CA/DrDWChTkILmFzr06k2OmcweGZ0n72TdA6KIdKU9/4LeTyo277zhHmBofLwLlCSX77TJLsAuLq
WlheYwl2r4v6O9Ks3nXKQvhtLxcHpeu92eGsgsk3wzG/zRmOkFusNCfpgg7WeunVjWbXl6mYw++D
HbXq21Qt14NMR5b0bPU8QH5kMxqt/artzaaDV9Z3Hpa4jod1ZBn0iSKdrWnu7ifAxi91RgHx9o4y
rvNWai1r2Mw01wbt5jMCdElEmUElguuXclQHQnVfMfoclUdYz/S/IJE8L5k9fnSSyIGErdvz12yx
pdEHzYetXoGzLJqqC14DfiMqWeOVE6Psd2PX4mm01FPszs7YKL69UA46tWNWJF4brhZLNs7UsovA
WGxguSWU37mjgTQfRDhbLt6O1kcF46bMXdp8eha9YvxO0SaJzsZEyyDAZ0j5VIYi192hKXogH23/
0RmtRj4j+GQmnugMSePjzZ19GqzRGTzKCimwXqUdfQN+YmCqkRh/l5HZiwD6Xmd5JsYXhd80XSg8
xYwRqXWNvG9VL6wj0zjYZtdhEUcZVCe1MtRpr55hhJ2g/MnKHMTIaesfReIkzu9lbvvokqYmuJIo
b2CdJNy3CDtqaBgdfP/9H0BcRNlCVq7AfnUYdRiNSLzHpt4lH5YWlA32NG39FBLNXWgYJc/APNp3
M9zSb7f33vWZXtXy6HcQf3Cp/bns/orM4pZG25JqSxBSz/FkK419WZ8sdzRwwJ1HwqLb412faQIO
gkCWmnQHucjXkWCWWlGNqh6MA70tTnGeGiejkf/rhn70bo90/RK+Hmk9dH/NbFLVIjYqSGVdOaan
bnJ67BGG+lzwJp7VKMrZwHN9uT3oddjBoJxiG+34HRmKLplhpkdMD39EAutYs++HKT3yL6Q/zI9/
HcozjvOnYM2tdXXxF/k8dtRP1pZ5UoxftGG043+cuky1H5jrgm+Q9UgdL/DOLNXt4iaf8bgVSek3
mQiNE8awTo3dL4yWYALGlriVOXeLL+GIl17KMl8MV1O6qnazCEsIb+mrKnlInIyKeGimVe/2OShb
n4umr4O20rPhPbHFonp0qoZ/K13AkY3iulPhColFco1MUQq3TicLxbSo5W5VWqUzPCUTRXoJtWUe
4NPMWv9eiiyiUODd0fQJQJD0GVHACrHkLOzDB2NAlN51xBj+FqaVWr5eWS12MX1M21E3o9ZdRtzl
sHQs4uRC0b96pp0dZ6e1urSc1Sw23+k0StCE1LriV0mQeNZx7HqxgcG/b/jxD+roKJGP1KJsuqIZ
m9ZfcIbSfalPkvoRarNB1TnJ4y9Kp9ipF6mimZhepz6PnbIk31BGD2OXsnhHmV3MlsPzmDfVP3bS
283PLispig5D5kQPRog0yfMiS8mXDq0k4dd1O5ZnI9KdC74YWvfL0Yb4Y9bneXoxzXYa7+xwWsr3
csmR+VVQE2iYr1SFnhqZLZiublE/Tk2rj9zvfZKdqqnqy/dJDUnNkyfDjn+oLeXR+9ZueFpwbso0
T8kbNXQdoxicu1KXRRxweJfGWyY1gk9edfbZTBtlvh9qCoZeEUHGe4etiDmCkMZOwLetsBffzSox
77tO1Sufyji1fY1y7zfJaNqBeriSTp+ypVId34YHo70TcaJXJ/gPeepZcxnbX8YQKOHjUoMn/GJq
Ul3+CNNUUlzVaro7rVHZik4t43msJ6oIH6VOhKM7TT3R1UK/Wn9ollhP7sK8bMinWjDlLk4KkuIT
hJuxa9AWaM/zpPDqZXZDA0BODK36inynNX5tDalFublW1R9hrUXtQ4l3F9uyjfTam7h/sVqppX7y
JmsN55xOK9/hZsQ1iYKZJZ8jq5TLc2n2w8uUA/f1+RBF43fU4uOWo6Ugo9k1ApO/pFtwsyzzHDWV
ylD/GdIYfcRmSSie6Fk3v6S60DPXDmXnp7OkQuMfzempzNMZ6T/IjL2Xgq74KURjUhtK86R6KGxn
+tdprZg3aqz47BSqJu2hiixDCqwO0oKbJXEUnxdkNFfTWAtfGTKIrIUfKamZ1w52p3haZms/GwMQ
xIm2D+19JGwc2cPTr839UG3k2C8mKc6RWuzxVLEJWQo3RrfvSzmV/YNpRBodcVtkL7LRmcbJTkCt
38PwGeb7ylFQRrYWSwTcwen4jkwifkqQXiov2Wh2jZfPBQfLimY6i1M05+GjrHSjdpdl8vgRv6vo
FzT4bnT1bGpUbzEQpvPHcQgrF7nbxPCF2fSpJ9oqMy6OHC1Pc2PXD6wai077mj5WTf8Ju1VbLpTT
kjhN7YNEMfsvk9w11r8QP3rzZLe9TqgxzaIhp1B5e2ejSL2kBQ8CoYsn61+MOk3l16TKw5cp7or3
SqYqnw0IM+EF29Q4GKc2V3z862rtoe7rprnwR2jBYJN5uWVj0K8ZAH8eBK87/ZhVPofgcc2vEZzf
vHZ2WhlxksV2IFBlrYnmIhv9VFX/odez+TFFyuufyjCyp6bSmqc4Du1zG6rm6FqYCP4TDsUkTmMX
2hbNJF05yEl3YgxEQJEagP6POcW2zy+ZsWpPvQRpXYjaY9tX58lxpodCbuYHeSiMt7/86Ety8Kh+
g5ZW19/z18vfhV0hdxVrkZAXvjTWFE0ur1h2J9jL0ere7nyaS9F/efPbD3BUISE1qCVe9eSXsl0k
kHm4OiBP4ZOkDo+Cpt359ijX2e/q7wEInS0HQGTbOuiBKXeOUKxAwgc+c0kKxeQhUa89F3isfmnq
qHjQjWp4rKF0fliapf51+wfsRHAOg1DwQDSOpGWzuqYqJ2rXsLqLanY+1sCjW4WQNSZpPJIVWf+o
TZTDUCs2hZ75NeJAhpwqT73KXCmOuUK2IlIyHgU5ax0k8eYju7bdqVG8oHiIFMGViJiatG1BeG4F
ihr90EMTccbMMT9kYpHvbi/iTpyIpiZdDMx/13rsmhL8tUXpj6sp1wnAuzAiOcpG5dkYxvnD7VGu
Q+A/qpYIltBugSqxuRTEbKr1oEx2YLSS/JAkoXTWUZZlEbvqjo5A6Y0qu+f2oNeLCHF8RcuvFImV
pPF6auZi50icU9BT88hwi3qpT2TeBvD0QTn9L0PRs2WH0MPbnoUuqWohjw1lrjmOzmU4aW6kG/Ml
T8SRZ/D1B6PkBE6Jnihn+wp1q7dVHBHY2UEdAbVfkehPRL31wTV+veEZhVYAQjUg9aiyvF67JQNZ
k4y6FXCTC/kEYjPMXC00rAe7lHL8FupYyd23L+JqrUC1lGo0r8jrMeWk5TRkiRPglrTGVJwCxeMh
ljyzq8eDXHtreUWVZZXRWuvd6w6h0fV6tNyySgS1bDMYazuUPKcXxjMdUkP36Ao4n/pYTX5DyzOw
2ASwXbkrcaLx2mYs8MIrQAi6FPKt6jwkrVReTDGMij9UYZKeB7vHZ7iqi8b2Q8esmveY3Kg9ofwc
Fh9DCRrFE8q5SKTA8TObEzgOrbubUaYZPYABdjAsDV6iVZJqv8CQ9OrBvXm9g6gwoHjFYUdu/OoV
rMthmdGisoKuLpK7qNHChwX5XP/219x5HpB2XKlRiBXgzbRZXwe3wMqRuMLKaiw/9HOTfq8Hp6xc
Te0UzW17K7ov8giJbLWpy0ts5/XXt/4CYOmmgjQqWAyK75v3oW0xl9fG1Aj6KZ8Iu3QRRvi5ZwnQ
5hG4uj9Nmv0y4crTuzNSbsKnqTsdOUT/EWR4/XagX89Joh1NLfwKciG3cdII9P0CbbQK1Qd3YhYf
x7Rq+ge7oETqgat2ci8jRfo0lPBNLkiJ5GQvlRV33yPZqUe/k6ayuIPalouTjGF6/VAno6WdZmk0
27OS2/URQfp6k7AzaDxTh1z7wNvFyxZLqti6OkULZTnFiZJ7U6gc2QTtXNHrmUL+iboXx35zzYxS
bzpN7BhBgQej16U0CVw0gUn66kw9UjBad9zmQ2io9XFrUjZeOQWvT3xShXoXyrAiJHJir3em+duw
jFbi2gBc3+sEqbXXI3f+GGvdocDFznqiaW7RmJGplrCkrwfX5CHUUhOQfW1RtgtnM/W62Th6HHZo
zAA7EU+DOYv0A9D218OgjtJaTd3bgUPN8glmHtObq7x9aVUJdTryklmisCZ3ak2WztGE+pKSFaSF
pI1Q/uVQcUGULT+gc4Fqo/IaclbLRCldpBa63G3spYjpfTdydrLTpLmvOnDdXg6Y7ammlw4KOe2b
7+ZAxBFCyLP7AQFktZZP0PKcX7bSobtVWLX27ORk+aR/qlR6KPlU2klbCid1p2p03nzjIbtBNxZr
K8JEWP+vVyUfcsF/mdiB3bfZCasx7U4DhvP29wt9WXog3DpUT9VNkFM6sjDDiewihqHvTZ2VYktU
OO+Sej56vfZ2E3Qm5MXkP0ofm+LloGa8oipBgKK2sk8N3PAjgvXg9gW6dzr/HmUzIQp6CerIKcum
xguonSo/h5MYPiUYDxwMtRMgEoUisLFisIk8Nl9IjHFWpWFkB72sjM+g5kTu8oI0wM/i7NGpadZD
mj+yjtmJcqAvcRxXfPuqfvx6X4ilU2XMq0xYm11yNjC5PMujFnk0FKZTE9XK+9sLuvfZaOtgeEE2
AT5gM8tcbqZBH0crSFnL56WdZg/wmX0Q2uyt5dqC42YldGMfv56Vk4EYigek2ahAOt/Lrg0dF9kz
T5sW9b5qRymIgbMeKTrvbJbVBXnl2RGUXj0YNiU+pMJ1M8imcTrHlYSn3xwmrupEbxRaJ3RbhW1o
xJHkwj3bZhPc7uD0CtlBdyoqyDlTQ/0ladL0TJcne4JLmR+A83Y6rYDkEAMGtM/LQdP39ZJOYc0i
okEeUP0Nn1Dasv4FKKl9pT7lfJrAP/rFauyJ0oPjp2puvtRJKabz7d1zHVEB/sGGAM0PE9DE9v0i
0inRhivD+9KktO7nGBs9LGiWo1iCWsGXiLDO8ai3pJHnqEVIkI5F1pHm/M6RWXVwVsNNHjGoDK9X
AkMESNUgsINOkTG7c2RcakGBSvPvYhFcqZEZlQe397pfN+82JRsVBTAABQiAbfazbiAlGk2OFNjO
EgcT+I335RiCEonn5i6OsF8rnGhxBzKKy+0V3zmvMNxXVCbcF+3qs49hblTOQvHSsDrr/WgWg+sU
TnZwXv9cbtsJWoRAnNhVkWr7aCewSMPFqaVAGJOs3JkS2lSDksuWm45gDFyw3PJ/smSl7xMY0p1L
1Th+J+vJ8kNVFmP5lEdpIlyT4DAiazKW6blEkDvHd9VBZLZSalPxHGnoVFcOpVg5o3pvCa9RMIjz
ij50KHTmmN2fBpisjy3ESpRL+kwZYTdlUscnne3RG+Z4TB+HjD6DOwBaN+6qMFQ+QWNwxjsFdDW9
jXDQPrRjK76i2BN/6JoiU/00Nsr2RCsl6i4zJNiXBSUsMOLjqPA+krsDU59rfXbHVLSKi7/U9NFM
YfJ7KWJ8kz/NvfLOmSTTRnwszz4MRZSbvujN4tNAtIaHl10RaXRCMml/xMBKvWbKG+CYdWe1fj44
Ve51Ul+abhcqYUd8IsUfeGYGoP2Ir/Ru1E81vZxyKl6MEjMkX5mQckPYJ5vU95iWlQWQca1Y/a3t
+b4gGf2dG536uw8BeFcza3wawz7/B3nK1HEnytmtJ9O4/gnRWPvU5HH+k5am+N43YfPLzmJ1vk/6
ZPkMsUopfJupNohw9PYjPFpYXIklZWesSMk8BfUh3UU6DCJ9Bk1R/5xLlhkdvL07N/cafQPAovG8
csBfH+m5t1tN6XsJonn8dZ5UvAKTRrFPul7EBw/g3lAoSiOXQRxOlLSJKOrSGfkZBCqYBE8vCLGU
74sc+9U4tMLTm8/uCmlUKf5ADrh6a2nwJUK1iSg6OiZ3ad/Nz3MyaAc1pp3r0F6pEJjurIijbVhv
llVflKNlB/qgSN/4gDV2Wo4cQ1PRbFKmEsdI/+0TA4cC8gdUlUzwsvlcSRsmNPgoE8wIcEjWMDxl
KsTV26PsfSliP9aN8uBa1Xo9ih2NSh2DFw/GVln8dMgnX+/HX8DJ0oPtt3PJrvgliJJ/CLna+uz9
VYHUTSkzzYj5WAm0Kk2KM9+sxFE/fH8+/z+KvpmPBAu0yAqAaBQ7My9FB+NC4yj2Ogiwd7eXbm9C
vFeU/VfZGzQOXk+oL2o7HSKHOpbSG6eWcte/rWQlP988Cu8v75KxMtOuqjh9admZ1EROELZDftL6
cj4rZVm8/RRBIJR5lMDUEVJuli1B+yEXaejgDxDbChnaKJy7PGnG7mDRdr4PGROlrlW8dNWieL1o
nbyIPG9XJ+qq7z+lYwJQQNXQUaOLXofu7bXbGwwnXTR+8XwBe7r5QqoYKL90JDaQMYQPxR4ULiaY
rtCV5OCC2AleHKDAmkMrhghyG6uGZkHkotKLySh/SF6rFPTHRWonmjuXUtUBCBjsn0VUzTyi5vJy
e6I71xNayXw6UpzVO2Mz0UhDyypfqLvP45S70izZFSDrSodiW82fUDUJDz7j3nQ5zXBwaQnx92ZA
fBo1JQGcEaAGkf4C95sQsOGL7NPuy56lDAwmjAz5uR0alPJuT3bvq0KToEGK5BQV/+3Y6JTF/Zpd
Ae9d7jtzMAh1jMZ6Av6hqwf3484hh96FD/xa0UNdazNYywUiFqu0QOXhId5oTv5s52p2MMr1lJCk
oGtCA2Ot1G6Xc9D6xZrbVuDwhIg4yIbW7duofDdZh04gO5w1gIcokWEHb+HJvh0LgKlClzoSQVFT
6PHJ0ufIX8tGuEotmv2ZlKIZPYzZzdFvu7ydvDIX0Pb1Si9C1dV14sOTNbXmEcz2ek+tP4xSNVwM
OGtbBRAZrSGzLeI1PlnC8EzdM/2J1Kh+LluhVAjutZ3uqXPYxG5W1kZ6ur2tdodfgVR0Jrhst2do
skusN2RFBHHfG7kX0e4bEDoC/elKYVs+DKOsfQUXmcWnbkTj7OACWTfS6+SATgXoDSQYkea4kggv
m2gscN0QSITD+tElx/ELuRpOhXC0D3mYHrXqdnJdHhTyakymV5L6Nt1qmrqms1qKQNaq2Bv0Djop
UgfmZe61wuuVTj4ZSoIfSGWP75Oo7c69PlYfbi/63sYn4QJBQsEUV7z1+P0VFOC5MLSt00hBNI2a
NzsTzNmsK05qYRkHZ+z6JK8PKCVT7oyVx755eay0NcNyLKVAnTCr0BPyaUvNtf9hF9GjRjFttXC/
6slbS9dXRWGvq5rMZ1nJ6gvAr+Q0pWhI9Zio+Fk6an5sIed4eyn3NhD9XUprYImJVTdLGfUQ88Si
iwAFYNOrTU1/Cvu68GxZKt5JdCCOXtcd3Wx8XWmtcWOAQbzq9qZ6q2OP1znBAjxkzdvyVP0HrbCw
/mAMi5mfi7wvvlpdp31uh0LPPMtMLcsrhB2XboTO9O8B6t6LVrZUd24vxt4tBx4SUPUqagGSez3t
f20sI7WXTG4qIBmZkebnYUzTj7KZqMi2otP3dZxlpTrDHS/+kSUn1F1E8osXLbbUxh97K1m8WqqU
9GALXld2gKASjnDqjLXOtPlRbbpKoTSWFSSx/GHu88cSQfJL7LTG/Rwq2Ynw4N/eVhc/zOrs2+0V
ua4Wsg78RQ6DWsSVnLtZqJFm5lQLQ8V86ovUT6PGA4iUPWdlBOwN3c272yPunG3QQZjK8mzadEO0
158gDIdU0uraCRwRAQB35OEUZYr8b6XMb0c3UNklqOQ5Q9+YF+T1UH01w/eifxvEVq56mtT0PpSv
7uDz7U4Ipsna70R0axt4pLFGkEoJJgCmF56A9edkGFANPy6jRrLx9tUzoLnzx9ApJCx/PSUEqFRd
TKTQoQmoEOxp4aOHY7imKo5ywHXbbZ4ewNhcWLx7NDC35Wq5hLVuS70T5IbRx3fdAIXMFRMmGS72
U1PpyWYMEl0d7PCj3KTS0WHdubkYnzCLnID/2AJ8qH3YhFjcI7ItLb4NMeC0aF3tl9aQeZDWjpS+
16XbzpeviFQhDVvoLJuYDv6pqsxrMt+3xvhEMqSjrx8f9Tz3ZkWxBZIWATkP3Oa9mQeJPgCJSRDi
6xrfG6FSfsxjjWtYrizRn1AaejvWnVvYppmLJMEOsmJMO7tVQ7I4a9T+U+W2eazyRTxRicuOqJ17
ZwGlWZnRmNvVWZilvHdG9mgwVfKI0CvKxw01SU9G5vigOrszFN1B9LsBGawKoZvPJS8gYLTZ1ILI
AkV/WkY6H5TMDOl3FbVpfrp97vZeDkqz0KzWiwtpjc1waa0s44JsUQCys/495hpKYOCO5dRNMnLk
y7yU5fRBa8YF3f2wQR1mcGBP+2mqNlRhW9isp0mu5Ozgfd/ZtfjAksdyUDgm2zsO9ZM6zUMo/Jku
NV8XOfw6GYX04fbsdwZx1rSO9A1lqqtOmRwJTakEWn9KpYaeQqUwkGbQ/bdHuT4aa0ELqMZqNsu/
tu+gqJVeX4GLvV1WL5LZOzPuXbEJBGdJfsRzqB9cptc3HAOuaqoUUgy0LzZnMUXm0moVxPbg8YmX
ztTz8xQ71ccS3Ii7zNHwDa5R4TmJ0R4U/Xenuj741PCAZm+v8VYRnZbIgwXIfZovoMYqmkma6akQ
bulEam9XRUDHHbtVZJ54CWlTv3425tQx6fDXwHLFMF3KSSh3zTBab37agVStxSgVaWJiwO17q6Ky
SY3ICiAvw/OStfCxaJafjjqUb18/JEspFK27no775hnUrX5I1RFEJvrZ6rPaO8CiuxYF2kZSzosc
GwdVyuswiU4jRBpE8+gYo737ev0aa0giE+YVEAJk0BMzbk4TShPeIInpXkr02UO1Zzg4D9c3HGkY
eb/Ja8QzvO34Acxw1KWt6Kk2junHJUYhbKjqtGrBf7599K4POKhF4Atrh80hT9lUYQH79Iw/ibvJ
jKOXoR2bwK6U8chga2dGDMMTi9wai7hlBc9ah8Al3L670talypMUpfShJE69L6vpUQtgdzDqXkBo
1xO+VUtGLBlX6TwXd7NsZpe2r3BmMmtxFyn1EdL7T9/zVeyAZiVtfWISiuXGFX1NwfbMzs0mupdm
G1xmhDyHdZL7FCGkZta7X3NejZNfosFuunKToUXUG13xo1icpDiFllGg5T9N9dfCKPP/xoKi07lf
+rmk0pCVPyPGhStWj7XwdKO3Mi9ZavDOk2ZL1jst5JupbhjiXOtmS6JbCB3FfeaVRYm8bq4ijeYv
fRoKn8d0/qrVov5vnNMEVCPArh75KAAd3OwzosYro9XTUOPif1yKsTgVvdUNXjWK+p0hLZS48iXE
J75dtPwr/wcUspamGH4vSdjcgSsyFD8qHKUHY9dnED7kJf0wLTY0mDdu2HXBVzsdOrNUGrc5EwzE
vBB4Id2LqQ19Wj1FUKgAHG6PcrWFANlyAjmDZFwgCTfXjBxJSBR0kxS0YMI+63Kl+dmi9M+R4E2/
PdTVCfwz1B+1CEa6givbETIQhgE6w2ra+KQNjfqwFPkRiGB3FN4B6kmU9a/QiEvW9yb6HhTTxsy5
ICEpnQr4awdzuXrdkGtBvmQV+YRocVX1rhanSQbbEAHNRfUkrC7zFEmNvwmnT+71ZoqPXA52vhNV
bkRzV+AbD/rm4aEV1poLbsX3Q7rq1baydRFg8dwoGo6yomtAJ5PTIXSs4oqE8dudVyqzWgPLlIIl
EvVnMkut89di2qPSJcvgUtwYBj/O+myE6riMHJXI7O4xDww/JGoyfVCLSf44GVoX4U03Sb1blmpi
nzi4xU9az81R62vnk3MrobOy3rd8js3aKIuZTB1UtsDKi+RFbvr4H8iV8oFskLb3CRiCbgdtUOA5
mxdSCVMpq00HYpUtxTTho3B0eJM1Uoy5gSt3lw6TvbitiNFnnfG/ku5Cmvbdnap09o88drToRStC
aUD7fTC+4QkEYypCKkq7S4u0mV36j511GmUuz4cBxZ7UMyKjiV4UMaUGYjG5maAhq3bGRYpjqfVg
HaQ/ikkfZq8dDPCKyGIW3HDIC2onw+rr+hxp6NNR6pbBWoAzWn5TBa7hvgmhHnlF730FQk2Vf5MX
ITP9OoCQjEQx8DGgjpvoEZdtPd9rooZQevsW2fsKK7gb9SA8dK5ukaFVR6PoCxHUulT86g0teqqU
bNJdMx7MN2O+OAkAzNanFSFOZ5sSKQMiH5TnRZAlQwrtcFFdQ83yR5B0w+n2vK4i9XUoqDBUqqgZ
XnW9UVHvhSboTszxpHujie5Dnmb2aZaX4bGlsHWRCkx16sk0/7s98lVxjpFXATouFwq4V/XhIUKp
UrJHJ6gdIIpuNafGXZxTFkC4sfYkGz1G1cyA1+XGcoILUB5EnnsbB7QEiTuiUFw5m40zKovMc9o6
gVGI6H6MzMVDDSA/357l3vqCYJAp2iI9AEPu9fZELHMZDCE5gW41SNyh2jhcMiPKvq9cvjtJGn80
o9V6gPLeXDFgfek4rc8RXQ5iw9cjSyXgLTy3RWCMi3apGk2+TKCcQBdXxVsrBsTvnGVOBr00ai/r
Uv9V/G31AYW/db8Ku0kfC1UuHoq6t85NNRxlljtfja0KImRVMr4u081riQ7NlfAeOfH2S62FK+Mz
Hw7k+3a+Gmy0NS+hvUyusFk7s4RTMukI0GmDnf4O1WG8FAMM21PVjM4/i5Jr3GtGEV3ytBIHO2Zv
hitR5w9cd+0UvV5MK5Vsu6MLdl+VvXGBf6+NKDbAuPJv78x1Dq8ja4DO1AJI0OlJUat+PY7TLWlB
2yC8X2D3ncCZ3y35cHLibrrD3eTIYXtnRVeqGjRRSh3s5s2Kztoc62oUxveRVtWnLLOcc9XPJvY6
ZvJZq9U6UO28+dZBIDnYnFcZ5kpSgSfD8eOao+n3ep7YkDiIUDbxfWaC8ZuUwbh0WZZ+gjGrPWRL
8xt+vDhIMP/c0JvFBcyJABcOFTSmtjf4nJvADK0su4eaUIkTtWUJCSG7DFvXGu1+OnVtmSfnLk5K
7U5MSjvc5yDagK0NUfg1w9l3cmdU4n7B5FcNd9DjojpR9sc2RHV6w83asu1cbWCbuq0uhRdFmkzN
bZzGsLnGDPndFGlKdt8MZlfdt1EjOre0OuzTY9Qv/7XzGS6B5MTBUPWN6lalEz+DrQ2/mTjwfhOh
PP6OQxnDrrAG6+VGnaP+Am+RfS9wKghPJmJA0bNh4MzbpYb+gQbt8myxYSHrL7I5ewgt159u79fd
78i5J79dhXy2+7V2CqUfMzQLqJHT98oXpVPcXHVGw23zsDIv44yNmzfBCdYOjuTOU0VSzcA4qFKj
+MMO+et+Q68lRsc8j+4Tq8+6SzakITjGNtSND2XaNk9s+PGnBF76HWFxrz6i7Upf6/b0r+uk7OM/
e2qNx7mcNu9VrGhZP2pxfD8naZe+ZAbPNnhGOvYQSbiW3B5F1cWT8FH+CUN9ej/hXCT7cHzbyFNq
a/i4DFoiHWQk121tfhbqhuDukf6DIrO5rsxpFGHbcVWWRdsOJwZqK2+oK5gtE01IxXVyJTYuijJU
ndfOtZG5RmvqhWtnunKQVe59JyDFCEppdHKukCp6D2CCckB4r8IF9Nc25ympZvGcZWCsRG7i1CoV
hR9PsNFSmsa/bn+idarbQw9gkb4feo/XCYyYh3JsnDy8L/Smdm1pNh4FQfXBOdiJRFEXx8UElBqb
cttXn20yQIhWjBKSaQJ7QhOFUc5jvRxdnftDrc1TWrugtTfBC2loawkn5YlIVefU9ZP+oiXK6KNh
UR/EoftDUWxnWnBwtz2xKuyJYpIwvE/yscPjStb9vFgWtx/6o67w7pYlncV7CzPMFWz0+kVoxiwq
SowQg6xIzQd0Z4qTJDTjkyYV7fMUlyiEyUXmySiEnrtJgemliezL7b2ye5xB/K9EzpURuM12azzG
4kghkOmV2fpOmzMmBq6b6l0rZwlKJpjH5pcp1aNV95vr7QkzjXLxy1Abv5e6IjmuahbakTX13iXL
Dl5dKbBZuoKnymm+WNwi4T1v2/ATHfYJKHsWyp8t0bUPSGrC61VHLOFur8af+uTm6CAaRSZCPI4r
ua69/iS4Tw50EKX4nq4LAvQ1rik//4+z81iu29ja9hWhCjlMgR1IkKICJdvSBKXgg5waGVf/Pc1/
8IvYKKLkwanjslTuDaB79QpvqMGlf6/nRf1a6UP7aVycovqkZ2ONckmrDqoP2y9DX6cQFKVe3zuf
UMDJvqzI6BZ+6azKd1wCxyqo1kH7bDTekvhp1bajrxqTYgao2GjDybWTha6C0ojLWJs6nG+Pi7Wd
mg423pA5zxgiFFZowP3DZyoRONgma9J9Y3xRFQ8l9oe/MP8dqfwLpznjDfcCVUfmJkABKAG2vhTZ
p2xp219KltZTUMMDACCP3gnaSGWSGee8qqOOyLjU3ztXqzUf9foWXbbMKD9QGir1P51r1Q8ARDvj
OV7n/Fya3do9tN2c/WyTwvo3jZPp18EHuQ1lr77H5og08eIuucHunKz8uz6mznkRThtUZr7e/fFK
kO6BrMPiZMC5jTHDQuE0kQeFiwnozRox7aqm0TlV6Wx9eHsp+aM3m0zONaRrJuMhZ1umVF2LALPS
p+FYe/VDv6KMYNeiPr29yk4kQ/2TWoi5FwLW2wvRAQSL38CchbTEh7/NKE+fKi9KLxXWOQdp5q02
KUBJkkyQLYAJ+KdNgKY7i56vFWfhpHjt925S128LzMK/VLRfnoemn95Poim/a+2YNnepmkyYLE3G
0Jwn042+vf3cO6GDe5c3S1mPtMZ2cpRYIIzHlvwE7Jt4cvsVDSJ8WS5MfJ2zVWf6P55V2AefdKeI
cV3aMUQNEKo3gh7CK5SqrbUkbNHaOkNGgNyBAPJTPIg+wMAk/vIfHlIO4mhT7nDFEOYa1pinDLM0
pcck1cqfY61y+Mcijb4y/Z9X36QLZRxEyL296yJfyQwE0MgN4oZYiLQTM9swodxNfaNyV4ypE/fT
2893izFjR1GvSFy6hUXi9h5ecCjvHX1JQpFEUJQBCI6fVbNAtLuPTGTPmrj4oMDB/NlW0XzfjU2B
1FqHT+t5Kqc26Hs10y7tOrYHH3rvVEluItrdbPabOWGsQ5UQQ0L2r2v506Q403WKXO8xX/OjWdrO
q5aCexSL5CGyO/X6LiqS0a7qpk1CPRnVb47QjUu/woJ8+03vHBcPgVl4DAQLDMM2Rxc769ZbPTMO
W50LZzbWUzpEwaJmSxDlUK4GdDT+PDIB5+CapeVHi30baqe5QnWzx9S0soriZNqxerU1BvI2Qi4H
UX3nXIKtRXgezwVW3BZriIllilpMadgsnfIwZu7wtKaZsgQFWX9/qZRaHw5OyE6HgaJQChRL9A9D
5defrQHRq8UaJ0Q1CvGuJfN+7hx3eUBWVA2TNBkeLLtzFSZ8mTKc3/6YO7tTHhrmWfLo3MznR321
nVK1aSM2Rnk1nfTr2Cr1B71t/317ob29iasE3BTQ60ABNntzyUEZjfJ41mgNvwcu9F0FbnBQRu0t
QtIPWhlCMF3EzZvEVGYyVhoRodZhsjOjIJqcE8MURzTQvSPAZSABMKDQbjaJYmlVmvQ8zNCPzy1t
6Cuza+di9kUqIDKqTZAKuNUH+2TvW1GrghRj7niLw7Yr9GCw6SOSKGb0QTRTGbgavjB2vRzZOb9E
y03GIfnvtPKgYRFYNzU7jA2ji+2mCCHxztFFH7o2e49M/vA/YVooP0IfQaFt7mPzZNBvdHxmGP2H
BrUJwLNr8jXLRtQknTRqvndAhX6qcTw8V0WP5mJZWU3rT17jHCXjt5/fYi4jswnkioFl6K8PEkfI
7JZyKcLGcPEhGiLtjNZwc9A42FtFzs1U2SG7ndu43kCy68R0yKYqPWXoopyXNm/++GCyjQ26Nnxq
iNw3QWFI5qTvWyQZV7u4sOGLqxBac58L2BZ/ejQZ1kAnkUNghjY3BZ1wM72bpix0FLD0TdE1Z1GX
RwJSt2cG7hQdII6LRrN9Ow0sl34o4z7LQrVH/9XX+3btA/QxnPdRz2TW15tZE+cRyMkRFOOlBnu9
mZlIkRbIOREkye0s2KaYQlkyLUPwQYZMRDrdDUZ9EPOpwRYk8TNtNb2JIiuuuyv9WNv2FXVWvzeF
PnypkAcdT1M2QKnkNrUZNo1d+bMtew0TqTZG0zABExA/enWaAH4FJv4vbcj5vYV+qh1AijDfm16S
fmo1G72UVvdE6bt1acyntdcKPP/63rXPaJUaQMqTWF+ufK9qCdJiRbndika3gMHcmQKGtlb2gSuk
NEvRlWYa1I1q/rUaNXTp0bMIOVm9UACahXARE7L412/vldsYxKu0yNvpnaFkuJ0vAIsHT2noXI9V
n10LDL/Pet3kQe3k3kEw39swkmsP/xeszo1AThMtyaQYcxrOCJz6IFbtH2YuwPk6o3iGk4I929z9
MRaXS5B5LDGWLhxK0JsQMg69ZrQ5aTLIEe2uWyC8qLWHH9ysKyfgnO3B2btt/AFXoaCzKe7ANN90
dDrRo3RUZaHm1lZxSvPE/JkJO9IkGTBHKZYb6OIsXjWdQbw4P/W4Rab87W96m39Isw3SHQzT9uS/
siRXumgk/2iyKgrGaIk/04suHrplKh/tXm3vTV0MyMrw+w/W3ttPlJuMOXjtt4hyARBr0SfWrorC
CyT+UWoom6jiFkcN3724LZ3ObOoQOvHbV50rLSVOyX6KEBE+z27V3NVe2R/E7dv8EXltkilUT+gI
oez0+g4qFmPl3Np5qCtlUBdleY3ov/tqi7QLsIuDXFzbeX94DsmilUe6lcKIsyJXrBoMTawPOsoA
S2zfZaDfPrtJ1UVnGQ3mkxV38I7dkW6OL9pceRxLUEUiTYugUvAtvLMnZMOCCKL6Q6bGR2IpL7C6
TfylsywnWEBAuTg372SOiXjomnGXxTgDXFfgLyBhmAhgy9QjD/6ooS6ontuhGd7H0Wz2ATivsT6n
Q1N8VvFf/B8+wOX6YKtpfW/pai9lrYWJQ3GaOWcbil12UsfUhYBYqE19X9D/UkJ8cooxcF3pBxUh
xDKfy8jucrCZ2dgdbOOdvQXQCEUQR5ae6FO+/uo2nYx0GfgMGmogn83S9HwDHekDDUZHqjhtXyTj
VZw6YTqAmNy8yNVIG+5xgEaeK+YlTNGL1/zaZj7mo7hSiQcAnWhuD2lraR+tpjaVwMgZX/idJals
OrC8EjWvZYqCzFGr5yheTUQ9YKTP/jyoPS3dzhxQvRvd2texPSgv3gA4McjiqhBBPC/uO+oRIIyL
3ahrMKh5+jPvzYFR5Gr/KIfV+GTVy2T4GhC51Fe7JM3OuT679ikeFKs7dQWUrrM2tLZ+mkbGu3RZ
nPmvWhilGYzTEt/VtTX1fplq6re2SaN/yyaynzR7wcXBART7OZ0K4wcUeoQa+8prvIeoQrzZb2h8
RpclX8evYk1KxSeIo7RQxEo2ncsBQu2jE9Md9OtpUsTJw0f5CxmWkl9WjMbul7xQf7lR5Uy+Yor+
R9mOC+cX7GaMFgqq6D6djVR7l5nt/JcmsF2/uBDgLfKCxTgqd3e6Y1QxQLR4CprsN7fsYic4EaEF
fi+6GWlmeqWnzBRxEKvl/F72CZ+8LquZmPXVu1Lph1PPDCVwnEE/iGYvlfV2x4F2kgUVOK5bAH6s
G2U+Le49oiWGefbiMWlObda14mn15paTpSdp/JB73pRdy57sAIV7JU/vumwWlt/33uRdgWlFy8Uw
JjToSwdplRwdZMu3aM27j4xNluFfVRNpHyCURNu7ZLt8UQerK7B/XRMk42MBv2dWRrX+1Azu2Fzq
Pp9+lIWDPQC651r9znVX7529LrZ5EoktPmSWkv3jNri7QsYw85K/Nnf88r5clkDpnCnzFdQEvqb1
quaX0lF74OJLSmGyJmY5fYJUzoFZEEavwnEZ6nDq0gFPYQLMfCq8RXuvGit2cY7HPjsIJjuJD8WF
hPZwzEkM5BXz29B2bBHPWefau9dVLHJbvWw9RKId5zRp7AEl79pTQqZ7sOrepmNZBCrgljNg2o7n
oloCdoXi3ifIE/iZDXpjysv6lDYD06yhLgK37KKg70hHVb2ZHlDdElejW44gtjv5CNcz5Qi/Babv
DY4EjfWM0Qc/BGrZaWrz9UnR5/7MLMp66gd1RtW+dC6WddQI3rlMdaltgRikKrVQN1HcATfgGY3c
7KpXXaIuU4Os9cyLlGq8vp1z7bQruaiYGdIJ4VPftCrmilGriQ/AvZvP/UeEdfD8zVww2H5nrMyA
7TJfP2bpiOS+06pMMiGEDennYVLWb4aOeEKLOCNsJz9OI7X6Y4QZuH+yGMmQpJK+adbMWK5MUkrE
VURxztNyDY15Kg9W2dvncnJGfIMkcoPz4g/KcoFkj7dhpjDcAjj7GVqKkLfH4IXzkDvYMVtJepQJ
ajtZt2Q2MGu3QL/eIOhA5k9O3ybKfRwV3Xw2RCxFE0vPArvCH5kg9PsGXWhrXH7MVjr/SyzqP7Fv
GK5W+aJh2psYvXe2tchq78g2c/0UOc349wLQjGGekykXdxbM7zNq0k8HW2f318tqlnQbSPV2TkM7
edL0GH56sxKpwJEy07ayogMkoJXm42JgYwH5M740taY+zFGsC5+62Argg5lPE14pQaeMynvPmJXL
6g7qc7x00x1YFOUfw+zma1IoR5o+O2kxgnncaNTOwFC31f/grU7nJUCOiSPFfbaWyXVqzPLfbJ7z
z2mpaAcvaecoQ5CRSkx0T27bjUnewinpWQ/6VPGzgGHSBvU4iA8xl/4R82B3MRriDibYKDJs29M9
4v0Y19nK/TIP2YkWFC4tqEXfIcVmXd7++DuJJlx1QqNEaN1KOdbovyESw3MxSJ4DbUVFul4s46Aq
3ftaEuPMjuZx+G6vbyCekHQqqagRCqAnTbsWZ5MW0TUmEToltX6Esdt7gdx2dMGhpO30U6GiCOxB
ovu5tIeTRWZ1VjBR91HT+PMmKpFdioAxjdGw4t40Ns0ocuYilo+WLv0jzFQV6WUX069iTA/i2+5T
AdSlfSd5YjfQgH5izDrkyr3ZjOm7QfHme7qW3bdSSxz/7W1xtNTmg2E2oyVznHG8EGW5OKpLaw0u
8Zc4Sv9Y2Z7OOteCzf+YloJteL03HDCAEzTf6D7Dkifxh8UQAWYv093sEETefqydG4K2CEoIsqBm
fiYj4W+ZkCJ6PQNTAt88H+JzZ67ZU1KO2cmx1m/tkPxrdtp0cDHvvMnfl3Q3OcBUrVY+W6t3r9kp
9DDc7ebnGu3UkeS0O4IQ7D0f7QIwKy9o523K1UqIjYrfx33j2tWTgkPNQ9525kNld6jPTvHEJbg6
B321vSeU9hiy60JfbQto5V+ufTdELh6rah7ayUDvtV71S2xN9cG23IkjeGFKYS2GW+jcbrblgn+r
1vWklPWo9KcVWcbTZPQY55lpGlCq2+e398veelKUVWLYMA7YzoBhB0fDWKHukA9jdkn7af01ddZX
s+/1MLVH76Ae33mTVGd0ehiDkq5u+eapllZKISTWJEnQJLZwrSgx3rkiLXnkN7K7FN/q5f685dHO
dQpvEbZBSPCdHo3KWp7o+tgfBheu0dsvcQfgZaGDhmAXShyM1LfzAMsucD2zI6k+6mmXeSmVoJkr
8zSDy7gqmrNQiKwQayGoPQmj6f8qp7wKdK1RHuKYjvfbP2fvyRn72uAW2Es3kyijZf3a0yFXoXp6
XiDA3ZHTKeeYTu0BKmXnOKI/w86R1x7Xn/463IxijCZnhNuHF9ry2HR1fKelinoRa1ycRWd9mJU6
OwCfyCOwKbBBBXAPMa6nf/rS8vktxKldWSBsvyj3WVfFZ2+p8o/MIsSBXvHuS/xtlc2TNWpZ27hQ
KPejnaXU49ha+pnXpj660ICX3v5ie5Uk+Hy4r3wt6ea9uSKGqFjNHvu3e2gezndM0a37CSmK0xjB
ECAV9YwPLY5tD300e39pbW46QboaQMna6I9Z7lQXEC7ktIIy46aWNgTFe2aQmjWLWoS97RShF3tH
1ha7rxeJOylfA3V/W7EqaubEWdnEYWdYc+gWgGhcK+mfPK/8D8M63imUANIkyZfevNsJRGHWtoBo
3TkBgql71V0xls9vf8HdgyBV32g/0JjfXhEIEXjCjYBGR3iB+Iuz4Eli5zgNZsjgjkXaBUOeHFhx
7b3Dl8ANfIfraauZAzhJmx0EckNziTt6g3qNOSxvM48gDb/9eLtLSVEJ4hv/ty1GasJngX4Z+tEw
8IJlyTHb6NTyPkK+7SBfl59je7wBdSDSDYHkFtjNBE3UakuthkBrcR0GV0VyZcgviKhmp3KYsq8U
YNaXPp7/Q0sacKJN8gmSRbI5XgezaUZAB7FoonjSeNcaya2Tkw7LwQBiL3xRYNEuIZ2Ws7PXq6DQ
r02Wy1EHeIwWiFDU+1zX84M7QNvbkBSOUokAty1Yf6+XcQaNcauHZJkirDX2kahqQdH246L5NhZV
4i5yVuNfBmQMUsWqzc1JdMsormWxWrJvNY+NzySg906O5wCnlXsj8etiLX+p1Sq6M+1N/WgUtLfN
pIgydQ2dFFLY1z9a19dkxpBNua9GdQlXVxQ/vUo3zrYza//hwDpA95niIUp4gyZEJ0tMalPQ0KhL
9yRhVH5qq8O16avxkudL5Zd1nR1wzfY+youzH9ptdOndzQ4D2eglQgVupkTTiPajhgUmRhDn3FI+
2u4CXQFK1n84upIMb1Oe0qTbdqY8HR6Njmd56Gix+ZzXIg1Q4hY/F2f9+naQ2Dm53kvTm1WoSrc7
u8xWrekyYG5KhVIS4wRTPBhprD3hfedhL2nF5bPdm816BVp6VPjsHCtqUwI8nUg6PdsI5WT4W+EA
G4fWDPjW14QKZhMFXPXgde6uQw+MTpjEmWw7F2Yd2UnbWbDkRd5M/mhNzmXCtv3Hn79L6QAJdk8l
v9q+y6RESWI1R5qYKCWFDJsRtVoAgzLvjUJk5/vAi6EJYvlxVO7vPSCtRfJZD5zbTWtGZ9hldxFt
VjGU4ycGWi10E3F0Ke9lPNTD6JcjQONwBjdhMMIXxVlaKKtJIiVZ17Tt3BNkBamx2ywrbcypapxz
mXll5ENNmWa6t8nEsGQ1BicwRGU0B8ns3pNLIi0YBtCaN83s2p1jK6th35emujx1dB9gBMxH2fnu
k1PgUSxIMCjP/zrIWQUCiQ1klXvYEdrdTGc6xDOrPsU2FA+jUHTwoGX8BPpm9r1kGO/V3mtPw+S2
B92W3V8iZ+/YJgAxvKHZTdagjBxa975QUDI5lQkQBnjhVtqeKntx7DskiAZEHNUWx2mdQuXcINIi
LgZQA9fPFXvKDn7SzgXggaYHuiJr0RtFEgtopVisPLrPl7S4CFA6j0Y2axcJHvwPXxtMmlS7AMB/
owtcrnWEuFjKPnfU5Gz1bXZW5vaIgLRTXyOdiJ4y6QTChtsbbV6qyOhafCnsHARV0jbx3ahqORAg
EZ2aNfv5dtjYe38g33h1Ot36G4aeRzFdF7V05rWh+KsCaYimGnGQGfPiz+8yadUoYUaSXLztHNCf
aNGmihVEzNLo2hldpvimLZrHsVstg0w00Qw/t5L1r7cfcecOJc0mKpKaoLS0xVnWiKn3GORSKuHD
cBWDIkLXWeKHKHOxvkCCIJw74ygxMXZwBB6EEgIDIZ9ya3NzJw30doxEye8bpTLPaYP4UpAmaLEw
/6goxyByDuGAp7fhZ0Yifg7CxarLaQHJQcWMuOjV3FROkFCc5a6HqpH7AyzoOmiFWIazmxTTx2X1
FLAnIgcpqqXDnPlYcWTfaS/OTNbLtUwvPfJH/+C+mccBfF/xVe1hnnzovHHEZQ4Q1F3WCNcJRkJY
fJBS7l3vhCx0ZxGzBIG0iVuOkjRp2zS0nJWkRlR+dvLHdmm8S+tkdJ7LpKvvEy/3mP806fXtj74X
moHQu/DzCc83CquFBYm80lpEvHU9PQ+t0V/LNDpCEewdVs+gFwK2Si4lt95vnYW6ZL6uTlx9SpsV
d5YqVHCqmD5HjYXFSW3kB33FF3T1ptbhkv3/C252lWjwboR4gOqpU9v017sykALd7+MZgCD/5Pnm
gjFSAeDN1yN0vpyUScnbr3b3oWkBEqXoN1K8vn5onMXRUYGXRsho2vez4olLusZ6oLSG5cdefTQp
vQ1R8HcYJpCPukgGvkwaf3vJSttlY4JmDP4lIwbSo4nyD6yEsx0VR0XQbah4tZS+ebQ6A2DkZVK2
2XWqH2u5ToGHmlLA7M546phT847LI6kg2WF//U15KCndzMhOWlhsvmlLhs10k286ZzrvM/LAQwJC
ObtpVIx+YXf1xzym++cpHQZUhf3HvseSMQyiVOOIQh7fFn55Z7nrrA9JaBhl8j6Z1+rRHdpmvc8A
t0YHO3jvY3JOkD9AX/ZWCqsbu0lXcLIP8zgunoyo63FTieYPRd1nB/f13lJUhSj2vpAvtq3G2YwX
MxMF4Fbba0595mIyhFTBuctRv377SOwtRf8LqzIXxtkNvU0VVaPGPczYdEmVh0VTil+dMfYnZzHm
z28vdXv66IHRayAFk8J3275RMZTKwrUDxJraU+m4LSxjii95NOUnmiTr+e3ldlI+1pP2a9IEjdxP
/p7fTp/osiWNJzRzkUp0P4+iivx5jUAjK6V2HodhAYFmGxccGZYTRlf5Y4ONVTDnmnHQBrm9TWi1
wDygEwLAHHeU1z/ELqZkbEZ+SDT12QevtrzAsKlNkS1wAnNeLD9tFbDf1WgdGHrsdOtfLy0vm9/e
ASJHhTUOSx62q6p2IHW6prfOqpXn71YXjT6/EWs6+rSeIRCXmjDCAVOBJhyKSL10XMw9b681jgLH
zm2AFQ2aF4gfcoRvJA3mgSHWSH0e6hW2EVXV2ddeWdNLNs6Ue2XRPBhjl536cXT5aCK5ZvWk/oet
L9UXccijxr2p4TtTw66CPRLmveUEUSXUr9ow9IGNu9nBd9jb+vR6pDs2bdkbSMmoxi0tJIhUebP+
jZRCpQYuajQnpWuc54pOwkEA2X2/JDAkq8hO4/G6uQ6MxESrwlKSMMqG4qInGh2udCkNf9Ai+1Qb
kXm2BHGr1rXkvdXSs8WCSBz0D/aemkxGYnrJX6mxX28+dOrdqothy2lt5n5TRW+/H5e8uiCr0T2Y
ZHBHAmO7C/J+MegEH3RD5XC0LIsKj7ipuWwtq1SLT4uSlQ/OpCQfC7ShD1K1vUuXQge5BRQeiKCb
CFMnQ240GN2G5YBShTNNuAxWM0Z11ZAtlLZjdBKZaXx6O7DtPiXoDon/fGnzv36tSUzmn41oDglv
nL/OTdL7lZJkT5MVMayN06Mu9d4tz6jmhRsDtWl7y+qtKNW+cpPQaW3c9yakYrRy/LrYkYUmf7li
HJjkwUK17FfF8uvth93byag4ISkPs4R4vu3pWWNNm97DxjJiToW7YKwhcqlpqA1dld5eLyW2WaEu
dOeCUcD0jnaZ8aka18Q5KNdlpNzkOhr9WNh1iIIh/rz51nZrzUkxD3FYMM/2CwQWnptJUQ+SjN1V
qDKBcRscmi16y+UNu4XLrGhJW+MXnbkvLZKEfx+8050LiTod5yzG/PQRt/vWoO/RDtIiR62U1fJp
E9FGTNe0fzeoDT7OCx2CUHUT5x9ObpGDfUU01a9G0KV+MYD59ZUkWoW/eGxGH9vQIQ5WG89x3CBa
qz8N1Si9Jes8V44udXlXbj+DbNURRPeMvwrybC8tNUpx22y9QJmS9TGbk869pkNqqncZOU5N6qn3
/8SlOlonx53VBy3Km+9xP0SPdl245YlcoP5j+wFpf04WheA7wLKbNuYED6OoLAVQmRJPl7ntjUsC
lv6XXtTqx7laj4Tw9rYKmQsNRXQSJK/7dRhgqzjKiMhzqMNLDy09QnxogEP74e3NssOPQ5ufBAqU
EtXizTwMvR8loQsWh2WRFa4PSS75nkS2+aVb9ZadUEaoGUJNir/rg6PN75TFKO/QLBJjsMJ+7Z6M
pc6ds17KmgR65/w1cWwQAo2rK+6dYxWuQFRoXP4B5e/8EGPWq1dt5sSfbDdrET5Yy/K5diMMRX1m
Om5/N6Eo5p3rocbvzYKG6vor5hPTZZqRaLhbendZ/cWs6wfQfV7sT6OWP1dLo9vv1CQbGtqwQyyu
OliJbw7/kfx/fQI/HWitiJ1z15AineHLtPHzwZvc2brkvzpejMDmbiKZo695vS49DF11MULQ2/bT
1HXV3dur7NxJzA0JmEQrmmPbODV6aY0AAHOXJqvVB9FM7YNdpV1YrHn5BPvwi1dH2j9vr7lTRFAW
EUrAhTBO3E64+7Hp9LJm66Oz0ARzaZb3LTPgEwyS9CAA7Fx+QAcgHTNLRzJ4G7q49LOiXQENLW39
s/HckW+aL8+YfXjvo9irhoMkcWc9eDv0DOQFyNBbhtLfEuglcmNAJSUQgchYIFBKyMClLRQaVrFi
iDmAbqlmX95+n3uLMpSQKRMF581sEJfeol2GMbrvU0U7r5P+w0nWzreXBmnGZj2yhNj5fPA3eJcw
Rwms2y5966QdBCXmE4OoJ/LtWEZv/rZlBnVqZAdfcCduAeakc8s9+ZIbvn6jsWk0sdpK/EfdohCh
YooHZtA4uEh3XiGSneBgUReRYO5tAmxCwm5sxqtCZYhyaXW6E8/25CVAoD2x1udG1LF9evu77bzI
F4QQtSbtWrARrx8Nw1irQ01QuW8ns0XzcFUueZMxHqTYPXiLO0sxVwEKIbkQDFg2z1d0S5YgWgZg
pR3ri0P5+m5sjKQM2uIwcOk7n0ymuRQvUlzspv8NBdRW9NUoQgfd5eo8Rhp0THtVrdG3rFHYfkoZ
+VMMTvotLcuh9E1tnHNoWoX5b55n7TsibrOeDAFz+dzkOhrPc5y4F3Nxtb/g8rh2kHiN7kG8GuAI
KVPf/dBGXf1luLGNYUqdTc8ublpH7uR7z0WSpdPZp6Vz02o154EOwazkYZN6ArH7pTlFWIkcROS9
VV56K3Q9sF7dHi+Tm8iaY2pwy1yLu2ZC4sYzlqNe2N4qoBphhZGgkn7Ie+H3QBVrceoaYxGCBOwf
U3hZQVf3R+aKR6tswuHQssykd0WYWkAJjNlOLrrdqv9hc8twJHkHpDjb+wR4Pkx2yCVhU6pKMBn0
i5i/1RcTcOpBnJA/+HU+CVaAIIEY7v8Tt3r92kCNzF23ZnmoRXEqAqoJcY7s0v00anYZn4zJci4o
/94ZTp4cFOm3R5gsn7bpS+cSu5XNEfbIC211NvNwrcwKY6dU9Q1zXMJEGZaD4mXvKUEtMsByJNB2
iwtLEJ+rqLqL0EgguV2TLuuGi3BmNw6KCgL9T90Z0SswSyMK+3mBgPt2YNxdnzkzpGcySchrr99y
KvKJSTRvuW+s6sFcp/iJ/qnqu52V3JXJnD1BY1MvMMq6g5V3XzKiVmD6KRpueN297vQpOHFWXlVt
DfCId39YMD5j39Wbo317ezpQBeL4YTDDkjd5UDU1xdCh5B+mkLHxmF+SR5h5w/Xtl3mb4cEYAIJE
3ILff+MdkhnVxJy3gjCNpF6Fet9slSd0CLraH6OW2NomffTOpvFyNDTaaalKsgJ6IKjXkVxu95FQ
42rojLwMayQovkS1mN8VRWar5xK1sJ9Jb40f+65yTijsDw+5ocR5kFdFXfi2i6vYf/i0tO1gVYOh
uSXTxyCqMzQ1Cnqbzec2KZ37xEr0E6zj5POfv3HAEhIlKvPArewTKGO9H+ykDEGmF2gLe+rHBcq6
7xVN91l4Q3VxQEEeDJ13Oh8I7KD8JAcByAhu40M3tvRuy7gMq7FuLosdozGhWfOHiU7zaXD0X0s7
eNdc9IgyFl11pudxNAve29B8aXYafRNZt2zOrTJF6BU4eShokF+H1jWCDFzvQbjffVJQCUBJQaLc
TpwV0401NbLycPZE8RGj09HzVX32Mr/QmkSizKflse7j5OzaaVn7VWNPX1YcDI/AybdZowS0Sht7
ANfuTbSI9Am6OjZ3IZ4q+eo3hjP9aHJon0hnzvG50vL/cpiZnhGUNaDQNzQgMaAlPJAXSAoxVk0u
l+vD1DH0D/Ipslt/yNMxD4Q+Cuvg+Ox9299Xln/+W8JA+xtfoy4rQrdW1idzau0Q82Jx0PneXYVq
lxYFczrQz69XmWmQxmUb8Wk7z6pCSIAROqdpPHint8/o7qcDdILIE+C/G1HfRJ2oNjyuuMjU24tl
/EKJ6gdGX3pQeUg3v73YTggmGhAH6cHK0lB//VRDr86xkxtZmE+6nn1mTpL/reOYob/PbSe6YoRQ
36vqMN+9vezOM0LtY6RFXIAXvG359OZiMqW20HzvBhDQ40p1EEQZLbBUz7sHvRrGg+7Pbe8X8VKE
IVGwRTvwRvAdWOfYpIJes11NdNf9qZ309tFVegVUrFuPn1ZVH41LW6VF8r8ORar+Uk5xb37+8wcH
LCuFC2nv33xcFJX0nKXT0AUQ/Q5Ka31qdDECk6vjx8QZjkShduZmPDdAevSo4bvfcIVGAiKjEZRn
XGPAJCuJmtOYLuajcNf+Khwb65AkR3Jp0bsArxwRYIX7kCux9pW0bjz47Hu7Td67oKskeGt76yLS
PpgmjZ2wTnI6msVgKuXF6rzlr1a46WkczO7ea7T4z6UHwTvDlwK/IIFW295HjIpblJdMreI4Kk/m
WhUn4V60Erh/Oj6OvffByJzq4NrbCRgkqRjSyN7A7UAaoBAIhtFjVKZGyLc0vfPkrfURF2wnLWQV
VAClhIJUzXt9gBNPLz0KJQRPLSUNIGeIy6ot0Wkp8ax9e+/uLQVRT+4iiU3etvQrAC21syLi5K0T
/Ke2F7g+5b0XoeY84iD59mp7IQKKEgQbGvwS0f76wVoFlnGXKFlYqjNObSnolh4AwZ23pj9WcFV/
HnWpz2iPAUaiO7DNUeJsrc1U6Fmod2V7z5jbPVWT0d1TIubnLLK6g9x372XShJPtaCr2G0RchYjI
oCusN05dEiZTtJ57VHVONfJC57ff5O5SEpnJxH6HclJo86KkyKSHSklS0qyVfs7nTvu7x4fp4C3e
7nkIZbrsraPySZTb7Mauiz0va+Y8RJWe/JLK86z30CHffqCdNItlTOxluEF2ekZA8G02vs4yCAwH
2MzmV1nOnBsvdqH1G+4H5MPaq4Okqa9os3myTSEObs7bC0X+BgfHLyp7VPc2GeWc9UgJLWSUljWw
YYjid/OoLI8Z3zuYGm+2fOJ57eP6hbbOkh1xoeV//3W9z/poDaJOy469aY+rfWyjMOiSj+idyHzb
Fg+524lzzHwvGED++GOzLh97J08PTubuR+Zg0kLDu539+Ppk9lo3ILNe8vbLpD+vyKZfu8o0/njX
vjTGmZZKoAlsj9erACet0jZHyGpOlCio+VvBJDTnFHdCOQhse69SQ+KSeSiZ6w24W/LoFa9vWCrq
67vJcfpLb82N76irB29qVi+gKKeL1XfWEUdrRyCFx6TO1qnKYPxsK7KuNXtNoY0RtmPlfJxrM/tZ
jhboXzmJGK+0JjHnKP6Ps/PYjVvZ1vATEWAOUzY7qGXZ2s72hLC9j5mKOdfT34++E4tNNKE90cSA
q0lWrVrhD7GSPDF5q+qL1znJkYugD+ypTT62MgZrgrjjq1s6/CzGLgCOSK1vcB6RMQyFYljkhZFd
zyC30vC9RBayDZSmATR8/0Bv7ShYBcDH0WGAYLjaUVNUCQe76PQaIp5t+OhjuR9rt2tfLwHIU3FY
AcQuJKv1nkocBu8yKVOq/r4ZTimSjp9cxIEH9Drc6bHscmp7yMkiQpHQCHcqCF3bOLIoD6E3C2Tz
VkrfMQdRdV6eXqWUdfZez7sJzTIjklGgLcqDX/KpGpByKrQEbbExHfU5MECyGb6uIf7mJ65Zxfgi
pEXpKwnIwGCyWre9CCnbr92kV1Ay+mpAz3EO7VOVz1NyUdXBCH05m7GxEwBvrxWU2RbOBeUQe3fd
27RQvc3LIkuvjarn1zybpqBzLXHppLG3PzYDPthxjglKOrTAVsFWDz2tbochvcaAqd6Vg2mgVIZK
1XFGn+2Y1Mn05Fojck4Q3P7ndjGIPA3bpNfvUjSMkKSDo8ecaRWR0i7pI8tCQBacYfd2koNycPLc
2Yl7W2eBHBUvOqbw5I2rZiqSxHHRucAW8qweHiynUS5ohrl7DYKtr8caCGHy8dDjWL1RObhDidwc
09VGs4NYTexD28HY9ETk7LCybzM5GhAg49D5AoZ+o7hF0B4hpoxkObLqnjQE4rFsp2U5DdoQSMOd
g/vfaXO3gJVkakafiy7O6hX22YT24uLEJKSh/kQNaB6OnVMM5qPQnEILGprhtS9QFxS+V2Sl85z0
hftOzTooTPd/y9ZrRpN3aXOSEN1UHvRsI8WdkXSPIQkFrtmE1zj1nFOKQ93OY28uRQ3PjJdzcqOa
aIIigQwKrLcEKzgEmlBb7WlE5+uAeQtz3/sPtvVRqStpnfJBb0EiMdYoqqNklFSdVRwmIE2PUQr2
wEtC8xcgzD147+ZHBR8C04h6B0nq1R2hVyiq03LD+SYcdeGjcSgejc40qws6xzI7jCXdA9Spoo9z
Eaf1sQqb6JJNlbHXn9l4z4grL81/9MxM8q+XiUnLWxkN9LpomcjpkGsSRxngVullKMZ658rYXIvg
Sn3AKBaGw8u1dNHzqfGiuQJv1i+2lzZHz4FPl2mQUO5/0I24w6iXfhOrMEJfv99obMwYGjHbB63A
c5631SlUwz0+ytYdSK6DsSjdGK7CP5/5r2adMU/QdiFQXG3UWk0fQcrpF75S2neATe5bQytKrDrG
UC8e+3KouAzxHpx+oLWeekfU2qtPnTer/dFEvv9SNl2kBmOVjpnmG9qMLapmolp9SKm8Gx9zk2wB
8LjO0Zwr4b3+aAOBoRim9kYXZZ254TnOhBn14qtiG1jy1q7mizzKLpktrJ2jvXHYWIrQybUDBnVd
a+RDYgz6mIhrib74k6b0nXtooCN9S3plOhlmOGs7x3tr40FxgTRESgzme9ktf32muJOodeRk37hU
zE99a7rnWok6RBN7b6ec2Mi+cfEAdEr+CyZz/XDVXMoBWh9TIDdKnpXCSx9kk9nlmZdvPkGZc67M
NWvsKOEZ7nzDrU1PEUMeA8qI3H958X89JlpSQDdy1k7Q8TjOgDGPnZV0O0+49TIXZSyudMIl9+3L
VUpj0MJumaZ5dV7bPrAmC412Jf1tSzPd6StsbRVwpGDbqZluSVdoaqbI3HcCnzY7PSZ6XD1OSvS+
0ocyKBx33NEG2loOGMWSukMKYMe8fLQR8aFqBE53LcrcDFpum89RD71ZMYfsnBvW3gBr61XSMiYH
QzOKwfoqbbGSzGlMMxdXiS59kOljGLAli6AwlNePjPAJoB1E6xCO/w0GhnoFLRVQWlc1HMJHrRrq
YxrlewPlzQdC7IGhCSCpG5VD4NV9b7q0ubo5cg4Tvdm3ZeWZvkSf99P9CH/bfeWBoOJA4KbnftMq
zIYSdFQlsqvbdPKkEBeZgcXuO6Cz+blt2+xB1KH66i4oiyJnQb5MnLxB6BYg+Oo6yggkNamyFWkD
d1n17/0n29qFkFLoS5JpMfZanvzvY5xjma5Dmb0aoHihoDd+6dXzKZqHOlC0Yuc97q222oNmXbRc
C6hgD2VivalE/iOts+y54+gdqnbOjvcfbmuHAGYjV6fNg9b6ajlPn+FVFFF2nQd4Bj2Qg4MSwz6N
Sk7A/aU2nwxQMlA9FGJvUkh8eCWCxmxGU1G8U2Lo4qK3UXdI0kQ9NvE0nO6vtxV+2few2UEZ39Lu
DF16TuHSePEyTZxI5atruKgq319l6wWSOyFuwTV9O+OqTKx8vb5EBM4dvKMFDfc406m8RL3e/Idv
xYSBCpVxC0ni6lu5tIzFaBMOo1RPTmWYxEagTHI6Iv485DuLbX0tB0ldBjt0yW6arWUknSYyiIVK
rEJS1OLxkDgIOauSeZ1TtnsIlK34AeoGZCqkQQB0y+/565SBOoF5UnCNzV5efGryrvUR0E1OSdWq
n9CXkUc9UfZgqxuLkiRyw1AJ8/XWWRb7MG+ypU/OC2ivpUA12Red3R1mu4sOtpJjZtw37df7W2Zz
VWLkogzFxb1WaVIcHY6pI9NrW2B1mFBBnwUjopNoYucRmZ7iJGWpvX6fLoKdzCYtbenVryqcavDk
UKUNi85t9rYvZPw+1ZIsyPXJ3AGLbRwJ6n6aYfCLqC3Wn1J3YtMbQnwJJyfW3FNoi/pdlIGcfCht
Spud0mJjoxJPFuwHrMhFRePlxplw8xBGHFKPZ8L5Xsd1eB76uj1byai0PrPWcefS2fp8DCEo0RZ5
7RvYMS9RFsOAxSO0OOWQJHiJ6GYcXYxYH04F8PiDqWKFfX/PLGd71ZBfyoFlrPsnIVp9Pr12+8HG
pv1aF1r17GjTW8pY+5Q4+HI6cZ2c56iYzhNmXR/vL7z1MVmT8gDpu9u+lFY0fQbwhEYcwl7pAb8e
pH/zERbTYNvhf/iWC2idtj9x+6Y9NeukDKjDJ1fDLuPugEZ+1R4qo4pphpVQqp7dgot+517auCe4
ALnXUWwHrbDO+vCczZeMFzrcMmuxvUI8uXhw7XzArVXQEaPAIuMjhq8+YGrX0KI6et51blVBNi/t
xmoodqL2BvSM88bIz4H4Q2G1fpg0EmOFdDZAPo0k4jBQ93316kp5bjiG6SFDtaLw26IuKl+DCRRE
kWnFgUwAmqiO0e10GLZ/zgJOXUjTixXay8MJOaHMQTCSXhhgPaKhzA8F/hlvNFnYX3AJr74W6JTj
HaXkF8HcLeizunuKJlQj72/j7V9CZ3VRc9ugjMXeJDi5GgW1yKzmME9m8sZKlYQtbQvv2oZR97bR
GvM0l9b8DuVm9Slu8JTHRad7Pc8VkIbqsR2YP6N5tHorWAPbsijp9TZZ/EugOUPVlrY+oqv6eUyV
+j9sPbIuIj9h/xYnHIkWCIplk1JqqXxvOXX2LgaqsHN2NwKFQeav4eqwiOWtG9iIb9hzhG76FfDZ
eGwN99fcxt2JVLnauV82YiGMf4IEx2jhbS9H7e9UYQjdySlUyPhNWf0w4zKdHnK3FW9V2AuV38Z5
AealxvSidydbOd/fSVur0/hF3hWtJgDrq0Qlkm7VCtoVV4XeKwNg4DZp3ZYnrZniS1ab9rnBd+Co
E8h2vuPWG6YNyUyfQMzduvyyv567jyJtnkVOq1vN5mPqKG4QO2F2plNV7sSRjfkz4AHgEVDxCYnr
HYqSC1G4HaNrJtvuqqpdg41Inh/yNpo+Omj4+wV2aWcnxivSZ8j6epYgBfhyCXDjEJjXo35sI0bM
u/nE85AdYajIk+wkPJuuTQK+7M6L3bjRiZj8TKgHtHnXaBA8z0s0GJvwoUg91JgUa3jjOvF8aNRm
DjLmtsd4VKOP9/fRBmNwYUCi6Qx6gLJy3axsybzLSHAjqLiGTEcZOUyFbWnn+VHWJQ4vA2gx1KuN
rNTgDY/2+9TqYij4lh0Oh8mptC+aFmFb4Lrjb3WMRR3oGVYMh6bOlTdZFUYCnrWOQG2D+5VzHuQU
/ZNoU2fiJtRVj2GZSdVHliNKT13Tll/NptTmM7VUJnyG8N0PxkV1fGLY1XzGojYx+egopgaz8BL3
Ulj2nAS5FpXPBfTAPuiRhhS/aI9T3KHlII+y683oMtVlpH3R9W7+iP9su4eU2DiOKMZCTWG8y8tc
T10zJBMhOCbx1RJhfc5xajgNPTp4QqnS/6UVA5k5LGLIOIl6uf8BN3YNdAQaOCjWkXmux4ZxqNVN
MTLk0qu4vOIrCXtzivt/6HqgjzFEDYKo2R52fuNgkr/Do8dWBLTzOreuBZY5vQc7Mu+j6uhJoQYZ
ctlfat0QqPSI6jxFxXBoHfBnw1T23+4/80YWQ7dgMS0ExrSAJ16GoNIZ0gxaKAkaQuQPbeIkJ1XI
ZkcJZGsVOi2A+MhjcGpYBfgqxyPLm7NlxDaUkY+P7xCUoph22ovbyzCOWNoRME7XKVkruR5i0IvW
KIvcz+co/1HE5Z6zxUaBgrYRAZuA9ifDfPnOokWnhp2P3WPsWU+Vix9R0hq63yKYEJSj3Jtnbz4W
ySz6MZB22CQv1zNGnKK8giS66JTqmrqd+DCJYW/Wsr2KxxzU4y7mz8tVEPa3+oirnn4fKv9BNKvW
IcpEor8+rcDvGFgn9x1Z+Bq94aTQ2EEiIV40ml3kD1pJvVU6LbTlUQHk/vr9zUp0i6BVqYBTXj5V
XGp6mtdg5kSB/VlTgciOm12hwa2YBcsGFjBpGaiU1Sp21/dVDQLpakaG8pbj5AQp4m5vpJu1KFtO
TkBEKQ6aNr1eZPuPNRW8Gx0ljpsWklQ8uGIZsFFNMsCcSxVbOqn0/8Aa/Hr/TW4kK0zIF1QwnAxG
matdOMauMTV5nlwjuxq+lVZR82RJ+3ECKL3z0bYO2KK0DxWYodKNs3nqDYabdHg64//JHKLxrp0u
xMEu5Ocu7r7cf67Nxfhm9IOXbb/OFSDcu4qRmZh991H35FlJ7Oe96p4q3LmPE+9iZ1a2cc6Wx0Jc
gBY+Te7VXkmkqYvRKJGoydP5RCIxP0i4pMH9p9r4WqxCPkvuBt1unVomnRinWZsw49YT+W5qccOx
mQa+6dtxD8W5sfltMDZklpyw22TLVvEOwgAlvjJo8cxrqmYiDWzZN5fSVTwLb0E7PTds0s9eLe2d
kL/1nEBHIW0wU6IuXd1fhVHiG4PP0HUaRZMF4ZhrH8J0TKtAjfX5dP+lbtWc4AlApjDlpKm5PgOK
iMLCru3iKtAwPGqzEQaZOgk/dTrlNDh6eEk07yOFIh7IVuFBStbiwO2znaO4sWUXNzb8H7h+GBUu
//5X3YDWfB026ZBfhV5GDwVKOIcJrPrJyj2StCHdy1E2vvBCIlwC3IIxWj+2rpaKWSdOcR2NSW2Q
Fknir+qk6G3gaOFM5pLY79osToIZQuK/99/5xnEB5Ad0BKwK47X1dVG7I5d5aObXNgfixwcOredI
dbo9DaWN5A9wGnkfwH+MS9Ycdj2XnaXA0ryKcYhQJh6gxnIfH4sWkF+NpPehbdr88h8ejo4jmB+E
Tm8K3yit0ENrtOJqhmr7mJtN/tCMab1TXm89GjUJLFjacOB9ls/713YBh2pWmTIXVyZD1q92kPol
1Jzsm1eVBmyaCCkntIezPcz61pdbRso0RizAx2tdXGAqwBfDuKArnvXHrHESRDf1cQcuthEAmPRA
M2AihITDuj8W0viGeiTKq2pUpeoD4zG+NWlbDthSRrumZhsngYY0J4/etIbxyip41x0Z2qCEnITQ
9vqL64ztE9OW4WvraXEROAbQyQM+u70G/nKeSut8f8NsAYD5ARChGF1SMKxrFDPUMnaNyxRHTpBT
ZG9mqg9OrPnRxl6KEV9tVfIyEDZi38mi/F8D1/rPMm6nn3Wnuym95S7SfAWudbhza298CW5sjpAG
yGsDcoV/PBqCNj8tQktVjdz55BjCvFD5qDuvYSMAkoIwAf8TlW4IYQoQfpsemCCXq6vAkuXwBnPE
Hmu0xXodyvVOENp87URaghDQj1tHcsUSEexikB+9F3Zv29S2nsn9a/eE2+rsnpJJVST+gVOmBi2S
z/bVEHbzAbVVVNydXknVB5lnxgUMPnKW97fE1mun2lnagdDSMNh+ebqVKh5LbWJHlKmV/1KSGW67
gsRHOFrm62HevPHlAlhsBG+av4ruiol8A30CI/lthab3xm364WTQfPj0+oditgUNhRbkYl318qEm
GENholvims1ZGcxqklBdITCX67OzU4/8KXFXkxgm5QvYlCL8NoXGZdOa46TOr50I0+9j0ch/ulHI
0B8zL3vQRs8823RgbN9Mc7R33NI6jh3tm1cfH4/AwojNpUC+xaqkWqF4aWnk19rQRvMAs7DPArBu
C6ht1ps9mdDbbePRrCeDWMq9hez38g2XWT+4agy63FnCZpnN4vNs2z8QejVefcmxEhNK8lGIsDfN
8YFbvQgRn7/qOGj5lhrKh7oUe/ib20uOVdBhQtUSh9ybwEibfDQGN2Ewgf7uJ/aJeiGJy34Z4O0c
X43t/jioaMzvfLXbSAQcDFcnAh+4vpueUcadndbphCihtMUHlIB1GM1l+9aezTo6D0ai6af7R+P2
WmVFill68vACbuDKTtlQoFlmch2TCKftscsDpXK0nQi79TrZFbAsFhzETdpllAS7lnH9ta1FdGnK
UjvOee++TfBWO1EKdB8WOc/XH0XG9gjl/in8+LPKVOKEQkWTVLNJWuh+FnL0pNfHBxqF84cGZdvf
I9PSB61vxAkRwsiv4IwXO5906wUT5QAiLdMcksKXJ6NyzZF3wjCHTnp+DmMvfCR52WuD3Pb9GBrC
i6RTZYNQXodt8B2zhvVDeq0UZe7Pc2J6F4XL+2Oko+V30rtBVeG/x+I9ANykPzBJbZ5fv5NAGNJp
1dlJxJ2XD4psX9Tlegx3IByiB8NQtGBELHen97d1QjiaYDbpX1nkRy9X6XnJfYdBzVV3I3mY86l/
zhodPfQo+pkKwC73H2orrhHMbXpYAIdvEHIFKi4480AfUDWCm9IYBq40sfvQITu2s1G2zggujtqC
kFvKsdVGGXLdYPs5QLtjUQW9ZwExR4sUholjx4vKchddZDH3n+8/4QZJm64I5N2Fo8y1v655+1mp
RrWk4I6segoPLkCbwzSF6psIyOtvK2+b7gBnXjtbUTZ7PrWiGR5rKd13eG4pjHeKyP11/zdtnZnl
4y4MXLLidUWao4DoNvMQX9sxMX5mkVs8m8N/MHRdrmm6UEAsgVCva0HFVWBqNIwGXKsLr86IDIun
D/OT3ah7kvl/BmIvswI+LBJ4BEDGVTd4TmphJKc8AnuaJQIzV9Qc3tT5mM++NOoWjEYWYZMWOch6
nVKu0I+4CebRzyYqY9gjevtlsKv+ndp1eRN0dj0YZ9dhy9Oi66Tty7g0NR8JR4MZzAQq9uR2nnXE
Madqz0qvVseqdU1BO6FOvnaGN84Hox2YA2iTBL3laUnpHCR4XcOfNKUddqL/xudcJLvol6JEdSuU
iug0uZ4CgmIqvY9aL+wngTD7Tlm6cVJZhD2MzwexcB0BI0PoXdYZyRVyURfgF85MQJf1ozWM6s6d
uRGDAOeCCVk+5W3VpMdZNdcL5sUcVQ1NeTm+Gzs9fnKk1H8U6jTsRIbN9ZZZJ/t0Q8hrcAok8x3u
aEUgkpgk9ld0OMVloHv5DgVfd+fe3Ppc6HJQF1JL3bIklMobUMeI0alr1J75nDYdYah3O6tsfS+e
By1iOm23Te46klpbwry8TrNIH7XeroJS0bUD1LBqp6hfIufq8C2S4SQAi3Q4N9TLO6NEjxEXEgAO
cWPNvzK0Jg898/vL1Iv+UClu+sbBKeq5S3dNqzYeEtVE6qllKk87X3+5stZpDBcNxMk82kDWCV3P
7G2Sp803kSrd9/tBc2OXAFKijwDji1e6VhmyG2NGWnmhE6hzcsLGoewOvcnMuMhapfGbwtR3CriN
jYIxL1UVcxcIdusAmhmGLKakyq8yVsqDPRTGefGcOd5/rq13CJ2A9sTSeb5xKLIVC06iTPJr05p0
uKM4uWLUax8Ape1JdWwtRQ4FjJv8gl75aqOge9V7GI3mV3S45A8cBaPwwEDO/prA0fv3/mNtXPcI
wgC6sZiWcuGv1hoIzmZqYZha6qN40qZxbg5h3uofklBPCn/StRK11FLsxOLtZWmiYRWnMeNZvulf
3bt+YSdXMzjaxp2K3u8JK5U/xMI6xpOpWIcG1bLrrI7ent3e1rtlCgPqExw5WerqeWdOyf/TiMap
t4MEf8GPhYHzaT6p+vv7r3ZrqaXpSl99YSOuMykls/Qpyx2ugq6wUJxBYN53KlMc89EA7nB/sa3g
wn0DChfsza3qxIhF8pzb+HGoo2V/acWkoW9rtM6DLRrrIZWVcdFgDz2lRWrukYK3HpQWM/QsXqrp
6MbLj2mCnJ3NjqzCcqG9lLUpj2qd1KckcaOds74VXf5earVvRD+KqJo0psZunp6K1G1PI7fHb2kk
eA7Vcfj6USsIaFwF/zT/FnLFy2czlLaukgIXgl4bfyfmEL4RbbIH1uKe4b9Z3Q3LRcd2oTVEL24V
oRFCSRgzAJoKq9gyP+aUN7L0Ycsr8HJ7XT0JmbSOH4Z61h0Q07H6Q4yCP+UyxBKsV4oiPzhar8xn
u3bt6jBHlvoPLjfGF6fNI8eHWZM2+AnkkxWopmjt51lmze8MilLqu27jfYwyqyguno3cxNlway06
tnFRtr6CQPdVaBqu7l6eheohLqbxt60WLg4spat+1ezC04MIlOQ/wzCG77PBlu1xzPWiCmx9QsDd
S6PhjTJ5bXeqvdT46hbKNARm1kf1oRCGzAPBmMYLWqseeh8TXUXBaFTKt5NuVPZDNfZg3UcFyP3B
g+b6y2opLN+HdNqIGaGdaWe9alroj7OkTzsgOXeYkzIThy5UnMmfrY6RvAS2iCfinBftWwhHOA3X
whUV2UU5/cwRHEThmt4SyJQimj5P0ZR9Iko58l3rOcylfLD+wvoXsckJKYhWi7+1aZ2MD3lleud8
gDPyoOhjGx3J5rX0YGSqK46hKjL7qOaRiYuEGekGcS0xlENppMlbCV5ABHg9tf8jekz2oy6mRD9G
itKAixrTYviUzhQ5gXTNvHiWZd1+qNLafkJeL8p9aY9T8zzbVVz5orHlV9fKvF+jLeeTN+Fh5fcJ
Qj8XRbMb51yodY7C4TgMb/us0LOnsR2H0Yd/GrkBdeVIep9bWRTIfIA7mnmjKS8q3niRH6ncekdk
+h0RaHNvNodqtHE2rOhNtZdMHbTcj0RVm0HTecljMY9tj/F35n1Fg2x0D91UWJ9qz2oL3wGs4z7p
yjherUobBcrCcH4PKhfNdBnicq6RfXBzM8HepM01v/NgTkH0qcYuEOCj6gcti228t7gsat8dou7f
2kTmzw+FYtfY1TFxPrS4yKuPVSetz70SxgDArLQ4iL5AVNHOmFH7Myi36HmgmGz93LVr5XMxNbp9
iKBXX5WqlR+MFJH75wKbXemTs6UDm9Kbh4cpqZtPw9xanW9WnfGlqnWpnRBatcvfWFLq+UHHTGOv
gbRxV1IX0v9jkkfesa6Mq2yKYPxBxLD63HgGiBt+9GrP/ZVTm3+oW+3fZqrmnevkJqQvBAwkoLgg
SXZulNLbzB2dGgYBdjpzcmgXrF2VKOlxVqyf9y+um5YRHX7UmilJ0cZkrdWFPNHWV63Rya92q4tv
7uTl/0RGZ4M58tLua4U+57nP2pKTN0+fweum1fH+D7h5VEZO1FG0H0lXGSWuIvyUTq0UY41udO2V
/0zxNOPQGI6UbU12+i9LoZ0BtJsrZY2SSIeiiDwVImA4wtfMi0hCT6isk66EezZVy69eXyhkc4wO
UbC55SgksQTs6BbMe+ux/ndx6/ql9UzKXv9AizYuN+SiGbTuKkYJ2m6A+amejIFj28gp9Q6um1o/
FvlYubMpty5JCl6MT4HcLeDil3ex2VXG7BUUUBlM/TdeYozngQHxdLaNibS19pLpwRwK7Viq2rR3
Cre2Cc7XtMWYNgNCWXX8ihrwHS0iTmGLdWTemY3q66z7UChd93o1XEA04ALQ5QW6dgOnKexE7WJJ
H1XX4PxnOiHK7aZzixnJzjv9gzx9sVEW6CJXJW8U39qbuka3FbtEkpWBdirSMVgapo9z47U/pVm4
/7Njk/tKzd1M9/OmKZ4yu4ndp9msDCXoYsUVp3ASyTc1LFRGtiOF7f0ddvPNl5+H3RpMBGajNzsM
y87ZxK40v8ZhUxzwVOceaeVoBKLyfgyRYxxddxKHMCz2CFQ3qSYrUymALl8gpMh0vtxtpZbEY1T3
OWVIOB0Vo8iPoqqGs5U58o2eWPNef+Vmhy0LUvEt9F2qhnUkRHq4DuuYBQtcja/lrE4cq+o9lBSx
06T6E2jWHx0WLYUJg0hagstb/6v8wvVmBqHrMInUZTj4+hiB2J700YoC0+ga7sWwdkufjGVhVdZF
jaTtnDbf9Swt/1ExcfqoW4k5B3KGEX8ZesSy/SKx2vhieLXzKW9be8QIosq+AxcQ34Qegl2aJx7v
OOilJo9jbchfxaQg9lkNIeAGBFc1gXVe0+if2fN956etnIZ/mphO3dFpIZUyZYNh75P22DTVQOl9
q6PImnzKASc54DCaej5X4dD5UYn7y1vCVvahQQYq9LXZHb/c35g3AZavBW+QnjUKePAj9ZevsChi
e4oLZO0TnvVoy7D7ZCVK9lpc3bIKXTDGmTBwbgKB6qS4X6kiv6qi04lzifLU5PWequUtBIxlmE8R
vyhCbqdDSZoKW4ApvUonTM5ChOORfEcNpiTt+f5aeIiFbr6Lky7BZc6S3+PGMd6NzK2D+2/1JtdZ
fghjQDI/SISwoF6+VXsMVTpZzP2TzJyPmBER7JWW2bRqTEHmKuxJguPOcdiKMSzHUTDxH72h1nHS
PLkAT+iBRMX/IisfHlIlch2f+tI5hWZpfocflj6FiHLvEe62Dj16PguyG/wBGfDLB2ZrVRyyqrja
/Tw+NqoYwJuFWKMN3p787+ZSiBzTUmW1G3WbVKko9xboEmLULg1OJYKpgljAlEl3J9HZ+IyuyoAV
VVaacvT7Xz4VVURkzOj1XOfWK8+zmVXXKnPso8ao4VDVcfmoOmGxs+jG89FQQh0G3CQTpHUy0hi1
TWYu8ytS2913A0fKc9L0Xe8nunT2kHXaxvVAvwypINrhG6aXNM6oIAY2TUPZ6DeDpT3YTZP7ZSsQ
J0xm1Qeunx6brHd/j4wKgyoBc5fZantJIdGclUJaD3TBukWtUvphre6pGW1k1ox76QYh1KSCNVxd
YItykDZN3CeJ5QCfQuAxJ1giUnfC2qH8iBlQ+1WCHz5NGRpRqG2I+XL/NG++o2VMypFdJk6rGFm7
wF0aSu2r1DP7Ue2tZwwqUOYcc5hSOJzs5DJbyzHXoRnM2PJW2rCy60Iyccqvlaspn9yyRXjAylEe
rQZxlM7cTTsL3qJsaENCb8FsEozS7dCyHarCE3kHZjW0q7fgiKJj3lUxuktWln7Dm2g8ibqrnINR
ePPHsEuHB7hO5U6OtLXxablD0aeKuvUH1SdFNLkJyCa32+Qxh/2Ebu9Q+52SJzvxefMV45xFnUYu
Bnjs5cHOhSprNxvzqyvs7uhEiXdGL0VcvCpyHjvZON/u76CtR6O3bwKMA5HCM75cT4+nahztHj5s
FLffWcmSB5SXzU/WMDTmzufceji2D4eOiRN6q6sD02M2HWFhlaG1hLt2pmXyrNV6fS4RJjn0zhT/
h4ejysYRk5Ymu3Z5+L+yMKEVmRNKnBIqTspZhsX7wZumY4Il6ufXv8a/V1qe/K+VQJVokSQdunYM
mQNgYRl9L/pu+MfuNUy3vhj1BNZICyHSWp95vcUFxtMoCee2Kv0SHN+TaDtcpWC/ffoPT7VgRumG
wm9bJwszvFfMeEFHpWrRXROHwx6ULvFtxIZN2Sl1l522SpkXyLbB1OCP3tnqFWa0ylS6ROm1j6P+
MLrG/BhXrtxJRbbe3iKsSWpubRR+Y2snZgccFp1qaXxKZZwdp86Sp0q2ey2erQeiwKHcoLJaZoMv
98QgPPpJNYO6NhKoEtFOvgLe2UOwbeRWbASSV64Bpt3rIQgG3HY61biNQdhEF1VtY9905/bBGuz4
GLu0Z5N6aM8khHuhautVkqFD4QAHeMsnz20BqoBLDVmuNIGvoc4XulDZQUxZebq/ETdfJTccKBEG
tjfUhdaeMJmKbXElvYbtPHdoag7OHrhx87Yhm4LxRU3MfHB1naKvHU+ts5Qcodcf0zaVNErV+MNs
yPREcilSH32k7mhkkk7d2LcYFjvlDjflFjXMnbewUqAvcPHdZKxhj54nxY/AS7zTo2Oqh/ZELz01
T0OKFAGgEjeHFaxAtPfLwmv6c1nmKBpnGY6tVNt57gMl6B/IufeaXlubjZjDL6NncgvWboYoLUKd
IUABXPpxtGuGGLajPOdJ+XMMJ/WHh1jb94GRw87NsbUBCA0UD9Rpt/RePXRtxfAqcZ3UwX5yujH5
glTJnjTVVlbNLQ94B74aRh6r748ZhV5kVZ5fncSJfuX9FH31lG72tQmSOxCiyfembM/dfesY8UiL
Js8CCF0H2c7EQsftkHOyckt9yrU5r/zQczrTB5Kl/7x/kLY+4KIAhzOIS797jZC2m9aVas5i/Bgo
tUYyVmf0IkLy4yY2z2gCxW+nWh0DutPtTqm9BPBVgF+wytSXkNzp+CzK1X/dkXElIkQ5iYcMlMz3
tab8m03C+40VV0wN3A/NzihzY8+8WG/1NZs41AdvGYF3QhuEX+jd/NOTehrcf6Wby8CFhkdCSnOT
gxP+oTfGRgZ/v1SelBq+MkPcnUxmKzQhwLAwKYF+mDda6XxNlbklNmZDrA/DBaEhWknYtduBnQhb
CxTbTjTfKnpb9+Omawofl51EBDl+Y68eRyNYhXwrAF/KTw7K6qZWnawh+JEz1mX+3bAyXITd3j6A
Oi1ff1tjbYIFAjEZV5D16EANzcZIO4Qm+z4vP3elS9eqKGEHitn+D5nB8hERtFwGFTcA3oHhvtEL
GnEuOhMfKiez3sVpFQbONDg7ZdtWO2hpChJqaEpw8lepATYghWK3qKpZrdnDPZn1/neeVeXPRq2r
N1OqhSdNtDUkfjzUjlAohwfdKHrNx8vO2Nm/G/GHHYVbL8gzVCg87+WxnNumchWNJFm34+hL38za
wRrL5ipENB/vH5X7SwGUerlUic3xID1gUvEcJoey7+sA0ar8rWJQON9faiOUwxtAyZA+jLfgb14u
1RqYAbdLQh5nGpglB37CFKfJgzd12blGGf0yx3vYidtIAHIJuCD7lQKOG/zlmpOe1F1aNLTSpxAH
tjCyPlI3qnuawLdxlGXYjDSAlrx8XbIZceRY0qOXOPwfZ2e6GzeStOsrIsB9+UuyqlQlybLl3X8I
u9vNfUnu5NV/D32AA4skRGimgcFgGnYWc4mMjHiX3p5OcRhrj80gFX4gFeZD3DRHQgJ746lIG0IJ
ZtNSkX35WWoqSm1WKPvEUaW4TaUEj+oQpe9UrTfBL2Gc8/rS7U0jjE+AGjRllxrwy/EKc3TaRsBT
bYLe+thJSvqulRVxMMp2L2IShfEELUmNjGb9jIp13vImogi3gdT/HzRzg3PaReOjJqcHQnHbO5eR
eIAu7G1eN+t3QKrTz5oi4HNQSqp/ZgfXJM9qZeNiByNNAXRLr4ZB7zW2MYw8OAZ7c8mYC/WDFw++
FC/nEhwHbGMNUF2JrdK1GUflIR6rIyTp3g75axR1tWJ6EEX5pBbsSKOV34fqlJ6raJrOptJ9lwA+
X17fIHvD4a+4mBeQEW4QkElHYg5LHqnjqWq9YpCsxMXAIryPza65NPyZA/2yvRWkL0rGqwA323Sw
zUZTggFW4q1WxOiakQXEBg0FpP7G4KMEdpuiZJ98x9jdOYpjfyz/XmZN1JzARbF/lkf/5n0Hnr/j
QZXfhmRqwYZYZFBuixu44vX0Rz5VIlWIojJIFC3obunYSQ+g9jGywgzyK/mc+ROJ1bR27TFPcoSq
gv5gf2+ZBZByaaZyYkkpFwuCl5vMVlNjoNkAwQ8syHOYlul5qPvgExpG/QOe0fMdEC9MrDMsRURu
yy6azZoX9o39mJVWdHCw/+zp9YwB6OEX8SgmGq9+jiGDhorbHrYthP7C7cw8qL0k1fTbkA927XaR
UcQ+5of5dJaGsip9e0QB1I0VLbM9YE167tpBbdoeYF6cp0OljeL3SVI3ltf2CX5kVj6DvYojmwr/
2NaqfPAJy6lcfwF3MjkIIQHY6HIA/s6UhR2VsWPmN4e330mniHTuUBiCE2rXj2qAuo+TIRQ3VUOB
Bmt9pGW7c74MDDbR518AspsXCSa8Dn7panGz+1p6GuS+PStGZlzqcnI8akJHco87yS2HWUN9kYcJ
lfR1hORwSUUYYvAiEke+Tvj0ecLQvuqjUwrPmOYZm6SqBIEAWbt/J4SRf4EHNb511kHocsoWkR4U
MDb3almY+MTTzbziJPtN1Hr+Hvq7ubRdjbu6qvMnba5BgclztuCxjOvrQW2TsNCfWijCUHIXjfh1
c4UPM7EKGc2rI8EFKcGNPdE76h9pPYznXMXilOLpEfn6T/R4sdMQzF4AtFxQFlREY/UmG21nthM5
ca6Ojuzgg6aakFSaIdXTe90YnS/ITduIPGVd7Jq1Ld73XSWbLq71SeSnyHo9UcuTpbvAmegczkEa
fizYvO9kE13UWW/me7IH9ej9sdmf/GhECRBbprKL6NYSrv86HhSqxzErJfvai+hrgsHcRbfC9NxA
9ffaRhcHWevOcOTFJoRTwO9bTg+mgE2wGKZeUWscnwOraTw6xPh/T6H0yxb1p7duBMiogBMoqi3C
neuNYFuh3Ov4v15LrdBoaKVB96D16jcpC/T3OaKVdyBB24MrdZMN4ciB7yyer1RudWqWL6d0zCvR
8zZyroCNpqutC9vTJ9QFhwFxw9e/b5OSMBRlOlh2NBMBGq2CW9+VYxg0I1vORMfPt1GXC+90MCD/
vj7OdtmgKkATWsggTOhaEa43OE3UqqyrGDLbT/RMulod8J5gjuNzWwnlYJtsgjb6VCwbgkr0lCmn
rnZlqw62yNXGvhpdWH9w0rK9EwAq7kKjKm/K6PSuZJXlO3tE63zS8qPy+TZ+INPBYwctOuraG3CL
0DNHnlvFuuaaHDwh7ZB9p23ZMapRGD8QNuRSdiwR+q/P8nbjMCxyXFwWJEibZL2rW1Tj4VhcI0ua
Lyn4Yg95UeeMlnhysHF2FhSCJkkYxSNaH+uNE+YhqoNaL3Hs5c8AtNXrEMvWGTvuwu+rMfvy+pft
DLeYfyDXA1yck79KI1ArzMtFF/2amPWQu9C9mu+DncbvxjJHiH+Y3oyHAh0Bc45FpK2/dHRfnsGp
gUBHJcC52kNhf5REJbsJmo/fgJ3T3VHq/17/vp0NswhOLk9/whr75uVwHX5/vFUV5xosL7oBru27
Ke2UJ02yhFs7SnedZa07vz7oJpNevhGhAjo9C1t7nSpCQwGeMtfOtc11J7yEOJ1VrpMvsI8ZlFF6
RcRR+mFkhfKzzOv2yKl4G3sYHnjGouq2hKHVmqLF2g2mSSiv+ejzZGvpXcBHHlSt9kbhb0eelXuc
w7jsrL/uJzvRtC5obecqaqF/FWiI3so4fHPd0WCz0PAxALXA7V+XU/OwGUNHgjxrxQVleKlRT12V
HmXTO+f7xSirGbNrXQ+p8yOqNjnNSTgVuOFAk12qDkfX+s60gRNmT3InsDrrgB2WbHs9RFHXamfh
K92kXrXODg4C1u4oLA1Qb5X695r7NUaVM0hk9PRn8/mqjClY+XB+s28hi0O3yqKPA7GCC+HlFlBC
RclFjdijlhRf5jbILnmtxJ6wzOEga6X4y9/1MocjT18wGWjfERfXkAE1F4M6xlgmN4NtPVmlCL/1
6Fc8KbMcJW6npUgMxUWsj+5Q5oisgQtRsy9Fb0CpD/rOBAkZReB69SG+Q9ADxwWdouRTJGXJf6ka
wgHhSAP3XZhk6WNsoh7mR0kn/yOXkdm5UDXUZ6u1AIkWlPVwlkx6/TGy82xyc536s5uS0mLiLOHv
YYG6jT2njXv1nCmtUD+RlOeya6DB05+QH7dINLNcTvxS4BLoYfxKr2uySvO9OaeFzJtHsrKTNOjc
bE6n2P/qdipXsBdC7pu0HvX39tTxNmrC2ZndaBDz9I4k17g3mhrFyH605Z/l6CT/RZFmfYDiGwb+
IKE375o4n/zW66x4zjIk5y4F0f8JjaSg9AfTAn8pd1KqeT2uL18TqSh/NH2XO95gGLntZ30VDDhg
WtGn1IZZ47fQ705aYA/dXdCN5iOO8EX/wZxt7WNlOCMP8SbQviUtRAzq9doC3IlS6TR02hi6JmKM
0jlVYvGQj0MTe0MqpT9iVKviuwLtr9G1GqV2zphjR4VnO5IARBqj+AAJZkRzrFMN8YTJmSL8YGzV
ytOzXOjXuUHZCVGn5GuJOLzAhjGC5yLFcydco2lt0zXTqJd8aGVW5yUl/3FtyaieUC6WUl8EMIZ9
k9xNZqVMiTJEyy38bqoBQtEwmrR7K7fG+lFS86n50ISa/LsoZ0XzUoH0gtsLMYv3apCml8QssdgI
KVxJLoCX+p+Kxe69YU6DxBNNAXFEt8fyw2yNg+UaiSPqO0lVxX/IEWTRtWZI1kOFUeMasZ04782k
UuWnvjepz/A6aR4IuOgoAIergGRZmfUTh5QohSnV58lzALm0PBCs2J7CpdW/MBEJy1tZjMAGGKWj
pHzldje+92HQfuFq6f3X78/NKJAPQV5hsET+vIXrVNEs0QnHMg17oPRdgorUDys2nINUdncUAhjp
HH0eEP4vo1fep1JgSWZ664m/wGXq7gakJ7t747cQI6kv0HAHDUTrc5XvmLFQZDh58W1qw+Fe0Zrg
ZJhFffCu3rvAbG5jnorkpxtyz8TlNWLugjhMN8Q+pKiZ9n2X+HUwHDkN7Q1F2YB6zaL0Rpf85bTh
bIj8aJwhCT9LmCjxYANbEqcXHo/NAdV9ZygyUzjgFLh22huy2pSDkQjpGiSt5iWizs+VMMMHre2d
I8DRstqr+wWyEpYBXMkYnq7vl9YwMZMDCY4xht6dzElOT0ZpZD+lPMweBswQ64NEf7P9SJkoWbNW
jEhjapWZZvCF1bIvgutsNaOfY1PhCwLTUdlyd5ilNbTI+G8VvFog1hmesaRpJKB+JjrHc2os3G0U
QlxzUPV/jL5O78wp1/zcDMv7Xky/OJyZH85mcTdUaue1ddkfHIudvJziNTJ1PDlAIqyzRxpL+NjM
oX1tzAr/gtCJgPcL+dRadvlDn0zjQhp7BLDZ2U8MCjB88c7d0mMDQvicgca+dpSa/QABkXM/h2AD
Osk6CJTb7UQle+mGUEtfFMyXZfkrO55mG21Bo1KvShhmnRuFYxB/qWX400MRNfHPcgiOhCG2X8d2
ojVPw4CeKwW+l0OGBYTcsemVazwOtl8jnnkKVEDvSSGOAjSo9vVxYRBeVPyzfOQGRFKh6TzZgsZS
ove2OGEbbZ5VOQxMr41QbnCnsbL+Swsc2c9p1ia2K+u5ZZ+1MqgSD0l/67NKTy/0qQDGgT8OIcRS
AEMj92xplW6qqY3wow4vc+xoS/UphmM/Yq5ckuahEaynZ6kZjPdOjevwJSum9kcGbvu3kqT5F8OZ
QvXiUKJ3rnKIpcCDRsjSvZyONBeqM6r/mm1tNGdsNIZvFgqB012FNJB1CigHfi9wAIohL2fNfG61
LDvPytDTEqxLw7ou1PHqrDjJZPtmjyLIvdQ1pCohiju6b+hZ7HiyNHSoVWAFE5yicgQvrJAi/shh
DpdYZeQicVUYBIYf21KrurXu1B+bBtYzqYYNpgGFP0vxyqCjwoA2vGYhAd7XkSuNbRm4kmNOqqtn
Yap8H/PSLEHCNxlslVRLfhlxHQceWUD6T0hLTD8XseN8kyobIosTFtl9ozhBfanJdEov080mOneQ
7n+luRJk584Y22clrboE84O4HN0CZlrmllqnPQzzPMz3WuVE4aOTSnbvBYC6vhlDbJLMRhYa1LmT
zveRPA2Zb6Pp0nq9XGNgrndB+W+LKS2efiU6gb4SB6kEWVurHmwnS3sPlZlJd5Mx1H7PWZ7/SNtW
u8dgpRxOahaOjWtZSSjukrSR73DelFu3c3KAIEMh/aua6B/aSm38mAZHukt7NfvV1Y34VhdYNECA
eEZAp+yCWL/LAs35OKXalJyasOzi0xINoS+beVK40Zz0v1l08Zho3ay8R+nfNE+22nfZByywcDLt
oUDWvlCl6VMfj1CO8qzvL1IyxdpJD/IWcYYqdp7QepIEJPQhppFizu0pt9UkuhadFpQeKU/1I8tg
Rrt6XBvtuXFmOb2zzED/XY6VI3yejhLQtojMx8+6GRrrmBrBWchhVXhqq3exXzRdyBaQpbGe3EEZ
m+cALv9iAF5q4kEOeT24bdEYlj/IgZa6eA7CPB9nqb0z+2x27uhPoN444gL7JKRI5zSYw/NcBs5j
U+ryxymiwXlXhW0Wu3lvZp9pxGUTq6mH9Um0th1eGktrfsBtgd1VwWnsf4bqPCh+7giF50c6GeIS
xbAD8ripU3duRRl5kWJXg29XfX43xkpV+wRh9blVImN+50hj870uTeeXhSmBdI8lvNzeR1HIG0MK
4/J+iMzIPoVtMoD5GbVMcWFEtE91qmUQGuGSS5dJQlYLknHgfMZ5bRw+oinFVKoJO5zzSZB/Kkkh
2o8ogsbNh1ktmtDrMh64N1ZFBVc/t18D5MqMi17M1aeqrMXsv54Nbq49MtsFUkS/DgzOJhu0c+S6
oZnR9RexN8J5RJG1009ZXEPQnxvz1JdvJtEsQxJNgBsvWl1rhplV0iAEyADWPh+GcxvjlVE1deRT
pKiv1mzFfq8n08F7fZN1LIMCMVxUO+nurZPEoir/KFPDDByb4EunpvoHHndHQmSbG+/PKItHL3gN
anyrG69XtBh/4xDexChyj46o4sHDF8+dXh6pfi1Z7Yv08M9QVFkX4S9knlb3Oc8diuFoKd+4VvrY
HboKx5M6Bb+I0kLgtpgDAXAqs3OqxeG3/2HT/Olb0RynBLIau4yp5TUdOCoctCyvqVqLIrs+njKr
RVlhjFPJ4yKQf7w+6s7kAmCkTUnPhKLLGr2V5xGiG8MihVHF9kOGU7YrLCn5gQrqUVV/bygaJSwg
nkQs5qr8Bv+3LcZlcudZT71+Qm5b0fLC7/CleGvVklowUqiIIJBzbvtOmh00+pjhdKEWylNM5ntf
o75wkHRvkj+SIzA9y6Fz0PvcvvkAJheLehuia7C1QjnpT7ZBQyYWhe46POUP3hLbCaTKLC/6B7TT
Kcmu3hKDHGE330LTDxN2RCvJ2j3qq7MXQnc+mMCdb1veykweqe1WUtnqAwlaLCZ3eSjyO5EW6anO
2vYiSrnyUCg5bN5qm5PHtxG4eEHz2ASz/DKtBWJhmG08pDe9jbPJFwg8SthVa9mHXErm+reqpORG
kaYO9GbTaHpfjFg/9dGkKO40JejfGGyuu85arJpfPyLbKEcIh7HF2VzUkddBIdCjvI90/ISlzG5w
s1KCD03Qdc//yyjA5Flgum9rUR9HqymHpDaVz06tfAmx7XdkLP2/r4+y3UIcjAW8teiF0X9aBRmj
he3G7YHSQxMFWCcGoYuwd/Sp7cb6APu/NxQmiQRS6vpod62GClJMC1L4E7egVZPHacyMD0E+D6Pb
puMQHxyN7RotXqnUeGgzg0Jdo0ygwmpOOCB3qpqp7A1aFJ81pT7ip+x8EvfPIn3GTYT48KooMpnp
XFLKT7DVlX6kTZH7o5SrV4RIh4PdsB0Je9IFFkkPFrmFdWW/74TRVQWycbpRzg+BmP7NrAnX9lh7
s1v2suOg+S73Nz2sdYteT4a5Qac0Ra8dJnFfUKGF0Ca5alQdYWM2XeVlKD6GYhyw5A0opQXYJaMJ
ze1aItIYdrX13YF2es6Q2vxalqb5mU/ur1UcwsCVwKIdvNa3bJTlB4BapFZHVxsf35dBpu8toywr
bqCptcR4yYvYdFxNyE51sqqgCFyNZp31ocZy8bfdVkrqtw4tB/w9A3QKstRG2KaNTMsNFcl4M7mb
H0eDBdAOAWDrhIHilaM1BoVKPUyUWzWb+oWqvHQpcfk8iGh7+SnlEZXOLEpsbOiX84C800Rax0Jg
vwvBN1eyd2Zhpu4wgANxo4BWQNnMR7iMveUHNQr8ZGmabijGLZYBaK6jnY9ZunFCa4FIPgjzovEe
v7S05j4jfD176RBdlOjIu2l7oZHSYTNCiQys8SaIW9qA8V9FniMko/yMcZrkhuhZukGupamLhY58
UNXcm2MgzRC8wKBQ/1tm46/SEOaFciC1kBxGwwi+9FEoedjmBG7aDvljVyXzUveoDhLybdjgK///
oCR0LweFoU+ITGJSLPTKLwYi4feDWOjk4lAefSfignsAI7kEXojEqz0EEFh0NvTeWz+qFEOo7T7J
QXp0iSx/yzohXww1FsXORUxzWda/ZlGLOsjSAR9El0x9xu02Pze9UXgIaOmKW465eUmi4ZukNEd9
g53dilgRYBtuSXCymweVAE4ppim8iVTtf4XIX82MVys091VAuy7CYY74UBWW9Y82FXJ9j45pcoQO
3plkFXoKtfHFgXajcKH0moA/XYQYgZsT4M0oPOtSeUR+3BkFPsqCLiIAKZu8sp3LkUyXWn+CTMG9
M4yR4VlJZR/tzt1xKCMiHuQshgGrLQMsY2xNBO6gTMcKnrpZ+JRBCzw4AztbBtQjzkTU+M2lJ/Ny
yyh2aqpDLklXtcsLj0atg7e3MlMzEuo7u0pUL0JY/n0IfOztGQ+vQ/MP7QY8xvrSVo1I7mMUjm9x
GKBXZ0jBCXl22+/COTqILjtTSUmWw44CCfaua+xJqPWDSvDGNxf1gvf1YCk/YcglB6PsxDCqGPxE
hvrD0H45lXMs4k7qgvBW2phKnhQRqr+N1HSQ/Bmz2j7DWqnGaxny1jl4W+0Esv9HyaLPBU5qDUDL
ir4ubRWoRjtQLXOitPbjaa78sZCi65tTYvJgm+CCuCwgolWIGZQmzgCzoSVfxXie8n4oACqG8RmT
I/V/+CwuhKWpBvZrU09P+xS988AKkTQMO+xVssi8myCi0laOi+HIpXNvEmm68JwCiAzzfdlEfwXP
oTacWoqb+JYKLncLkSZ/EIHh27F01OjZ24/LoxTAnkXGuq7R2KrS2pk68xYugvCR8uJ0kbThv9dX
aoutxgYeNDMZC8gamkerDyqd2hhMsrYbr6PqlGhp/QHZKPzX60E7jUkrfHq9WJEmknkK4sFAnnN6
MxqG37CoIyDqhgYP0fnlpEax1SVyQGY+yLm4ZppQLtqApLoIm+lgt+xNKqd7EeRTuAA2O1OKHTkp
UFRNs6i9s8dkuoypHR9QS3dnFTIyEDJ6WUi4rL6IgiIdUGgEN7lSVD8qVetczvnsWnDhvU7uMn9A
VcwrUaJx66nLP4hAfzODaZlVKCEg7tFu2+Ah42nqs1CuYvi0ZXmOKYCAuiwHF+RLdjCre6eCdzyx
E1I86OvVeY+wwq66psbUfQzxDOsmy63Hsf4xNYcIh92hoHqDm+NttclehKVFugHR/AbzPjmpSKP5
2hhDho61N2NXkVgBacnhoHgAQWVVP1kUxjQnU3KI9l39EeCM9QV1EhQTHDMyDx6nywytkrIFTsFw
9NAR01jdsBKn29ILdF2krO3Psix37rzwsNU6kS5yUdm/Xj/3O9PIeAz3B4i2Ofay1CWhKiOc01Vz
HqFArLYPGs+x92C2goPdsXPloSCzDLWgxzcs3V6vBogLC++RNnniG+R6PjIJToF6Qprzf+hpckHl
1vr4+jfuZC2QVLgRwMPAXl3Xv2Sj1CoUZMnc1XI+1WoVE9/k7EnrGxmh26ShMdXJT0WWD2/PWihk
ouAKa2Wp1KzOw5jnEqfEQAehHUbfCKPIxyAxO435oUnwXqhhj+KFuCg08npYhZrGnJDzyrAWp8Or
C9eKzfFUqcp4TgrThMKvqeLcmaV1UyWAV345is68F47WfX3zbC+pISVHCqrb66qSjDjMVAmPg6Cr
HyMpbTxqb/R60+B3qmLpK2Nf448jVLPXB94J6Qxswo5ZxM83Wxl7em2qTF5NUa46j/DF9ce2SuLT
66PsHBiK30R0hJ64Ouxlk/918RdhJrijqN6qNGY+KXI3nNVwWgQ1DpVOdz/or6FWsQDD0N4aaT/e
2rEyfUeZM9+Su6PK0c7pWOyJdV5ki8jwH2LhXx8EzDWqmuUxnQ5D/hPubvhZhcNzqcg5rnpSxAk0
QqOgb2t2xefXJ3Mn2r0Ye3U+VG3qa5mn7U1P8+KENpdF+4niKdFDcWPm9mCLbAn1C2mf8gzFmSW1
XyPWSpE0UyOhLAX6M4wAEYTZNWlT+yvFK6wAhw5NK7cB8uPLUxDy5U6mPRhhOT8iHZgfgUD29tKi
W0BpHiFi1FJe7qVEn1l9fPluXP0I9lt0VR9NsAyVq2tD9+ntcw3PHaK7ZgAa+hM//lpnCoGj5gBr
QFyo+lHQYztHCerKMB1jP1PGNyOFmGnkSpZ7hVC/6V86yBiBTp2ohsdOdYt0vfESS5f8KDSNg9rj
3g7mRUrWyAPb2nhsq5EIhkjDUlerQVcAFw2iD4NUIpwedUBeBiukhVHHZjD6II3St+9hso+l6EpY
2OY84BGm0UBT8CbHswlUR/yWJ/RuDLXqPiRWkh1s4Z09gyoLni7cocSg9ZWiDJo9ZcCPb33dt++R
jtL/E+Egvle91B1F1N2xFnopBWVzCzGzDbpBnYmaTmsZ40MRmMZVAYp27Qw4lq/vzr2hIHyQkBs0
ADY3ZRHI9B4UwmrU9tG7WRrmsxnm/adEEurl9aF2wio5LpEbMgsV83U6lxaDKZcBfZpsNJL3I8Dg
OwAf/8M6kZYycyr0qZ11Cmg6C1teek4i+j41rfBaADuPfddoBx+k7hwAGnxctzxn4MWsj7aEjlwS
IPVwG+zZkgAvV1Z9whhdd84jEJvY0+o86TwIZ+Cs1MIyfwWFjspvUmvyj3bGnZmnSTmB1zSU9FOT
j/yRqB1MHFKkvkHMNwv5360xGXA6BxJhK89tlK06BMQwsZ+S3nMiR4p9LIfY8GGZa78xtR6Ss2wE
uBDErQ1y5/VV3NkwNFaW3B8m1NJ2exk7QXN1wONhM6ClKk7QuqaTg+rkU9QM718faW92cY0EDoic
Bg+p5d//FTglOw2aGk1zRFhU5I3BY17s0UwvGDWUGLXluad14YghHz54r4+8cz0CE2ZR6esvRMjV
N3ZWWwe5WmIs1if5KWE+XJGmwyVpw9bNC7k/+NKdkwHClXa7zo20xZzQ655wbgID3Zl6eCrLYP4G
st45SMf3Vu4PaXwp4O/AItQomsEwxrdghqSX9OrwLA2ok6G+e5T57w0F9hkTIxCkvPPXS0ed0AhD
mYJCbZa+iMP6DFEkc1MY+wdrteR9q4cbXcUFBQ/Zist8mdu/d8kE815WAyxa9EQaLmariW+qhJKV
55RBfM7HJP8A17QK/4dzsGAJEAUjgdv0tsWgWHOY2IwbAQyENDV+z4PxXRdY4vn13bg7mdw6wJLI
IDZ1BPqyAGINI75ZUpggNxfqHpKjujcp5VGSvbfxly1ILZuKxeaSa4c/7Y8pRgBoyj0TwuzPLMhk
z3DC6cESFFBe/7Q/zkjr1UPgn8QIUjXbZXXSMBQzwXYiA2QNkfGNpoP6VYCc/SCDav1qVHn0acwE
Dj2xVUc9cuyB+l8JduKjDbFG9uTOkiaPfAejTqsXxRVBgm5y7QbTvAEX1PbcJVb/szcau6LtKUa4
TqMhcr9WS+Nenwv9yE1vp8NC7YAPQdSI/1qXJ7kreh3ZmORWdHZPo1vK/6149/4qraTuPX3Wbeo/
tTr6Mx2iz9pgN/PBpbQXS9ACWspOC310fR4awx6tWljQ+2ej/KqZIMvKNBwPsDR7pw7UE71tVm6R
gX556iAJtb2xIDukeioAKsbNZYzzz44zijvAwrXn4Jl89/pm2TsHFF0XnDgdrM1De+bl2QQ64Ive
kn5BOVIeqzSJ7tSs7Q4KJnvHwF5IxaRgFJ/W74M5pEBBwgU6ZpalH7akKz+1JktDxM3m8mFoiiPB
sb2rzgGO8wdwCE1wNZ2Rg2mHaSy23VFdPXEkJs+JMZyqJFt35Wpov2iNNJ2yjL37+qRuF1KjmAXb
Esj/Diiq0SCqlCWRunWG7IQN8wBo2h5PNv6y3thhailyIzrYPdvPZVDe8XAikXPbAPRmQQaTJBh3
SkFb3KmS/mswU93L5lDF7SgznpqgNHwV/8uDutAOWoKROZmLYjU9i/XpsCdDq+MBXxG9rNJvNFwz
wx3ieYaKiLfACV4ypOekTlEgaB1pIO4Yzpegacp3AmMn1W1IYVWv6bPoKPRuVXroe0FHWJgQ2g4k
CxF0VeVRyHvGSKwvYDkKcExoqQe+ofTFb1zGSgN2gZQ8NVNb/MrDmYRIb1XtewpodHbpHObZwSW3
DSb8JkRu4PvwqqSi9vKYK+VYSllHMi3nXXun9WicmjWcxNf34PZgU1YAvYVGwZ5Co1UktL5L0i0n
yI1bL6V25FVZLKlupzv5kbXM3ubjCQcij2LEIr318ps6JY/tTiJEp1Es3eeZIbuOnI0nHpPyJZe1
6dyFpX6vo/FzkKrsfiePKfDJqJduHHSgncB87IBagUmBDtCDnK4F15ikILz0+pTufeQiqg3lEXTf
pt4itCbJYVKS64VRfo0ggMReETiS7tuZVGAJNwX2FxE01X0yo9t6sG228ZPWC+kK0n4LHmedP4dJ
aCY6K3gT2tR4UxanH6zQity5HJKLrqbRwZ1n7UUxuqpUt1FIWeR5Xq4pkKcpFuViVN1ryWOstkMJ
EbgqWogWNRrweDPmNYsLs8KbSxtyakbH8qeVOo19suxuLK9QNKb6GYU3GCOzZsOejYZ4eNdrc2t/
7eNBak/UzJL8cbbUkqjYgbLxed8Z0l1tpmNwwX44Tt0mmBTHj3Q88M6jcBrtlPdgXNFzDYrGpVTR
aZAKevE4mH3SYhgVmEh/qUpwn6c9VIPSns2vdKPt0JUjUSx0mVJ/DKoukj1wsX0Fs78tnzMrRlp0
GCWtPCHClMeneoYf4VpZTc0s5F7E1kLP+gWEpCE21tP4k/jouIR0A4ge361u0kbEm8z+lwHqVvUH
Y7TocNZ9xiGP7cnyimbGT1Y12hqeWyMVgz/LTQsrY+xT061mo1f9rAlM+6x2caS4WSXnI+c30qub
lGAJf+5QxBd35HHa57yo5O4xh+5R+WLs5fcyHf7Y7QKzj/y5HRTt+fUjsLMJeRYg4bmUAdgTy575
62EwVhilqBV3aoqvmZvTa/EmMejvEn73v2Zo9Z9eH29nD+KEYCwlTkdFk2EFjsqVcm4lESe3rOxU
ydOdhxxZy8wN5FD7ty/k5jnv7ergJt0LKYs+6aLqRqd6vfE7VCy4nsEUTEmo+dSu8F8kB76IoW0P
MoXdoRaDFoIm4k7rQ93SkRexmYEpcOb8TJSuPZRlgvsGl/TXZ3Jn5VCQ4RGCOsNyMyy30l8rZ0DT
n/O4p3mLnIXmdrWZPPPSMi/taLe/DCEfofiXv/DlKwTJEcrBFDIp5Wwyy9aae4BRAqZzbhWGKwWh
wLtSIl4chOW9L4N7TiF8IXFulLFkszPpleAgPstJ7Q30nP1OEa1L2bHnBTMdSabtrRn9N7gsFLnJ
LVZxcQx0FNNt/II0ea4uGEcJv0z75rmjgXt6fdF2h0L2i6cj5hiUhl4uWsht2stFlNxMuevvQ4TQ
b0qlNadpMvX/YSfyCuCRo0GGVda2EcUElDJLRmaxKPST1KS6K8KoPkU6lIW3f9VS6aL/ai4lhtVX
taY5alGFZPSUjwgOSsOY3CGYFgQ8MpF0f32wnQgC5xadPWpAf6S3Xk5hrCsT0hqLvZ9mp542O3bn
AlvuXGQoqkuLVPY76hhH4I/tk5WeIUwkDfAsr9Z13KqyEm1VmXwoH/X4F20pcUp1RdhubYyYiNO9
COjHmFCtoLk65udQ6pzD5HdLygWTxR9HKpmuBSKVLz/dkmvuHe7PGywzi5JUIaR3kjOgt1pFIntA
ccbOn0MIyzUK/6DzPbx8qs+5LOfkFzHKNAdLsXNQQcUvTlFLgZcm9svfMyq52ptxiVT4WCL5h8yk
Wyel6hpRnZ7MNjjiY+w0yBZvCGjlbDJqL/JqAhxuJnB4pEyRmqhuOznjnehm202qyPJTQ6R3plVW
Zz2cw1M6zwnF5i64zTauqK9vwp1YiH09xU/A+gsRbvVDlN6Q49zm2kyyrLuzAiP+4OR6cH59lN3v
pYxM84i2OZKKq4NV0+5E/hmXlMRe8BZ27pxxr9axeUcLpunt4mo5Ffx93kFebaCfEjYAeXQK7JfX
f8lO3AKARVmNDgg/Zf29iPaVpYVWw22cxtBH05BgYqSzh5X4UbVr96OBrDC9dEGWnu/LXZU3cRDn
0OxueiC03pXLxjZguqr1v+SI1RMMyuRzGXfGnRFNDwPy+Dz1CvXaRM2R1v9OqFnahHw2sRrg+np/
qybJyVzx1UYjwa2Nsv6e7lb33uzi7sJjvP5C1WE8itw7wyJgALeM6whO57o8FrYtFToqqlelGHEl
LGc7UjwNKdNzDV2p8GCyoyHUVP/H2Xk0t42kYfgXoQo5XAGQFBSsZNkeXVByQs6N0Pj1+8Ani2SJ
5Z05zq6aALr7S29w0XD8+DOfWRn+HNPCrTfG3zpCabROMtiTKLzItISz19u6jrzZWQ6KCUU3R+sH
h5n6kjjXmbMEZHbzXtmYISfdQAO9ESetWTTDzGEPRqbc2RM9jo8f7cwOxvKLkQzdCXqPxywrAOou
c0Lko3Ogq6HS5UnYm8Z+gEL973cDVn20obmLaI4dpxPJuqZAFbkQW1AX/mL0+oNIcv3CKmcQNegC
8zQbGJGFjit0fFgtgbMKQq84ls3BLDrlKdfcgYxpTjLFX8fWNu9UkPMbI6rtUJ9Nhya57Wjs5P+e
1vDpuKE8xCLYtEf7BoHZ2IlVkVzHFIv7BtWCl7lwLD911kv6gmeee2Mdg0omAGyJwFbU/5X3kvWW
YN5Aeds1Dqu1F6+SOKdp3we9Wrsg17xO7Np2jZ+zTRsiqPNhuvdEb/z8eEOd/yFkiwQk2CUnc023
m9Jp5Ia+RqMhxlGqyQKsb43Mp1EWw2ActP2QtjLQM12GVbbovh6b9q+Pf8XptuZtoNTxh7F56rQm
u8Zqcb9WolFtEXnm9yAU5dooD1vVhRN09oHZaNwQRGC2nP7+zbdNZaZTYilRsbmVBUbS5YafNQbW
sCXoiStkBXRxaFJVyX0nnqx0X1lJf40QMrzGjx/7TJAA7Mjz0hiF+Icw6vvfwnJeISwrYXY2pMC2
m9Z+zhF7+1Ql7fQjV4wMG6fVfJJlL6OxQet6h0Ooafj1mqLR9fGvOU0O3/+Y4xejqRTPK4wRvVbr
p9RyUPSaNencdnk7B6XUXASHoJB5bvLQogv271cBqRDAVk4gIoqIG71/Gd3QGuOE/N01st4oMJhk
+H+Q0d9xcCD1K4vW+ySnJt4j6Lep3CneNe9CqS/cAqcX+QY1JxuCVuhshmvvf0ZushkTe0yuC8sR
V5VlSyVYy2wYL6xzmnbytynjN9wio5Xjb98Ix0uVWYNNYi6QuZwcXKbVjPvVslMfUTTl8ePPe+6M
baYitJY9k6h81LNIUUpbTW/hdqtaJRyWdjn06zT6SI14F3gX55baeHmAZ3g86vv3r7B2p6R2Z+6U
3FIyP2GoFybuikpfjTjHhez97FpgMkEKbiYu5tHncnKrruq6SK5Fng6QgQFFWoO6gC2zLo3bzi61
0QNcKlKGKNvO+evOrgsABEtqI3pbqukjYjLmS2XP0yccv7xvH3+sc5tww0M7G17Hph3/fqkhVrBg
t3PYW+Y078w2VvZOUVYXMnP33DIbOwYoKckEPZH3yxhVYjXxLOPIy8Yl2zuZqYo7CSk9eRCWNn7N
+qLUgspZmT5PbSfeMpg7+QFFvboI0sZrrIAAITMwfF7+uZLLkO+TiV6x3wmp/lx6QqffxkszIA7U
ZwXmL6I0Dz2ZxRpOq6RzOaR28jsz8771iUVY0aRGtuRB05fOFIpBgeO4OlaWBjrNlt81RHtKA8ta
HvAoWmKfDlG53Hdxw3ZWEcUUwezpNTVj3jvOVeKqnRlMaWrXhNTS2KO5UXVI2412H05iWbwdNX8x
YcgAluhO1Vf3JdeKpbrFy1egVo0s5k6aOV6LA0ZZV6VTV+BDnDbNr9bCNl7tEkcAP67HJN4Vy1St
B6eclWGniQbZzlZtS/eWdF9eJQmCnf6m/fLJUBow0XJWxi+9W1ZxlBp9/5Py1kt3itoWd3onOlSW
5grhHOiQYtwJMOToPsUZ6pA9kgaNP6hD8kzBhP5EmmA86w86fm9+XWsS8aihp2+WKWbzRu8/yy8E
ijPnADTQNjRVNYsO6FHuEmeMg3X0b6LcnMsb4jqWvmUC5GOl25xeON+n0w1q4c0dhlCN7Ia3/Zi/
Dl3c942R1H127dlJtmOesPiIhq9htapih8JAWFclWoJOemnh0yoC5AwdiK2XZkGgPLpYRr0Zjd5x
02tTLYovOfYLX2dtzhFj110RYS1MLBZtYl943jNRGEs2iybNJsoOVef987pGGo9dYdLlTZvh3uWl
XCE9fz+b7nqTe+YPxprKoV8mGvHN2F24uM/MTGnn0V6GGASsAF2Q96t71qqZlRiza2REaw99rak9
YM5EX2oUcBCH3pyaa9Qh9cFHkKR6BWc0PoyGRzGJZmvhL1pvHLJ0nK8+vg/PbDk6FdugySV+nQCo
nSqp1qxXQU01WGkSOqkf83EJF4ZiF3b3ue+OtSGXLlUAYeVow2XIr+lr3qcoEWU2lNJ1DEqv+qUa
SePno+ftmBlfmsyfezyuYFODkbLBm44CZprLqpxdiIow9/U9F4gWxYiS3eaKdkn1+9xSyIlSRFKd
b5oJ779wIYCfkWCxrTXGrRazn3DqtQlf7FoePv5oZzIc6mEmyZt86eb/8n6pePZcwCkmQSyXseE3
pZfczmMzCcbuuThkUMPUC6fnzJKMI7d55GZOScP4/ZIJVi3Y7rkJVmNtusNowPrM/CnZeymiaIW1
KBcOzJnNsg15GV5AyDptbTW5MdPBQCc783RC9Lg8133ZvILLtoOVa9K3Zin/j5sJcDJvdiNLQTM9
uplK4OCOvXjUjlk3Bv2k2/eKrCmel6EMEF8WwdK2/+zgyFfUbHrVaFghF28fLWojYehONjndYjUI
JSa0JJ0g5kA4/8cn3LIRclRqUmBw7z+hlgwNSm+rEhk4U/sMNNLAyBs33HTkDk1WKruPd+mZHIim
OJSeDUlMH/hovbiIq9wRixL1Rd++Om49Bm5hXdoo2195P3bamMh03pmm0RU7PnZKNq25U7hKVA61
fpjlWAfNWrvB0PTWvx87JoTwc2w2JSX90QmXi/TG0mMpU0+au1mB8FEZ3rc879wdBp+XVJ3OHbm/
ljsmlOZgmG3mw9TuqZf5aWppB2nUIrTSUt+BTrvUrj/3JgGjERwtmv/Osc6YMNJBOvHiRdJcZx9h
uuYa3VIzGCdFXMDqnltqYx9Ddt7E8I+bU7KFxqEhfBkNstiepWmvzHbhLY6wyT/ehX8GWUcbhB2y
AdCY7572YYaes1U4KcZwtV5f2UiNj4AK8jlyGd7fLWpMXjcXvVfs8LLOf/bm2M/+TOsZoNIoOZGm
Id31StQGat4lxbP9rGbeKj6j22uKnYmZjBqgTx93YdWsqvWAc5p+cOvC+pqbopkDC2zOTVrW9rPT
rNZX1FDJ3W17LY1PNOWceE+Yb362pVEhqjm54i6mFkq+uySe0of3gb1XtgAsCxZdS7PQAcOu+rMS
u57fmkDkfbT+hft9WCeh7mCxJq8ZjiXSL61ZNSO3r9U5iDN1+lbo+TweEMKxvtCPI0hRoSCVb6SI
15mKlhT+5AwS7IF08t8VrXMmRx9/jDM5J20I/t3qVwLJti/+yjlX287trEXROdUL+6aciziUGkrr
24CI4oOiWQEk8quE4nvh7J7ZcTRdYQ5BsEdq5viaGDQSKBU7XkwxrGY/878Iy3Sg3yOt5enjhzzX
CNtgBKS4KGmy3hbb/npK0SoCnJmhRAoOfleS2haKmFJI8mt2oFJKxSd4zUGf2ua9WRtvaN90jx//
iNPnxdEFfDrjCZOhzPGQoMIOcbRqIImVaL3ABsYbxL2zfjZEsV4I1af3/Cbesw35EFeGLHV0LVaV
WTuJzah6ZjB0RXarXJVFN/7++IHOreIizuSyxJkui7WC4Wlr0necHbXbRs5mhIqtfgnzpZ3eusgt
ocwD+MTeALJHiY5YOrSIwFmB1nPHRw2Iy1sxLasdICNXTgEQa1roKGOIe6pZ8YK7wHqQGbTYbNXs
N8ir2Y987j3Aymr6WWIjcDWznV8+fhl/0BvvLzXarIycUOEjuT3pb9KuKXW3ntNrBKyH64ZejfTV
Ma1+T4qbXFFWIDSoQw28lXUyUfdW6+dqLeZdmytOaE2Oup+c0b6fUnuNPv5pZzYe0xqkORjXMOOw
jnZDOq7ZgjkMQuruMB2wGeyvrBiPm9rWyvDfl4I1AORXp15GqOz9OXMVlzFYiayKUEY1VMsRz4W6
i3elUVyUkTuz/YCjw8QgjIDlPB7w16QFIOLIRxNI328TLdTKb2gzFofYGOc3G/3FNhgpXhO/s+Lx
HvjLNPmgfcSbTVtD3IoE6YvFHCYTSBjdnnBZPf17C8QLC2YXsoyPDOu67NNEFbT2lKYr/G4yhs9Y
OGZf3b6aU99gzHsl9SUvwzyJta310iyvngUYN1StcXxoNyx2aNgrouqDoqGKWlULOmVaYrUW5CnV
eBPMYGj/lo3V+xMx5PcyN6nrC4T1bQYSMu8CHQORmG50kz136epdwu+c2SEbpJIKm240I6Htv/91
PSpMvIohRVelcrMp0Je13unAth8Xo7kE3dk229Ex2YbwuCIwccAa5Ggzjl5pGbFH+bfW+as2Gulh
VSwRuJXRh7o7qA8ebIgQS3rVz2ohL+zP0xoGPiANB8Z9iPEwwHz/oBqIA3csaQz3RqGGVe+JEBpy
FySeh7swvBBgjd0laZ5zj2yQ4W8WrggfHh+KZHaqQkEe/HpRc3fXM3+JhD1sWLpxjp/qOJaAUuIq
PqRtQ1+hG3sgwh+fy3N36EZa2vJk5g30QN8/OFI5s/RiPUb1WhTsO6+sIsZAsfdb4tyg/fBoNI3+
xOAjEqAmsyscngiKK2N0ZdfXpv4wF7n7RV9r67c5NzNyis5E836dlUvIhXOvi2EE0H16Q2f6Mp0J
isvp46jCtqYDOQGeDJHqjBywpXll+yLLdAfuzrr0V62dpOqLlg2me+GVnblewFKzU4HLgKtWj1KG
OlOpjIqe9MTwZDDrdvlg1qL9Z0oGBRLbEcbAxlQ9rshEUTgDeu1KJNtMnUNL8dKnJUERNGhk0+t7
9LXbzx/vhTPhlM3vQE6CTHPaFUlKcsxiEHFkFFh/hr3S2oehmqS3A6fjPbsM918+XvHM9QJclf2/
oW+gRR1tvkGLgZ4PSRz1XIgdSfVOGPQLlrKoLvTO/vRjj64XcnkUxZAx3YZNRwHIKrq4yKRQonmx
lTsz9UrHpxhd1SBrl+U7G27FOAAsEgjktq5kVORa9n2md1OHSt32b2j0G50P2877FdvoR/umYmt3
VjFbD/iDLLM/aF2uBaumLghfVoo67PtJqa1rqbd0zZyBDvovbUDPJdCTeSEHiNvEw81g6Z/GOcPQ
VJdLDOyt0NsXKxtoqlIkpRVmKpSSu2nqJiAI8Si+M25BKklfFPPzpK0Ml/rWqx8UJqWRRz+LgkUo
pvdEVqLe4GCmaaE5mXZzx/W9iEcmVaCs3TGv1jDWSnDfk9mtjyYptxK4tVdAw61qpb/Kihode7fu
tDRU9N7EYw1rxYMHHbV8JPUH0KM3Eq2I3vUWK8AjwBFBNurqiAV2O953qugruqcOw9O0VF9GuCTP
I7JOva+kynSXlV2bIDrDlRysC+jGpvLcZ8OgoAK4PTmfDLBgX1xtaFyAM4hOh1njdOY+ZWoKzn3N
lzWs13Xp/KqfGHbhcJn0geC9TP6a4Mjkd3WcuqGb2i73URWXY4gdTT6GsCHUEkGW1YNgsjQlvBM9
UVTfKdr6P5gS+DIhqZp/+Xizn4YYjD+huLsw3ZBPPa7Zp15YLrM/K1JpJu+EomffStSZ92o1oSi5
WMsee4JLedeZAmezG2XXU8fBKT6OMamgmLGs3o4k6mKoJJmdic6V2UiLmSQAf982+uRX2RsYntGd
dPkketrL8gbCUjFceAWn5/39j9mu1r/SCWSI+DiKA7u/qJKwxpNw19idvlvUi7Z6Z942GGfo2vS1
GDEfEy0du+JgzboZadycAfB+9Xq0mrTCwnL19isH5U4YqIt9/I3PPCC4UpIYLpltYLJdsX89IMw8
kY3VZEQT1+YhttUuRNoAbsZ8SWn+zEoU5kAF+IenPJZ/zYSNSnmOhcwIdjvshJU/CTVVb7rRSr99
/FAnceGPqh5AHWuDsREfjh5qVrJ20hMvanXlaeW1Xmvz8NkbMjQEVyO5FBTOLaczWCMg8IQnY1+t
NhtgSTk+p3jU7NZUmAHJhBZ4eWwEZrVe8uA8eZPbZG2rTMg7QUQei7ziFJJasbqC0Yud6iWeRAy+
SsHntK1X5ZL8xEkOsy1Gww5JBKLRSaMVl8DEKpEVjKwiy+KrGhyRFZS1Xu063R7GYJUdfnsT7hwJ
t2Ra3g/jWl8Qizv3gsn3/rAgLQLv0fdcdcYReJs6kcvY+i6RplMeJtCmHbl9Wd+0XKEXMos/2j7v
oi+PTTpjoLFPxXlSkpnc3hXAHi9KC9cerjptKNfQYIYGMRiawgSoCs+QWsssOHDeWBuhJqb451DP
eiScEfJy6hbJS5ulM/iGdigGqPWluNTzOknt+Jk0YBjrgpCl1390fBV3JfwouMF2wBg/66g2/3Im
458VyLdVkD6EKgb0k6z7/XnydNhq+Gxg+lp3y2tbSRuMlWTGn6CQ9PLx2T33RBtNDEgf7YeTw9QY
3hyvzDMi1E6WHTnxeJO1mR5+vMq5I4TQiQffZpMZOj5CZHdVRbHCrs7nIijwwjnQX2392KOn+vFS
5w4QRT24EGgrRNKjPM6eBxwXAbBHg1arie9Yk/GtJW4/jmMVfy1BJaTYHSU9qWu8gOCzGZvICxXA
uQMEUA/lsY3Gz0O//4AaplYYZUk3kuADN09Q2gaQwYYpp5FbK2qEI+ml5z7zIWmlcWopCcxN8fv9
mhJRc1Jz3Y4oadywrqvuykD0P/r47f6BXB4dVCos8hQuJy7E47Ga2WuukquYvSUQrNohbNZh7nfk
F/lzhaCA2OUUsm6oDd0gsI6ykfDEc6vsH1AwBUKzZlbTBTigKNZrjzHSwxhjhOIDEU+SQNVWIT95
yOKkn2Inbb6JxhLKzToijBVIz0l+TqZZkWMr9bpHbtcbAtXCHsyMFUy2RvwrMLsaNKOM2rmJv4ja
yX+6Y1E8Y4VtuCHKPtK90k18goK576ZX1ZFgTBZznn/MwmwuodvPbPpNABnoxyboQM/g/RdR58l1
ihnjMsft+4OmJsO+ngxl34ii3n/8WU6SGfohjOaI8qgaEhiPlqpLmfa2ghO3JNcOAIN4/mCmeQgp
ZD1YekXJhIzY7uNFTxuX26p0LJl1Mo8/QWHQwi1aC9nECIkeZU9dXlMOML95bjRNu85IJZOgZqZ3
t0yddb8ORXWn0NC4F3aRR/bkwSERpm6/esjxphfquTPHweKto1cDjZ9fd3QNELisNW/pBeiK3fyI
FWt9lMnS/T/vnXICjopOQXycPOfG4Iisc71IadCoyxEIaoK4TM3+1oHQMEa5MjQ/urxAUPzjd3/m
liMV2QIEBcFGnn6/t3q97Ns+n+IIYDKjHk944bp4cSDtvN7NeaNei6X0dkJLlieMev8ZBcuXp/1A
cskGN0/2G768skBZ3yO5tMaoFV4WKHlZXZX92KJmpZW3vVeNu2Gc9X1bWvqFKcW5pweQxzzGIyWD
EPn+6aVm56XWZWSArtt/2eQc7i2jUXn1Dmp92lCHnVYOPgXkHCyOehEdfeZ+xxKScLaJwvALtpP/
VxbP80o3rss4Mjf2LnJ5Q/2Qu2WuhWJc9Ydl1ZWaCrHvfuXrnLLxCue/zkrNGxAds4Zo8mosV4JB
5mscmyQptZklDwvs6PbCNjl3BXlwzjde/x9RoPc/VPYFLtcTqWud9d3roucOYIFcUofPRjJfCPJn
jhxYN8jtTB23GvboyDnJsih9Qhmgg2plUiqs3/aijv99vPPPvHvqJwACwHRp1hy/+zrVSlVRGgJQ
sdpXKG9pL6kUYq/GpqIGovtn+hfEXuZhG6IDxd2T7L8wRN/OfepFc1HHhwEh8XznVGNfXagMT+Uu
WAiMqaED3mI08cem869NtepIccQ5iUutCVwzSk3aLj2I0XjFU0tpnr1YTt8H3UQcl0Ag3vQyM3Fw
8Ux6z06dtde502bTv2+gdz9Kf7+B8PV0cLrsXMwye7lHKz5+1DEM3nVqvF5I3E47EdsLAK1AJAMN
RXLxfq3OqJ2+aVU3Wsx4PMwpuKcMcq7vNF57VXHbBBAtDJ8jk+FMutCkGuuyuLCJz5wYLjaTLv/W
FSGwvf8Rbd6thdIOZPiE2zvTVuCj9U18jWrvJTe/c0ttbDMmlOgQn6T59bj20qrYWY0pkt+DmMYd
VuXii2M3nz8+M2dOJhsXrP5GIOfGPkoPNItOWgZ2LhqswdxVcdI8rUPqXNCSOXMyWWMDRIJdPm0P
ry6DS6sn60WKav2ipiK/mvFresh41UlQeKP9/ePHOhMGNgrSxvMnFNKSfv+tRF4JJ1FrN2oGYMq+
M3fZa7k4+fIt1SogV2bjpW9rX45PSwlFN5jQUL10QM7t2o0Ui6MPQgDo8h39CESbnaGrZydC+XN+
ZTYXH3rMiQffnYw692NKgNSHzFevDCT6/gaMwHotXaxOLpyfEzwGhcbWWiIeb1Oq4+tXrjHaV6Nq
RV5K+zMZXcPXrLnY5Roqx1Vbikc5rkpgISV0IRz/ibdHRQFsCc7spm+CQuDRoXGw3HHmpLMj12md
dWcug7nv8Eh1fX3SjekWkcu29w3EIK4az4g/p8KJP+ees36SQxFfOsJnkmG8ajZEMpfIRm58vy1i
Sqy0LGMr0qt+wOiI7+PPEB9CG1mUvdb27c6t+vXt48145owhkeigJAgw+JQgzYUOSL6r7Kga7ddu
7eobuAjphc7MmSsDRWkwz3CisRw6noFSVpYQvHk0kWFxX6lLh264HOV3/OrsbvfxE51dDJAG0xcA
3hitHL3HPNkctiX96LxqohrpluvNIDb0htn892ydDjQ4TUba27zn6JP1amXHpb1YEV0c0BlVK/ZS
tYoLJ+TsPiVphU1OWESk8ChrXtTKmGOZW9FqLl2xc9W6QvmnKvOnuNNyEXSrlt+OWZMXAY6Q6aex
Bdrk18uMI3KtVigy//sbhu69+Y0yPT8ZaXtOMwylLNipepPeTDSWGn+Gd1eE6uSa44XQdm6Hwl4B
XgHg7bS1SK/SXFZ3sCOF8V4gmCUF+ACXF0qic7sG0i2AW4jFhNKjT2niMjTVDaswxoesZ1hzUJid
3IO+Gf+P1wdBnXi24aKQuny/QZEybK22Zin4AIVfevMSefnihXHSaxeWOvfu2JrcoH9A08dZZ5r1
ytpCEI1UR6muJ9YD6bhcsmw7E0zQW9maf8wHcGg8bhl4tEpc+OAcuazyfgqstOMgXoWY/dWWSB1r
QFN/kiPZaBxVa4lZd1MXoWHONLU+3pqnwZxfsoH7NhlZsu2jdzskTMzdTLMiBxDV3VQUE8hKYScT
JtFOdatLoV+qH84tucGftpOw9ZeOdo4NYjVLSBEjHabaFbylTREGytU+wQLsejHGS93c061KewBY
Oh/1jy3DUeimiT5Vhps5EQSCKcyrPtnTT7J2dQ+i8OPXeXYpGhIIx23N4+PpsrGoBghJy45Kxa5g
Tat4tiFZuu+GXL1AEd1e0/tgzFMx8yGbdshhj4UkyMAYNGOoFhlt7+zUeJn2UkxvWraYuyJ3aImm
box0VodBg8wvg+42OtzJ+tR/G7/ftkFzvz+Vam4oKfAfJ1pwJgIDkfTPOGZpN+oU4wXcafNhNfpm
9AuclzLfqNP5E7I1l7AK5144dx3dMCArp2XiBFUut8zEidRBq/Y65IrANGR5penM6z/+tmf6YBu4
kK9LbNk4qttv+btya0AYw/m2I0DXCKgiAKb/KPNUUrS4yucSBMNBsSrvue8XO1qWGrv7EZrm7Vqq
803vGt1hzKb8yRmL5ffHP8109NOvwfZGQAY5QYSHj8+xmbs8OpjPKC4Sb3oj/WrNx9kqNSUwFMPp
9uZqo2DmIFqm38LqESClpSKlvymsafslxcCz9WurQ64rK0AD2o9tq9RDe2sVplU8kPEP2a6r+PP+
1C9N5k9O0f0Gy+Y2v2Rti2TfaSBYb4Va5/pt5zHd/WxlVAT+iLG7e603UwJcSKrN+l9aekMd2IOJ
bpxieRI7HdtI8jdAP90cToYcjYPiGJV2JVxNGIHXxrYZoO89xr8dbLYqEAcLYmwBk+wkvxumuUei
FHr6Ek5oxhOOzGZ8K+00L/Yg8sFwpRXCdEGioC8S1O5YiZD8lpnEgLyuvE9zfaJxr3hD6Q993l2P
MptjP4OTsPjI+CNghxyS/uBmDROUfugQnykKqVWBbmQDuSfwaBek0TJ9761msoNMT8c0VLuR/2ef
xekD0nndeF1knRZfJXGn6jtc7MBtD4k3D1+K0ah0O3Rojjtv69xryb42ByfetQbA7t3iZhJrCDC0
a/kVeIbb3i55ptU3c27JZt+XlATf56Za1AB4uz0F9aKbzS6rRwSiGmQ/+0e1bJUSndFVvvadVZsh
TI/yWaBCr3zHt7v5lDSFoYaw6mtrjoZ10Frhj3aimnelxKsm6Exjud24UaApJmF9d0bdih80e6Db
jcJd99Wyu6kIkRcGPKaJFBQWzGpd9VFKQ/UX3RF1wvAq1r9A609/acbokXHpy3JbdZA1D3bL9nmC
gFu9MeJwOp9ufZH6yMNo32SsK8M9ZK1F83sNl+5b5jzGJ2uy1xm1KDP/OSJf2n5Jk7KUB/rN8y26
UU31sBIS0l2WWHru51MhB19Y9nKNSc4U7+e1mb4gBaN7odSV+UmLLetGVQvliyf5F81iKYnBmVMF
o0zj/xrKOstX+7iYwlnIFUUET6sdzx8zJ10DaCbNW8UsNwlMszUeepoc042N/B6ChpJn9I1qNGTQ
Gh3WWyn3y4sz1+JNDO6oh16VM7lQweuMN0XcV8ahUDJjvMqmsf4F1aqdwxqz8O+VNxadX3hWb/gt
5eh+FXb2liEb8lo5+Nj6tloioZUos/eSDamqMfcqtNFPpnF5VFqFXDDP22zwPYvhnD92dqbtTYCd
3h6ZQzxfFMrwcIljZqzp5GjUeFlVRwKPcnlVGFUb8yPN7C7H8fWnmF2tCzWtXV7GRNppiEOP+2Cj
H1dPod0vhvO4aHFlBkYWj9ae6Tp0hd5sU0F1NmrqV2NAWC8qSztpbnoYEbES9LZwZGhAmwbYl1og
rep2wyP2pkN9PQ+pFyOJMVtkfqNhKE+O2VbODf028VIJ5nxvrixKDD2HMU7vtD7X7C9LLosrklXg
9FmTDiB1u3KZxc1SJEZ87+hZ1t/lVus0AQqT3g2TcpHvEsWTd62nLt+nfKUHBnEA04Fc68zHNi2E
+rAi0+RxFaINw01amj80RiBFAF/VW64NdzCnA4PI4XahEWD7JU5aid+g+4KKJFBu8ZDlC0jKeOpw
RFwhifixoU0gz/q8/jrj1QjhwRzXGXo5vbmHsR3KTwq67vHVFLfFtBvpKCVsukpayL9lzVPb1Bq4
Y8kb66y1ex66opm/aOkYl7uE6+V+HUXuQHdR1Fe7dbt7BHWFibzloGpwuxsBq5W2lPRRt14d3xXC
eXAQRjPh+6BMdqu1qGw8wuAT39Ze4XwYidvf9TZ7e58SDwCL9oUbqDY8nQA18E4GtoH7Vlgjayi/
Yn9VyH1iAGe7aVYtwwcmWbLma6oMQjuYMNSf01HWzp5v63qfCPZyDHA7m+7buEmWAEzgPN+10gGK
hiqMI0Ij69cCqQgUAP0yk0Plm52aloHTlFO3LwvdTvZtTTpNiNPGcmfoCOKTkGjN3qpwNwuyZAL9
NRW69WM0F6H59aiXCMBTxfk08ti8Etsw35Fl87SAfPmuKWP2y3F646Gs0I6BzljnP7Ohn3+qhWPn
YTslg+PPMAvUcB6l+UynPAeZqq0qJBn231cC8lCF3tjI/zyti58nexlumqWWvxfXXpgal3J8mai7
uSfqRQgf98Pu66yvJaa5pbL2+7LS6hfHGNr/2ljLnuklpxjeFGW7Q/lSwxAjm9xXq6BnjMFtnRVh
jXTPb9tlLnAdq+nURNpYN2k4T6l637hK0UXoO2ef1tGd7aAAUR77YsJnLkBQKn1BeLt1KErY1UGu
OlUbCeCfecjc25a3orGtrymQoBhziNFRfUS8l9+zy8QGJS2Mo1zIhHc9Asimb/UWKsOlbSW3Zlm3
hQ+rJUWnXYo+jKeB+8wqnJVWsBADnwx44GPFvIUpp0iWNVDqPPuxtvFq7igq8BIyhTm8TkmjtV+X
xa2+MFucFahIDaI8tZVy0+KspDjRKNs0cnGaaLg3DO91nmT7w8TFxtxxFVXqf3JaOmsf97GGV0Mq
VXMnurb+pDtV/5+B+h5BftbF3aj0+jf6CWINLGMYF9+YqF/8RufvHdpGZnbYDQuwF1+Ua+teO3Cl
Dbhhw9T7RV9myEIg+4aoud3Uj/OaLBat76ocg3hQ44hU0vlmU+wVAS22+LNbI2QbuLIb+gdSSJ34
UmYtrF0v95pQKsr6o3Ym1fKbEZOVsAeiQO3o2NK4XoTu5iFcfantFqVc1IM+Wf3VoAnHCpUmn9Lb
UnfWp35qOvOAhyR7HNjT8qUvwVMGo9CdMUhdryj5Ih0Fd9EDzQWKZGGWR77QfsLIbZVXFuqh1PxJ
vL6IJOUpPXC1T1WTzVpg2jPaiYs0KiWFkxuv9s9aDF3/9eO097QVCtZk648h87npsx4Vr9PEaTDT
QosqpzKjQsnHORRqAZjRkJRAfqLGyc2AJPRtPjpad6EAO1N6IBOFQBZZJgi14yIetrhaEtG0yCu9
LUlLsgfYwJXf2vklbZIzSwFepNeLQjrTsONajwu5KhXBXYxw9Rwm5FGBE8fDlRTtPyv+8EAI4tPU
Mf/H2Xktya0dXfpVFOceGngz8UsXAMqgLducQ7JvELTw3uPp50NLM2KhKgpDSUGeblZ3ZWGb3Lkz
V64lkV1e32ALRQyKcKg0L28UbefDrb4Phix4uj5zF3IAC6EaiVuZLNVZZbdos07sikHzwBALs00j
TPnXiE96Ufyh3utQB3+7bvDSCAJs5fpGozgN1avbaq/WRTakFoBM4sqd1Lfy3ZAbMHmlyRav6IVV
uRC608+BdAEqVqt86tjTKIjsoIrrKaRqN8MpvfPLyc+PrS80B9j4THSO2iHnbCylcEuJ43xol/LE
siLJDMDdsHrSLGmiPCgKAKFtoO4NMfJv5RRsrWr1oguZ3rSR0+X6e+HuiQgy2UCYUADNrbZhRpg/
96YsQzEYCl9KCA59tBv4FLY+10rq1HUnJk6b933v6JkpznbSNM1d5SsiuKwcFcDdFNB2i4oJ4tB8
7tj8IjdoINkxNY7YVgOxr9xa5EzlqFAKpIgq0foyKfUMP9tCUeWmRhIgaKvK7Uc16IXx45BXcuKU
aq596sVExVEJUQKweS51iJt9gjYRVvEYBfaMjpq5bkviph5SGS4DZSTsEtlq/RvexZ9vS3Xx9ET2
Uu2GJZWZBBLcwXz0wZ1Mz01lmNFO6LPSPIxVGn6oS3FS32pJGRWErGR40gkopcApSfjBCBNywAVu
WlpCZos0qPkHPagHLke+1DxbVlMs/NKLWtZDnEndeARqIUPwEeUjZZYqE3RHFFu/c9VIgVDTjEVB
OpBGHhO3FwJN30fWKOUuQVDeQdSiV8WxGg1C7kCW4/Kh1yWIPOhmqOI/DXjmBNuEYzW6pW+5KndG
qZaQDiETjjSXQvvHnypX+Md5BGPvxHqrdE7ZxfPsBAoM8rbegG8g5zOJH8bM7NN74Nzay6xZceGE
Fl2ruz4MpGwnWUGB3DfE74DKKQ6ox7Iv5i/jOEt/+TD7cBRnZRncCZLR5Db1Lc4eNSsyeFWiLKoP
4PiqD521QLdgJMks4iR5XH4QJsadjBQOPZ4ku0N78oXZpAoYlMKu7euodQwoo8hVdFrcOHlpNU+C
YmacDJxj7V5oK8bASYpJec1LPe0CO7P0obXbpEurh8yPqvpnPNf5R12MdK4PmjqZt5FkBnfQiCIb
yV0q6RyQO/5NVSfIvFq5YMJAKaZFc5cNcqMdJ0Hn4kKrdvaXlaeVThuHrLEPAAF87IdOvynLUbYO
zSTFNFdnwXTTplpd2GWk+f1hyGJpdlvdTD91EV1/EBH2aminY6K8dFppfeaaE7+MViXfBhQiBacL
tSy9K01QsnZd5IJ1pEO+u0/ViXbLIZmN+AhdfuM7TUKhYN+mMYFDBhi5cNHc7EqbrSrCt1TJ5kMS
wmkEKDmHS6ypgrx09D4rvqgqanlswdT6pgZZOLBv5lLdEWyJ1CODgPYUeAmk2ZFphNFgTSz6507M
1eROTKFooI9x8j+qWTZnsPCb0SdiRCN19FSbXy3S4j/7uRLnXRWk42syj2V3EGg3b6ElV5b3jMco
2Sd1rz8Hc7t0bIhGSyIo1/KHsk+rgsKnpnznCjAL99NgdS9DDrOr3dPiLO5SM6oS2ngmwzj4ZheR
7smQptgXYDV+CKleTnS4ABS0eyVTMkQFtOkZyrsqd0JyjLKtIGOQeVaZ14eoySzLaWHkLhxxsgLR
IYTP8tsxAqgG75YYMVldS+PxbHVKYYeC4u+ipPQtWxT0Ktlzo1O43aEmzaQK2l4Zwo7qhuSPt53c
d7FD4WHM6AguKWkbRTu89lFtUuK05OY1rgtDdoEV6Lojady+qDylKDcjGvUpaAJVPmhVMLp+3JfQ
j1HFCZ02aEQvqZWx32V1LXROMoFu8kY5QI1A6v34A3du/S2Tu7DeOCLOqyqQ+tFbT6YaKBenxGni
NJXoMoeYRfHmJYVCKbhx5T6wtvKzy9ucZqQxA2CLQ4/c+xkVjGTkXEqqWPVAxnaxPWhN82jlcV6z
n4f8B1X1/HFqcu2QhJCL2pYel/rSQypDnajEn68HHOdRAOBZyExFKP8ITdfPbM4ITBvkQDwkjoo7
y+d+Kshyd0Pez3gixRfDo2h1tqlmyeG65UsBAJC5d8TJhcpcm1aNbDSN4jW1bD6N3Shxx5iyvdqZ
+cMg+cJGzeziky4a0MC0YBFdh1ZqCLvhUFaKt4R6dmG1hWtWSrRP/eLNtzL9E1ekjFxl3e+vP+h5
TAd1OgHdAjSn1WYdgAtxT1OiosuengYzFFha545yYpLVEqcNU+chDqZIX0GARt8GcoWnK5jURhLH
WqB4wB1mN82a4L7FmT1Czh3vE4WSZ68bunP9+S5sm0VqkmiVvD6Q/WXgf6k39PrUFN0ci16rVpVn
df43bRK35AsurBbaUBg+ZBhRX1rXccs+LCII9kVvlFq9csxuyL4is9vew/VuVbvGjLSNjtYL08Zq
oXWHP2CI1pjWSO8gQA+U2ZsSPKiohRE0Snm07wQz20CsnNfIFuFmkBoWcTDJ3tW0Ib0o94XWSR7a
IPNurnX560ItdqCnTb2pYWRwuN/VkA903PKhT93wSBfGFpooHfYLWB/AV6zMR2GSGinlGq+HBW5X
90B4Ez32CUvn2OkG9b/YEOBSljD8nXBjjc/JEiphWSvOXi/XolPOSQENZNR7mtanGyCwc3I8wAMs
zgV6wwDj1k8XZ63pQ651uuhlfsHOFgWj+bLQ11e2NIT1NytFKwdiLCUv7Ti2hNjhyje2dIrW0kPX
VgmtjobYI5M8WvlvXy75aNwqIQ5cSuzrYVCrttE7Yi+oSSPtuVaU6avUj3HiDmapfislEicbO/WC
e8DTg4uC+AyFk3VlsErp8tONhKYM0BZeLzajO80Kgoxa2d0s4odOR9vqde9wvo3IbC5NZMs9T4Mp
73QCCisfJW2eFU/zi3YnDTk1pYEygwUp4O+bwhLIYrItKBmvPTw4Sj3yU04UKdd8qmtDlx5gi9Gn
XdJBFLAxmOduD5dH6xu3dRwTfWmnDwavOkJwgil7cw+entyhfj+3qrbhGs6nDBQbGFR60ABaAWY7
tRIjylmlVSBCayRG97VGjBvJmX6nTbQT96JYOpOSSl+uz9mlR6PhDwwhol1wza6MwiPpG2okih4C
gdlto1aJV1jdFmncpUdjd4JRJMOyALtOH82kjUZWUY30aCIyH2VgDhTZ2uZDkgTqa1VZom9PIUjV
jTjgklmcHAAdVoiBpMep2RbXE81RJ3qSUopPQhRDWJNq0b6nCKY6UkJ7AtFB3Fcbdi+gaWhKYUDZ
DJCTsWhODbOQZLWnj8kjfW0sLTA1ldm0NuePMOqDqamGWvPdhhB0X0YjtGBSm2VukjfGlpzL+Z7k
k9CcQ31+0aJfnzdCS/+JlFVEoNOc7H0S2p4sNtpOqpotDNEFUxCVkKVbIoPzoy032jbKlvKMWpUP
fmS2D4nUwliSC/Ludxft+5Gig8BCPJCj5XR4aTdrigYhE0+mLlC5gq9RD9OKTNrYkeebg6bbRUJ2
AbXgbFbLVh7DNMoQdvG0MS7uwPrn7tTL4oYvuxCtEgzQCElTGwjW9dOQy8wFrVRFTx85COimob1m
P05xLO/NuCp7R2u7+OtEBo1ScpMnW5vzHU65uqUgrbNkB2X8wNkaoTlD7QJ9kojqSEPaDXTJdK8k
OXd+Ko9pyY12GkQbSLr8DIEFZXL6RNVvcMRZnyy9VL6JyTh88pFFR5qHWutDV5Gyd8ZwoRMfqF6+
Jcog919kqSOfVFO+t8UOGK2nQHDwqHAh+pKEpva5lKOwchFaFxrHaIzurdbi+VZpklaAu44eD7ec
yNhsbNYLIRGg3eXAWoiMz+RvtNgsmgSwn6cgbECubYScXAio+3LVdugz647XF+96m9ASZi4FApFJ
X+Bfy+u/xNBNpsi5qdOc1/VhTeGMSr0qpKUjZGHpbZha23rvrwUaDIAQlDpO59QWhGKZSVJyxA/F
VPwaEnoPqWCM8sOcAKR3rHpsb2FcQKxACKLwM0euUNhab6mPRCvm3TiDebHpJYNdr6UELjvxUNTF
p1j1J+OhAhLs1GCTv4w+4vDfay217sShbcTRNqtQ10kcDRqEhr0mJS5EFlr42ISjRtW8LrvCGReN
LSdIdT+g3dwQP8+TNaNmCItoux9TEaZUuazq0RUaPW0cYem+stEbo8VanOsqOHajOH7UBDkENZvp
PGCbmWbghvFQ5h+GYWj22tj204PqZyQyGqheraM6WJHyoZKDmOM16BM4TwhSS48UXxQcCvIj+hGc
zoR6n0na98/rM7I+kZgQzgWJ2gxqteftklCspAL7ovMiszQhgIBt7aD4fpfe9lTf+yNZR/mTVYRj
sNUZfHYmYXpBpi+t7kRMgMVO1wLiKbIqCHrvKWYdJI4ZlqgqhUMRvIlFYvROiIKIcKO3MEx7UitI
f7FbYTjP0hm0/G+PAoEbW02ktAO0ddmSv2wBo4tBxZN995rG790CSgU7lmL9m6WCaNDLrHRUowk2
nPn7A/7q5hgAyjsg5cDMgfVeI2kRDiDxVxadN4CT67mi69ajlJGXg/RtgOQsVkeyweHkF+J9NgY0
UlRB1equEJcNmB0piLdoAs+3J/0bnC/UtwiK+Pt0HMI8iiPYKydPzQvrMeiE2DPFQXHnqkk2vNz6
KDPoaoKviQXAjUA+w/emdJFy+R1mSkBdfFTbLL0pgd8drk/sJSvwxwBzh68LOvBVfiBLrNkX5F70
5rTL3HBO6D6u061+kwtLWSGP9a7Nw+CdgfY1SJ8GM8FlRwiiL0zjIjyBZrMzqk5y5WSRqqfdpoiq
W0uo9Acpz4cNJ36+j/kE5NDIHsKXQcX3dOaKoQG3o06i1w2pfwRxFx0rGnL3keEbXqLUk1PowbwR
KJzdcJdJJO/CDob9lOvkKu5Regjv0gGyRWQtwefIvoFMrUCPc7jv8lH0+jKpVGoWpHsleWqg5lPF
6ha8XdjC+kdtJjQCwQAnCW/Kxmc7a89//2wwLdDkwFlzdqylgQV3R9jOXiql8m0RD/pSTDKrr8aM
ag2glj4bYYujcOM2S9ECTJA1557Y12roALkOcgdUKBRRUznkkU1vUyYf65ZowxFapDNtHdKv2lFa
7imOHw76R0Vp9NGuS6ho3E6umg86l+zREQFxfEZjuCnh2a56Cihk9r8M7P7HMQvj2vaXcMau2yrL
bTEQh5/IWkTkQlsjjmytpVxgp+DsP6iw2n8Wu7bcErJaB3zLUNE3AIMM03RODqrqpR9ZbTN7tSb5
D6KWG3dZHKCqoc6J9T0HlfcTTeOu3htFrb9e36EXvCBpaHIy0AOQij2Lnekokxv2z+wB3o2KnTHJ
2s8kgKvCVpPMGBewlf9YxV2cOg3OMXeXIOJj2o5oOUhqS7b8+gda7s6nXlmRYawgV7sERNzVTncS
6kow1lWt6OGwB4EiyxT30GOhzyYpEEnbbZhQG5JAfGXupCoREaUoKBu34AuOGD56AnCcF3n69dEw
qkIe+FM9eGVRx0AaxGknCon/QiBYbrjIC54DBlDiMZL7BMvrNk+18X2C/Xn0Zmo0j1WbUGrOqtIZ
glK8yfH8bpbE6b8G+X99G/938KP48K/xbP75P3z/rSinOmKnrb7952P/o267+sff7r+Uzd9wCN+/
tFGR/8/yJv/vl07f4p/30TegNMXPdv1TJ7+EpX9/EvdL++Xkm13eRu301P2op+cfTZe27wb4zMtP
/v+++Lcf7+/yOpU//vHHt6LL2+XdAj78H/9+yfv+jz8U+ZeFt7z9v197+JLxa3b9ZY7S9c//+NK0
//hDkM2/L0oiREXk1Lnu6SzS4cf7S4byd4sUApdokjIoxS8v5UXdhv/4Q/s7F13ajOASXihIubD8
8TfS38tLgqL8fUlhk1Hm3sjlzjL++L9PfjJb/5m9v+Vd9qGgttPwzid7BCextPxjn0v8IkOxzmMo
QgCCHR1ffGabKg7EU2196GDnLW6CWYvb/S8j82/z183RQGHipCCDoyvmLCcEm3iXtOpoS0kzad/h
PATmbec+ijUvgWrV87fr9k6jhuXxuA6p5GeIzUwaoFcuQIzyBFq3arQrQcyfW0SyXkHhxhsbD5dy
OozEPnSlKMgvQIL2rqh36mr4JyT8Qunp1nvcPx7d/d6297f3+73r7u8dvr93+dt1HfvIV+797d6z
PX7m/p5vb1yX147uDa/tbviSn9573qN75NV7ftnjRx3H4932B5u35O2XH9kX/L73un/0PN7N5u3s
3fLy3ts7b/wIH8F2ln/ha77Z2bZzdI7Y5Wd5xw+HR97+1nV5qzf+xdvZux3v+Mm9tz3v1fZ2Dr+z
2+2cneM4y4/t+H3eb3kz544v7nkSPtHzYv5wdG7+2t0sP7q78eyd8+C4fM1THw8FD+/w6fa7453j
7L37/fJB+WwHfvPZ+cK7HvnRm4eX4/FlGSYGavlt9/4+sxezLw7/fH1hvN9P/3M4aOsZW4sXZHHd
qGIsPd3vH9+8/SsPtXO+OMcb52XD0ops9tzS6nZEVTyVW9bG3n369PUxsB/t3ecHR7Q37CinPUrn
dnBav159ICdCRXixwxR98p6fmWeH8WZKjrf37q3jbPTtrs77c4OrSNWXIKaYMXjvvr2yWpin63OE
n7u+raxl2/1ym2vkEh3GCAtPt/vbZUHv79//z38f3/bsjUfW6v3b/f7t/rGy2Tj3b2/MpX13YGF5
zwfvcDjsDoc7+4EVduPcHlnOn+/u3pfjne08HJlvdh7bwnWebh2b/bm7eXJub1l9N8eNwH5zIazu
ZKrYAzxgvNxP7iv7hhHbWtXv0cS1Vb26/s54cvDA+KH922OwY1uy3R+XDc+wPfM/zz7w1bKrA5sn
vPl5JDywf7rH4/HnYD+9bC2RFVzufI2sHHDWmkqcLYvy0Xt93Ds/j15k7w/7ZdDv9/g49+V+cZNM
DBOxs/GBzvKt+7h/dV+953v3U4FvO9ifbr/ueQMe5fFgH14/9Ayfixd59g6su90N67y0dw9fYvvm
hal2Xdl2n1gQb5b95+4BT7J37aO7e8IP3dwvDub6UtWWtX5t4FfX06QQRkVipeKw7+1P+Nze5nN/
Puzt5395Zh4PJ3rruLd7PsQOv3v9E9AAuPERltd/2SyzMQ3TsAz1J9z7PaNwv/i1+xf30XVuPQ9v
fXxjt+Cs8ficEofdrsK97veMOUfPcTkF3E9Mzv7N9R4fcdism8fnwLY/sor2zAmnxO6GXfgJr31j
v/sy7+A9es8/vMD+8by86dfXx7fIfp3tr4Ht4ezwQ4/PfPvjB6sRn390Hl7wsfz36fiyezn+dHD5
xxf7lVNktO3APrBVP949PHx8uDnu/vRujt9fnjgpnCeOA2e3e3HtL3ccRMenW/eFLWrvbm7u8Nk3
R4beZVTfh5kn/8lwc7hikbPleM+5fH/rHHcPbPX3H/zrhX9enMKLe/v06RML0fm+MSPXvZcsrjQW
zcAvBIMjhlPylj+s3cO9y5HH1rcd9+Zfh5yzsQ7gUry6DsDHnq6DpDeMvsAsNhmO+0f2P1ttsbqc
3pXNLrK/Lmc97pJ94dn8IN5h/7ycykw0E89Xz/yCZz8QEOz5avldzzs88N/jC4Pm3jhP74ENw7pf
Tk121AM713sPF443N2zIZanvlzX4uF/caWgfWUIMP9567+KPb5dpdI+f7ol03OOjy+9cn4DldPjP
ngSIRDxrkkjRdXKTpDSW13/ZEP08g1RbuhJNWehd4OMgJxUUca5bOZ3lf1uBWxsIORVjaH5OrRSg
1H1TAb7p57G18zv60mqUON5o5KjcKLGEjQzn+VPRAUBDPciHpd5pLJ7ol6dKgVRp1mjWdkd+fB+Z
A5IMKc1U15/qkhX4JqnbQqAJXGb1VFKHeGQt+qCS1VD+KEZV5rUlxeLrVs7HDiAOjcxLGYHwfC1Y
VZPmhzYFAYcR3UMDGO249FDXmtZRPJ2KxpaqIXy9bvP0xrPMF8zy3MXfkUaE66swycqVqgRKVdtF
lcs3olBpbt8k8b3YmfrG410wxc2Pew61ryXgXA2iTMdNQXkAUymtpL0Fw2MZdaXTxORIrz/VhZEk
WwgQH5on8DDLXfLXVaGVem7SdUVeLmpir4ti/ahzfbtToU18hOzJOF63d2F9/GpvrR87tcVcAJCt
WevSDJOV5INCBoEdbdi5NIT0eaN3R2Z54Rk4fS4/M+cpKrTKttKKJiFEGePJhW56flOCvtowdmkQ
F45VCJhIMCPIdWrMqmrdbGJqiMEkJ27X1/IDpSbfoYVkcvXR3Mo2X3w44APAdhAbI2dzaq+na8xs
IxkUUdrRNGbF8i6ivGkHEV2z1+frkqlFGRFwFlJjxpqIjW5ZLYEAvrKnWkzdVk71hyaeZdvKgnpj
gy0h3anb5VF+MbXaYP1slHUDsbKtzcVjSF74YCZT9RepS/VuUJPqr9rsPl1/ukur8VeTZwMZCeOQ
SAxkSApXRUJrHzVtsLGdL1qBhwJ8G1Vdimyn09VYZVjPQlgDV7e6DzA7x45g5soG2OyilaWMAhsz
3EvmKmoAcKBWoUVTeNFkUEkgPLaP+kLfSFlcWupk+8mKonBjwKN2+iy1ZUR1VOmVDT8P8hqmlSY3
qZ75PzMqUq8W/qrd2FwXVyAUGoCzeUfk1U8txkKY1pFOx25LvuyQ9t1nyplfZSjpdr+/GIyFDmk5
uYAdLR/klwMSNuEwGDRcRgiFrjNkMAerqdRubKjV7Xc5R0jqADmCqAdoBQXAUzOhYEaQ7oK3rhT6
OZtcQUhvDuNdSXPHIR8KetZ17eD7SXJQNLhk6RzIAa2L1CR+93mhulDh9oMf+T0cOf0gVpRxsew5
ZWALSPWnHJLcBmXpLms2ZnBdJHp/ZGXREZGRXQd1vdpmYxOYoTQWtR2C9ryhwaHfV1WpvBZ9fQ+0
YryhMlLs6qSQbGVBmY4T0k7MARgkMAm0FmyEQueehqorsEzyoEAQwJecPvlA97Ip0NFql6I5KPYQ
AMCmh2BAvGoQA7m0o6V1oulaGLF+d8yxvDA6mnRFnodHk6yMWSdxUkAKY8JNDLnWDJfPxsxefL5f
rKyW2NSX1hxUOG2udb3bBansDJUvHDLAL5P1mUpY9dsujudighk42hdQzDsdUROWBoWIsqKn1Kwd
wUJds1/IXK+P3rnzwQrtelC+Ua6CdffUSl7IftIYLdwOgaU/Q1Ve7ZSkiQ9il8ZfYYGb99ftXRpH
liygLmwBClh5BD8pSOBrnEh6PKil21emcCvTdumYZtbcg9iHNGUMiAI3nnPL7uo59Q5y5qpQKzvN
8voWfEvhlejP3cf0V992JrVUEcGdDfd3aXCXaJMaOQH8mYQl6oN0K0GybycwXX1CeW7sdrLVx4ch
t8TSDnOh/Xh9eJfhOz3wraUgsQASF763dSzYwbqba01QIdcGS7FeIbisZJTahHz8/bCTUJoIBi58
asFg505XTqLOiATqamlPwHJ3YjIjldpqvx9M0xVMAZ7aC/SXFG1OreS0IiAFjuyqABfJQUnUzKbD
+kms4OZAvWZjdZ4f+KfWllX0y3k1BLLejDreSoxSX4I/BGy148v1PG2sjCU+Wc2TAagRkmFYJCkr
reIX9nGUhuFcUoMWm5vQFLJDkWciEkSauSsNvX8dB0FI7Iw00vD7WwEeVapVxNdcyJXVQxqwLM1J
y+k/C631klaa/Ah9AB2WslZ51KJnKH9CX9t44gsr0yLvwglBRZp1szoguJPQxikNhKKIbtmlYqV2
KcWhHYm98Pu+GiLa9+gaAXmOx9NZNMtmatSAxlohXKhwuqrzMhAFNxHsovRCGy2NjFWzxRZ4YUpJ
cZB3IBB5R9+cWq3DSoZJD6tKp8soSEWR6Q5R0dxohdI9jGqBeICJpEAV9ZuKk+vVtBy6yIWANZaX
zvbVjGr+ABNShUcJYrO0ZTFX9uRi+t/rn1nghcvxCqANPUYi1VXUWCNnUQ8za3aOWqmwGxpyXa64
6VEpjXwDxnW2ERdbhKbcAEH+otpyOpgJAONIK9sSyqEcObOqE+a3XpBTY2OpnK3KxY4KUgLVcYgB
1k4sgsPfHMQO8KuUTG5TTuot2qCZV410Z/6ma8YUjANw8yHcjszdyl+2g58XRZZhqgoaWl8ngK7z
9DksxK3O+EuDRyz0L5gOALyVc6kyM4QurixtNNOiXS0Q64ZDuEXfesHKcsxwNDJ45zyADbq3VhVF
uDBtHm1Rb0K7KjJzY4IuWWFpswawsaCXTxcCu4iuZzr6kN2G+4dSvfC17yxa/H97chZeYw2oLg6K
+PXUjIEmdygESQmXT+fv26RtnETpY1qJrY06zMUH+sXS8vovR0xeTLT2T3FpW3r/l2nkyg4Npi2Q
/lngAWsHqcnF9+FzKe+fGpHascoKCZCvpBfiXRWP1QvUtIVnBZoKGcEwjofr4yfJvOPJgbZYpCEL
uQb4O7T1FWyu0hh4JRbVwGIAF82+Mc/hpbJ6ObWh4AqP+dgHuynSrEMuVvJPARxqo+XlPlSG5Pn6
x7k0yEwkzey09AB6XD1/SHOfZI6smkUDwehQCgWo3G/k+S4ZMTQQ16D5yZyuCS/0apijptQKe4xq
OXKmAaICuj2scqsf89JsLjSpOHgL37EGkPpqghjvxOKkp3h04hBeL3EQ9pLWH/NWmP6LHWeCkoBP
g+4ktvjp2ulG8HZZXyA70Wr+bdJPlVfiQd3fnyHIXt5pvYkh10ltI4XOagrwhnGT1XcFctS7UQO7
+NtWGDYuUHhDJmo9ckleCIkVhUuMaoQP6WABmYzAp/83VshTcmJxkVqrdplzTwPOsvaTSMnus2mU
3dLPzY0A6jzLsSDnwAbRC0NSGV2c04lBdLYAFWkUdtz50Z0wQfgAEesNbDaWrYv9gzloz6Ug+qx1
w78l132jW2V5vP6sy+yv9jn7W6JLTiPTAjr19ENAkdBZbUC3yKz3srRrx7DJP6ijJvZ3WjcMijMO
MEZ5dQ+R+8bCvLANuAmAw5LRSCPEWoV1QhFqYpdBYT1BWpg4oahP7lBGd4oaqE7X+Px9/VkvbHAO
HiDTcLyCWlqf2J1sjNks4kXUMIzsoVHAambz1k44D0HAI8LSDdZXgZpofRUg3xyMtcG06mEUOKlp
FN6Uz4an+la4sYTORxBTqBcvAoBw964vU/hKXaw1RrBItEhwpyKtTJosQulPyNe17+GQDVvdoktU
c7pegJIAtiTLiPuCKfZ0vYRJpY1BBQ9FmWeCq1qV9lfVDfPXqjNSV5Jy+SspkPG2DJXimNVy83Z9
Cs+Xq0QnNTqY742BeLVT81leiQFsJ4UtpjXkN7rxPa2NNy0nOVVZOUSU6lZEeb5oFotcWKmkLToV
q13aDKD9ZakqbBriuLBWXXdkq2yxZZ1dNiyJtiKwpRrrk7NnFeLJcQsCrmhpY46FGpbIPIo+VfOU
qW5d+uqHKunnyE7MkHyRkabN1hlxYc0ifkcoS/xH5miNHazn0kjggStsIfWrvRYkU+tYvhS+Fk2t
xBvb8ILjo0zCNXlhlV+83+phFVmASKkV2fh68wG/mLxKvgXtkFqnSAs3ofYCQyjX5NEfmnYv+75v
2ELTVH+GtUob+PUVdWHkqcWCz4T9Aa349Y1BTpu2nuGttOGoY7v26CEPULW4uTjCDzT5yX1j/iVV
QfjbRxmDQAmdrBlYTfi9TleymFmpVtFPZWuTmhawqvjKfLB61Pg2hvvS3HLpAn9KjzddNMvrvwSo
WZ7HPqjTwg7gMv2zn2LF2E2S5d/CA9cZh+ujeckY9B1c1knw8Gd9KULtIhTaBMoasuo3pVR0D9Cj
CW4PSfLrdVMXnN9CiYKoFvnUcyFiCaHTych5LiM2/O9xK01/mq3RH5I8TY8UM8OP1+1deDTy8yCO
6ZGHzXANOUlVIcpgYsOvFwgWCiHFy7oOqKbzO78/ZfSUU7dcHo1M8WptRHpWBk1L45I1qXVgq2PX
+ZT8chrn5Zw84PUHu+BT6TTmwfByUD68lyZ+WSDxCGyfLqbcRnQzdnxaZGJbqCj6Ob7ZyN/bqe7F
Q8VZs3FzumSXVCMm6d8ESLJaK1070HOiGNgdcrI3YxepD/K0NCfmUfjnUKjFndmHwkZwd2Ea6ewm
BDAIvvhitR16o1ezVghwdS0ZAj9nl9N/UziG0egbruXCCkU5A9CAtHRVAUg/3XmzMnRGP2SF7TdQ
naVIvR3ohDWPXe3H7pAHwkaS5dKjcaVeSifkirksntqrBujNRtPKKW+qOkKGs+xmEHI9z2b0m9wK
5I5ozYLABqQ8UHoOyFNTKiLbbQAVIa04Ufqg1qSOYlj79tdX5rLOV8EGcSHgb1mjEkin86kVMSuT
TNfwJlWcVrvKF83bUAiH386D8Sw62QhMoSPxTon/y/qnt5Uk6VRiJdVGGktFPZ2OakxNDWIsU6w2
XOSlVUF2arnHEFTQQLh6KHHW6y7Cbwlt+9K381NWVIOtE0/ZRhVXG67kkjXyewt8ihQx97pTa8id
xLoCAb9dT1Vwg6wfrHLJInMwjuXtPMzdxtNdmDI8MlloejWxqa3uE4khl8NIQ4A99GVJTTYU5d6F
XdffiiIuLHZMLEmxhZtCXOOXx1KF8jJiH499T5NRBm7ANZLCjGy40+uX6wvxwigyiJQlASjAEbU2
5o/SmLeBmdu6FWq5y8epvuW1qvk2jZOSStZf3ZJuuuAdObEXfWuYPwm3V5t5LsxsDEc5h3A+8mGd
DFxV9umw6zRhp/r1aI+jNGycBJfGFJ4hWI4gvll0ZU4XCwpsQpkJKjFmk97IVBJ3aaYEqCDIW8n1
LUvL0/+y5/QSSBiIoNwuEbjvPVx1m+7yKelLB247pvL6/F0aTGMpii6xCWfK6sGytjbTsEFfqB3n
9jBPmvBh1n3LrbSm2gmjNd0YVeR//C+MLiwmy3bgtrQyWmfWIEWmktsN4pl2BAzkT6S5/wz1vN6L
eqXsYaFXN2xeuJ7h+ImqwaYCWVgThzTmXDSxUufwaFeSHYT5jVWO6ccJdsdvBVSEb1om1q4miLUn
D+OW0Ol5LL1UhHChC/8Xea3V5hfVwhiVNMrtzhilp07OJzsN6+CL4Ffd/WwK/q7xq+YevcSNk+/c
6yzLlZ1CHE1CYX0c5S1dkS35Sag8AQ1Rzgh2sRLLT9cn9NwLcOs0yEMCKSOPtj5fewMGSBQ5SNj4
XfiGoHQfui2NePle9cfire204Mt1i+cDutxzKSnS9ClTkl2e+5dtErbwXos1EQSUOBkENFGufbC6
eeHkpKSy15Rcs408EHu46f14C7Fwyfp7FE/rMXSL2vL6L9Z7oRAjSSUMFcsyTF1DYGPCDAKts2MN
Kao0Ue7Pg1uOYpkcSRZLP64//bmTQBOMhcwpSa6BTOmpfZ1qBGEyTkKGptTjz5ekVIeDHJq/Ka1J
OEM+kRrmUsZ5T7CfWuLuIFtzyimZ+5aRu/lsDhM85NTz93qvTeGGOzrfpQu7EGDZBeqGY1gNbBML
STy2UNTqMCp/5wBxkwFaMSn5P5ydx5LcONdtnwgR9GZKMjPLqoxKJZUmCFl6T4IAn/5f2fcOWiWF
KvobdEQPJDFpAByzz16SCtzS9ae8NePLsIXDqTKu9/z3x/r7YuHqlNIjgu8Qi7dz6f9fr3VZg6Be
Z66Oaqy6tocAAkHVvcVc/vNVwBievRKQl77aC1ghEQrtjQhxE/FVZbx3eAuLy//hViIAioi1SSBe
a2pmdH4CRRoPctuHewTp0tCAttRbOrA/rHyK23jBOfiZE1y/iqLonfrt1gEUyzEOzeKRMcfYbvNL
tH76KgK3+59DUgRh2NrQI2OK9Dc12Jw7ph/Pr0iIyj00Kmre+dS9Dm2uvfu/P8I/fYuoLq3/V7BE
k/7r19BWpUW+ZTjzw20G3Th6KcWENnPM1lwO82RdjfTaH/ypGl6YgRveWAp/2GMI43ikVJ0Qw7/W
BftNrZB9EHxLnQsnGako3ntRA4vD0uH05DjCV4nvleMTzGszvXHzv8cFRFiMr55bxhEUtFc7TH+G
9PmUXxJ7760XXkZ5hgmxGPE/ziGCF0gMH3Oh/f9hw+HCaAt4yWdryfPq+fcaLEuMkDF0TQyWXqng
F16qaC8+2UC93ohdXy1EVl58NjeFs8uoPu/51aWkKro29kyZWdvsZ3bUQFXrVXX8+2f0uqj3/y+D
fSBVRBb961yNWfDWOjuJZxU9igUT4Uzluzj0ViXSMZitd/QTu6vaFfdSS30c6XY+yHX5j5/zbz/j
1ebmDda2ENyWWTlNbaL9cDoRGG6nPmxdqBf7AXbOkrCaKbwhZDz8/Sm8OrH+uTriPtQqOKmhj321
sU992ZdVuJZZlOfrlT/ibGjlqzr2pXqrzfCn1/rvS53X9b++oGB3Q2ybVZmtcVxi89REmaPn/o3X
+mrj++eGzrRMTkhM/uz41QIRqqjxVYWFK8sp3K4sFLBYfpuhni5dU8XW+3BYgBP9/Sn+4dZQ0dPl
Y778PIv/6im6xhsnv4/zbJMF/rhaLFnHF5z+/Sp/uLWQeh7WjXgc43J83hv+9QBXBkWkoMCUxdpE
7fVqN259sbht6Fwwqg+RuAyHNxGSrzac8/MkZw3OKi2uTTLy60V7GcqiNF6ZAVmrJA3gYS33NNzn
zQbvokONFXhUqO2UryPd9r/f8W/PlX4+3z66CIT27LWvjuRJLaEnZOel/rgAzAQ6kAaIXt+4yqsd
3cOMF4E4YRQvEMeS11KftSnP7u4OlDxoc+rsftnfVaOODyLQ4jAbTmtAb93Rdfb8je38t+XHpeHM
nLVw2P+j8v/16YILsGRdtW5qW31h3zv+oMZnQECO8BL0LfPyRjfqT9djXXDmE8shVX+1Bovdaxwp
Bic1tYf9zLZHGZYPTQoTbcr+/u7+cClq93iSn21gWIevbm1gmmuCJYEFN1nHQY7dnmnOZba0cXrj
Bb6KCM4vEBUELXb+A1v8esixqoPR1uvGXc1Wf13IbjgJicm+I8L8cYFPkcgNW/mq1e7NBq/3jZf4
27o8X57WCEEdyh2+1F9foiPimBi4cFI+0ugk9sXBw3CiMG0Jl/igt97I6n5fFUDA6EFzENPT/M0m
djhTcCrJtgbCxbuom04dRqyX3niov9/VL1dxXq29GjNXMdYuns3CCtMcK8G00aju7CJ+UMp9y5/n
T5c7e3lR12SIgvv79SH60KeHMgryjE0MkOZx8CZTFmnhNy72/lHnGac7mAW81/Hv3+mfnibCIcoA
hP4Uvl8vCUqN6PcdaKFRH7wUNW1MjBof/+tFzra+NkV1lMqUAM93/6+tu+kN8E68f1PD7bzEVt9l
dDGGN/oTv98Kww9nf3H07fCSXjt8VlgK5FsVVxm0baIFoJ0HgXzt8r/eC1c514hoiVKYel2amnt4
DUMkoL55DpEZ467H0prf+h5+3z5wnUdAhRSOkVB4Qr8+MUr10rgjPC+hDAwJPD6P8LWqCy1p1v/9
hn474s6KJmIql+SFQaHXR9yEMaBllRDjRsbEvu312j5hFzUeYXjobI56cZVTRH2j1fKn+0MJgUMn
5Vmu/+r+pp0HnI88xQozUlrGyNhnpwsTLeztjZX8p0uxojhfyFeoi7xeWk2hSsa+6ODs7nI3FH2b
9iqyXzwEhv95MZ0n99AgUVE/l/VefefWPpZmWKM6G4CMnqDK/pxgTxz+6/vie6Adgeb/fGy+3m9n
18Y1iKlWPsDQfFj7fc924RU3zLzOt1YxNLcdhJe3emO/L65fr/pqn5CB6RnXApMErXK/UEO5nPpZ
ORd/v7ffYxGamlTQODYZP6e/+etn72tT1qMgKRFAWu7besWoLtRQkLzBubaLSrYJgF73wisW+eXv
l/7TDXKIkdniak8N5NUN6n0ehNCafCgIdIaPfH1TL9ZblaQ/XoWiNt19qr0Mq726wWpF8ST9Euav
Ukd36Gs0ZLhW//1efv/kyWnYCGFyUQLBCvfXq/Sh1XaweKvMWne5nvptmJ3jXk11ezG2zrK8sSWe
P+t/tf24DS7HMArmWWRRZJO/Xk5BrRpHcLyZ3CEL5vW4P3R+2WQwuqlVxauK3/hMft+yUE+R3vxT
Nyc8fvWuisXzBPaKVRaFRBvLYtOzCkUfXRDNL0eFpvxGhfPcvrHy/vBY2Y8R3VCtx9TvNSIPk2+C
r1FVWc7hc/S7ar+U5UpJFyYPGOe/v8M/PFSC/4CWHAsP0Mmrhxp3lgnjfMTHcVnyntEzQr8U9UEE
ZTqI5+Ki9nr8FP9+0T/c4dktEU0RJRYogK9iOS/EzXde1zbraIZCrPLkE1gs92J3e/Xt75f6w0qg
ccUyp1BMO/e1gmpZofZ4hWrBTxFgKVv5YKrj7//LRahEU+dgDOx1OmzZQ46eb8EklRmNQ9FZVtZt
8f7GCfrbU6N8wjFG34+azVno+uv3r0neaC5WfcZc+fgAYSzOrHnaTpA4g49/v6HfNkgibNgFhB6s
b4987ddLdVM35V3TjlnV++4TfOxaXpa7YcA16+VkxRkn9xYVqQeYp/5cbWvsvvGJ0EL97dWRPyGV
JEA+K0EYpP/1R5DO1Qx81uPB+NiATonY3cZp7lWzz1geByDX2z0J8HRv4oTZScz4EytqraBObVp3
cjzEpWW39vu9dU3xpQRAHnuXWxMN4rkIOyoUHyUYz666CIWaxfeurYSMUlFaEvZ2Wauurg7WBuTT
TQvTqdHKFkW7tzotcTW5T0rD2OuBCBfb+c8X++i+jGHRLj/txRq2j7uzB+67qQ2n9vtYe8uaOnDf
bUBmeNmePZKXqr1ah6q8ssIKL+wVArT5pItuoUGOa/tUhUfHg7KeGrtWW5zQYQOJbDVnp4TKLZro
mfKO410HuZqt7/HM3NOHmoQQpGHPSJTdnRFQbZipBnJpx4/vtbwapgpQNZ3bbntvA49jVLJfKikx
quwhe1dmiacP2nOn6m7qfeHCdwMu5WfcS++/jACE3T1zx02H/sUEanx3Dwtu12JJG6uJvfBiKmax
nZYWqVUSNJFyQoBoNMjCtI3HuE2MGaSV9YV0zSP4Ibv73oBRdsrTgkvgx3EmnVVZM/WDeIdetpfv
lhIf4gNmwDPoQF/N/NQAZckne80tBlrdvev290MwoGmNc2wjDnq2RkCzod9UD/PZg6bNhCvW+KOP
z/n8eVinplhTikzd+n7uqwV2ruqqZipIZWVsXxSus+jHoNRLTRaR7+tIvxIOogdA2ZnW/WOgwyb/
UPqRGsUR94BNNZfNqtbiISzWQamEkZnIe9g2WNGw7pp8M1V67soSY5cm0P3HKWRan7wLZODyvBt3
kxput7+Lh2h28+abx4nt5GkrRJTP2b5NlRPR8bf89T34Fcv/4ey7B+28c+axsNIiV2FVpGWkJntO
zTrieZnlcb/lXJ6FHD9V0rRo1tchiPaTyf2ue4n82qrqBL1EYThbmjXcPrNXKsdKltWr9/txjZBB
nsQcm9lNHEBnfg6Qd3HXKSmj3ZE/5qlzfD5lGcyMLQhjbOtT5Jl9Zl7d0/uk0hzAtHkZini3rzYH
q9QPXjet+Xs3lkv3xGSrbjI/lmJLGYvY4YLDnuwyBTMK227snBj2pxi/P2O0Lqwl69eAi0/bGN4Y
UwXeM6bu636MZM8OlCK7g0mfzbK3c3ExmobOa9KNnjEvnQdQsTi2lsGiIQlra0ci0lWim6xrd3La
IU53iR/nduoKgSV1ahURZcBkd2p6AderYIozTm3Vrvt3KKR0sTJZzKiAErs3Vu/hTR92EdNyttiN
nVTW3m0vKCwFJuRMlMvuxnFygUoVjx9kyYnpo7z+4uOHDxAzzK3degyKAeMEpnaMjKtkX5DIrAkb
rL9+aytTFQWAtzye1vSsh5jnq9BuRg8sR2/5zXQ5LU0By3DSjAXPqSIpCINscAPp33RuFbQrvkVl
0RWXC7t1hUbajhm7c/Gv8dOzlfxQp+UKwAgsjtuyfX2QEBPW9bGr3bGOD5Cyw83+MMme3IfoLvLd
6tyTFOEtyGqtryNEQ7NzGPIdvOEWm9U+zLPBEiiLBWy2+7YazXgx4uVRVigKl76ukth3tvh71Dr0
PI5LZYKfy1Bu4bVt1bP1OSyduX9qQ6bxUf0hVkJ4yBBp/91x2ZMTRxEtpJsulbq2AlwLnwwJ8vps
Lf3UnBrAE871HOFFBZ3Ot76GS4u5UQmu+3KSe3PafGljELGNuZ0E+ZbfBtIp7mImD45OE9d39NUG
+j1tGM/+E5Cytj5Qbpqgf9P07ou7YFAbg7uDO3rik+NS+/7GPZXupyWoZsoCDCPFJ34WLQe7qFeT
okMAyIjc2mquZ9NJPws2wvS0rmJn/OSuTiSsRLS4B98Iv46bR6cum/HG5gSW96NXanPDfjfACLdN
8Zx38Si/hXsZtQ9VLaLwYYFqGX9CCzT2x7kXZZgV9qDMiVjVLInSHaLRwyha+aOPZ3u6R7Zatked
lzr+yicLOSeRNnKXhylwuu57LL0qYKhw4jkc+l1N7o/SU1SnE9FPDl8134ilH3y3pT0F8XIJ3ndm
H/erQlQeY/2elk39LPNosTowDXMwh0fLn3JtX2gSBanTfYuq6aeKoJH8ULU3dhvsWttbRTovwnO+
OpPWq8v0fKeDPWNCQ81NigtSnusEkG/pM6vRF2dV6lS4o57TwHRj9yNcW8tqkj4aZyZli9xZ4i+j
V1nDc1h6LZSEoOdDLxKUYTsIjDOc1UeZYq/tAoYzj/R0imDNMn9O32O8LYW/uYBfC+yCol6znyM9
mNeXFl3olDBDBfzTqezaTmt0IGgs7V7QSNJ9iazIqksvetY5jVNAtKL9DuS0wizda1RNNXiwn21B
xSx1+RbdNBzzqf02r2fErMO/lcWtVegHCMb6Imd9yZu6cAuc1ddi/BTZNH6T2VX1y4yo57ExffU9
KP2lvRh67T4M2xY8MHSag5XlWHjJI3vSzDnOwVW3jcX6nkghoiRd+HF7GneMLU6YmcjlYIXS06nb
x5N/sc8Wshbkvu1zb4e8LLOLy2kylg36UxZWUgy4HaQI8bAigHfVVMcq8OUN2Y0BVA5t4ksJVzy+
HBZn9A5DMW9IsJelPUyjXR+DyNje0bO6/ETygWPIYOrBQtQmxyIb2q63UoVoPJvoXqynjft4cdFi
NukoOWNSv1a8lNI0uAIpVK1Liun3Wl/OpQpN4qkI7RhOcXGOexDw76w0oE+uciwvDMy4Lryo22nR
2NVskQ0lhmMosc+XStfeqdF82Kv00snuA5G52tE2Iru8eGS7cz7Obt+pxDHx/MGrwvyDn2v5s6Cz
82BPWJ/wRISwjkXZ00eywsliPfRVvCVxNBOsYhozBDeDbHX90Pd7N58cb66GS90zo3Nc3cXRH2qm
zMfMG0NRJpU/b7SBej7NYI5b7yBNZPVpxd+5O78HKuGm7lW6SOk4KTFKH2YAuooVXaJpOUSqsFWQ
sFfnS7z57XXu9rvOUDaX3IOlF/dUin1konwvq889r6ZMy60RR5epb59fCzyR8iEo+KZtaycl2WmP
ldfwv5RhicHzOuqKxAVC/TzBsZQXXi43JwmJVJBgVFHcp7HdDHd1E0TFMXQq/GzieQ2Wo9vPFi39
GKt82Nlzb9JCoexNhG8XHku/tfwDSNzhcQtn0M9tnVd2ugWigtGtw2FO6gKK7a0fQmTOhtyN87TL
t9DOet7n8G7cLeeiz6vWv+zdRkv+kvCILsMVuJHLZJBKlnBhM5v30muOXavEnYO0qv9q97VJRMSe
mYyBXsHQ5CP/rFuHcX1QsSLiC8LSz1GKd+F13FShd4oa9vA1aeKu/lHvrt5+BJiufGphcdd3VVGW
btbNcQwVec8t7sWeu5RoycONe0PucSX15D87vpmjq04yB5AWrsof9zDvrGRAeX+tlSS4hDBPkKf2
IXayoPdynWI6BS07KnR5b0bH+Tx7cXFTNn3rJYvl5gubYVyVaScVG+O2296HybHMZ9HX0IKF8kr7
0VkX7Ap8JA7tp3oaFbWxel7W7h3L0uwYLWpOvkCWlrgviGuf9lVg62L1Tnnd2/4ap2DF+XNz3dd5
ludF5F7wqnx13Ndim/lUu/hRMW5SHaQuF5nk9KiLi3KD6HGskerUMCWiIjzKRVIO3oVsIZn32v7k
beIsiGKaszpShJwPsatQg0pdyNPuKAsPIj/P25Mgnh4+FpW7JUME/SedAUBR0vZBt7fJxohkC49H
9ffU3pwmo3+k7EsoHzYTYoKchfUVlEKdMDfX1UXnRdNwTaxC1lbzWqoLigz8O1a1+nM2ayz/EwZY
io+09dsfjr3n34uh375j/VJ82fK6uel8tHlHlyz9fq/W+qmTooFFxQf1aXU7az5Ztds9TbWw2DNb
e3ePoYZRnQWWjEXmE1C4p8DWdn3pgoN9os/uA6El3yd725fOfZyYsTOQ3/IhK2QVcBYITq0UGS/e
WLLxopJgsCNBVY0b3NOVx5hiZ5gpPqLRt6ajCKdQf6i6OKpBhdWEw4uywsPeKM6hZC47dzkMeNWV
sDpE8VLlTM4niNas9qlazTZnqh2le2Ir7m8RUUhGfN09YOxmjYMEACk+AQgp4p/W5Oif1iLin7Pn
k9mqSo4mXa3Vp2kZzZxnCOyakjykdQ7SJz1H93I2i9SQ7r5s28akS164LcineHe/0SwhB1piuyZE
FtOHCGzK17Yzwr1ymU4/2VYQlSnl7GnEh4Mq8JHJlXpIK1+iPSmK0X5WvVQsl37PPwfdsL0Ldk9+
iRcjHlbXWR9iEW/1aSDiQT65+EwVhy1Np0NZVeNx89oZDLutI5kUa2lut7HR1rHxNv01xI60Tnxh
lm+Vi0cCLi+dG2RSO+GpsSZlUbjJ9y+z5SlG5YeoA25fz+7XbfNgNMbG9F8GNo/9EK5RdevAqfzp
rO32Tgnq4Ed3nIMvKm+qpwJIVsNIYzNfrUFOiOTTTFGJQeOjLhpEuCYbt7L9qUdLfO1mXTnsb8a8
L/sFS5a535viripHj7Zpq7ofdjNDuNlMXNcHI7ymQbnZrNei1cNEgmDGn3ngyc/GHfKHlSP8PmiK
5aVY/KhNFE/tWzgu07VuR5tYv+OdJ/ivAIVuakEc2DTFeWzXA3VHimcaOARFsb6LJ9LwpNL1QlZl
inOaEPnlve20ujsOVulTkbdxMzqq2ag1qcbSD090Lu0XOEd+gDfJLO68yWe5O4xdhhSqyOEzaNSs
ZC/UIVkpSoKIbpMw8WFzNSMctdb91U7P1ztCMs33gzMutD0Xb1lOYcWzTuKlXYK0X501T9Y55COT
yvPu5BgVzygvmqfNWakDkfitoEOHeLQSiQNDkLRBpB/rJvd/qD5ubre5nPMrDZTdO8QRQcxx0i0E
tHo9d1QsaeeX9hiewWg6jp840/syU37ZXVdMeC+XU98En3vliltdid0/2lFRfMwJWNerMJ/ixyKW
RjP7WDNjMLval6kpxvEQ2TqsL0bb66o09wbvO5xsjQiok821t0/7s7etw5JO/hx02B0ZsSWGN3Nq
aUVuR6WK/ZPMtdE37BZ+e4yd2jm0XrRs6YhkgnB2yEnuJDfP0zGx+UTS7T75tZu/rycGfZNyGX0n
yQUxAOQmY/1syqq9ZtzvvIVTvQqOkyqHMGWKZrkPF6Mw7sXbgQewb0G6M5Z1h6ebq1PQQkGXqAiS
/SEnbPdT0cBU9NXGbcYMQeAD2W5hmLCevW90+OQHa/Dmjx5y+s+0Ccx13qyVTpeiiT9Gm+q/Uwls
7qd1aL9WPlDbntucUrrkpL+aLhFuGWj+0cFtsbx0u7mJuO5q+KKEXLaDtFzlJLYnR54sewZ1EMef
HxvMPUj2HVQR7J7heK/IUrcEE9/Kvh6M8D8rM/u3YVBNX5qy9j66IS20ZPaa5Ws94zqV6Ib6J2ye
PmjZ9qrGSaZ1jr7QYSZIXos4v9n9UU9wlOz+FpCHVTJapdebYc0JUiwbRJaRYdMz1jWKIDHkHS8C
adZLVAYev9sZGAlBuNGfvKGSdWLUpEmBGCsl+d/LfjzJVmy3MjpDQQJasUsyFk6Yp8CpovVA1GS6
1Jv36hMyfXnvrMGmkpb8CCB6fo7aRk/1F12AH2GihiDs0xw0mbmKJjN9webNewr22GPvFnv30HdL
9BHKuW0u4zqvn4al6r8tSKxvoZD25lgGZayTHheMT5amkJo4nMAM/5ej/Qi8iCNAFthmssUG4YPu
rPDj6g6kcqiIvedCKY6OrTdM/QRTrZurxarc62YmSSb2dfs1cztbfCqjHls6cgZJQhp5GDnNRC03
7Q7MJRm8ZlQJSzz4KsTW5Idi3DA+qsiI0yav67vOJZ+gDkRP+dSMsrqZdowSTlLE9mU01+GPvPW6
K/TrRDGNIsSwl0g/UVkOxwwZsgTFGYmoyCJ/QEDfUBDDKpO5+duSZtO3rVni4LgsvXP0A0VE3y3V
XqbONM0v1rjF9wHiPrT2HZYkSe23zQT0se6vaWX2fkLjrXyft/UypMPSOQ2GrIrYK8I0yk0WN2/f
r7EIt7TdBndPF8/WN16Um5ijcCkfI1x4w6QdljI8utFqA9el8Ebkxqhz68ziBXER4+4MvTtz5jf+
fNMwHbdd1HSJnkKxTcUVrpEcjgVhdZGwF4mLuLC0Oln5EIbZ5EdMqfs5m4xHsexK2s1+Ny/NGB92
XdTXpjPgqOzJN24SCzPflUDHVNKFOW3MZp26izKkUXTYUR5+8uWwfxljbYH7i7z6BvS3Y2fxNvNx
N7VsPy6iHr7GbePlaUCE8o0mg7mtwm0pMnLm7t2ijWjuLawYlvwxHigCZ7p3F6g8ci2nF9s1LWFH
uXorvEknD7Koi0bztd6FNSddvbAKIEryFixCdTLD2a3d01kAwIhzOcXfAr+cusM4zfv2ssnVfh/R
OLwwygIQ2u5q/dS3W/ytXfumOEYg7Z4xTvc+rr2opnRzBaiyklM3sci4P+yiijFdCuL+aE8BX2kc
AKo7iHmNo4Ne5VBeAOuEgOl0nr3f5E1MzLKTFr8PvJnyoq0dnAFcCthNVg51pBOsSnt9iKKqhxgf
u+37WmOcgHX63olET4V+WTyg6pkT2l14aBt+TNarkUvraAznzNqNviV4HsllDQTYtKWiVx6Yzm9b
amrD+EUYFUT5t2Y/lxSMNY4PEczt6OBEKE7SbRvNlu6l31GZCtfFAgeq955DZZiGtKen/dMxoYXt
L++hdC78eBs+j3LF5VSG6+im1JhJa0zorlR6RNAPV7PniAaLTtelOoSxHlXiaSjatNt3/x5EZX2j
LLF1mV42UqF8R7aXFnrCRL6YlmE7Og4xBgqYHBlwO7RTTYNGd4/VtDpQTXfVv7PdirjNVLvVHneq
vl4adGXw0DaoBhJt1oGKG9C1d1jSuWGyDMH6nYF4vSYUQ6whC3jNQ9ZOoqBgNcT5vTIY4yQUSmrr
pFDtbpmvcedM/TaOJj4dx7ttpISxCyyN3N70nX3evpsvpfZWtmn82/jrJdF0IqStnpzdi++GVi/6
hFy/up+73HYyH4+IhyXGvBE/7wXH9y7YHNpVdrESCVizY4vjGlMyeganB+Rwr3Jlp33flftt7dWk
aj7HYJtEy+rrw7ALjDtFs2/NdTlF9sU0DItKBvr/TwVf1YKypokKahVen7MZlyyoEq1MnmjkXiSi
gZ+f1tyN9gxj4oFWpqyWPIkwHZdpsEr9xeuaxToVZKmX1FTduz7cgp8FDMWVfStfTApyzYSJ3zS7
daz3vN6zSTrqafNFKxLbLs2MN4bXhDRhyrBN4Y8i+DZ4Y+kI0YW7b5R50cPW7zb80/yUPu02Eu1v
0S1NoumDRCJn0fCnFIKX7bZT9YOfGqEHGXeRGjmjH7VLzqbG9pqvogColxovrp8kHfrh0IYiNqkg
P7iPdUXkxHTRVCSWNe/UmU1TX0rXYa530bRlEh9nhi4LiVyndKXHB7dQ7j0JgPb8KfWrwXsfTzZ5
tc3Q5SMtH5sSxmivBEIrDNyljuhJmXAZ7teSkDfDj7u+bOuCGEPlAhaq2gr11ZHGaoj3tuGmqtsG
0PYixdO0e+4D2t+9TfxFxlRYrW6aDi3dvtu99ymAFbm/fPinyZDEKh5+OOuk70Qnl2ch+7E5xNNY
/fDhsOIGrPT+dTNiunNNV/wYeyw8SA5ceTeYLmALkr3zrBoPv15F9ekidHrnm1zZ8rhVvjH6ovua
rbqbPoedoDC/7wrHrTUqGkaSsXLBr63yD5xz3h0dtPmRVHUfUjf3zSdE0uJzR2eCgywu9Jw0qy2q
W9xK6Sfly6jeDyYqDHr/HezB4ITTj8nCs4VoPfghMHG0UpLR6J3jbBWV3knPH4RuiayLZbVum+q8
0+iikA8dx+eSboutrmmOMH2LkDkUiSxnO7jV/u4FtGba5kHbhniXS3Z3jhYBtoaK8y4KFZvVFAbW
4xh11Xg9w/DVNJgAKmd52FCmxEI7ci7W0cMqy8dhxc8WuzM/eULnzYpQs04HyqnP9lZQLK3xx9sS
36PskWNN4l9wCMIRbVtJI9zZ2/6hPjsNHOPOMTdse25H+kF4nwSR6H9C9va8tNPFSCqs3P6x0vG8
pfTLy/kYex2mL44u7YeJEMRKA1Q+9zPh/8R2EBU0nxgfWZmM19ZEkJ1r3N9lO6ikZq9jPEmVIRxc
JgJ/RH5VeUlrr16b8pGYT2qtxFNuV1NJK3iavnS1pFqrAMnVyarVcB9gTfpt4uS5o9Js3+PX2zv3
I1p4ScmurUFvnDvEuurs6aOk8medKtes961lz+21DJZ9T0aWV3BkGJH+XyXOhsdnr+FDO8/E8m5U
xiVqnlmUKRLb4mtXU5tliHIioRVTXdMmGuri3mEadj1Mi5oOuZxp8WukfDxf4xBUTI0VPNR2XY88
6pxYoUcN+tWqaUwfupmtODWV5ouNeiv8ubiWefTMqubrIQo4cgwzN3YaKl9/oQ4eeumMCPkUYHtb
XJYe8vjzMYcf5jD0LuFfn1O3w4bGkUBFw/1TpZX9YuomshPl1OKaoff+RxBuFJ4xecZstaIF/HFt
QhUmUL3p4ft5OF62s+Bfbic1EtJ6YeOnYx35P+l7+HQ7UBGcm8UtM1edN5NmYRpvfaN2Qlm8Y1NT
aU370LkxU2t9aIQ3OgcBr7BMt5IuP3VkSTM+LKj/ZnjJ9Y/15pqvGiXXCzcEoYVko+kOIdMhQeqN
al5OG97pVxR8rC3p+YTeEy11TZa7UlhpH+3CPRl7cV9AqpbPqFSLzyu12ResPO3i/zg7k+Y6kWYN
/yIiKGa2wBkka7YsS94Q8tDMUMzDr78P/jYWOqETutEdvXG46wBVWZn5DnkApy6e6jQx/zQLA7Y9
kh6Vnj/Y3E9Z1cb1xLDasdmZgyt+QRyXC/N1U0wAmERhZBdqlo/fS0Z3mZdaXIZN0MEGYSMj7PyP
8zjVdA9rcOJkyGdSPJg39c7KlFju2iYxvrS4TQA3TaXxJ2S+KzNTKicM4ma0xr2dLLAJk95UFSqG
Smmj68hMC54ZZEDxJ/brvK/6Xs/9gm93WYpKBUtGkPknk2N3L8uFpFYJ29D0Z9rV+s4sTabJSjXX
1S9LmDehhzGR+aJoE4hQGTlat08pYB/sTBHSd01FmS+SJtYeocPiDKCKmNzArvBwqTpBdyZa8wAv
CkN5m5e6zAnuY/lVaYDHuKWZ9uEtQtr3amsN0X5UuuKHLcmO/KSkWe3lCoPfPVXL5WNXT+ZvNBf0
Z8qsr2yv6dDjGM8GTobiWp9nbbnKGiNRPD0L6TYNkWnfwtWVWeBwDy9B3Dk1QUkxe+R1A+4Q+4jh
LfkhzGs7/aIRPug8x3UndsypTB7TLGLUr2Yy73hXwUsyaOdptJVlZy2+Nvewh0W2ZE/ouhhXXOBn
EfHXmyWwSm3pPK5IMI6em+ZPi4GuEYD4iEtrLMIMD0vXurQyR5lo6I/T15hX+SSXBZHxlDJZ11cy
Yp8/xFqM3XBZ1XJPSyi6a+PVn4MpzuJJUeP+O3oPjl/ZhxBQ5kJObRAbTmv4kSKhYhiho120Kefv
FZ4AAdKwS4AuTSfYZqRZHM5Sa6QnEloMmJtAjsQ3saWITay6Yy5QIfRD3uH7xm1ghztjoohg0u/s
7suhU9Ircx5Dy3MmdUq8aMCZyM9LGqpHZ7bMP9Ks4+8lISXmJdj9RSVIiQIHDpTxsGR5fzUbapVc
kZ1ZV6NU7fJgDuWQ+KZZQKohc6BbI8QgmqAYNIUGzBKxeWLTrF6GuedBaub53hcUXd8nagIkPkqF
wcHiyPBb5kRyRk252NCAuDrSHVBv80VK0pR9QU8983Mm4fbIZ/XmRvRj9UvJFTP5MjF2+Yj6uv9l
Dbm5U7W4r29o3YN5dYgiZ4JSbf3nDkXyewZb/ZPTfX0ypAV1IpQ4+vh6FpG9dTWpeZAM0rjtoHvA
EAODxUdpmCcgh8HI/JkR20Bq8di82imD5b2egec1N0lnN36aJS2fYrTZ+p0jS8MrGRj+xMjr8jXO
xfSk1rbTe4VWTq8lBtEiSONBuSefWGCo1Px42ym+GUbfPGVTpboesVqkaKDgncAcMxqSljmSCZZH
VrlQuy1t5yUYwNBqwD2eNpe0G8cT/WS8mqIzvumq3d8bCgWq1zpD+0tTo5J8hCJIBiGw5kXBA5LS
hb3+JSEltfw8GdoKzgqe1Zh96hjTDhKSBUe/kAfuwvinbYxmh7X0vOj4PNWJFRgwYZIg5AUKH1qu
zVkN2Qd+oukJtGU8w8DPJYQtb43JiFb4wIbXMFLqqnRod4LIZfIJg6n8dzYNTQULf8lvy5zMczcP
kQTWAt4tAjcdjGk/pcDa9WQVtT/bmcGThahEd0vIBQM27kw/ZKZmrxQE6LiTQlkeNTGrqFaUenw0
ojl90OZB0DQSIygc10clffgaINO501W3QxfWN4Wh6d+akkr/nraTbvg1zKsfM8q6l6iai6+tlZFi
wwBP4YQlof4Um3OFAn9O9BsFmDs+VmVUv8ZDtTIQqUEyb8TGrTv0apkp3tC73BfK3KfASYCJj5YF
qSWNsbn0xrrs/gwILn5YlKAR+YbO+dRJEsgmwLjcXWWNSefX7RJ9E52ATCRBdNaJGjFwhVmNvOek
wHra63tN3E/6ON0XDCaTtC6N9BVGHUXI3A2/J5jFhRe36y5uWyOpjovMyucKQJgN7eZT4is0BlQP
7CB2PZpOtKIWK4uv406Wtt8YWsM9PPKX9nVs9DGjPWKa47mqzPnRKEKIQ200dfdRG0KxSFeivWcY
YzzDR+uVZ2rz/FY3aXXz5lPlVjZddIecBvPcUJTGhSY6esDNSlHiwJkmBpFZ1TuBTVPtiaaifFGj
UTN3tprTlx2aRNzAmSwtH10JjSvqNQtUOhX27BNnIW+QepX3c894mECpdT543AElBxwBVB4RjL1n
JdblFOjxrB5HBfidGB5Nr440w0eTLIb3ZCn9T6EvoPw4eCaMmBHmTKGujPGTCBMzvMSSdbwtaxxj
9hwFAhvUPO7KymQOMgjsUEdk7npDv6mQjLZHT9NcKQaxxbO7qMuCLjfqxVOsObxFbzE8DJrT/RyM
zmiOAs+QL2UOFE/mVoXAkob5Sh9vJPzZTXSsdBT29GKT6qCONcweRpzLLzxqC7XB1uLYn5Fc/UnY
P6yAf/u+VQvrP2nEubVTmqF8XcMDVRqYBz7eZBIXdjgV2BqCl77UzijQO8R6VHJDKQ7tGXoUN3mD
uAB6jBXeLHbONL+FRhxchHiphsANq0iSEhnJ5WKWdLBlCE+dBgbsj32tzNlN5lZcnkVdjBrbp9Ev
MxPMCc8btcqpoazsQe2m9NdYLfaPGD44hMxYV7+3S01RZOa47hhTDNsm0lQ0hlGvhqTl1qB/Zxem
V1Dxf01hm9e+XkqyPTshP7cXR8MRsszVY6pJ+EzTAshJwE7reJc6pOzeoFCJeilwHWQjd9QuIOXE
zg6nO+YyWSWj6EvIcEQrnWs4LQf1GLc1R4LGv3vXalK/k3SgyyAc9fGl1rg12XzG+FMrGTXkpVlq
fRlauF9e6VbJ0zgDl9GTGs1rNNgjOxxyZbzrIfY1eENJg2rezkAxrEaol3y4Bq5GNimPmTtFENlW
AmJlMm3oMNRDQsANy5cGEenzqLfVTakmk35Mc6nuS2XqjAPBtc58u6u62IA1QUuQUUD0E/LhMivB
P8WKJMKpczwbRelwnFyzAG8oEqslAmk0exmSgtABn3zg7UHPOE98hLCBx9SZFsDH4FxnY8I0s1an
PX6NqIzuQTllls1cmQZ+Lm0JuhXcG3G3G6Sd63umBNHSTnu9ea5SbfwzltxBOHKBOAdpN9dfbVco
+RVE3+RLSrQofHtcqyowZn4EdJkk8mxyr2d8SJUvqBaBse1lTF+N2Bj/gPGxapO1mRvQt8qd28Yo
aAgz3XChHsD/FtS1dMzmOzo4aX6JzSr5Bumg60i4BtlDmUkUOCMTUpbMbyQMrGNES629Qk7bXg8Q
zXvfod21HJmOKJP4Fqx10h5hWCw/SbwG+PCTbYTtUxdlSEF2DRZc9oUClP+Ky/f4PEX61B/A5J0q
cKmK4Vj0Cu6Q1Nc0tyN7UV5cLNGw7XIs9ybuMzeGDRY7JNdV9bUFxodYpSbqTwV6RBksSWaGO8gh
LtQoStMiMFo4QiDd6wEw+hmzQq10htp3uFMsMmwbphlIn/vYVbVzv/T6qAJWLjwmCuX6ANN2vF6G
dqH9thAZAoCR/iGCNN2DD4mspqfpZE8J9gh60FdVg+sPLECSzKyY6RW3JiGnERlFvwMxREAZ67oO
XooSZ0AMCtsG/BYbx0wudnis6S0nmBSR4PqVqgEZAsGV1h7bMYk3E1Zqzp7OfcbdpGtAcwY0cjzj
moVyuWwGDdBKV6KvJI/jsItxUL3ETEbQYVFLRaE4btm+46TiqlCnxRx62Ux4B0ek4XOBKzjFNIQT
G27XkopXM9My9MMlNpq4rQ7ZFBT6YPyOl5IYqCRMovEUvaBH66ZwgL2eYP3Q5HX+DWKiLndU9dPT
EMVFfKGQeINtJFK/tyMNh61JSHZkZ5WdADUU4nokuXmt08H5il2wC/mISUXhLncXJJ2LrnU3jZNo
P+JKs80gTSf1YjGjSt42btXcj3NpqnA3HBjs1ZraF6GeNb6h9rDCyMgVlNel1X4v45w6N8UWlCAP
iTMM6Iwb94QDMCQ0ZlBy9TJXFMhvSn9HmFoGX08zOI4yxdForP/eA0bnDl6lVt01oRGcGB5R+IwS
Iz/OOKtOAYQH4EFoPvXLjD6uDWoIb/UlM1PU/6KpdPSDqtDj82kTCK4S1WJ6JMFFcXZi1Ck/cT/v
fheR1o4k1Fn0hMfucD/HzcANI63ote7m+b/Ihma3zxo3++lySTc7i4MFElGnTo0FTWrDC51JOX12
PGC3ESucG1QMJH6U3tkvevTlayXtZPQE1vBPoLj0aMa2m6+ranRf8X6BzQNibNagAEsKZVlXnN95
Wiw/E2ornkrkcNr6wh4MP01Ss1vhPHPw1cTOfyR4uzK0RyzI7Q06daCeyarpaAcXsmhZLQXkE1Xl
40fAdpftOGudp9raaHIODCWGZZRGzc6RLrRr7hbGKTmRsUQ+gGx9w9QxdQ5s1VKvzKhk2EAixrw6
kD9m3+uKqEwSB/Wo1yShH8Jj8Qu6aXqHrrWDZ5hohbKDER7edcSn2CfNF5RpSdV/1eCKf5NgN4+m
BY5gcDteFVWuP6S5bpT3dTr2WO24yTAfNWeYvrZx22KDujQ6NkAy78LDXOnpQy/1ls7TOCNamdWF
biO5C6api+Zkzo4qSbF2iVFRLk5tbTWB1nFqdlGXTMRHd2zKi9KYtB457mg4Lr1Vk/hg6h1/HCPn
+SWTRSo+XmsVjgapmNOfTgVx4oBFxhBeD9Q4ELqYUv8wwZv7Y1Aa8KnFauZSRvTaQyOGTjbDgIHe
0Kn5z7GZwseQTP83plBrm3WeRoNAQA64Q4qjv6AHgelRIA96qZOJi7zphHuo8zEDZUUhVBwn+J0P
1CqSocap1kKfNxEHjWKphd/mKBG9TNPyHIYJTZIgDJHJkEfa9h29abJNE1XAl7SBfhckjJd0AA96
rifINfqTNtfJz8mB2evnuU2Wi/qvqf1adcK7MjXgGZH5k+QCu8bZvtIL66tSaBB5ekxD7lpFdItf
O2E/esjfYDNJW60eMzuZfzi9Jb5aAFrqToSLqgSx6wJOMBcqSvysKUhNc0Uv74XTOQ9MbqxeVKU1
ISxVVaT5xEPah0yGK6+QpCkluuZGf8VPHsIndNziokF4NewEvu+dz+9RH0M0z5fLMlZwRGig/m6z
JHrR6KbBqK2nIgGJZYt5ml4oM0zBYeVdQnCDHAAF/ntYzrERwEhagOFtRx5g2PM3dbh1Ffce6BvJ
MZR8r9fxSdtFTWffdKmpTITqXJj0/tL0uZFZ8uiGmXsHbEjHZQzDRVkbXFPlOZaCtGVKDNL9mcj2
StJAqaHBsvS6CrGDh7Aq/GnFtCr2rVunRjDDhXDheXXzpbFYBV4X6nrDpGqdJztjiGnL5jA69J0o
HPt2rTtNgkq/XLRVGzV+2A/09vBv0q7aYTG+RRlRzMPgMmH6EGXJ3mkk6Qzmzc1/I4K/q6QuOi0Y
GhW8PHFQFfCm2ZC+2dVR7g3LrDwjQOQbTzOW6E6yiEd9srFqqeFdarTGSNGYoFNpCG+y0r3vsnAx
PYr1mKQhFIIDoWrKtzHRl29hMvQCQvjaZ8YMrn810lav/WWkD+MvTKAIV1/BGcCNntFdMctIgT5L
We3Nui2ukYs1N44bQTi2RUFmHxl2x6AoV44TkR54XmtnoN5lysZwD1HUiI65aN17pYxx0XBdEPsv
+jCCZgCHt0FI2G+RWHDXX2ip4Spe2zFHuSsbhVq0A3bfUayWKTLEtKrutVlAC4Az1iKiCVXwLjRy
/a6e4lkGjToJw3cWJND+pPb966CPyrgb+0akezd2M85U7FpkWhBQF+hzUZQGgpZg8nuKaMzs+kUR
g19UCOBJzOYMyoVba8kl/mNucT0OiXNnJlleB/qw5Mi0Kjh2t0h+ALV7dAq8jFovfousFO1+jpdw
CuaJltU+ikmMA8FbbIKFIE5ukYJS8WJzqQi6Qlr4kNQ2uUTN6AsFoudAEjJzVv/k5cQw9QTdx0PV
zTi81IwBuGYgQvcMZ9YAhKxa67o2wZ19fZkl1GJHpngxGqGAeUvk8hSAlBsRCigvE51UmHgjtOwg
Rz/0uwrl/K3KRXprwEpXV8IgvWO6sTaFaCX/c8KB4o++Lr1CuodkXKkJYNPZufqDjG/sfEqUkhR0
aJxbIfVaHELDWX5EyqheIzEd1C+IyfTfoyn0tTmTQ89kllB0QWM4XsBH1fIWcYEu4PDrfQzMzoAD
HxIQJ8qeUvU+ZuhB5leGygcbVNV87NsGWLnuLeDdTG3di1mJuvEw8r2/Ltzg09Ggm3GR0j257/SB
HhIeZ/0VhAhuyQr2yQ3ZAddFrrbV4C0tTYyDk9QNDSwNNcFXepI5KUg1aPClysy5t4oKMizXTXRb
5zCJvYG3/B2G+nC7FnpQcdQcPZiiVO0dOsnwVybpIPuDPlFhGJOTQxNhpMqLG88c5kjGsw0/K6dd
UaQY6+5wwzN+5TTbcIbVZPwYG2VH5au69Qs+Q1ZOk63Mf0WibmBBhBktJdTcuYSTXspHUcEAIMjC
vzBMPI+9pGUgecApnn+4s7UM5PE6XJCRVq0JC4e0EZ60kT8YCVoGHxTK+mk6jX3PHdTq+yqMwLnZ
us1O7aKGFL+RuvTX6DzvtZTmzi6dOtrYprNAjIyd4nbloM5BPNXTNZlL2VrHCER73sWGcGqs5Wrl
uh24NY9ZVekXDj0RzXMwmKeEryYpblvEgL+bUF1urcTJO2+EWNEfu4X+2x3asxBvU8WueDexYVY7
pnh19tXSWbl8oi5QnhSXxigwkFTh51spWW43SvGSl4uhkgNSHv1yo3RQPMovOIqhQDR1kDWs8e82
E0NdIBe3NAkSOq0xeLYRTXgIQMn8DXbpwLwNF+nSXpdoebyqn5lD+7HievUS+NfcgOEBWH9i16C6
tkYXciPuzsVsujXEHwBhQ/uh9FXo9VndH+xsnO4UJcfsVQkjPl3XB3nWi8PHy28F3+vyzGlFju9g
YwsK9lZrjYa16aCtFB7SK8qhHCpzf1RhCeqoO+UtGIXrLaYRfWmmHFrwx4tvp4oxXI7VNVUFddSt
1T/l7erMCbNMoLvSy0Ku3F0jQg5SwUjAXUZVkUBroosWocwGP0+oqNCI7rIStglJDA3v2uqez/yi
rfZ8+4s2FisQnsO6KfgcUWUQh4EwgzRyNZ9U6akmFSbwgIU3qNF2eTea+Hs586Es6QBoYwQ1fKbl
AJ/EPfOmthYAf38WAwxX11uhv3MWqycidG9QEpdFRLsV7VwEsSOnG5m1lVUFH7+FrTfEutrq8GGv
7qZwYjY2KXI0Ska8wwSBDuz8NBJbhx6HXIq0cDKnnwz51c44ipzahljuCctc96AwN74lECTbKmvB
4ZEDancWNBPSXAEXt1OnC9hz7kGWaLcr3frc+Id1vKEF09hadyDri80OdCoUiPBfgPswwkNyRfs3
kd8Kg7vggk4Q0PbHr/b9g75db7O/ZktBmCIlwsNSHVdT1fl6Zt0v8DF0uOJ1F9ROXT+4Zh7tP175
/c5mZcxnTEyNbeZRrb/sH5OsdjYrkRjsbCYkqZcR3FYuXll90qvl7/tkSCDbBkUGTZy3q7B0ors1
J1ofRXdprtQ3pxCXgPLjVxu+9Zl98/5c4L5N+AA9BhDka75dzjHc0C0UdmrTcZt1tIZ9Oo7fEdeI
48ev7/2ZMPDZsJlEDtyDv+/6ev95fUi5mmZKuBvCWqsvyGDQYiEfTnwInqiSG9q5Z0aun1xRx4gJ
BTzShK17oaDCroueMy9jZfwVzjS63C5dO4lNnN3h1uic8Rk5tUMYneAghHCwf9q6i49MhDBAbonG
TU+94i6ylYG026H8f2xFRhDhCS8Mg6+2eZcJZHIyCt7lUts1XOfOhXM01WdWOfX+sCsXkKeYggIn
/u0XG214ulnMKh0MAQtpobsc01hrdhM9VhB8emEfb5FTm9FVXdgDpGVEs80Js6rGjGZn3SJicO/H
EmMQf4oiW9n1OUnNmUiyNSlaT5qr2ypv0cA1YjumpHL7nBwY5XEjouI1AdCDH5pBXVnkldOW6zhi
pRuePn7EE+GLiwETMkGsZPCb9vadLqGz6CYkUQ9PARSdwg4P7Uy/VS/SfZ2HDl0I3TgYOoTHM497
4mtiAgvazCwDgouxSVQGLalip+akt2HvvGgIr1PuYjEcGVbW7yP00buPH/XEaVgTMkaz6IIraRta
2tHt4NjlYFnQQwMTZ8t9r+jnJpKf+Iq2hqObJXApwvp581jY1URpuZ65UMvEBOs9a9OD3rZC3Ytu
rSVEiyQqFn3qnnm+kytzESBhY1ggfulvP2UI73/qmAYGWDKoz6itMvo7WZjczkzG+Eloh+s6ouQM
zwTSE6eE5VSSC7yuobetv+ufQNqgeLcRmPJeMzldtqU67DCCVe5dGihnAtqJR8T9T2d+CSdlnRT+
dqk6V7VlNAseEelfoDQwyyazQXebgB/dS1jKz5lwz9kVn3hAd7WGZ3yQSQNF3XxS9NJYMA+ckYRv
F6gNbCSULeEhUhEpfHqPulA+XIZsMPUGD8y3D5iiOaedxAOG+AEFbgeNaazNc3Zv70/COnBBZSaC
ieGbtXUEVAeHIR41Y2AU/ANuszGDzhenw5lM7MQqqzUe/xA8cdDfRM8euUpRmi5YtA1FVIrShKwT
W2d2/YlVGGeItTwWipqK+dnbNzap8TCRvcOxgDNS3DZ461RB1ShdfGabn1qIhBIze5U7jp3wdiEA
JSMqaZ96y4gxaVJojQ9f8Yzh8Pug+HeiKHZZTIcn+9k8jUa+Mk4lPU4eN7skdibzLmmhf8gJ0f8O
gbWcXz675fDiZVYjDHVznayyCRsJrG7aByTMui6p2GJH7uU8TcHHq5x4MNshLBoqd5tFmff27Y3Y
t0ZNVlOJuzWIYR7bV8ySafeO3ce+nKJzs3lOr0cFwBxT0rutKf6gqb1t09aBgaC0wH9MEwVcDSOE
NqmaVvf91Oi/Pn7EExuER2SKGZcMlv/vKm/s8RGt8CLnuEwQ7laAC1W3fH6/Y8lDX8zU16jrbnyG
3dZC4o7mwOtzNbxzJvRObZrNZ4ZXvk8L6ESZ3CQ2VyWK+M3ZDa0Yt6nVPVNnsh1EbUxZEM2MX2Hs
uwd3dJDgZtEEgtd2xeHj13jiy5FtYRdoMqpQ0Ep5u1OGRE3qmnklXmUZ0TMKIPMZZZ7R7vMK1w7P
ymAU7T9e8v21wlwKXuUK5HB5bu/seNRKd2SIthfq5XIwIWX9yBUAyStFozq/CxHwCq+qY9q5Hy98
Yss4uHo6HECH87e1mmXsJfkrdoPeEHfKTWoahddKOX46jeXxXGwvNfRWOH5v7q9KTkj5HXhfbu6U
B2SNIR5vSmlzFPK8MM9s0FNbh6uZZuD6RuHMvf1+vc5ELGiqlKXOlByw9oJalycKpvShnV5jRzhf
m/TsDjq59ePnX6fNa2TYiMP2Mdet9U8mYie0riPLhPwPl+lOYPm0q7BUPFOintqgtkZJTAppUqlu
UmYsn6SO4TzEZCuzvRa+wg99wtQT+m19RCbSHj9+qvfpB3GZShqfW6oeQvXbp1pwU6lQCKLuKWIT
aqQRAUlaoLNQvTDKOrMlTz4dlf6agfBfZ1Pv404FNRSXBlxcQnQETAcGNGkrd8qPWWGq7cOC+udc
N+zEouugFGof3ij3+OZ2WDSoynJBazMztQ2cChnXDBe+wtsmKorg0+8TagJ2pdSqXA36JsAUY4bS
FmsdZFEdAiM/WaY6f0b/ZdcTKvF51M5Vdn9no7ztCa9jU6iuHN4rKcTmE06FG0cW8ITncvaKXTJ0
6vU44SLmJl15DB3gI5HU7SGGHckcQAWIyotmG1CwwCfvzP49EXRczE+I67pFgN/mmPEIO5MJURX8
mibaMUwXGl+EW/zHb/n0M/+zzLqt/zmMqdXlgxoyASdclsnymn412GJcpGH6he52t+xm5UIdwdic
HNdamQNHY17uMJknVc8MHDm1v/ji/xuuQHjYHNkKQ7nQNnjkCP64b8BY/aM3dQYtTI0uh5Y67eOH
P/WKaYBzoXB9roPd3j67YS3Mp8Ca0bNNvcZ7DRWRPRfjmac6ERhI24BDMMjX+ZbrU//zhmEHG/nU
Uyxgo1e/hGkEllhr0SvDt8/lAycfiMJrdSmH36tuXiAOyZAEBFlHwyDxIGxgBQLWxGeyjpOrICwh
8ND/IIi/fSC0TaHUGJ3KqOAocfZYFRl9QLmFCvrj73PqzTHCh/uV5jsNiE0u35DhOwhbWUjp1L0C
Oz2wq8G+l6iGv/5/lsL82V2za+aAv32mop3azlX4SHLq5K0TdjEopwOVF0bRmH77fyzGxCvacOTZ
YluKY2kT4xBN1jsAwuz7vmP4JSzxYOjyYv/xUqe+FXkatyCWzFzzm+eCx2RYbUH7RtfN4h47C+fG
cgbnTKxa/y/bwIlRsr22iLghtn7MZT5Yc7Kw78oW7qTXwxe9IDiOTzFdqr3sUfx8/FindgYNP2iK
MJbAsTbXn94hHC8s4DM8tUo/XZDINSmDwkju4zMf6/2z0TIx2BRcfLQzts82GsLNW3jVq6K6OcRh
fV85zSV0OeuoNslw5sFOrObgvcwIBea+rJSzt/tw7HWFieNA7OaoWJdR4SqPjHdCviP65Q6bvvBM
0vl+f9BdFwzPIY/QULtuznKiWpD2lQphOzj7ixTLTN9NGx8+/lwnV2HSIceYfga459unUpTBmhYc
mmC14cJqDFFzA43z3FylE+9uzYUAW6gQaDyvf/5PoKVlj0LKgVtfDvNwJ0S40iZQ/l4axWh91+ow
/+/Tj8UWpNOk4VgPyrN5LN3KmySKqQtwGSNjL7TfSWl/ck413QWKAoOwREDn8tjmlZqC4US5DNR4
lY6Tbot/DB1mo/ShYyBSU/lmZ07z+69FXDcZwUlhSYq5BQXrQaLCGVw4fXndX9lLGl6r/aiPn47u
yCpUm+nlNtFdczbR3Sng/EACyXDH6KpdkRV/lpVu1ljpuVFY7x7I0gVluK1SJ2tMMN8cKtx+G6VX
ESOKek5eikqRu6yLP92jZxXqU9KJdWACD/R2+0EGhfFtYzncZKNee1npYIczzmOmXw+9hLqXti5E
OrTyHH7cLuuzWNmp51zDBmU5EQTU8e0vyCl3VtEvDKYmhy+TNHp8ZSRm8dn7n+tknbPFxczNTGh8
u4yKRXxvrL08pGFO4OrjnxKi8fHjs7Xm2m+uFNqe68iQFQ9313/fLtIkZdt0rfWjRycsK+XeSo6F
au8roXlMvSHBQfjFzIYze/Jdi2FdFcERvV1jNQ3afEP4hDj2TtaPqb90Y+eqGHZaFfq5lQbL8vzx
A26XooGsgkAwKIe2KyroTfBI8JZYoIeiDLam6AbHk9Dvx2L4ouC5vnOKEEIZt2nw8aLbHfJ3UXB+
cE2NFGPb30txHjLHaoo9PDyyezQC+W5xZufMKtvb+X+rOOS8ur4O19ucN4DoCEtgHi1G6jRCLFHW
fixOSj7a8nOkiROLrQND0KKBejMmYxP1m6piVJm5MhLjkLVG6TxwoXFjTl34yY3Pc71ZarPxTSsM
7aVmKfSJI0KGIjxgsPLZlG1dhfYP8zForhFJNnGx70UM+x6HRoKMeRhBjgHcFnv/2Z0AQosSgjhF
y4kmydvzhepgSU0LgWKYSEkV28a4LOafjbzAP29W2ZxiChJ8ASaKR0xBQw/vrBc1Ey8fP8n7DUA7
AntWB2sXmkr25qtMudJp0YKdGoOLrN9iwtMhR6S7ekvY58Yl/d26/4YlEgwWo0UAZALIJDYPNOKT
YMwDUBZIOk4y5IwKgm27vWqUor6BgFvtO6vvjxjAav6UpNoFTrn5mdj47hRTIzP3RMDgclYd5+aJ
ixqX9SK2n90EFUCN1aI/Wdm5bOrkIrA8eKfANpa6XQTrF6yEo5dsrgt3p9e6eVkyr849fOrrrawY
g0IIHIWFmIGyiRV9nk9ubE2jx0C8GPaydL7hnYKM1EjjMzXe5on+txRZLuNawbEZafh2y+uhnWQl
ya1nFQjAWx4w6HNFfC5I/F0F/OfvwzAGc8tGWKoKK6kyRm0TM4qjQRV9pavLOdRuS+H73zJADOsA
PspVc/Pe8M4ZANEUqPSD2RzTqZ6vcJLrb8w+Mg8xBTPqrslEjImGa8wYpIJYuo8uTLxbfD7puYO+
OYR/f44FHrAeQRLid/1Ip9Sw0cMuopqn3GuNLP8yYWmwT9C3nRnK/Zcb9s8Z/LsWVDmNjQOAT278
9jsaRoH988x3jNPmsUfgg32WfljC7Iht8dGsmh99Mv7oBSN0jPBrafbPEzD0TNZXd9kF3vTn+hRr
rNz8IC5yhwvd1aDSbRlDyCxQ5jrY5KuicfU/BR6w2WXZAnXe4Z9ZZvssWQrtAV+45NeS4Eh9hrF0
4uWvo2xV6EqQJjDge/tCwmbReixABw96GD6+VlUFcIhlUMdpHnx8XE+coTdLrT/lnxqrFrMWz+u2
iztLucjYEFcko/3nTyqruJxR2GzrXfh2lQZpa1jmnKF+ieK95k7KXmr4Tf0/noWySoADgkRYm33k
Mmkhx36NfVSl6Q+U0e2NMijWw8ernNoc0D04EvRHAHA3UQfWRSSHAmV1loj0wNjW2EYVIqJdZETd
lSpxdtB6KS/1IR2+fX5p7iiYZRA+3h8U5NWlGAvkhTrNuetJmOMrsxGUC+Te5l2Bsxz2aZZ1R+w/
xw98v00gz1NvQVkimSYkvP2Aygi+ozQpHh6OUV+nWVkdY7c9B7m8f7UOMCCfTnVUCrxtvz5W68FS
ZTF7SPMeVMt8HQznMVysywEXF3xbu6NtNJ/jthB86EhqOAbQZtWg6W6uRTRII2V3OaM+xbDg2ZWY
gx+l0BPLx2ZWxvg2thEgDDad6dPHn3PdKW/DjCO4tyA1AL/Aq9ksDYMGQVnG0o4FKVufwnRXybje
Me8IwUPXnOs8nHi9rGcAhcBLhsC62bmzWEIj0vDEwQg586eyso5u0SvBJDN5RPD5iOGfPOJJfG4O
4Pt4tuKCcJWgl7J7th3zmJmDCKTxWcTYSPEztVKCzGjdvcRn60w8O7kUdTtiUDwNubXfblTshEa7
UPDKKXPweT/G4yC7TeSAT1q3Gn58/AXfHQtG70GqsAx27YrZby5tZUJC7ZgIMcwJCw+lweZKZsxP
+3iVd/tkJayzBAEUsiLF5dtnckN4ZwtWVPjlFU67m8c4LYPcis3fSMQcLNFkem7c8LvXuFly8xr1
HB2gw2ADH8WnDISR/Ult0QVFnQ9nHu7dK/zLxofqQIIFfm1troZ4mWMVZyQsRee6v8CypPCRCJVn
tsX7VWhtgMaDdXKrYuH+9hViLjqkdo1Y2c1ac1fHw4Jxk7WcyX3X/8u/B5r0hYPF0WKTaw6GpG9X
QaAlGP0E46UPQ/VhcgdmJ0X9xazbg8ccoulhqM4hRO+W5I1Ru6zs7ZW8vS378v9j77yWI0eyLfsr
ZfWOGmgxdvs+QESQQS1TvMCYFNDaIb9+FqKr55LBMsbk+1i3dVl1CqfD9Tn77KVY2qR11FMkXav4
EzbmhudUQrpWMFi6cmyx2tbNIvh6Rq7D/6GjvM24qa3yQxpFc/mxo/k09oOcwYMSm8TtvTGottqF
6sdHmjlMZrJnfGzn4NjhwtibTU47tf/zsfRBcLgvu+unrzuzf5J81RvtY28ms4spAKQVdYuwwAXp
ESiXuL34YFA8IyD75p617g4XfXf+9nXbh+/PTz1cJ+67+xcv6FxvV7KWdKJ7o4cW3n22Lqzd7x6t
h19yXfDv2pnyEluIknb0m3DbUF3/iK55Fx4ZsMMT5rCVgxOGqvw0l9beLBsQIR7+gV7p1UfW8qen
0mEr65p41xctaRU9Xcfrogl+Zd79q7F9erw7BtDcM36/mhYH2y565nxWEpppAuSnHjYE7iOem1eL
Zz1g43l6ZCasc/mr5g62XAdwJdsHzY3eL7xf3efS3b15d49HmvmHDeP90j18nxdd2Vk4gq69wgjL
I17kgQ7ybN/0n7Y/Ov8By6BjA3ZkuzisgxK2Vjvx2ubg87ZjgSXBt8V9friM3evOf+JZ4OK5eeRg
OTZ+hxp7Da8ONV/Hb/Z+LRt5Cxgr6DbxZXIauvm2d4982PWs/2L81INdJNMppaTKcO1k7BX8R3cx
/vTwaDvyOdel+lVDB1uGLkEkikleukqJw/cQUhFRtf1uyKxjfTo2Vw42DdtKO7tcF5ptfO/DkwTL
5FqFeVZmOJIcyznvQ21f9etg80htSTXwHfv3B8yvwDX41gYUnPeQ+In/Ru09G7Hsvh3r5f76+VXD
B/vJGBUgBRoa1u7UXfdYXTY77Vd4TcQR9+36ab4vd8mVdm3cH5kxxz7vwQYTiSkxq3XGaMwZDBiY
n8MJtzwvdC2vDsog8m3P9o5Jtz/FWw72T/Vgp5nVMsu7dWGQg9wkJ4p/X3iL+xq6NZ+32qju0XP8
nzYAcoKI+deiOepsPu7YXWYXpbxOWVjEgcL60HyHm4PuOWeFB8nvprvG2HrbbvVz5/TIV/6nffV9
2wdfGVuZOSdHwl3FHwPzMd/Em3Ez+9mmO1VPjoXN/mlISSmQt0BXR1784EGQ4ledzm3duS0m8LJC
ES4uVfr82petny43X3ftcCPg2k/ok3iHpiH2R7fw8auaIlHDONcXT9KEtsEmCXNlpU1Arc3LkT1n
3VPeLxGaQuFJrp9SJNvCHutjU7mtmpM6ANAKKVY/q5yyRBes5Uf20MOvt7aik8TiNbAWzR6GVnRg
1WAhcT0SFOde4T1p7doh7zx5VourtC6KByqalOvf/ooEcXhWcWknD2qu8+fdbaLCL6HtapCNcCfr
AHtW9lRdFDe41ufH5uLhS44O8oYjdoMg36AK62AdAOVpF8eSZs8qh9LxsMDoHvCAw0qpNSotu8+V
QeD7WljY1xLc7iQXi8TiOk/n8NEQpajwERiG4bQpTPUGQUkDaqhNatutZfBJX3+XT5dv0q6kx0yF
aBPSMNJXHz+MDkujFJYFy1IZBtAjUh7N7IZY18b+1IF7xQ3aGKZ0A+h0eGpJPj5HnRPZvkKCcNmk
tWYeK3Q/vF+uP5LG/CDDheMrOKOPP5KEV1MCLH7yIC1k+A1rqguTovhB7B9PgrEe7N1cqxy7yTAd
udp+Xmwag4ZCjZAwQXrt4HTC0FUaZ6pEvFbYPxv0Gw8CD6IrjDePCUX/oaW1osYkE09UATnPx05G
3Uq+c9QFV73URE1BzZNfzSmmoaSqXr8e5M/rmigmYS/cA6jZkA+z8pElT0WFo5Vn4YgTiHaC89RE
RzIonx45DBvFlRqqTHLIHAFrj98tsYj8hJYu/eCFUhy6E2BRNy0izWVCFbukX6rAysM8UOVUvyCh
n78axawc2cE+Lz1+BqQ3a9USSrPDYNu8DGNUNawuG0tnM4iqULrTMxlZoCOwxDnFxRhHl9/+uus+
RqEPah+FYP3HfhdGXGhVHlJv31UY4cx6tikKSzv5/VbQN6/5AmQHFMx+bCUaB9JTczrg9gLWE0Mk
zIZhav/299NljY4oBNZIV+7H+N0YZrOWWQJtiJeMdXmR653iJxImNCMmon7RT+Hmd3u1yjYQVZIE
YeboB3NGneUuB0mLTfySRLu0kpbTEDTLkUfC5w3FVg1KN+kUWbdPukOKf8nqzXbngYktfVnGBifH
q/1Etg0J0YYxYhA7dcNpKHV/q7L+1/P0v6PX6vrfp2f33//Fvz9XeD6tyrGDf/3vi+S5ZezfxH+t
f+z//raPf+i/r4bXVvTt6x8XT3X3x6YvX55EUpWHf+bDX0FLf/8k/pN4+vAvQSkSMd/0r+18+9r1
udg3x8+8/s7/11/843X/t9zP9eu//nyu+lKsf1vEj/Xn3790+vKvPzk73o36+vf//YuXTwV/7vq1
7T/99tenTvzrT8m0/zINhbCgYtrU/bHt//nH+Lr/JVv5S1PZSVjPlIWud58//yirVsT8Mfkvtmg0
RnvJFlUi5PH+/IPVtf9Fxf5LM4jRIegiO8RG7vz5n75/GK//Gb8/yr64rhLQZf/682Dv5K4gr8os
pObMHIQqB6s7NjD2jto0CgCHx6w7Y9maShYeyY4ezNB/t+KQoFgzw4hID1Z3W49q1WCwFXCtvJVS
PHec5CmerAvoIA7EqeFa0qq3d6Pwd0/f9+zgHrZvk11r9RDhnEVi93FHKXFoL9u4k/wxnPGMl0Lp
NrL7EKbK8jSB/LiYSmzLvm5zXc/vbpj7NlHJMtpUM1MTf9DmKIATIPiAQiwl3xQnFru8ixYQ91p+
ZGf5py/K+c0dbJXKIB/82DulMhIrsoWEp1g3PkLLA08NIORyxADXBSyvnGjyKDZzUR67/33qI+0R
yOcEYrNG5nwwlih0NCPT1SYYUhtf3UoXyl1RGYbsZyHG/Ee+6Kf5ydrBDQwlsGZqSEsO+ml0TRt1
it4Gqz7eq4HZbQrF+s363LVaFrNPjgWkK6tRycGVTMzWDLbcbPFmmMILwgWxL8VqHXw9Ow77guSG
pwHlzIiBEfIdnj6YVGsYseNjmpOqu3YwrNqQuS+PfLHD8VlbsVlrFAdSPML77ePMwIMfzGoedUEv
8PCvCmW8q7TQ3NWNEm5/u0MInMgdUT+N6PIwp5NphgC4VZLNmYELODCdMOzCL/K3W+F8cyhio8jY
QDX3sUMt2o3eTuouqEfF8iUZx6cRd/nfH5y1TEAlZ8sxSkb1Yyt5i+eQWjddMEq26XYFFKiit6vf
bIWNYb37s+1bvEY+FXPNRqo3RZtOQdM46QmmWhMWeUJqjqW+1mXxfiMybZMU9Lo5rMUI1mFCikFo
hx4wLfb53RQU8tSdQDLKfkRYiSbYNuvl9deDdPjQYvSZBdQIcDIx56gX/fj94qIq+2GwISR3gATy
RpN9CuSyDbmRdKeb9VOkF852EbESzHi9nql6npxbYzQf2RgVUmEHnUeawXzhdMSYB0HVYTF1p1vL
YA3IZClN06313jq0lIctVnlap0UNecaoQa37epLq6oaSPqd4DOs8sm9AI0fzVsrH6HWW9S7fqXkz
dRfNNI7Ld0Nlr7uuOEuLnQMrg8p6rWjZ3vtxtBIvHdX2VpqyNPHV1iT5XVQ6Dtt5OtbXnZKNw6Yc
6/ZcrgbYT5MWT1j3qXV2Tz5ML05is7PULSDKPvGmOQEOOvA8Ri8letPy5TqOuwD7d0fxu3GcXzrg
sksAzWLRv2MG2GHfGZsFjqJRo2e3oyF18xnom+kMYBp0GNkS0AMjBGCtjzfmMl/CyKmARqlaJuxz
S58z8GOR1J9XSbVIK73eBn9kyNWDbTtJ51ErWgdY44VY/ukpJu1wOiHNAUO9HxPLTvFYjebzUGhy
/QL1o7Bcu1+XrJklVurlQ9jK3tKDAN4YeQwQusoFrvNiwo01WPlk3zqrBSWvqqK1A8mcZPz1lFiz
XQN35utMz83Ks1pJP9M56WxMyfsMgrIh9A1wpRjvdpzCY79A40tRUaIalJ3qUoUjm6IuU6B2k3UL
ugHQZDetf4uM/W0bSPT7TVpaJ/ZlnSIJd+jC7jkVzbjg0RD3UWDIU/QzVjrnlui/9lOKRwsP3nQe
hpUDhu9/qo9YDsuZqoDoSHlZ36w12D+6qJ7eFozTHqueQvS+0dunRJYRfBXJGGoe4IS+A2I4md+h
INs4WIaOjpeB3lnnZouewlUlW7oiklU/Z0OtxScp1hILKs52zr2qNq0mUNO022F1HDUYcJpMxrBi
WqNpjbuNNleJ4Q0q9DyJ5/FliwPzY1dSP7vVBhhfbknARfamNHS2FFaYmiurddhg+quFmNdOQ5L5
A9VmWylLrZ8iSurvUjGb30YAGnlxbeOtaFc3DjiG5aJ3FMIHgbDUcpuEyah4SQyQiSHDhUSjYigJ
qPdHhFc6k/NoZn09BoWEFS40xUlNz2yMifItqtilxOs7600A0isRSs2MRvHDvittakyBRuFHAz8K
IkUCgn7PlYriKFUuBpznRfgjs5f2KorI6jI2kfmyYIt5X4sJWk+3iEl2bWecqFIBO/ZTGnueRmWt
WDfzHnaFrzjgK4qWy7t4BGvoxisZCxU3kKxarMAsNcbUwFNWjpbVpyb+9Xbq3GcxeLnTSeuzy7gt
dIIDha41mzwvqRDVkEn/kJahASYjJkU+c6QYiJfUohkOQkmk5moUy0YEUs24UItCebWSGhZwr1vh
bkTvm3tObFGsZuyxYaMDERwIVWvCE6NQg/pj3H8BjWHnagEvXfljUqImDlalJZRSsSeUgVHXzsCC
rdwy23IgZ8e470LEs2eD0jTQ7l6/Is9G3EkTD2RTkgYy3ivDLjas4XwY2mbeERGEEquOEiBp6p+j
l/nfaDWFcsiL1bXxF04BCoIVYcNhm43JeO1XOJvW6l20bXtV/zEDzvmZgTF4XBSAbjmV09Y2jGoD
t1fK5qjiXfFvuTMgzm9SwpYyxevK1t6z4uQ9N87YM+RmKuN+5CNguXFFzNl72py2J89V44RKAbow
Uoymo9g80Co1vOeFnqjn1Z5fV+9ZdnxhsHZ6B+Gu39Pu8j35Dm9NHADMpDPfeKDBxgM3ACcv1IED
ucWen2cMvXYy7Kl6QxE330BLA/uy9ty9eUXwtUkvnYHSslFDzY7yw1hhfaBkJ8dLuWHUbiapeeZR
pToCIdlz/qw988+uB33LXIYEODjN9LTII8CDXBUl4J955Qb2K0LQxob2zSmbWmcr5hYAvyVZJMAX
ef3LYA94kdJMIh2jS+aN2gjAQuMeWRg5DnSIgTMowHi064OkGuJrHElwHQkna2nxfloRiONKQ+yB
QSWevockhm3fjwH4YaUNsMzN7sI9UjFMVWnYJm0ewVMDrL0i3vXsKsOcy9gKzaxsePR5nwfQ15o3
JU408kN6VG0sYSVAGaakUa8pMTduNAPH8hzk6rNY0Y8pEqSMorzZnqnPAA45kiJM3HFFRo4rPHLC
ixtEUqgy9Qu11l4izqD5FL98ABQYj+ByXM/FbGxmvVZajzogKJVKL9gvs2jBsdNaQZZDXmayV6S9
ciMvNWXCaD+lZqPZKsBWvkQNL3LlYqpybOgrICJ/c5rFAX7XVRS6xbY0n3e9NlgblUffjSqGDOJm
6JDAiPckTnOFctrJhBP61CqwOpsV25lXJeQxENHIG+NZm9/0PeOzL3tQQTrVG+qJZK4c0HrBbMQ3
WzkZXLOyMlihvFxu7TxeAcStae2Aa8MVtVbEqCIygtvFCh51tB7eRiFyDSfoXMNXGtt3qtcmAbK0
2NNL5xVkOnHEobgRvXzRUu+hu00Wdg/sOZkGxyVzLtOR0hZPtgbztZFBpWL52r2ae35qPhPN3xJ+
7O/gmS6gyaAJZhfWnrxa7SmscweQFQ7L8r3fU1pnve9uwxXdqjdTZoD7BujKbpGfEtXknCqRCGGB
zU73czYhevnmtDJh1VDo38wVFLvIYXXS7+mxNT77j9WeKbu0CWypPWkWs8n4FZR7d7WW+vzS90xa
VFmg7jSV6eDXoS7/Ujpducb+uXnlbqdjFhwZ4kEKG7zd+lDuLtSo7tpA2Ha4+M0ejNusjFzcZqV7
qYCMeor3en3etxbM334l6y6FPcJ1V0e4oJ02A/dtoA3500rkJWkInBdPQ+ym85XZW0YDoX15Jfny
wIRSaqa1fkehNbQobOrB/o6tjDWIbUorQwfjl9IHkFcAaNRWZLA5Oulp1yLZQyxFfAPOX8p8tULb
vsaFHmd/bllmHYCBzu5TxeCHxK47/1WowLnxNe2Ua0wcgBhnixbaYK9HYG02pLMUS/65lP1l7LoH
0RT2Bd5oc7NtJEpUA6rDleYewLPaeWkhh/2JxL0hCRgqmHjQwAaIAVmnapyhUh5zka3x7dUHpwCy
GtsxKJesSwrfqDpnCXSdmrag7c06dqm9iuGBiFZHrDRJtiAC3E2PkWbVAggUMvYi9mC0kIKsMNoB
JaiVxg9hC/lKLJVDWn9MuYjNPdxJNtxM+iXLdaO70jQWD31bODewEim/nRqlhFluqsO1VURKGODd
zjVugPu6aecej+s2TPJ0U8ZTXG1koNKwb5qslnhxZoqM9/tQXdg6GUSfkvb2GYiNxp6hNiA1O2OW
OFFHa1E53R080oF6FC8NsF+sv2tdf6kSYONeg6EsMCdoSJzF5mjBfLIkaiL1Cb+/jS60XvZX6h8P
iyiFP5A1jXXLfa6XYZyVycPA66AJKrvTwOoW4eSqkHxXjk1WPrfdAGrMkB0Ae4bVgpswq/jVxBHs
aqja7rustdMDX614bZIapEKUhkvt6lZc/1q6uL2NnDA0vTCOuQcneen8BJGigkSbW+A0ICqcS14/
Mp79ZgXlcaSIiCzEPEHtVSFQYt2vCRniodyVD8MwF/cybt0znJfGeoTrnb9MoVqYbl9Fzakz2GzC
mSaM/DQyZkzN1Ry8DYpeSVxAxZKREcSZdVc3cazAv2tgMxjwHRas+sPyp9LqYEPzHpAndhyGabuw
TZxfOaLJ3nPyQeXtkPbTA+tLBuAuldNbnA9cfTNAO0+mlo+2p/F6Y4vNhjzZNM2YkoFEceuGGeJD
dyb9/VT3I0DbcUn7H0tjt9+tGCgwRGp1fokmuRZeXNrKRQn06EzS1PkeTveouzivqdWZAMNpBeUQ
2S921hQ7TceIh9NI7X/2BhwfdrUoPJfwlr+KZkO71+ElXMWm2ZueYqXNNeYyHHAYBWncq3mHnuB2
Xrw5kYSVlgTBERx7W03f4soJwdNibr567WCJ7NZDpz33zAReIwnCR5cCxegpiTLpSoIA9tKi1cYT
HbtheEhFyoABQTUCUnXo1cuxHe/nsrfuh3RdmUUqxW94Ihd3k9Ln8a6bI4qhxmjUebogykz8WVSF
6s9KUbZUf8/lTarjNR9YNqRlzE7HMQXXXjmnZROWvzJ7Hmr2NbNR3JTcToZh/4w2RalxracwGfSH
F0tW+QxcK4NJYbY2NyZTyJNX9JGD023Xzk+hRVnESt1zvmtS0nZ+Xy6zHrRGge8C54K+orhrZzfj
+MrgJ8lyZtoATF0tDO3nMQ9RGzU5AgMvVXJ5Z9StkH2LCrnvRg678CzFDx+vCEdaHfMGZ8XADAoT
wawFYIMa2T/snNy8SSsUGfSjazMcAzXpR22N3Svm7WALLEA1V5woU71hoy6u4qadfyydUzxYGnxJ
Vy2m5C1sm5ZM/VSKZ02I6LUfJpjTWbmUwrdxOc9cB2Pct5lPShXpYFoV55fJkdmq+t2o8KzxQFhG
J2qhKTG+w/PwE6cIgECynqdu1AK33cKTjFFw2MJU2XWcMNmYfWdFfpg62rkodaIW8MR5sUlzg8dC
Rwn4uBP1mpuGa2txPCSgKjAeWnHVGCXq0P443OcgM4uYp1hVQcxR894C79OBT/PbuRvuiHOmUMEV
CeT7OCk84rSmxr9oCDuDhcxkyE6gbEdgkifSY4+ZFEWdD1kFPn00kqDjhWFbrxYvnBvZSqZXSarT
zsuNaYQlmSmgYZIykmta1jHRHBIE3R5FF3rqGe2S/gwb2Vo5Jg08SrNXWrdT7ZWCwMVf86K6GHIo
ijFePn0z4uQ0WBic+FraIAw4T5xOu4DdGD7oaTiW2r1QmtBUH6xIyIuPYNhpAVr2kHrs+0UYSXtD
DCJGCITKIA0sfvWb1SzyaYzbYsTJ0Ta/lkyfFJ+MchedD0nHgWgXOQLnJE/EiVyNICmnWJlgNM02
oc26rfRpRzmYmQSmKSThllGsshoBYDybKq5rHMAmbDLyveXKjS35X2ewptJ1kkm+kKq5AUPcyBzo
9Vw94jOq36VdYRueMNeFKk9h8m3K4tYhLljN50PaTm+qI6kvApq67KoojbBet6eudWtKVk0q2tIc
OrJl4C+cK9T4eWra9I6Hh9l4LbT4WkiKzp27iNvrfNZI90d978TbgsqR71MvGVkgT1YeMWGIFnsR
x43BOx7ST8A2AKZCS/q8PI0s+Ivfsba35XOgugZ8Z72Y2QE7slcBjlaMlAuUtESRwfm6sHfoKs4u
G6ImI1tLbmJiwJsQM9vzIi3DAbyKXQz26YDPZwtcivp1fWv38TTBszHGHADEHNlvZc6pt1brVRj6
p7G9G+vRae+nJO6rS/x4K9s38iknqilLUSd24WIb/X0bjxNmORPs1sJfMiKAbu0Ivb8pJ2cJz/DN
i8U5vBLIpT4I0964dKjr6hoXCAsl2y4Ot7X02AqQ9jcajJLxp92ZZn4Z1aMYwg0QGM3a6rHpyD4S
jckKeugMhDRZtHh7TGUW2RLrIHbm1jUBXCQ3dSdseavkwnI2PUXAPC/FjPms5IswnjgmJb2Wm+Jc
qZehnT1scsNp8NXGAZPqmoOAq+Opa5EkPCOccyqQSRqvtpepB3shb0g4tXwyOR5Bg9j6UufAKbTJ
sUDnSG28aZb1CSLnufkaq3J7AdbHYFtrynIJYDlLxnOspvqynfuKiyPFj1XG6aARlzQS3cIujl6U
BGuSJgHY5Q0Vr4QHtsMU0BwmWLPItiLr4wGoXM1eCl5Py4zixQbEYxH3nEuChcKoilfwJOuGQhit
NM6U0nLyM1ltUr5aF4G/PUk7PsRzgkZL8zAcThSVuQ0W/BwkVjPeG0NFCTrRNFIA132JKwMxMzU3
Qq9SlEgDDVtBzgP5i91Jcse51WWP5KpNKMixucS+XhpN+gBsUa22oYaB/1nWGkZyO6XTDLXCnPDZ
0PQ+tM+mCrol78m+xwzJm0PSAH5ZQklCI6rqwBb9nutcCYKpEYp1olWmpJ1mZFlUz4CwrX4vwja8
JdtTaWowdZqTJ9vIaNMMSoICVGsJBBY3kb1NenRgA6CtBKf/Jcg0LN0JJ/NgsnJPkzsBaGMeqbhL
3Kmu8/Z8tFr0UoBSDYpIg4iV0C0BzkYkpP+drfr/AoJ3AoK1UvR//SdH/0k/gGFtVfxKqPf4txph
lRysf+I/EgLzL+qlVuMFCqrttRz9vYSAVJ+6moKs/rv7X/pbQqAYf9n8H3goUYBILnB1AfqPgED/
a03EkzO2MRYjtWqbvyMg+JhupOgPNwgsJikcwzEEON5Bdg6ZWW1JMN8oqna2M9gKLfIFQO53n+Qf
kvkf81n7VrBbRAlB1lTGT0H7mF1K7GnMbZbJhoz0prSzcwJ9WyWeLvNBuf3NpkxkSDZmi+S3Mcwx
DxKBIbegXs6MZLNeIKEt4HwaRHJ6UpGZ+Lqlj/lgOnXQ0kFu2xxlMHQtLQ3a7ajf5dPD13+/8lEC
sTaASpMRcJgiq2nNQQN2n3JWtG220SvIo9+4nJnqRpTVWH2zs9UaAplnZWwMibrGt6K2J/PO7Ayn
Ps26nDd4nY+NaQHareburC6I059UE9bIHpuxPjyC5tE03vht2B9JJn6aU/hzmKTjV89n7NoP3QoQ
WUu1MUMRSIaHubgm2eCW9REDxM8fnwlLZTrGXw5SsMM663zSkmIgzbvph96bjB2RiSNz9kAxuP/8
rFgMbVZOiP5Jb9xbAin1wq07NMQLHuaBBqaAVMVuDIcHyszdjAOh0Qnal0fm8Koz+Z/0739axm5s
bZmI5dr5dzo3mehghIEm9/2L6Ha+gAK6S66n7fjtyAT7tCzxyEDDhPB4tWkjtf2xHaODu1qpTrLR
3J+Eb87JI1H/NVBx5gTLNrp3toRfj+gbDiqn/u4cjmpsBdgtMFU+Nlo6VsjDhlCNvs1Pq0vjRJyE
m2WXXpon0qlyRO28L+s5/JQOonFkWLjqU8D6sTVJArupWVqyGT1zq++kq+qyPdW9yX0VwbgZgiFY
vCkAeuG1lBzkRzq79wz83DymA9hboV0/VBRZYWahUVaTTXxq7ho6O52Fp+ap7YuT4UQKiLneGrdG
RGDFg1/nSbaXvqav0ot2bV+al9apcxr5ji+fWadHa73+YZWaqwj17x/tcOcf60geF0TLmykK4jiI
mN/diSBjk3s1nMrWhVYWciOs3eLOAot7rDZKW4+WT9+GfVrBkAGV5X6ivJvlVglxUQvHZAOg60Tb
QG/b2DvVG0/sILuUvkvfkzNxFcJFJs51HV7pG/UM11h/PK/uq+t2p59Qo39kzX/eVUhYrNuWgQYH
840DAVhfgxt20j7eUANUxhfU7be3KTGd6UjB/+d2Vs9jrgVUMrCzHKpVKok3i2pm7JBVP+X+nKvc
SNnvkt9TjK+LjY2Iyv69hI531kGHxo4A5zg2NBTpzyaKGG9grZC3XI65M3zaS5BHIq1GxYppIb6q
62H2bjQpp5DQ7M1SEDXS1inMQHV2ZZJ52EUc2R33BSwfJs7a1Mql4h+ouveL7l1TsVJ0oeh6CMlu
djtfiivpl7gzztqrbOcE9lV2XQbN1fIwgWD5Kf86WiP2afAoc0YPjHAKLZjKneZjT2uuUfC/cykQ
m/q0PQ13sRf7PKdP1U19Wfi19/L1Nn3YHhIblf/qq34bxeihuk0xkwWQJ+ukTIhyJ3BdJf/rFg7H
jhZwSkKWipHRqp5SP/Yo7mO17OM52cweVZjX+Un1W/JwZiEuCLiV4Aymrxr0w08W4SPbWPNK/J1y
sk3G4ri6GH9PoIdwDgXgelxyy8RcisqFj92QMoDY/Vwo2PIs0UZrqBICtC1+sy+Y6DPyXJk5OnVu
4Nz130/0VEIXgMMkpQKNVF9gSRDeRgVo76+H5HDQORhlIt66jKseM3wvkno3x5187AYxV0VQpp1C
VUk7eoSxwyMD/0+tQEXae+Y7q7fKx77U1JBAUCmLYAotqfLbjvXtqQLPyyMH4eFhs3YHbRl8MIpK
VIbpY0NidJwoVFu6M1SWq6gIRBYcVNHpAFT5/S+HPyCXQ3gOKNkObs1DngsYMHy5WDWaBzw6a5LT
VI193QqStHWg329DKL/ReK/Xz9U0Da3exz5ZGeHAHLs0UOFRfgn3yVLjK7MrBdwwvymwzXYxfrMK
j8ouZj2E4qXzJxSXkot4ZLzPlygjEVK0srxBWEEaNo/ibvBaR4tmj4C0+SbmWrviIqycGmUu5G2E
YfkvLSYMEshzJF+nplZXfoxTvu3PdlxvcAhZKGzRDcIFeqMSY8OsuYo80as2sZlYI0SJ15Jxb7a4
/7ppaysnUbGM+RlJRUeAHeqNKTD7OcWqWvRdSIIzkZczq9Bk1S9jap58FULu9Jg2qFK9ItOc6U4z
o0WBsa2Q2fdSLQbzDf01tohzFFPPD5INN10sEakBg5de55nZT1uFHOcVHOLx3s7WREKNKXPhxvh+
k+gcQNs3fdQCMbZz5n4GVPLWxIbsAlC06ILcKpAGDjVRRd/s807Z8jGpo0nMPLzq+yIhgWavwMJc
G5TaJ3wCGtyQ6+FFi0CkktgarUuz7ocyGEadlIRVJubNUKfYtS/pIhcbI1ZI1MfLUF2SU9Rrcv4r
4LzRWrhseIULQkxyk2CIKupxk0wtMfZ4MU3LUwgss0tDJi79IR2z82pZjGu7tkdkB7NYGndhxU+u
0FUpJ/nalPVuzmtaG4l8CXSrcq15Zm2Wims6Y/2z0WZI6CfKbJH9QCVuvalG3NUeLrpy5fZWv8bb
0o74Z+Sky+gVik55X5a2UsSZIYXX2SJCEcQWKdLkFO0LEN1tO9bNU6rOBdbG5JaTYM0+N96sUifv
Kss8XRBYtDt/bBzRub0N6d1HjVhZQaenjuQ77TD9iLOllNx0goTuk5TgominCI0ira+mIK4zmxyn
LOm5T4BUzF4KixxNQFG0D/hXJaQA9F5bzoeZcD8CkbBOTixzCu3AGIcpD+KSGUj0LKtRUFXqFjX8
aLt2h/Gfm+tlX3ujU6Kfk1BKf7OUsnxEipm/qNTMPFmVbNV+JfpC8wgr8nKz2OFORi1R7ljTi3HS
mlqqBCm/+6kwi7T1JKxjn/sEbYcbddbwxtxaGn8pQ11xSVXjDVtkYhzIR3QyDh2kcKxTsjB2DrFO
kww/nXJIHT3TafZnwpN8rxFzfseoJqa3U2MFj+yksx8a1WB5oe0pIq+pM7k8URskDd7Ys4e68hwS
so7VwTkjRjuT6TMHufdAj7QLUdmyviJBTHKH+oB82pJUbOPTKVrzqAgE5ecuLZIoAG4v3cmkaNE0
QAqRfLWyDNLx+C4jRVhiW/MaXE0GTzikJLYJqI8aWeMMgF4CppUEaWrLP0iGUmMhWZP1oI7J8KMm
Sxr5kaTLgSQVGXT1SMu3pZT3l2SwyPtCfTXOjcJIKTczhHjoNXW4tUU5KHxHk1RBs2qZt9jlibNO
winNRXAvv6oTuRxvtDrrEjkFIXOgu13vRVIzTXcxKYjI9BXEXfFpE6uo3NI5Sd8yLtdyoEI8CH3m
G2djozrQq5VBKTD9IFOr+iQyiTS3Sdit/sWVnvqO3DfQhosCt3V1ujNKRbpRu2Es/CERqFmHSjJe
I6nUndM60+MW002BvpKIdCL8gctNifxfzSffLJMOyWFbqLgrNItyqXZJHXtO6ZSoS8tujEmRNyj1
YjHV+CRgXGhgDdn+H/bOYzlyJMuiX4Q2aLENICS1yEwmN7BUdGjAoRzwr5+D6GmzrqyeKuv9bKuY
DAaE+/P3zr2XJ91Iw7Q/iLaXeh+2XS2Oq7CEneDRnnrxYMxErvZZSoELglRgSATNeIRJLa1ktPNq
Zfwd5e89rn/lPnINXd8LrFBfKt4opJpKrjoOVT+puJjlyGLa1nkfh3NnsSrpgdluIdrhG0Me19sv
tVs5N9OatfbJldscK+uy8JfauHTAkqGfkqKQfgEs0COeJNOiF4c59/WXaOiibfRIQmwcEJN+W/Wd
bcUTtACfHFYV0LY1p+pOzWle7uViddn9JEJrjt16YqwxAeWmROcAKPPVbUhocs68GJ44/4AgJC6O
Nx3IZRotUZ7dZg7Jbw57lnalJ6MCO4Sk2BEoPPzqVskoURqaqYe3Ls5jlRUGHpWpyxuJZVbu7wpq
6J9TWOOpxolp7uPMVR6OI5kIbRJLQ5bWJgcm3AHXe5qXOZhYn1YTMqQdKvwg6cbKNh7qqP3qB8Xo
YDFuLfNuC33MdwAxdrebKzu4YUGZeTC6enT572FpoZxil4jmr4J5S7sv6nBlI/BAwxkJ06CPh7bP
39qxZOFJEYj+THEobNjW6s66bJMfHTP/MIMTWQI2Mx5VuU8tba9XHc3jgiDXs34WUTPdMNSHcTAK
nqgd3VHDZieo1cMcMtqLOwCnn7ordXdUHIFlXKRrNCdW3qfZbqmn/FXOpmQ23+O2lITOoEpyf4X7
rfaa4NcaMG3io7MpoJwRi8PMsqeACLJlPRKPxX9Wk9d+jwKN/KIzt7JksLAk3DmjWlm9/G7l0QJD
svZVy6t7WhrNPY4dfza+jgG2cEwrrdI5ZFHXvBttgIuwTdJeF/PEFW+j27PyEixAzeEuffE+L0Rd
QuRoKiu+Sfdr9ruOi6HMUZ/Gym0XZsqgXzDgnvnhzzaju0C5vR0PtFqxtjP1+LWvCdlJDGOomTWD
d3yubJ3DK4SOdhOvsPqXgo3W2vtmMb+kyxSZ+9RlaI0elHUuoFr8hiBoezmCAe/t2Kjy9WdhLuAZ
g2F20E4RSt/unkiHJTyy+wLQT3SDvvVLjcO+wyt1nvpi8mIWVu9LVbr5FFfjmN3JsV4jkPlIP6+B
aKo4UJb/sxkz9SP3FPmDXjn2TTwWXvrcInri+U5V8Jr73pqYwgnzQ26V3shsNW/sk057fBPAAego
38oom95nyQV5aiYz+ND0HbL94PiwIJUa6+k4zLNl7dpUOcMRL8vW2bfKwRVDSupBG76njnHzz/Xe
pHnxKRrDTh8dQ3hv5TRy6DbbgTzZtvdh0Se/Ah13BIbgO+a8y2OFnWITl7Urf+APrUekdktXJd7i
2B8yW0l5W3qsHfa+Sj2G3UUx306WV0QbEkqXF3SVJU4SInRT8cE3POxznlh+IXFM0F3kHJQox2jv
VU7xkYZd7x+yqUn3bT4CZFUuxZA5pxQxq7XWn8FvJ+sxXwujFKd0VYCuo8yN9RO9cmctYgoj89KY
hfFD19bYesBrKLQTTdmvjobt6+kkW2wIvnKO6vx7cjw6dTc3ZtjdO7VIyyeIL388DdkIf1n6oLm7
QaaKwCla/uDcBuMJDivNepR96IxJUfLuxUUlTSoFchPLuMzLIH8KjZ6qcYWxNRlnWGuEdD0t68R2
RPaDVnH4a1k0e5JY2sw6GrIu3c9j0KRdXAeu+dXlzxXnxmq0eefIQVvIGpccDGiNRAVKaA82934a
U6wcchiqiJgmtutbTeOKkrwq6jnaBzNBbn4Ck1jCZFhhylC/9PP1+2zjO7jX46SBW4T7eVNud8eS
Iw6Gc3kpjbuiYKU9RaNK+5il27ME6hD2eSK+wtGmiZMbU340i8oav4zenK2xjcnugFl51ltvZTgh
UPErXYkjyGUtHnCfcNTJcPWWndV0QQ2L6Pn64C35rC5+1LKWW2voqwuEeN8cgy4VLD5uGlWsqmn0
OoaTzt8a0axvhkPj4ggrEujL0hjmj2gtcixTClOpk5/OroiHyutnGO4sU96x0MLMz5LRECE75CK1
+2FkMPxEV20O7nG1kdEeZSCriAkTaeyCcBZVEmCr5T5DXqLzQKWywU5R7Q6/bFE2y7HvqXMuTWqn
1aWwtJUzRmZzRjGx1PZRFqRMvQT+WphfZt0PZMMOMBkKXKosvTMizsn/mkOuUWMpJKfQ4Lwad4M5
sfqOkzP03yKpRoQ6dDOgtvxG+ofKblzx2OOnv3Bm0gDiVWGWSJpQUIJ7qAY1SaFtg0qyLi0EOmTb
8eo4Q1vFOG8DbnGEK1OOeV2TxpiyrjMDZtadr9OEGRQ54O06PUtRexUW0jAYDE0AgmK/Nlo38Z0m
eIEK189zNIWPyzQ47bH2zf4HHJieLt5Mf+WpLRz1RQpgriOrQaR2Y9S3sNNDPVp3E0Iskxn4QsSg
4Y1CfbUV8Xgn+PVW7Zt6kmIn3NSynscyb97r1s6tox2m0YeVwz5ciCYs+vvB5FYlAbfTvAQlhONB
9b2wHtDflfo8131LVW2GA0QvdGNlVclihpIq0YhwvKq5P3MCHcvWWASl+9NxSkNeZJdmLi19DYhy
gxwrh+DIXYi8zJzZZsVKy+Xed/qx2hHMw8M2gtCKvaXCzHtoq9wSN0OR6YXoRNsKY3fKcyukFd9u
JY6ZWqC0WD9P6cWxq9D93LomW2PVpfN3NwUon3Mn/Jwaa+4kufTnT47Xy+kFkUdZo+SCsYZDm6qD
juTwY5MpceZuVn2pwtwoj46Y9AuISydjvNLFL/BFNGeuUVfOzxohXvq5V0X9toJ25sRX5N1dlBPh
h9lDyYyg7BUnFZf2wc9wHZfijD4l/7AHLY24yTqvfbNbKM/EC0XQ3LR1b3w1qKWi8yJbEkY8Dd3F
WYRM+ZtmWgRvtDWVn9xmjMKY7E/VP9Jfyj5VXiXaC0qLqjw39VjAnZtz+EUS0v5l7jDROHBERbUz
eqZME9xTofFmz4BPF6a7QKqgoqCx4XdSnLYVqn4AtGCPtRG6W3GNuw0HuMVebqua5QN+qvKcuGJ3
4bsN5RxQ5LfWpwxrjSwmHaV8KU3BXp+V3jDeudbiNy8kfzX5oxn1jX0ptB6H29ngMNLvHF9G4rYz
3PY7VhAB3ZQRoGhfNxwZEqQsGurHDtBStbafPdWcFyDIgpbJvAsx5sW02CGWsWc3jD3kayhp+cwr
+0orXfuuxITDuskFh9Uf1GdldFplGIq4n7t5vF0tojFBQcM5JjLJ5ySn/YmY+Wntmx9DL3Bt9m3y
J4pxQT4Y9Lb1Qd9llTsZDiO+WGGRgUljsgJmPpF9t3fYZkdWAlzukFmhK49rkgOyu1ZOc7fPnFQa
p5GSM4NIol4hEULNRRIGqYltDyfPx9Vue32LSb8JUjYbtZ99DTB7fV0zxyhOszA4XK28qiRsrp45
XOD4yOPAdR2D7cpe/TGmWgcDDztREVhgp51MAty32902CH+HqJrLXW9QV+yWcnI+41qrv/q4a7yp
uZLijLscygnPXHnBDFEY6lQgSsvjbix19bgujcsb4AxTMnvaRRYL0LUFqxciAvdz1ipJDd/WO7y9
ZvMsOEU5u2WU4Y82cnh/hazFnZ1PxBENaWOt+0naY3Eind17THsjeE91lj4TTZSmN25mlEuSMqo5
6sxQjLymkjevdMowBILuCMbsObtfyHxZxstA1NAjkadZufPmRl8yEUG6Z37DDeKQwXG541q7u7oa
aOct4PGv+VzCibmygUc1/WF4F83gvbhzoF/SGjXBbrEWPEjsaCASMSzU/A3CbfnukPyJ6JQeJTxR
nQ9nS1ZuFWuLl2hvpa38BD9ifnVS7t1+sD3Eod28SH44MPhF+TqPPlAJF+g27KsBLU0ni35nh6v1
6ASNDBOjkOyKwyq7FyXb8KkXWf1AZDSW/8C95Vu0OubC8700kgZ1NmDCnaXBY+cUzQJEFojnXgZB
kbSZsf7EVmeoQKGFf1dOJtV+4OktgbHx/fu8SkfvOMO+GoehmBBZDTX8Bkh83z8qb2YvXzbuctCL
8ZGLmrNUmDnCgNhfbTvB9KYipaWEx8WBnHnJOe2xaNmD2KLwwuo2HylYNux2uCK4nKPAcXl9QHP5
5awswxXZpdnk3npXkLc0q46UtH7tQCL9PLB3/RX5NeSG/9pUDRQ+GxUcIlR8t66osNyoYVe3fhYP
G0vcblTxdAWMlytsTN0jP4Irgkx4GThybac0HeyNUi5md/gRXdHlesryD/8KNMMa4iTVRctXufHO
0RV9NpQ3Pix2M2fb/jT8ajZKep6ULBPUVcDTFXbsxNaF1ifvClcbhO5OkG8TugRiDwGwHV955s69
gtn+xmiPdFzNJN/I7bxMZR7PV6Db3thuqVww7/xKfEsJuxNtHHjlDJ6xk1c8fLyi4mzYVB/amaI3
OnV0bsNoqN59nBm2s2tjLdQnG3ruXjH0SvTtj2HF4Dym9oKJC5fNAzy/AuzBP2H2K9geLHPzvdpo
d4LT5iL2rxC8Azia7vXaNE/kiNbkIFyR+f6Kz89XlN6cYMZjdUXsoxba3g7oXyAxZcMn1id4LYSr
XqcJCdMOqtvbT1dwf9HEW3E4xqaMRjJsf5Zt8k8ZKIq/VnzLrvw/lV7xYiEq21eOdC8+gZgHeZUK
5DNzqJ24Sgiq1FdfAko6PBtVUTzUYRh9HelAfHSpwjngKkSgs4wowTbJltnOlns7O4irZMHZ1Ast
J7JXjTTtgT5bejteZQ4S3cW7fRU/oF+rL1oswU8UoFWwB31y2hswZxYZjQT3tQ9H80ZsmgpDmcgr
DKPSP40s5CWiRTu8Cb1MX9tpE2Vs9oTfoqtUw77KNnI8e285ziPmCOgwix1+K4g8ik3vQSiyy0uL
w/QHJt4IQppNG7LMpQN/c5WMmNqMvrvjzIvHe9d38cISqRMNs/7uXmUnFppt5EdXOYorVfDiTBxi
2dW66a42Mt3wjFJM7Mw58CsK6k3eMo2tPJN93lBPzz2c6qaEMZmwAx1s+hgU9c0nG7bZwpl8E9AE
VzEN6luENei06ixp3E1wU5R5ej+umwzH7aiE0dqhzomuQh0j3EQ7jrbks7MpeQT1E/GCfbG1KXC+
+6U31U+wRv2btymBIulmv+hTssSlV6nQHLn9bWHq5kfNlJjE+6usyG0s51xYc4FYeNMdFVcJEmBq
8OxehUm5TjeR0lWwJMywsg7eVciE7wGipibcBE74jSB2aq7Cp2nTQK3CHrEd3pRRmnYH7+pVMFV2
hWA3DzPw4/4qqgJ6GX4EV6kVCoz2DiHuxqVfxVj6KszSNp7GB3kVbBklF2dfuFFDhbNJugy/sHnn
NqWXuoq+yqsAbNy0YEGLCkNfBWKoX9LvsM1AyyGFMO699Kg4pWHo9bBuGjPX3ooytrMJPxC0/d5O
Mc0dEKWpTaHWXsVq4VW4xowMEZu8Ctqcq7jNsqYULZ/dQocvkyJ/tKWPwHdOib5LKtRdaC+bqVg3
M3dkc85VQrdc5XTpvEnrmGwisxuvkrvQ5Thyx+qPkOOvx5CbzdQfhpAB/AFu/LS6vQibxN9jm7AL
QoGNgmLfkem+lMei8M5aPrhWcRncT75VHO11PEAPQOOHCSLi2PDwlrFuaMjdW3aTSPfeoe3HtDvx
xHTw5vNMb7N3lzMaQm38XY7AnyfOmAExLbUcHP8Asn4DUmQ4zlY0jUTEtTJ9gxoJ7t3AMA5/fVl+
BxoCzpo+w2Y6op5Ni+M3xqwYNotP7RV7b6z0qwl5f0ebIDiHlH77sPTUf8nzXD9vg+nAEU3X+T3i
LxhpoFABFfsOK8ykQfWzA+70/uZm/8dvBVjJv4R9gQD+48B5YuQK6uMW+2Y0Ycdsozu5HgWlawzO
qQN8/Rs6YANZ/n3AzcAeFyy8aJhzk5ju/za0x2ik8oLSCZN6W3EW1703lU9pTUlPf9l4aDJEIX99
435/nPlIvHX4dhi8+uR0/PYVi9yusonRWtK2eXpCb0KLeRy8BA3438Ux/PmjeA6vNqiQNb7r/8Y+
YKa3+v4yeYlhR03syo7Ju2B4uczV39243x968oAweoNJIRSIlLDfP4pSwF9Hvm5ipBldsawP/aSX
FseXv756/+lzXIBwHkdeADIg/viAIN5p0YESQUZYqHPyAjb8dgnsvwFg/vxYOPj8Yn/Kugo4FPz2
CnfrwGgaoCih9+88s+AGlFWGXR/KLCvfkQIxsHCmxfybR+PPX26LJQNRIn0IZv1PMZM4MqRqpXvU
+C3KvLGyztIj6vq/vYSwcmDjAaQEyOjvhnp5wSYQoPlKMoK6L0hbICBV/9+uF1dybVsC8ZZkwrn5
Cv47Q+Sh37KrqHCTGTiHk7Y5xxU6rr9hiH5fL/gUMEPMRhEgIBawnT9+Sj5yqJnGzklw/F2YWaTW
IY8Q6tI29hJSreXfcN//4Q5FXDW0BDiA2sTV/fHzPCU9RR/SSazKmg69Ec3PQbssv/76Dv358XPh
j8D+Irgy9r7tr/g3Mkq3UN/0Hh2aqr79kHuBcyRhdXhNm8B41CVDoCwMKdv++lP/vFpsiCq1ZgAr
zQL/27WMJk20V4VUkOYjjoCCvmnqjvmumcn5uX7U/2tq/k0hY/Os/t+aGvyj8vmPkprtH/yvpMYL
/gGfi7umhSc0lm+bHeX/unL60T9ADXkq2CS5V1em+F+unPwv9meemo2IZSHZ5BT/0tTY9j9CPM9w
5oXRZk2DRf6X4OfxnzviP11T/7MpJzDoH9mwzboPxQ/DGghrGC9KkD8+pKjaeuat8Anz1MNXE/PT
1n5c2MzQ7xqR2+rVsMuVpnOlDKj7rPV10reWu3731tH9LkSXohW2Rpw9CXg2UJP7DABoo7mwNXG3
bi2xsUV4MLZRlh9Mursol8cigiVf9EIYb8up1XqQVThGMQmYSiM6dzx5i42VGzIY4sChXhuqxztV
KNmcOOVg/72nN6UXGKiRYd9+nOVaYnkCgnN2ZdvXB7cP1Iequ/G9EL0dHGA7Kpo8gb9vFJZeaZTf
L6azvPYTStEUUG2fF+2DMbnDvqwnxY/mn/1pan8YyvaSYe7bJBDrdzMPnRvaLhdhijTOgtkEmyiL
nWaesutyhJodUBPDSOOGM1h3w+ADu1wmfQfL79IzweI33uBVD07Z0PvKAicOHPdpWHWelD09wXxV
Yj9X43yvSxzjYRv8BIjuKSXEnWZXT8Llkp3HbO1f6Fz6e4Y24dlkP4+tlSmq442/mtpaEksGD7Q9
+rOcjUsXth+WsT7R99Q0wIVx6Jf8U8Vk/qgYtx6CtWifrMr+HhWFC9VXuYlLg/JTB45B9VY3e0Yu
3w0RvjdLyxHCNtujb+ofjp/hHeZM3d7OC7lzWbyTEv5qZ7f5/ILg9m3lJXjuOr5qHxrTDrwx/VTa
a/me8wSc8g4DEWPwl3jsQxVb0KlyFwZqWl5zAA/zp9Ky/GzPJh0TTsOT/8IhcT37UZ06lwGbdedn
OlchcvC2NYx4cLAgtu+LHFD10OVgPcfC8M3bztZuuI8qIbNLNoXBi7GMDfJV2rNzVXAqlrmlEvC7
cJ3uQmTW/mOw0slv9xBcjRd+dITpreutCKYhsh8ZmZDwJ3YKH4r8MvRe1ySuDmYsTLyaAbUr9PQs
aOKsN2FrWj0YUm+9qM6zvwU6CGMgsOWEk7J8omUQPc1q6E+57YHjLT4dOLz2sthH5/nGY+vE2phw
8uAMwVTJrMdTVvbyrk+L7sPZ0D5Gg62MYev9i2rECrZSBsOwb7u0MobPBEmueLYUZRqXc4MXBwZG
9xbUiQhaJ5G+U8djaNDNAoPPKMbSgqc4VOR/3dSsF4gcrGrtguMgjUWfhjXACEMsxo2iMbbxRsvO
TZk4uIax4vYFV5LlqRxuB+YV/Wno+sJMkOuniN/bco2+R5lMT5U3d4RgZSnAjytEeppSQ+xWOXzK
+tbDMQ0bHcCUrN11yiB7YuqyRzSq65HDl7WPDCs6tGGDGFv2+HNGoouZ8PqwesQSZ23+pjv6cOnY
yDMnaSPpC6l3iNARQgP5P+XMODhv1iHTBOE6RfgwgDnc9GmHZ6PoeWE9nMdgbNQhFG7/1tarcdOO
yklUO4Z3oVbFNyHyBlspHnuiI7gYjgAS97Yf0fBQSrnVMSwVrgiDxWG9xPHthhItPJoo+46hbQy4
ZvtmDE2hUcp20W2po/C+bVwnaaPCPOERWNyoTBk3aK7cT7lHc2YAuN0NQ1/tV+zXh2yRLybvCYAR
H0ljQr646NF3ZnT9q6LPomfF2qk5yv2E28Hn5mP/dr2D7dCZ6Ou0k4T29hsMX/3ql745eXX2rWyN
/GZRrnHp20ydRdYsrwBV/Fih0odxdIbYCoYqzvouPzfzODLB8vl+UqmDMtvo6E0lrBx8wznv83qn
ltV+wJ9G7cOKpyfvsJPoFv9rmK7Ft+vnt5GffVH0s47lwE+YUkT312vYinZ5NZd6PIdkPy53ovKy
Lyav3k8xeOFdA737E08i82moguLbEFRNMmDL8I3xSf/WNKn+ztCzTupATPYunGHNvI2AKC1jOY/C
iF6DYZlferjQz/BwEscHvD8KOhf4djThLRgLUyI7VB+5MsRdiafdTWTpKLZofXfhF064kRGcuxSo
tNyuMWcqXnVNi/TiLH5X4CbkkXSK645t2cw/qm4aL6gONruDwCvPRtOWr0PuOZeFltxxVP4DoO7L
KJGK+A3YkaMTLHz2maeOdjWcm2A62NN6mhznO/4gbWzSsE1CMTQXM9icBLvwQTlME2nCPIZCf8HF
s42dUvZx52OmDxkCJWNg5ezO0KrsOesBJrinRhxQbk5et4fndOJ10QB1BmymyCNzV4eZe8PYezia
WTPFPlPb2G8CDCCFJ2BTecQH5deY6w3jt0BaBH9P/Qwftn7mRJZz/dvX0k7fpz794Ulcg6zGeLF6
Je/ZS6J4wpDnZFl2vS8mxdMdsBRPOoNN0GEFilH6n5bWWxI708PbmhE6EjCwuQFUMo5Dixys6a3l
SCjd2YrkysLthh+LORz0GpxM2uj1ioMfxg/6ecB09QZfweOQOsmsUL13q1U+2KUR3HXekiWhGmEo
gjy82QCWuCxJiK19gJ4u+5Q2gq795jSk5HCRY/FFjvrY+TTp/Gr2jyMk1k5a5Y/czdcdIoMmrvAv
/BjNEIsodzBhIYgo7nMLeN5aT3CBOALC3O/NaCFKHb274arwINz2TMQ6ZjeFX92KqvMIDaiXpAUo
3mMXzTJIB/Qym0ztTKAs3tfiaCyrT6esO4/Rtla3GZEwa/MN+HRhUxydJ+X6zlGAN8ZeKqPH2hvl
s4UxVIwu30yasApf2h5bWDgT50RW/YKdZ5WD6dRDngymxfS3CtzmNPtW9JQK50w1iPNYHin7TCSf
IkSYTuK9HurqAeynPrBWM46xVsN86kFIv/Sr60scbvLpHOZBlFCQgsqIlm3EX+3xArT3M5/D9T61
LXVnNiPmo6VrJWHX1U+5Cc6oJVNQi016n9Z9WrHl+WOSQmUf+wAcJHTn7D41G3nozaJ/rUFie5Y2
sqAnX+p3WFfjGEwMCBevH4BLhTrPGN9eVqeYYeKlcZPXYYl4YbBuHL8ITor1CkeKtuORLIyHou1n
HlNR3lpRrw+si9YZJxhMnEhvX6DMjAh3DpdFBicNZ2VYvtqS7ZAs0h1hJGsickPBmPtZdJtrrHGC
jhlUR5zIHU64MOllWR1a4mJ2zWL2L41CkLZCnZ79cBVxVwbrO7AO87zKzkUseoaJnA5UEniz3jeL
yn4xj/D2ik7vETlRhZmK4/FQrCBQY9155AELaGKt1sdO2dFTh/ycEno5DH5p3KtWpT/4xeVjBKu9
HyXr/wyf+GkGmvQ5PmJVaRRnraKLA7yS+OW6/hJQKD/DLjCPoBHg4aJMcoYdp7xI6W6nqTouVqHY
EP2AlKU2xXImZ08Ki/QjqmtMZ6qthZ+Xb2OphjucktontyTnRzXtZ5n35b7LTGCjvsxeI0rGhONu
fvZbD6p4pAAd18nfF+gN9mHQfLCjP+urwyRbGaKJ8B5g5zk13Wyn7AIyQCl7OvU9u0kaZfWTi/QF
DBfEG4lI8AUO6bWgtL8Ib/gZRNMPs/KpvTzDSZoSpLZSFpuZsLWPS5Fo+sNsF999VUTJJIpvQaXZ
/TQyVGuSDz3v2A47Phd70omdtsNwl1KDsMqQrrrPKDU2U3MzVQ7u6qaxbzmL1Mdm0UWMPCH7bJKi
sHm8VOENfKSDCy9RznlnA3PwXk5Zqw5Lwzrac7bbAYB3h9y0v4WY050ouJpv4/ZEUMQT7sOQHcuE
CF/RvHtamkBh2lfJmzorG26TnSY9NqgXXF/wITbXF6xNfNhqae4w7LDhvxTcQOXeN57/LSR8qWiw
sTaDUu9X1DexVfrMpwFdBW4sJS+9JnMhoKYMRbjd1F9OHoIjSX96FBim7sdS/lKDQaErURz1XQNt
gEzgxc6C6Wk2tsAmO/ftizaAaT0ZFjxsU/p5kJ3RJRRYME9USzu6vfJc5r17jMDuYhiyH/OE1SVa
HbqjLveJcXN6ntnqTpVjvJatc3aIrLukeCifRrKqH+ZS3hmupY9GVosLLUSRYJcZsYpkEeYtkX/o
DCZbFW4kR8Vl3LFtO82eQ7rASM7lcaYCh5XS5nMKAPJFbZ5dc7o8rc30zYLa+oTHGcJBt3seDKd4
Fa5tH2e3d75yrhoOMNw/pRn5FxJiWAsD+WAuxoM223uso48qpNJqhNHFXVc0pMzX69lqnX7Hg/u9
XPJbk+v6JbV8b0e5zn3Ex3ao8uhS+sB/fYqXK2asK15CQwXhV5VHb6Q9Co/ZubfKHZtn5YbjQYIz
4AWDYyGmh+ZhjvR4Kiud7t1GRDdzKijPjPcAtzfsNuclcWpj/pWCtX9GmVIn8OnRwWX2fmL9EmyW
XboBlc19lWNUrX0vvVOWwRaWhiihl7BKnJyaJ+Vi+oSIP6rAaRK9Dt5D3mZIOvy2xf27GdWdN5YZ
Sh/Hu/McG7y0nsZ7UHTiqQ20SHrFTiJHDXTsuwUbVotTfJyZ+idCiA2Gz+YnwpmM47KdQylWfLCc
0ePgLafvbkZwmdXba1JZDMA49WRNvBjj92zOqZQCfMQgj+yjn3sYlPNiq7LbfHVVHXthYV1yD/98
M1ipdUb3bVUVqhjYV2IwFvNLYwT9Uck0eMWp13wS8+jeFiDicboog8I8wqFRrOImb6Bt0bDtBHKN
Q2NXWLdm/il0O4xD5zAAq5bzWc0hjpOZVCwbfi4P/rqkj3y7fC+H9t7VdbmZ4SrvRRfu19539W7x
S4z5GIBGj81mhUQo1vC9BeGImyLkotdWCoNjUolMU0OQqcJ7SCvC2r3RMG8a4J4knDhDUW1ET65T
zS9DaONNWRWFnXStsz5nrbD2nIXLU7v5JwWimG45oo77NhDBeca+PJl6Vb4y+myfHQRU5Oeyzt5J
p9Knuhr7G6f1ynscieaf61KyjtfSPgVlJV5qBEG7SocNfk2u8TY6/nIibmhz4UZGVBul/GpKtyP+
CntpLD6L5WBJFpfR9bLPQ1Y8ZWZ753L4F5n5Xnnd8CmknQUwHFSHTlG7NlEqj3rxPuWy8vYlph9v
0q7kbSk6XN4tlX+RXVDdTgVFgGXpb70NF1agajpOvadvXa/5ZeIYfSNUpm9TCL+d5U7LySmXkWpi
Qioc8spFhRhODLUxdDdcbAJT8aNdnGGfFun3WQ7Tserru57j14Dl9EOPl9oTuKz/kfohiKUQ0+1I
xfdkAOAfA6K+cib9onvHrqq65dIBgMJRHoPVxmnBzIYnUGesozhsncI2NW86mg54bDNw2HnMiBPD
52XZrhG4xRbwwx+kcd1cXdz9zcz3Ep1JxGIrUsfnbdR8mvMmOCq6eXHk1eoY0aiOgXCMtwhL29j0
cJ1iGFq/IMNcYvizjguTyUtHOXRAO0qtXNgK1M3zbB5CZ/GgkOSc7evVno+tU2T7jd2+L4spvV+Y
R2MpvdYJRKH73mJhTZtNAACNpvRPdifrZ01ZvW8yy/jkjxxPsn4Zk8kOymOzdQlMMZkHo2C3XUvz
TAjFeOLvys7RQjOJXkN1585VfxR0vz8q/T/sncly20ibrm/lRO/xB+YETkRvSAAUKVGzZMsbhG25
MM9ITFffD1zV3RatI4b/9alFbRRVSSQSmV++3zsk+ddS1BoxDH1+Iaqi2w1NMb90NZuPGrkYmbLx
YT2gN8a2rhbnqwNV1E/rUl4sVu9coJetghnY5nOuytlPExMJQILk59WVavncOzWtRy2R7r1WO+pN
g+Txe+n2+L8OTrvte2H+kMBJHvlukVelzgSbMS0DV4LQwKe2AFCm+hkIKvwmMTu5DlOaYkQKVldR
3TcYFpYoKlz5yYjMjPSdpLmQPVy0jeVO1Zd5msx7fVLHjYn914uT1D1biOl8G5IlvqwVdbjIOLiL
7TTO9j1MpfQBdjebcIW36VisF+1yVg4VXl5e18Q4ctccQlXMrXkTkUaK6qTSnGOGSv0SoVcC225E
NsWxE9mbQS/S275dhAdrN8WrtksciodWXBu2ks2X4wJDaof5P36K2C0oep95Zi2QRGHWzaEDAeRS
Km6zN0NH464WNe4NaX7iHrQtO2p1Fn3NV93hhrRs7PDHpd0OUEM/FVqkeuHM+d+CuT3ixR9eurZU
vHxW9EB3o/FQJUm9hfUJw0lRlB+yrnDFVJPbromGWx2rw0MVFuBnWZXsQq1hb8yWo6u50W4Ab7yC
Kx3eKbw2itLZvdURwwBw2hiOy7w+1qEaHthbi+s40wy/sJrphs8Dct0c9a+ITFlH0Td6a9+wy30w
AVevlLL81GvhQwLrEtBaHTzVmlAXsEycWH8tCvIRdcP9YsvUz3MSVFrkGZeAi/ljr5k6VZDu4dr8
ZI91sqUjJ7bqHAUaPvebkbaQp/E1+AZ6QotCdqPgdL+NYRJsIoIny5TIEatZ1bs1Bpf1XB+GKuof
WsVh2XTZcYgjne0uX4IhLcdtrOn6oUEX6eX9/ByV8nPVuA16MOl35RBU3EYJBFCHo6aBIIZhccEH
TtiCpoTHuu+RUANyXwq1FBeTttIHEWW1WwNtXETYANaOfbq3bVQnJEvNu7mFpArt/4A+sj9yTUoj
znbz2yDSlIxWTv5E6ndG1YwXjasE5mAkiC+MaIfY1Pxhq3X7YGed4tMRBZrF0pZKIU+3RqvZF+Oa
gYLMI9vaMWRg7lYu0L3MjmPpgr1iYU4SgIWvH/7UuIijVxGxiWY97ZVj0ihIctNFmj5HintDOzv2
3WR4RLkNo6oTITrUcRXJ9tq2WfO3GjuM0dOAHiDdVrzO6I5LREXf5cC3UrbR3u3sCkffxQ1EO3KP
Mrhkt8iGMaS0tq2tKQfj55OxHB6ncr4nQBYp95CZNORDqr6maTGBpj3qxoPfWHggJNZ0CKU+eZ1A
xTWm1R5C0Kea+IahVl7rIcVdOtEHX51Fcq1G3Z06r868AqlzpIbiYoGyhhzLofqznG+O3bXcVsrP
QDzNdsCXh0uUE+9nI3K2dbjW7YUeVAQMbhZZ+AomJCjSDRbAiPc3NvjbjuvENl2UZpsrg7LBEBV9
wjQ6N6SIwHjU64RUr6zYO4W46vsu6PTq87jqcudccA1uYNGbyacuTSqf6wMUeNpDQWNibmxldkN3
Y1FJOGmPZlo9TlbK+daCyZaGfVW6Gdz1lo4BFOPRbwwx+Qs+uH7q1IGdm6B7MSrXKpwQU7aZ8SiU
7kW6wHS6ATgfoSHmxFQvcY2UyHed0SuQQl+azvjUzS6ZObJSg6JWP6eOEbG1ZMOFLd3Hyqbkanpj
Oupx0mVb7qI7lyiXQ23Je2HXdEemfLjOQcaNlZJCyE01JYFVzoGrD1+G2H2w8BPdYPe7Y6eXXtbr
IXtv7expIauPlI/pLnG/YwlKntBQAvqq7iN15KcomW64aCAFN6r4ISEPkZCx9DqDiBVItLxHU9Fe
RQgT0q09NSHEAx+AndssJRpzGR8MZ9pxYqJSlSwJoSXjbl6vAW5OarFZvw59sUdz+xQ2oelVmXq/
hGZ1SKMivWpRa0aulnrwUr5CrAPfKrj3aAkm7XFodnuCuygvQo4PLHfKqyVND9ySosMo1HqnK9r3
XKsfoyz5OqAcOUS1ol1kuKxfFC4asYyC9TLqI6JkKNWuVDvDhT5zxouucgcM4RcX+pz+irFnjq5B
n/aV0sxbK67rO8OB1+2UceVFWMbAecU/N1r0eYdc6SWZOEausJf2kviRLX3c5wU0dgNHlp1e0NgZ
7Cr6Uk+15skK5vai4ihF3bXvoazyNErq4S+8M8pin4/LSyG1qw4+2mJMJC9M8pBjylxJFmBihVmg
5ekLXJA75ns/Gag8ccbFmYFjbiY1C9R112UJKozQm1Jafw0awFu8dhEJEnTRNt3sKV19T6ft3pja
QOrxvkYMXOg62UZN6KOx4Rc2dX9phr0H1/uWmJxnJeJTr6d9lhEVsDTyNUMshQRA+9YV6h71Gd1e
lUpPpsdadfaK7jxo+JVvBxO1eRcdLCPzIZ1g/5Dpt1NaaRv6a3LjglB6qwKJlHu8gPPGfo7b8jMC
Ycrfsn5pJuXWyuKtqXUPJhrJLQq+/UgnMua26NPnrT+rS4r6cNooRe9xRHlTXj+p8Wp1XLtBaRvX
hkaak0bqzl664XwdkcVQ9QnKLScxoSoWIZ1Zel2rGmqMpm9EJojDmuNxGMjaocyCqrdWFpZCBWXn
pDtIYjFqSUxdPk8vRayOPlZ5R51rizWoqt9C7vTpEQEBCTq4lXsT0UAInEYcIid2L5sO4c0Gnqb4
BCBmbbgWwqUI+/EGZ0e8SKjjbK6afmH3SQDUUH8227m/nYSZHhRswY+kO9cgCfD+CZ9pN6Rl7MBZ
kj2JkXaAQB9bfhqL9bPZpOM3s6Fg7/Cg9FjkZf4VmSy3depqM2TPrw1cq9QOO++JUk6ps1fbHswt
NgqIBluiLHAEjrAQJwoyKNSOfh7QUzyYwjd4M9hqQshDAdmVlCYozjxBAIUlV/0HaEYyiIfEUbOL
AYa5b3byu5llIA80qcAsNlIme97glmqwAlSX8DHHqmXTsKyDPhb3WmEPtDQUVKzzsxmWh0Zk/Uaq
6q0tl8zXRZ1vi7B5hjV3SwbvE61QjMRq+v8Khtpeo0Xtvlza2Wss53sbNRoXc1XucIivHmU1iINj
pvf9giNdiHZW4umyNSaCgKS53CG2rH3UUBUB6IuHkDenH6+9DD0ykbGpsesGnO9MNbuzeKNCZPam
SCwK10jsZhqjqHJmD6uCblvkIQbUTnidFdE9qgbP6OCMxT3m5Jw+F0Ocqxto50ElrS+doyFnmHJE
hQtoXp3g35D2z1Elv7tq75G0RSvFtnyUmQnr2LiN5VgHVY7wJM/V7ySWFSSwOFhgC/pzxGkJSgcU
ew5eHjLPL9t+8CI52vtKpC9KRTMiy3VKxf66VUYDy+ZGC5auuXdCjSu3dd/bglyqSUxeS97XFSYS
0gvRtgZDwanM9mkcnFKgz44qjx50fOiHxAygdFcXbkbZTvscMD3kEirsqoBi6Dxrbtpdl3VmHeM+
uexKwnxEiRQtnG5Sk2WorgdNyAUDL2C/qDqfzmWygfLeggDRwc309GZc3X4r9IubVGAnMCZJFkga
9n6MPGubIZPjq5txe3EArVVbJ3mRa8EmzIcrKzcfhgXR2WSNd1BKwRmF+tx1qbqxohrmalTF+2TQ
vxoTMEZVHPsIh6hZL/OjGuHlsuBUvCWUhCCe2eB2U+D6D4rLxS4BFk7BPY3nwajXpLEqqjXjx/J3
OBmpLtxilrwa9kYlRXaJaNmeMc/ocoNoDoOsH80asnaPMFrTrpq6jfFwyCFKIpGNFCUNrM5FEwWO
3n5N6zgHp++75VMMVDfddUBJxCb8DHTjj6N17Ll/Vn7u2HN8y/ketjfYQs1/LT/D42i11+D1hRDq
RYHEKQvIphgifTPRKqkwNmkq1UuR2WlXsD8oCO1ZxC/ouyPjurdMUd/rNMWopln3WXI1WTj53eOl
6lK4Rtg1eBKOUnnA/N2VgUu7G/DeckmIqA18FnYVYld6zX+n+EU/I/3GCYdwvKQqIC1Yvh1ycAR3
mo7TwqAlE2KocTI/l6TbqQd31hZMltLJ1Hqfusd2bhLIE6zjsVDsjUY4mDdqKdFDWuG4t7ApHGjW
2repwYiotRA8DIO9zfEwwZS7G+8dWMWbJq2biw4xWspyktGXIh3rWyVTVgld2S864hHO0q1aag5i
8vx+GYT1WETZ56gVgZ3GAOBauNXx9giizLh1xuLVCLFXgIFTbNK5Ne9onFeHSMEKactuKJdn/A4c
56+hRcjE+IN96Zbd01j3NhtMHChR+D02pbYrcrFz03ZXD9TAbX41WwnRcqmGV1JaES1lxwtNmATU
UegBzYt83w38sUz7Za8VVQ7Z1oX2I/rpucH5p26n6jLsdS5vlL2XYwEnsnAn/XJVdHpinaQS11Cg
73bXkmy87yZ33iGK+FYqzjXpeAV3pOYw4ri743ZEqkexNBOfpRX7SsQ+aut1u1VjvpARa4unsBPs
x5NuE1muIt+uEfw7WRrulaE1P82TjOiBLp8QHb5WFB1eP7W7tFvCC4FWbhvh7E5agJV+Kmv3laDw
dC8reV0hUd5Vw/gYT8l0OYB83SGbyn0L8+8Az64vZV/GZPl1nDIG2qxNu9RRkHJBQ9E6pNVXgarN
c5clMCf65KT2ED8fTz7qDyyO1oQDjeA4mnbGBcbR0nNnvfZNbZx3eZTbVAnis4xTbsplN90RyGNv
7NXPyNbJUuACi4gS+8SjI9p7E1/IR/JUyfOQi30Hp8+9GJtIeDRXmu+kkWHGnrgRWhVrojfTaRcd
liWXbdtxl0jp1MatjlSKpyeD0FA2sm3KPV87uKvjXCaQaV4bGgeA+4tvlER93jj4tmzLzLWQySg6
NjDZS2Zz/+wSjrZKTx+ydFhtPibHpw37sExFcXQzVNyd21ANCtm7nlWkiERMo6CYgSOFQ9coSW2o
mXuE3BXhe8Jxl6/Qw/RvuZtb1V3vcjnUQfW1ALn/BFuAcMIu6NWYoBKCS78tgwseuCEdzroy82Kp
MAwxP2UJdkt05+onmG043oOAbomkIZd0aQ/LumVt+i7MjqZTl7TDyqscuuC2UcFcardeDboobrRO
WS6oOdJnjJxiOE/xeNAJqDywgVFYOyGRdW3NOvDLsB3JHpHIIzYdkabqAXc7vj6jJxbjlUtf2W0H
aWGkOYXlVeuSj4Jm6jBFlXmvWHZ3cCRmEVOs2LduMc0BPYkUfVNc3sd1+Z1sQf3IR7xafOTKHbKy
O1042GQS2/lAWwRRY/4Dj3tkn216ZQ8WW+Fimne11OSAMjBUSBIh2wgOULz0l44dfTHy6onOo/Rm
HEdkoyr7NOSKrCfJ/ZTRyDNnsCnO4QunMZQfJQLXbeXiUjNXu1Qvq+3ULOOeHSKwLEg9Dh+JX6BA
I2IUvxVPs0KNk9nOjpFQHwZ0WXTdtB2dr9WdbLyszV7f6+j0tyHU9O2QjMHiZMz9OHbJrVAJzljc
kn4kdnebZi4iz4Ig8KTXvbiO7EKgDG07aPgpCaqCbLq9FmdEtcR6+7Sk2TNulhzesnnlAtTfQ8GD
5VCND4iBFfxaVvI0stNHAKIkkPRb6NRjNqnG27AluKGW4yMlaIr8nX2iQTAcEM/5aXELF3g2R3za
qbwaracnPtrlersY21GFijNPbp9eRZZlbWigiycjs81jPlp5AJEh2U2u7qfwgGa3WPwVymds8C0n
XcDBpV35Bfza/krETYkrr6Z8k4gSfHAiZ69PiXrtyNnkq2OFkWxZPY6tAzWNfHN0WJZ9YcAOQITf
z/1WWzLteql6giWb8UhuULbL0272cxmZlzQju2tjaszNoJavJevRq2WSXaLJ56QvyuiHHScwhRp/
7KcARP9q1vnS3OZhHCrobDQtLopmuBKK8DR3iC8KA0KH0S8axXiZbCtDRYEqdQTFwoWaYSNJo9HQ
wfyh9X5wpXYhacmhn8q9AjuyoYURgZLswY36a1HUV4UO73XJqiGoicNBGN5amZebQvrR4tZXadoq
0HeIl7RgKnktmaLbLBo1PKfCatMkTnjRtWZ9gcFFwPNC/IKd/7wazWxzEQPnM0ukrkXQerGLk1N6
r3TKs9JnM/0ttyaWfsLjgCxtjnrrtiqG7DIvLXpadMyTsOgulWwsA8igF7TqJg8/w3JTVQCVRobe
AHO+lzxG7mxOyndDmx+WWurbHvjdz9rhivAnJVCQvVebeeF6aDnmjxV83o+L+KGlvemgsx16P6NU
2IzasuxLJusYlrLkBvL/CfFRUpW/RkbYHxLi/e/y62vVnv4H/xDihfWvVY+zysIoKjUMVv+HEO/q
/0JRtaoDDV0nDGH9039nTPwLXRfZArjZmiZSF3QWdNr7+D//Q7H+RePdQuGjEr8trD/hwmurC+ov
IjLNoYLmVxFhgKU2/7MTUYgyVTLO9GWFkCuO1uwRQ7BtW/xVWuZFPrn7qtxJekjlcy6uHDH4Grf5
fqr2jSJ3U6Pv2Cl9dZr3v+gJ/qHs/59ScsOgud39538wuye/CmWMYWguhBG0gKferXmFyySAt+uz
c9VbsrvYhTt8ozocUv2EJNG/l/D36f++LwlwfpsGlG0Q89x1JqAs6ieKn3Ax0wHdge0nS96haLdL
q7ju7cUONwONehwGDbOlXqTf3W1tFSIz/VgofZ2GGynmhx0f7xQ1+bVc5gRv9igE1lWl1ZHdrXbK
ndbE/acmgxXslxntVoxGVHbJBjH05xoSDG44Q7zelXrIwFJM0S5057n2ECCN6UNJrKPmF7q1AIFX
SRMG65NgwAdXQ4MNQz8SDx6Vbl7ttolzMEgLqoI8LTMSwRa9v4ceIbRtBcQZECQ8WLtkcSIYTHNq
ebkicxPHoVgG8EJUmwglAzP8Ki/HXdJYjbWZaM19iqB5A+KasWZ7ZVqm2GoMo3xpTBsic0r7LIAU
OqzWUXreeXHNdRpmlAnnpbQmF1aCC/d560ZRA26mFQtU4KEqsUCLMSwHmJmX7w4OV/HGDbsGWgfR
xTBnuQDSXsXXKPPKaJxvOsOB62tTQKLXpu0G0KfkFaCGI4rej1p3DIHAFfi2UqEc2qhqbj3JhYi4
7VQ59vOkcCZuR5hN/QX33fRaU3Sysj9evavC7s03hT7S1RzDUV1sqNFavVWXKNi45VMxk96RGN3e
VnP32sY0rAZPxPp1GxJdtyfDEO/DPJewflQ04/+olP7fK/q336BpiPBchMHCQq55Ip/sCFpFOG5r
PhRHAGLS0OAvL4Ojp4dFlGTp1spYUABMMME2E7VyF3w8CdoqufplFiyc5leFr3At5JUYjJ/8gqWb
lRYQTKXzNBqPMmu6W5TuozfLor2Sgyz3iBPKINQSFDBh4lxBFRw3IkSZsuRx5MVQxf5QgClWB3JK
fMvVTdi11rrt/KJNEwT6JrOaahy2YX5EnC9vaAG1Tx8/+anO7ucoNv1SKk6B2e2JuCiaIsLjJVdg
3ZjKyzkpcz8PF8P/eJTf8k+EZUA85SXjcY+QUJxI3rCc7MOKWzY0lcy5dQfHukdub/7Q4HXJxTGv
3dn9zNZserUZdVsY1vGZXfpk07ROf8HJg5JuA7A9YWw2TtpfMGUx9O36ARvhZVPZDZaTEczhtCFA
+eNHP/m+fhv35MyCRF+ZSUJXegBcPCy1rRzSxvzSxFhSb/q6qQNMD+bXubSTeLum8J0RUp6cTj/H
x5Zd1Vzb0Aw+9LfLCLw3rSNTWfvmTRSE5PNuYxrEt2vg4gHQzf728fP+9Kx/8ynxqgkocTFt0lhS
zqq5/GXdJgitQ1iYKi0nGKKKEwv4ybX+BONV3epEF+4tePx0IxUUVJo1/Zi52jxgwzX1Z7a239e2
QZYiKRIWRQmPf/IFVSqb82xaK7yDVTTfmH5vIkK7+/iBTzWkLCy+UJ14LaZXgwb+9nlHp9IMXM4I
vDXV9LF3Z8rXbBKPVkwywYwOj+MyzsPjx6P+/mzAO0Ct3HgBYSm93o4KGWPO8tXFF8McztlYZv4y
JMOZPWhdnG/fJX4HzBDR7xr/NteP6pd3WVURccZFqHqm6OJgKqYGmIgdsdDS/OXjB/p9naLQd1Ex
cxCpOif826EW7JEMkjqwA4uH8Vi6Y/WsTIS1E7tMNmQdpWdCn957NAEaoQPscE3VTyZQmSarxAZY
9SBHNjuLqGqqyhGsdSriM0P9DNf6ZRrZltn0dFfFFHEtrM2T0yUWNoyyLLKhbXdQfyOthNln4WH3
zZjDZthWtk5LXKMlOnhjao4XukpmjDdHTT1fFaJWe7+Pmul2xLJM+lndq+ZxSiCZbaJxZeJ+/CZO
ZoZfS2VtYy7gQCF2xWlchIx6U7RVqvuYXEEq7eeKVjd0PtUoz1k06OuTv50Zxloz41a7GzapkwWm
LXKRZTbrvrSl+mUEdFqdlq3uqS2l2wK8lCAMSxbnxi6ZJtr5ZF2aB1J0xnnrEBACwQmfYhy0k8X9
CoCbOYGZhU6/LejkPnZdDv/Urjrd9BZhkUAUajNa/z+eL8om0yaVj+niLvB25WaZO2lWmRj0RA3n
Ss8R5cEtmC/FkMn7j4c62WvWV8NuRm0Px9V2dPVkby2buMtam+PZ7DFnXTQ6a9YSdhSWaUtPtlTD
RxIn5Zkd7qfXw8lbEoaFx5gqcGugEHv7hBWsF5ZiAYEKo/J7yC0hmBwwXKARAUy0ZKsN+HYLfF76
bNJGTKF0bTWFxq4c43J8j/CuaZHVGOFiHxI7XaodzcpkZ7XwZ7ZD5yblQRsJ1rycohx+NSEjdD2w
d4FzmWkpDI+Pp/Fk8/w5jTaQMa8M9qs4NWYonX7sRpVbChBjf0SQ54LUw5z8eJR1BzmdNRuHCUxP
oGsSUfZ21vDMQtw8OZhUI2wGn5T2a2WnduQnvQOpA1YbUR3jclVK032UHExnjoh3xnf5ujTShRCC
ms5J5YFBrN5VqcXuGQG+tsZlrZuHWDTXjZ38KKQpcWcSz6ZRf//4uU928nV28ZPBiQLHOoE92Mn3
0JSKnpSjavlFbQx+trTdXiU/EF1ak/i9IsQfzzPmIWvul8sWQorKyerE/tkmD70ipBtZ25VbGfmD
CW18n3GNpnWbxAaaVF3Zme6qtE1MOz5TZ5yWPDwxV3++DZPbA3GRp+YYJGGYiS4anjgewwchCuik
8zj3uJe7PfTdShMDKIStjTkyW7IitmoFDXVjo614amAQjGe28N8XONiNYMmBAjA5p9ljWGdh2d7C
ZeGv+Hw25V8GWr0zg/x8rP9d4BR5pOKAxKzZgirw7mkenrCUvqOTovoqDahlg0eW9b3uYrTtDgYa
ZlCwud8mpUaGdN4DWHtdhufqblTL+C8bp+4XobmY8Ao5LTV0E0ypNiRtdJexuyRdYJDwoQPhVBpU
iHjJP3VZthQXUebQwG5Tdyx3S9fPPz5evD+tX04eCgMf3qJtrHWPebKaiBaq6jIx6fLnRdBFOnVs
asMll4X9fcEOQd0sWq58SbBoI5QAzcKur9JpjTkhcK1bEAGZSWndmY6SPX38096ey0y3AcLkgrWs
P860T51/0FWjNEOrjOlp0nhQJ2Bc6iA4d06kWc9/OJZJkoGtmdiBgbkhf327d0k5Nh2eQMKjXSVx
BogKPL2XhqYo/pl/OhR3BVtFPs9ezMejvx3Kjc0enat0POAk4yqbRuED3Aw7S+TizF3o5JrPFK73
EgBMm1eLmcYKlP5az+awI1WwacdT4WAu/Cr2I5IoZKGJ7y5dfd8xgJCqYZGBKl39ENsp5pFNpm4M
mdYB6Qvmmevhby91rd450zlY10vTT6zvlwpbx3nfgKLK0yvmHHTk/YDnwShx2nn444l+O9RJxSvM
VoV3wVBJXLX+DKixRSfOPtkv0Zmt4W2dss4z+CR+X6u5jgOr+aSs0520cEOJMcZCqvbtoLbzMwoU
5Z6Ma+du6CI42nlpnDnvfv9011E5cFm5qoZ31TrXv8xlO5dz7A6poHAeBYRDzJzdyUz3eD/qF1Ee
wowVFR3seK58O+niK7b06ja2k/Z10FqkeoNrDfdL3uh//pK51di4GYMSr3Yxb3/YUsKkLbNeeKMz
4XuBLtmbyFQJCJNR/T/9mgyQeCbeUC2Bd83J4TsiyTfHwhYeLWH1wog6+4ifWHatViJ/+niot4fM
z5fMUCvcvx4zYEcnT6XVTcWXzVAd6lKLVjJ6j/nc9vAWt/lnFLCjtd7VGedkFFux2to0QuHFkyDo
VU8168XoovJyKlKIb4Puyhu7KpdLZwi7M8v45GD/e3D952SaGILSl3r7iB2harg5SkEj2ZAHgHQJ
HaUxb+wiJA6siOmNOpb1DKqRB4Vo8j2Ff/I1EmPTnPl43xZz//wS9MLISQWIw2nrQ8WWBVPdUgBT
z/kRQkf2vbOb6brAaPnCKNU5EJVeP4lRlY91J8szpoTvfNCE+vJNsef/PPHfTkSGjjLtM8X2XEuZ
LgtFNZ4nguuDVPaPFP54PeIZ9Pnj9fXuI9POtHV0E1AVTr4au7RnxZkK4U1VvmwzVwey4+67J1NI
+cbxOl8uplY8jx2Uk7Swp8ePh39nZ3ZAjmxqSg0M1j7Zw9YGcupOjfCQvDQBKVfydiqy8IhSU75+
PBSWUL9eFf55u7+MdbI1q3VFXztHnjNYGANzA7cO0D0wBFBkcznbREeJDKeZMF+GO0uMIQKBKXsp
jcqm0T3H/8YeAizCt01rADLNycVlNueIKD3Wmjo3IxQ59lE1qv6iGPqzSNn/fu7/HenkFS9KhG5C
YaQyd+dtCM7mlxoszXxQG+/MHK//rzeF3Rrn+ctTndQZOR6v5Dl29O9re7xZ7CLyp7nQb2KilWq7
SX2HsJht3gisC7rEGI4thil5bp+7Fr67rtYLA9AksP5PF9ZfTikJTmlyHAjsjObWW6yQSKaxN4JJ
S5wzz/zeUIYBrK+ZKwJ86q4Yh92s5R3blxFPJGS3vRXozWSgpE7PGTm+vfT9/SZZLxaGmz+tY09W
MMplR7EnitOxpLuIQVP5xcX94tJ0zSJYEtEfPn6d5jtvk7OHDRGLVFucHqnRLLkfyIq32RAzKmlK
bcmXm84cAO9tQQZNXRsoidbQKfBBMGShNxqjLIvWHaBLKtcG9k4bRW3xtS2zaOuSSHIsTKO8NmDx
nNn039t1fx3+ZMlOUJtFO6ybvgVsn3exE5B3WexgpMLLpV6G5Kqnu39jZi1AWEADINdTPNsaIpVM
afa9sYT1TTZivsfzPDszyrtLk/Qeyl4KfwDftwcKXtpFbQoeLc1VrI/KydohFoUBi3rq4+d5d3Pl
mwIfACwH2zwZKiNN086453iZm7NClAYYBPeu6QIZiFeGyexP+lAFi3nRQ3n63Fhi+UovXZ39Gjj3
zIp69zsRJt0CXeWpT7/+2mxF33bMbjpwx8QOtDmaheEeu9SAUz72cv/x07/7nfwy3smNR41RvtPr
5+EJQ9s2fWTiw2W4Z+b4vVFABm0wY8QlHPhv32ZYkEhiqOytHQLQe60l31MZY/XfeJZfR1nX1C87
Z1+OxRq4wzdvL/FORpVA0rwk/scz9t43T6FurL1oi2vwybN05CThf8Q3n+RNeyAxLUEdh/LjZZjp
nmH0Bl3XwLZER9HWaNou1wd55ie883HQazEFzrvsj87ppRA3VyMcitLxpjGSlzKWC1y6ONtiiW8+
f/y072wx+DFD5zEtHDJ+a73bKsETk0JI6KRH5QtibLRKQEZdV9VfsC9RgxzZevDxmO+sFsa0iIi2
uKZx53/7HrtpxtF/Zkwk0osXp/g2qBZW9//GKDrLkQYZavbTw08M9rLMbe54ssPv2dGrvwxsDs4s
/HenD8YA/8Cf4Ix9+yh5Z8gZJynu1Eax6kxVJ/OJRxcvi5D6DfBydjemKKb/jUcDeXOYPKwcrZMJ
pBJHbTYwKmTO7AjcCsExPtvI1fntJwUTtrgql2mqFG7WJ1tHR36hLBSNrWPEDD6Tov3UT3jtI6de
SB3q8eNZjGUHSZa8W3XUd1mtz/sOOxNrozTNOUjq3am2sGbCCWXdY06mekBlUWFDzXUzLklOGJNy
CoxRb3Y5Bvps3cV4nE2iA8/M9TvbwWoO/D/DrrP0y6YTJ7FQKJqEZ81j5+v1EP5YlFr4JAM2HtKO
FJat0cKGdbA96ic8iz5+1+/dQTktVgrI2h/lS337AxJCVvu8irDUN0ZKVTS9cPFHYzWQWrrVjjLq
VeRFhLB9JScDhWdf4HPk14sVqSBbgh7MmV/07pQAaIDsaFRGp2dYb/cxwi4u/pSt0EXkGqWh97lC
EJl0iMZRtM+TNJEd4BGGhRGqW0sSWCLt+XEZTfNH14YvQuThFvWduSfDKg0wbU1vEjtB9U52yXAG
GXpvw6ExRzeCHWslJrydwtnKFadANu3BccEaLxLxXl3TMj6el/cWKMa/2HSwYBztNCy+icuGPid0
9BaTBZy0RmXauCIcA82IEPCWM9lmUaUs1plxfz8tTD6IFRcGraVkOzmwSnzvUmz8HM/RaswEoPT4
rYjzIO0JWP74EX8HYxjKoJ0EHYmLxembH9NakS40N49Uv+K2GyXCiXQc8EeIYZ4Ufmao6ZXsVVF8
IdJ+OscTM9Zv/O2WxJLTcVWnr4Sx8umePtZyLgonCr1MhtIk0bLJfmSKpHSCY2heY73mko8rVfvK
ItFp8e1+fFDUggYpGn/sKcySWHUfCQoZ93jhQorWFSwmNp1dz+02JAAhwm1sML8m2ByTvbKEYR9w
MOrXeLzhIayLpB192P3tPRU5ZgfgkV+7aFAW6Od5VQVFCQ17UxX4TJQ9MepnCoPfF7Kp4hBNl0tl
uYJPv13ILr1lvUy5ZWVWMmJ2JdL7FnDzj+FKRlnZGHwrnFWn5UctrcSK3AzIrZX0ckpcEKxl+IHN
8HSGGfHeetJ5Gna1tRt7itg6kAvdTjISTNV6L1JDf1LlYgRGjaUPMifZ/AVl3h8VyzjXCnh3KpHq
kdeAAo5C5O1U4nBiotUDLOYup+HDOiFqXrURO0OdxWeyk5sdpgA4GZHHGwwJJ2BLh/qSTY2gd6QV
5LyGdxahSHcff2LvXFfWWy2Xg/9i70yW40ayNvsqZf8e2ZgHs/57ASAGBmeKpChtYJRIYp4ccExP
3weszJQYUpJd1ru2XpQqZRKFiAACcL/3fues81r8x1Hdqe8sHm3FQN0J9BYBb63TP9kMgd7S/jEv
JquJSyYitOL7HBsKef7eZWRycfkSBtOkxG1Q2nL+j8t/vCaTLcu6t187ym8/LLzEiWd7sxNyVdYX
RdZHpI2H5UkzwTcSilkKbOzxR3Mzv7uxgRd5HVH0DNY7b48qdHA7AxT9EEXlGMS6hdZHOE/EodwP
bqFHEzqULyxWFLrNpcBamFnQozcoIq3zIJkqYYvC6OAypew3uO9uuN3Is9RF5QCmb9S/Fn1XbmVm
yV1duSYlYLhM+lI23110Sk/NpBOmVjBQ+gUSsQ9uvr88dtfXyIXBEBTfFe24LBfFMWQtxubC1iqm
K0me9Hskouixy+2lJ3+VJuqusZPpRfLSHmZ96XbvX5q/fGWOXsDRCkyMFVZRs8K2LguGzBPvbhnA
u75/kF9uCetB2HexntZ0lymNtyc96x1gBTxnSKwqa5jqkBfGioAzzoQ1nPamdWN14oP1wXp23zxW
1mMy+8pWi3IS//X2mGOLUdVe3aouQj9wmDHRK7QPgk1su0sB/T28/x6PxmH/vNyA/7C4ZvOFoubt
AS2FuUWiRFHoqDIiQo5DI+s8LIXYfsTLNJTtt4rAOCN9JVb4lulBu/xoz/7Lt2t90ywY1ikNwkXH
W5eJ6yyJrVoJU2Zj/YQbHo1P1bqQjWw+vf9+f3vh/HSoo/UXrc2YMRkunKqazEPmJDeQjov9+wf5
3UmEvmPzv9exvqODzI45TLECRkfH+xNtqqVZIcmtq+7IL6mfJ+bbX94/4i8LPjaxfEoeNw+GJAkx
vD2LSjcD0EtajyJS1J1qbjGfO51TXBdTnKb+IrNiWy0ovv7vjnp0q8qjHnnILLxw8Lwax5a0X/R2
dfl13gCl2GrOlBlw2PsH/fUM8nRhFHCNBVmMRhx9uG2+LPaUgCM1s9Q5NVWM3qB2i5P3j/Lrd5+j
MJHCEsdjcekcvbWR24u76EMUFh7hWtBJTNsnJo3adFxsRJBEInclYNvRr7Mi/eD6+XU4wFqPjmXD
o2SussR8ezpzJHlTUVtROHt6dtEVbucEQ9W3t2DRzvQWfnZVtM3J3CXOp6YsyqfcIchu08I/CM1L
sEa0H230f/eBsNQjWkUGYB2RfPuSMCSkooJ/EmZoIpnvq/P9hK3sPhJaHwFpqq3ztrJHAH36kvnv
nwzmIfjXj2+LZEMs7hIMsP4yCDpq5UwwY4ix7/aQbtdZtgAt/CI3mdOoKpt+Vj+101iXWaxNgE2t
fiIgko4gONxWt8FHY5sXPoFM29pVEmUh8Ri1+MyUS/KZvutVHRkejGV6PuYm6RJhIT42qirwkMHS
Ta4xT2+itDYfEim9ZDcZNYFAr+7EFfJqw/QrRRuvTSgxlxJiT+pneDUlcWGFOxq+yyIP284dbOBq
OVPSsjQYRWpwDsFMF4PxRMZieqmYuT/zlrzDQe+I7PPUrwCgiuYu5fVpMT8ZzVzfCyZfeD/N3N5b
uaOeRzBYKjD0HkxauBf8Cs6eHtZcOUURVIy5f1/6CXKGZfdAoUn/2PB1IH5MB0cdht7vIzETrq7H
ZqIGDmTPQ62Bv2kBxOMnNjycM8XSZ4bXoTt882w3jkMbqNYJEyry88RodLbBx4SZ20YeklwjQYEd
4Ga5e5sbs8jBjo2kWwNKSO4wBJar7FdwP6MXlRQwBJulFI5+p9EiYmPk8P7KNnSZEmjHwCqb6C6N
DTob8GbqWyQJuFl30umLkn7gCCMatn8LRgjpSbEhhuwZEJOhtoSWLTXkzEVCg0RpVeexnxB5CUDc
WZCpXlsERmEiH3ciGB/+SM4Y8II1se/HVQ9uUnPS6XmwDPW6oQ/9nIy5s5JRSpDMhRLHXeiSW1ju
O5eU7Bb9fJTvO9uEJbUsat/400Q/KGw0BVCskC7Ltnbuhk8ajgvKxjB+RNh0FrtWPW/hJxeY05eN
s1KED6ydsfFS2waa17xaer1kNfamscYQUL+KfOFBZf5krXZfYiriikoLzl+M7nBUx1cXMDzSnkvd
GOwL99UWXLyag5OazLNoaN3Ur1JhYOTzE10AkEPzah1uXwXE2uoiHhhiBLD5qiiOXnXFilXmD/Or
xHgQenHJ8tK9xifRfGIWAarY0tYNVU690q7mVyEyXkoBLs9YRcltVHdQmV8FyhozBPAY1Bq+DWcO
yTKxX/WLzpftjkoPBghLp6ITLLEtcEOo6uCDLDdFyPpo+kafeXg0XpXONAFJFiqvqmeiDwtgtFj9
RL9T/2pRDkTs/SqInuUibqtXbTS10wHJqhHZdqjLFIyZRDzEVzxz0+feiOZD9mqgBleZXEWmPvUH
QyvLQ/5qq+546qNYsZJJQEVdjdYszDK64zGj3y3NwfjM7czpRllF2MuqxLY6p0/2gESILQIMQlEW
ufC4ktWibSoZQKWicpzvI1g5g+tvRLmtvOq3GQlE0+nORJSCkjbmQjk8QdctVQN191wZ5nP7KvTG
mQuXIk4yZdzbr9Lvgj2d4Tv6VIOOEnn1pdWb6gv4CuO+e9WGq62Af+KsNnH3VSw+v0rGvVfheFmO
2Af6NK/A1b5KyWsY0RD5jWQ3ZsZ4a0+5vu+sRCG8iRLcb5aDzIv02zQzQwbFtcgeEoS6M6D/XHAD
tizxrSTJDr2Noeygd+3+QesLW9vbljMD2yCdaAeYjZM7lPP2nZ7JvNsC/Z+6cB7TcvpC1cyYwmEy
rXwzp4l+PaXRMO34UkQUXFJDld9T0RZ6UM7MUcNPSTsHYfysQHA3oZVtMc5nDjyJiR43coWVHj5H
AGsbhbmkzRwXebolFlWDW+8n9YCJUC18m6q5Qrk5V782Zr7I/WzWpeYPhdKnlLjY5eCNH9Q5dDoT
ICWSF+BnNujEIawwxuFggpfwdQCSdm+CH+qokiZRFDQDhDFwT6oCdQtzg3pSowkC3K8zSYVRwRl3
bmZnYA3HLJd7Dbr8va4MMto1tS3Kk84ZZAPPQYU/zvBVxK9QcpytVKMyPdXtSdklSae+6GKNEZoY
R+RZAaIXG3fGijqQnTliVuqVrrrCMQtRAp1oP3C9xDZ/SrI085uBfl1YuPn4IB3LrcDTryBMzWgB
mVQNobg7g+hr+YTPahxDmDEgFUu7a0416Y07MNT2ndp6y4PJCtTYcAeFOp0aUfrZNgCwUaojEHGB
A9eoN8juq+xbpKxCJ00nRM0ggkc/VJUFtVpDm1U/XxrpBY6TKI+D0nkldRhKE2GRZ2IKFyiKXxnz
my4W4D75DZf2WIMBbbR9pqXKd2GaUp4YMqofVVokeUC+GKtwb0cx9w6v9xYDVjSsE7+ulB5XieON
5nZkrsfaMHvJEAEJgz7fWLM9fwYACjLPiKImiNM8yeEiTfWjC+nlzExzofsVanns52Zv3sKYVR7a
zhzYshvTitXsBmPAtwEsNMhwFXyGFKfF2Cu66q5kekgP23rQXpR26J9HY5m/kJIe+eK1ZnbqRFil
WaDMzuB7i+nw7VLU5nQRVJK3VVTP8a5w0uLEsjrwU1NVmVcUUoqvupPoF8CR4H3Oc133d4bI0nOs
44YIPcA8Fx1/K/LpyWIIU3HPfEsMLYGxk1WlFczzwHLOdrPhGYIUD2sIoPZZBjz6q6yFVPxJ1YCX
DnNP7NitJ+u0r7yuP0F43vY7s8kViApFpTNeIhlTDjBvcP+Ez2NBpKly89pEGvQpqtAG7ZwmdZuL
YTFHwIEjZVCWcRIgCFEjFiIEP5BXCckwu88uqErCmaBYFNjKMD/mfVVBZcxKiCYDn8u5gqLRAzpC
UpyAOXCuFb5+iHQx0rAon40BvlDQoK44L4wky0Pmf3xrtMk0p1xCPG2oIQ27pK+hT7hN625Vb8y+
1Hwfe+Aa+E7CSjRygb8OgRzzF19CeFrdo5jnyQoGdvDWBnCne6hqo+59oahkKjWm5h6rCbmTgVAs
hn9c+iV0xh3CELX7Vk5OrIItxNoRmG4Z0beA0EQOlQ2CFZRtB+K3X5zlAGhkxXgtyngqFJlcMDJW
5aHaO+ZNAX+QMiMQHkTCvOsyz1gem63Oo2TUm4Ic4FCzu68j+CSMvirjTJi5qQAB1/F06mauGiFC
Y15gA/tNkz53fmiQSLOdTVvWbQ8VN22fzHKSL67asiJCTQdmiIANfgkxMHxfzJkNE6V3lRKwjCeM
QOgLSq1pInYN+pdCna+1WJkDAprwtFn5cjvz6NmTareQqmzmjI9m3WTpH1WtX9sCbzcSxF9owPDr
WkQ8HkotBUOcxZwoIUmUhGAQ+5jGxznWnM5UkfzIno0DF/OyV9pi2LtOP15Zi9uCnkwBMdu1cqJ0
zrL3ZOzclIBwKUyn0WklBsu3hsHY1bJAJJeZOhBodcX4SmbWl9HFvtABHWnau/e3Rr+p35AqJcpM
qkYFSXEcmm+XYRmjXo3CdVx/p9nSPDG1RUMHYVrntiehkWpRdsECOzEDnHHGRSft5IMRqF8LOETm
2dCzP1s/3ONCsTMBsANu6IWmXvTBqGbyhnsNy/Fqbv/zjfmbQx3tQ5FGtm2dUenoKiVBcKd1n5QY
1XvFJmJXzOQjlqa9NVkef37/k/5N3YFYDwkqLKkekaKjaiBuBDHS7gahZQt9U+R5u1EAbGzeP8pv
P0mmmNlhM/ToHldWF7XKXSQKXkgurPyMznI1O5Bb21F1+zCb8/uDsZ1mOtuBeHBU5PB4opsipX5j
ZhOKmJomKSvPGzB84oMd/K/7dy4Qihl/Henow6tLkTB0zlmjITbtEwdQq4s6jJlDPGXgGXHNJKh7
3v8s15d/9F2nrMnQAMlRvuyv7Y2f+uWWHKOkKaQXzovQwhkVQAjFKWnOtCj6KHi1Xna/HIvgEW0c
DRjc8dUhqrjuO6f0wqjVzefR6ywkkVZvfqJJroK6T6vbpDKKB10u2g5HmX7//nv9zdVJ6dRaGwaa
SUP0qIw72hHLbp26saGPzn1bEGZ0jHT4dzvuf7zBY/zbCfu95gELC7Y/+u3/Ok+/i7qrX/r/uf7Y
33/tVSz743eXw7PopXj+1/lj0/2LR/nTYw8b6Phn3vwTHOnPVxI+9o9vfoP7HZbHtXwW881zxz30
L4/t+jf/T//wT1Hv7dw8//d/fa9l1a//2jGy6DUT8c8S352cH6vHn5FFrz/wl8TX/gN4B9l7Kuk0
9IAW/c0ssrU/aIny8EGQzSbRsLiE/mQWuX9QtF0xBWuvjZ79Ouj4J7RI+4Mf0JlPogPB5UUs5z/B
FhEof3OdWvYak9PIYgBJYmvMzCN//vN3wqTRkVdkZBNK+5qfciVXlA1qswnEZLOKoYW/fB3I894t
TaIVBDO9LA2sBRAPncl++DSSfkaioeXGV6ZA0ytVxyIEJ71Sbud8MdCwNh75uhiorxo1N3hv1pqF
Mo2DD3N7OjUawsFwgYb4pmZ77QRKteTXEhbbmWZGDtu5SVj3E5i0iI1lBZDZLZqRcpQ5I5wpuOHz
ghc2+WMMpNzXoyx+6FS0P2mSUoLqxkjrtyrThU3gRHn3oKkMPoQmGON2g/TCeRSmjK/bJhpg9Uoj
f467hO2/qGN2sowXCWqKI4sZRXQs59QEZu8syhgikN3hU0HK4Jy2emTFcLWVPg6bApqzL0wOttH0
2gWENmrxlx7M9/nQs7H0I5dVHPzgcr5ONAJ9OzsZu0OpIrkNS+YVL8WSmsWW9Q88I731qsHPHUiG
filJAYXcNiCicV5K66RZVPJDse3A7Y8TtlSxNTlfNKuP4sB0YKKHUZd7yYkyAmLypTNkCJX5DeAH
1NQUiFrRJbuewvOeVWVunaxWIFBv0Y2SmTGGX6bIXL8peu1GKZO4oKThOucmry9mxMaxZBAbznIX
i8gxfVtN0AkTQFGg9WLgYkMSzTMCw0Snwjb2+I2LUvG+2WIyEHnaVv9NmyzYGkauNQNkgdL6ZPW4
k31XKYbbMS/Y2mhmN2+bWKKmnBL2wLq0DliQls044qf1a+k150M5WgCY+pHreFIc7cVVDKX0o3kt
hMpW66BRErLK2Rd7cASXQjfboM+EzU6dRVoD0UlRLzNpzk9GV9fPA4yQF6rJ6qUt5qXdRZVuNJhl
mHwMmrFI2g3CPY+Io6n0nDI0ON8Se+xHn4UtzhPK80D5p6hBgFUj0QBzTbWkmmFAFzbrBn+xxvOF
2cYUHncFPQ/kIPU9FsXiazbSB/DtsQv0Wh/SrWbmvblpiV0erL5nReVQpqDyEycEEsq2pL5i63Uj
vs1KVFywTy7kZkmc7kSmMehkl6iouZkZ9bd2jj4UCwVLqS+h3oHgzIwSAmXTNLemWhpuQJu2p0Cm
220VTOkAYZLJknLZ1SIbrgUtjuzEoTc6Y/AsDC1wlcX91lSLZgfCTLWV4KvV9sWk6FKya1rGSw08
NCXSWBZPveZ24lR4TnLW2AXxUFOdpnV92lBH741FNYNm4Vys25HmRS2rhKGOInpIu3p5VGpOfaAr
tv2lomrJuVPNBqyf0igrUn0AjIn/gShIBs7UbzHGlMjJkunW1QcLzG+uDxcDPrvUjxdNfrWmzMDO
Zc4KE56gwvxyrPLLalmUR0eSJQ7p4ntPThcrjr/UUXdLk9/pTwxufwm9gL79VNFyueYaMzo+/aax
EInXebaJOkqFARU69GuTYaf3bqSC6+1LLlw27aoeg4YDDrapCERJOsaNpx2k2ozTxWCmE0aq0XFT
nF8DslcbUQHmnJYyVlBa6w5c6koBub1YhH1LE2LF80PpIRzGeg1K8DaSuHhCFgTydMR/nl+gskqd
jaD2kxLKzZ35PBsTcqIafLJvSsZ+CFJ2Erm7oliQgC+pCkWVrsA0XQJSr7N9awAHQR4lVuSH3VhX
slDm/rpeOnUJTPr6EaMg5O1vTE1J9IMgvqgelDadooOQpQX1bUltTeqAmNvZnnwHSgPJR6Gl3aZD
GQHIfaSXTcgWA3dlEhFjSEzh+k4So5IXOloscQ+Xqy+e8yJfoWbkoymuc16pLrSuO+/yGOE0slAQ
s0x/ulcd1yJyNp2fD8tJ176tjeRvJd/7DL0d54pSbzrCmnPLHmRn0mEnNdvK22Zt50xbxUxtRChz
klxYaj4eOnonD2lWRshrFy87XzSGA3ZIyCDvI/jAUTKOdfMd08Ty3YKAcVm3efa1YSrzNEls7XPE
F/q71iD+Csbem4hmQNgW4ZgvzpMzjvIOMHmt+nzdyj4wqkhmvhyihIIb9WcRii5iwa8TTv9sDJNX
n9rUkYFQLWU/bVrG9Te62y7YcVpuORKfs8GWteZuQ9cOA3A2L7UWDN7qaCRKkp2liME+UR0w5/3Y
NdZ9PTK+E2STnO8oBnDtDQjVcPK2McRXYxxxH6U9Y6/bvBQlRmEwgqSAxRK3By2lEADoPMqTrTbo
mBNzcpAs3KNW3rOqN41AgUsAU1NbfRb42QD1ydHI7lJn7LAgOR5RxJ4IJ2JSJ+OomRflZ2BdeT/c
j3E9WfHCZZbW+lddmrSCam4oqDmKvBi21PesrzY0vRcn9oB+0L1oxJaBu+xLVdfTPekTi/5dpNrf
sGv1t6AIgA2XiFSI/OsdbPd56rvvTq14J0PvdU9uOudXXitrbhjmoFehgMNe4hG1CsyMaVZPO562
QHBPK3pQ9xJZEo6KuG8x4fWK95Jj+34ZgLG/aGajcncqzQtMTTbCg1x0l1allPsmmuvzrpz6h8pt
iyQ0oKDepp3V5v4yZ2rrS1PTqZVpjbNHrc60exW54qzoKeij/63wTqBE0mXISF+/jyIHjKO2kJoI
Enem+s70q/pkj9Myh1NDb2A/W5QJQyOjH65OgwcvMdP1WwKD5m1VZ7G31YGArWzFLKJpCivwTJsy
9xYSc2UHKTYcugYNkYMAOY/6QG99ePAQ7Bob+jA0NavOMFKfHM1yQVBRk2EnZXfCsKxr+mlTZBfS
jBHXlJRhwUFRQ7vjiaLmJ5mXa/eO0+pIhKcu2iad3RU+zobeDOcEc+DGcORsbPWpKpRNVQn7ridJ
ioGaldPDOkIK/Ye40y2etOYKCAJa20FV1I7aXl6ccVNPHnvPHJ5KmcdPrGbnb4XM6q/uktNfQZjF
qcPqrPMqHU51wHceZILWEE8NbDvqr1InSu66qXCjIJYsx/zRmambRUqe38L+x/MA7MP+MstsOa1i
1I5bRqA979A4vWb7ggqMdtKlES0wPNvafVsO9VXszXWJ0bWYnmBaJV1o8Ow41SI5Qs3F+zdgTUDQ
6idR65z0Mht0v9cIIIzLkq0uicw+LFVcAidODYNmWdI5ccA1jA5m1gfVIJzZRDvXGLg3LmwMNwto
jHhLc7yvsCVP2gNrhDLxJegsZidbr/uc9FRLgy6SNH8Q2OcOZTpw1xivMfbuIUimGWbpCNhCJRbv
Zq6WOfZN1xlvzaxNPtcGRWKabcC2KZXrCRrLeXx2nayIMd+ydMLEScU2ePXCM9SYXMu2U1rQUKNz
WzYZrXCe8fFFKlzsPJrazFngEQrSEUhP/LTbJN7FglXIQLICE8aQyoMBOtTYZ4pBTauWIxDjMafd
O1izdZK3tnmXDVnDDZbCK/g8q4suB0PnNYxV5OHFmTXkB6MxGnngyYRm3+u2+89t6NW/d/hHO+Cj
3/4/vyFeZ1/+eT+8Fc/V9+RfO5kebYvXH/trV6z9Qe6T6iSPa0gAhCX/3hVb5h+EOhjoYUNMsuHn
XbH1B9N3jgGsgOQvRC6TotGfu2L9DyII7pqGZ2UGhBvQzl8FgTfn7PcUW7bfx7tiMhyMankaB2Gb
/ctMUa/RhK9GHnVxNOQnUgH+Gsyg6bk+u5x28axToA/AQrEbHNN2/GKIxGS71Oc1hBmq3kE90akM
AZPUKiY/lS9VjKNzZ7mzZm4ZYMfEkfV9uemtZdzXvd6am07MrueniJHHgCEL+zGZmV/we5HEl6JT
6nQL0YJne9yABgkiHcW1b8CkRjU1L8oJQe3uxXO78n5oypTlSdT01n5xIry1g6BWj5BeRurOnDul
2QksBTlffXxKnySRicPYDd3E3c8TX6i9JFDLM9e+blGQXttxPpT7Es7/U67M7Q32sPyLp8XDuOJ2
24dY7x1A8xOmuAunGqf9qBrtiv5r5+dSr1UdS3ztfJe1njz0MDVvMN2Vc1jWTCmd4RJSDMwP1RIF
dWeZd0yuDHlgMvREY2hUSu6WkV3eqyhv3XsmLLQWGRWopI2rDcbtUJU0WGLHYZRFXSy0D0T+CprK
9gSyW86KTZsTZBmFCfRcOTY54jj+XPII9BkbYEXGKIbSnuddUpZ81kChdrISKYoqdHMH6iPtEzkn
GOoqQHcM8c7sgm7OGP3080joaxRzwb0s19ETLes6eTBUg02tbIqlPMD6H2NWSbIdSb+AjABIbLHZ
aIaO06nbZRO2ZZUlwZJU/VOCngOoa04b+4SnunhgV+M+VvpoPtlJ1ZU+fWgESZkSfy5UmsEYzaq1
jNGYtvQn0KQIJEpP8lxoxq7DAU196dx0WvM5xhhQXgKPNbVtkipM8ftDOWV3fWd0ZthPSGK5kSOW
9FlqgaGC+Yk9E8hMRU2IwtG2Kxpp3zhOI2g1KzbKVMdaJ3ZQBmWhzVRQGRZOGye38PnoDmJynFHW
tw3fM27OhFdFpbL1jQXeLb0mScNOb0q7kJCreCCUoDGsLQgEidJ2r+uEVtDWGJaivNbIijAg5dWj
cmIW5vgiepznhwLiPA95dFmrgjcynFNGKUWMXYr5s9BwVmT0UlR2tK3KkmeO6IYmx2AyVTaduYLx
G3ZzvefDyI/6oO3aoiG3HMfZbonrdF3qJM8tgxhEG6muaD5xPhrCwmAhxLky6v1kxdV1vwiTrBfD
d1xNOdd7mDrm0sOSZaJ300yVa4Q0EIckVAbPfFHAMTdcJf2Kq8hcvYO9llSPjgb32R9NQ3zKR8NU
/MQQsBNNpXCXANqg2Z6zMGDFr7Py1EIlVpPSH2pdHkYcL0gCShuPp96o6X5SqnI3ZRaPQHRTw/WC
5+0BkydVBlH07gVmLxaE3Pn6W3TCSRmyU8pvYzIVuT/oyOzxLng3TV/oVyrg4fPMWIygiBGhhbyc
RIbEQus2FMyE2EHLgITkS9vaX7lDpp+9vpseI2t23ROXjlgRcKduS9+YUrjRUR5VlzTRMfrao853
M66y8WouGo0xF02iCC7nPK98VUBUY87EwjFEYYf6GeMxclr7z84+Xmy8EgmeoelQRHIaQhfLO1f9
4PbFRqAh+zPY8/+f6H9Wv0+e/vu/1rDSO0/0RzZUj9XTv0669f+6n2vd60/+9VB3/qCYTShEZVp9
fXD/eKivpW4e9zR8GBhdXdE/St2KpUHhJ8oMdQL8lcMT/O+nOkOEf4B/ZkfNCgH8mgmA6z94rB8l
KRRYLexxQeKuba+fatyCWQ4qd3mxzyfrckoWTH19nqI9TUFb9ML4qna5cudQVn1Ic24SdbqMWDqp
a83RNFNwmb0dbC68h2qk3edi+BAAwvv/qVv045WtXZyfXlmiZOpAETnfM3RQnurm3EAZE7ShwQme
61UeBapg1h6LkOprw1x8olJ2NyiJttXBXjKTH1lDYC4stwG069sIX1No1J22c2p32hRMM9/8dOb/
XCr9LBQ4ai//eKXG21eq1jSJe24SexkRcTGEREaoILxi6jX5rhZmcmqbU70ZlgQmuhWRMOlxzX+Q
yfrHo+tvj264XYTZROR7tdVRfzjNiJE2tjZuy9NFJH2J1hNFYDKODROW43BqI2b8IIjztlPy450f
dUjqio0i/IZ8z+aLp2FjD+l1zPDWiWJ1VmCNnnqTGuns+b3jfJTwfduQ/XHMo+4d/jAVwame7Ztc
ltuxlOAHXcR0BN6fPjih//C2jue3XdNWSnUZMTZqcXK6NG2CF7Kqb0uSrvtsiZJNZuYDogEcU05T
VvtyGfqtGy8XeTG+spZCz6wmhFLdt4p917ZOdRloihZ9cNJfeRs/Wql/fwjHWT+C+HXV2WO21/Ns
Cir2ohvbrbttQT9+T8W4OmDyyQ+xh6jMIQZ2CwMig2DceptaqpTdo7jzidk7O4PS4UEdNf2iWSQd
J9jFJ2rnMY7dOp2P3qm/eP9T/Yfz5h61tctuTPvCtar9Ek1lkHkWgyJTNuyqxvkgt/LKyfzdp7Ju
XX66ZdAWjwuTeZ89IKICZqqBOKxigtoqGvxoLKR8OF/1jqG4GsTdLE7wiJUHenuDr05Su3YFVJFE
JNZlnfNsVpIh/9zjrt/HTSL3ToauaIAyEUTU+HYG8eTNNNUgDxONeaVOapu8mIOWMdhNGUX6duiX
6pSBtvZkalgINhZvWXTadGrGJjLSvG5CGY/PHRTqcz2W7naMhfEfhUJ/XCBH9/VstpYMuEq9p0aL
DatJwevZqD2oIzjb90/oP915jpEbrQDR680TH7eD5AzuhhoO3KuDnvI0ccfPYyS+QDyuwtFwWt/F
vfTBiT4KXf54d0d33EaJJFxEanh5aks8sVZm4guk289OKBmey8F18HxlhWND3ZxzM5CN5u06Dxy3
39qTpe6XnvLiB4Mb//hyjm7BJCyaeqktPmxoy2fjkmNY8jospDM1Rqo/5qFy42LTWgZ2E1mPG0XL
c8BA7bRHDPwRP/8IPfDjUzm6Gw+Vxddd1eo9eYF0X+l0SHNgVZTOoruWsk6YrhuiWe1ZRI840BbS
KTvXXeQHT4O3FYIfxz+6MzNfYipsc4s9/kAn0NiehXFdtKcV4UwWqiCU37/w/uFOchwnj2aXbxaQ
6f2QTeWum22bhz1YB1Vrb98/wttRnL/fyXGmSBRYwQH35fucWmMYka8KsxxVUEu9/oSpf7LE+qx9
fv9g//Q9so7ujLIi3l62S7yfqBlvZzyF10XuKDx4uOvkmt2FumvQpzabFymZ67enrPrgm/Qayv3N
LfO12vPTLdNhxz7Pba/sUtzYh66h3KDW7vJlhmZ43mhatbEMNvGBklhiFzV6PPExA7nx2Z9b35j/
FvQp+ODj0MDgeFHNUWTQHZjlPrXGkpYRVlujpGgfMNHYfMtVt3yA7YwnXarUURS9ZKnWVi0RgdSc
J3YrDLNetr3t9bv3P14iwdz+f/MenaPPl628rBgOq/ZQkOYnUqy0+AlxzAdmPxVv21l87mjW7MLx
pcAPXMSqm4W9jCaaJKbHlJ5LxWST00SxGWnMzymqc/GlPSyKYnDz86kQds7WdVa/E8WIHtsyot6v
JvRb8rmTXxJ1YAKCAdmtBXVDoJRmgMsHYwTJgEmBihGRKvHynR2lzhWeQ5HhL4xgsYMUHlRUffp5
J4f5wogKnRY2Y1onxdy5LO9STVk2RRk5rs80HJkkmxXwziZXpsG2MeQVngGqTaNTOZex5RKAN8Yk
O009SRlossvKok+hK59nU+TUx5Ry2vSeU5dnczvFXyyWbaepzCb3YvAqbWO9dq5oJMceOWuhe77M
xswOvMRp7Q3yx3hrTHXc7/Sktm9h72Jmnat6eVGiTPk+Zqm30SPFtfb4Wozr1qWaAGpbMc9EZnu3
cwd+aMNcS9pw0LkiYTuUtCGKWooHdrwj3dGEt0cHzlvEpnQNYZ3NQHANhdZ8R+FkL43iUKjomvxq
SjVKVihihkDTZfaYUXi6NdIyv8ypdpy0FbOnVsxUCnUtizMP/APL4VA0yUw9wxzTfTd3zIjh2WMO
mt2ztVvySnuwiYEZ/og7Lw9Gzc4vbSgeyoGR3u65tq3iBdqGh1/eaeh9NV21YQ1WbzTXGojepKJv
g7bqowFqhSzzQBOTe1u6C2dZy8fipiorRMoWEYCacERpP/xv9s5kOW5ky7b/8sYPaWgdwOBNgOjZ
ixRFaQKjKAl9Dziar38LkXlvUVEKht0a1yDN0pQpgugcfs7Ze21ljkvCd1szXaxBLgJcW2r5y5DH
BV0itCbaGuE4eu5IDxmiuWNkvCSTkDvDSZvPZGglr1oqxFuOfYas8bCcQJd3qnhDLTMrG4rCkZRh
uhvhg4iNova1Sikjuj0O+3k91ctP8Bby51Avi5DMJD1Vd2nd15XPeE7dkClagIKRrb5PFaiXm3ho
ZlqprcDggKHmurUm1yB8lkxnhl4xHlFm1FyZMVL7B7PjvfcKRAuD78TwEnpT0cNV3OkmYO6JkPCh
ssQqdyOcIo3rXjFr71d0XYK1Ruuw85yGgB4noTglOzyZv7qTVdc+HHJR+Howdo91RVqIZ6FmgFXT
V8htHTPamuPQ18DJ3Y7UWp5rxrIOD3vWhb/IB606z7SGpW+qJda6KdOQnNd+rneKq+WbsSX2/G5g
kvVIVG7/0qhK1a0JjuQ55NEh+3M02AwJ1UgeWlQVmdfmwv1e8q7Vnp019mPQV8Uv1BHizQml1q2i
SVo/axJ9iMut+4aOYN3Lz4nS6ngJsFd872TbRb7VGsXPMjQZEZdthqeRlmvPeB6lOENGc9K8WuuL
1xpFyW2PrG4JFe43OvlYT6KJq9ZrcTTtO6cMqjWRuIHmB3gdnNZZhyP4Aa8i2uHXGFoVmAzH8pzI
qg5hNo1PHYqIxhuTvH61eZxwY+VYG3d6mSebdIiMDC6lY3yVbT9Ga6SdB6ah0b7GKEmjOdHqaufg
z10Yw8m468zM1v0Awdb31G2qbkc45jSv9TBRroN2BsXIopB/CupsZNXsqq+I06f8oDKrvol7Y97X
fdSRSAER+tlsE258707OtUYYHUGUTY0RShkWFGsQ32o1ry83st5Z9TAKbyCdvPfdFI+Gltnzasrj
jIUC0v9OTmZHPPLouj+tUo2DdZ4N6lse0rv0qNetdF+4Y/+9piIoNk7F4ulVmFFyX9D4u5ncskPZ
JBoE1WlXoaUo7IiP5WJMHJTK/Kq6Xf4qM3RmACZ0I/fcvI4JQk9TnudWyiBgDWfN9OPaZdinRpF1
DQKb9/DjT+CZDZM4KQbqwejpMjfsT7up3ZBrHe4z1PteORvB6uNDLF2ZP3xjT1kMY5+3KK7KckcP
smHWMxm7MJmm3cc//cSS8O8NmTjZ8DOOJhPd1ovdSJY3UvmUUY1LXxn12MQ4pGwfMysjl1fH80fb
AfV+QMBg37A1dMmk36SE/K4cq9e8xCyxK/MV3JhzEj9X0ta2it7luBbaeJdYNmaKKuEriwzlUJtO
e6s2iXmpUli24n+6TCeVwki7O4i7Odsl/ZBcM5MhEz5R4lWim3ITz5O2bsNyedvcdl+zDd1m5BVe
owDUL+ydz3TV/hsalW1cnjp1vLPQVNxBswxuxqFKXpSatOFpyNsVBuJwp/RFtE3mcLpQK+rLXutP
J35SG0z2lGEZNONdkCT1D4yRQG1jDNtaZA/VdW/kAlNIiD7Gk3U+fO4ss33tKFfoR/aTVLeiSpnr
z25LVqNNWveawJqYuZOJawZXsqyfqfwZv2jCkpBB2yx8QhCGEpUM9tJdw90TX5VulFfZgNGJIt0I
WEBM5KMfP6FnrusiWH7feijMKilZXHFZ9KPOridaGkVoQ9f9OLTEW9aBRZ2qk+nmEfdT/IjapLyE
+TrzeltLG+vdHn5GgdYJg/rBLUT+VYTjtGY8gT+9Sqr/CLny7/dvmVe/P0RDbFVTOy2qt0n3cefl
27zQ2Mgq8Y/RmOwLF/HMiRA7+9tRQnuOISFV6S6WhnkdMjRlmLKYZMjfubAUniuST5mnRTELBY1l
tkOYE20IQjcJrjToe5P5Rm4Gnx9/JL/7viiQRBD17u4HZ06g3OrBz48flRNyxX9dzJPFzAbC6Eo6
VLxlXUl69TRtdbeI7jEHxg912DEfpaH7udDIUaNnb90kdW49zHVakyXNmloFWX6hODrzWp46ooom
jHkwu3SnsG1GPaYyBlQtQB1ZqfhaXiZr253+cUb8Zox43yg/d3tP+hN0w2zox2G56x2DXCEROgRw
l8raII7q08fX9twhTpaZboL6PDbG0mRMdLK88RwFViphYQKP+PgQ5750J296NblY1Wly01VEjGMg
wiUgp9MuuMTO9FBO8fVOgBoyt0Wxq2ur8dF6PJVN7l61Gd7DgYCMC6/BmeVKnJTEhRycAgpusYPV
Na/VTh1us1C5CXH3X+eE2voDviZf9BZbHBnoFy7dCaLk30/+aZBLQRQh4q6i3BFOWD+nTswJCdSn
LaImEy0ptrxF65SEFL0DKnyvyYISmR1Kazh/tZJed1nT4sIM4vQXuonyGfla6wAClI2CM1SmaMmP
BbUysRbPRcaKb1h1uZ2I9bqv8lG+2NjhU29g5L7XdWYVK+T5UUDIGdvNrZq21Ga2grHA1/HZPmhp
VTE4Nxuo3ejJ5EMc9OlzMeVMncyiLucLN+TMi2idLH1uNzDNwqK9C0qaIFk6EzDadvO1gWCetNM0
eamjLLzwkJ2Zb1jLo/3ug0GglVGVThXvSOX+aRjdw8JJp3xJbjNFatvWGbJvZvivEPez7/25Nfc0
cUoVCUpKhxFV0UfXmtP3D2qZI/1ZlA62Hlebvo3cTeamr8FsKy+IQFSv52t9//Ebe2ZRsPTfTzcl
iLciojDdmWRc+wkA6nXMPHGj51l8YSBz7hAnS1vDyMUZZRHtGMX1+yDWVZTtcXmVCZTBH5/FuSfk
ZGmbHczyVa+Eu87IwbgNNaiY2kqvq0ar9mONb74m+fnt44OdOR/zZJErluzvyXXCHbVj6zuDKvYu
aab+gClo/fEhzqx0pyGlkQ3pE8VCustpON1rM34FpzCQdMHp2AYdqsuPj3P8gX/Yei7SuPdPu9vV
1qggy95pgSiukmoy/FaUwUpDh7IpcCrc9E6bHvBF3Wm8+Pe2yPO1rZXVc1/o2ms55Bm7SO1nQYnh
FSXCTKdTn8IhKXbSE0pQ7XC9tF4Upl/mOBabucvCpUgmT16BJTv1YbpRmm4blYuIqsqttcSeTN9D
pnfY8t+Qyk9UuLCEEghzO4m5ylPtCMFzyQZoFFH+UHB710Ha8DnGcX+V9i0hm61OUJMIvtldXG9s
atALD9q519U82ex1GZo8B0PGTnEqyn1834kHrUT4ghj0FRI0Zxs1urprlCHYyDpTvoZt3ftGnqkX
6r0zz7q5PJbvFqhS4uCdDS3ctbkdQmWYi8dZx+uh9yqSfSWlLIfJJH9+/IToy8brT0/IyXpo13Dw
uykNd+TdqTe2AABrBMW8q9qm2Q/goLadaHWqxlZfmbbMvRhSj5/riB2DWED0GsvPbqS4foucHWJG
o27MYUS0mJvzN8GoZRkR4h7RM31FGY4+CbjEhdfo3KVazundpXIlwCyMC+HOHsd2bej4BVmIJvAe
1hewNPHDnNHg+PhCnX0yTlbSaaHp5lUd7vScWtw0pnarZt303ZaTvMI0Jw9SpCQBZlH0OKR5iRos
aVd1HF862+WO/OlOnayzSeqivsawuLMXmdgUI93KY4DZF85vWUv/9ONP1ti6bVwJNzjchVpI+1bX
4l05D80avBfwkxHjSqWMOlKzOdk3Vg0kBx7vhRJrebb/cOzT8EeVJEIwoWxjVAtGeNmPxYqAxpg8
D725cH5nltzTfDeaTomJnSja2dOkvxiBPt4geXtrHaLOkMWbl/pNR+rnn87lZMl1JqK0LWFHO3xV
gNbccXowhjm/GpquW+lloG8dgsc2+F21FfHu8QO+DZBdImbLJ6qEMQa9fUSzyrSWoW0cMOkVq9YW
l+K4z13rkxUOsbHRTQ6f66wpkodApx2MVSRjZGJpzx8/S+cOsfz5u/cynpwS81Uf7zowa9tjXmEE
0/PO7M1LUSlntnGnBPEWYB9YwZhDtEl7sAcNHY6S4luxchecTKwTu6z1a2ZG1YVv6bmTOllsEMHW
c+V08Y7bB91k1NMDj2zrm0hcL+ykjhnSf3p2TtYY5MGhNDOXDpWtRE+0YPOtdBv9PmuaCtOlYqwm
wD+PHLfeM2SPdvoInMQKnRn9Mca20dTAD9mj6c+gWTEzi96nidCtmma8VD6de5FOlqHerbuB4VBM
+YR12B2s1J8Se9qUgimPDc5n+/FDdO44J+tRIGpFt0PW70abLIbpOeFppYtKmXaaH+VwtD4+zpn7
epqq7sI/L6vaiune9vM+k2PiKYGrrJsBU+XHhzizcp9SoUumgR2slXIn5RCsZxxIN11dTOuPf/q5
EzhZcDQhUWnnbrFrgGnhwnGsdYAnFiIcU/v/2SFO1owUu64B+KrYJUXITAnM4S0xNnfIeIcLn9dz
J7H8+bslAw9U7zRTxklErnNXYTX33bKZ76XML92FMw+UfrLTUSIC113TJY+3DrrnIFArhNipthdq
iwERCuL+44t1Zldy3Gm9OxV+9WbsUyPZobN8hHR2Gyat8DQSqlayCjBam5dY4Ocu2slyMQs+LAPi
6J1ZMA/Qi3jGMVlrdBEi98Kje05AcJp61YV6gU9SJrskQcdHQERwUMdY8RNZkIs8tGjkl5GNTnth
HacahAOiEQ9NDgeK4NaL+/JzN+9kNXAii7ZAQRkdlXU1eoPrdJA3LU37FsCSBO8wJc1e6gGOrqjp
X/O21L5ZfVuVULhM462blOHgphY5byk1B9K4jDKCFGIaKB/f9eNG4g9r96Jlfv8El0psUd6j2TX6
2ksBsj1OZs/sPhk3epM2a6iipo/0EFGvKB2/NSYweZ3ab9ywHzwzg1SAdGsijITbOBBixrTXrr/0
oeZsOwssq8yDcY32coYMOYTrJExgPKbRVTO017XMW69ssWngrPRUpoXXcgrFFxE5cpuHRrrpw+aK
O1hvJabUlRmH+u2otiutubRGnPkiH79p7x77DI6nXmk8KMz/9X2ijdQpboLuVm0oFmf9lzJX1O4N
GKGPr7ipnllXT8HrKDWj1AEBsBtmV0Xw3JfOVVznKix7NmEk1qr94qzKhOtXYANvtLiUPY17+ntr
w4rjFeUjkhQIS2wzY760MP3wx+LdTuD+NUjGDwzfpK9bykY2oFzhgHFtMcRmw7c8g4OK20IJtl3q
tHuczjqTf3qwPyIZQDON+GrfW7Ui75A1GY+gEUDggxX+EdVFpK1aVWY4tttY3AyMoWMPl0Qf+QRK
BHfY0q1yJRV3+IShVshVWImy3yjhG1PSosQREei3RQdZkhF7ygwCoP8BGnKVrNy5q0HUkd8CEkJF
oR4zPhzXkGrDyJscO9v188hUULGVOVuBcEpt+ARYk4BrOPlPQSNnNZKTToTBaLRfG6nGr07nIKRU
6sZdoF0WIEviQ4JXVevHZyxsnzpAJQdrYr7aau5dFUqsVTPZMZ7ZRHAk5SQUJgukc1+X0M5UDyIl
NvIAvma1GIbjH32WadcAWgLLF/AX+xUimWYj6jJ61e2mZa4ZJEj1LJh30dooTO3F6mr9kJFfs44i
p623kCFoVUDIAQiXDkMDhqIK6p2hcDrxQOqi7/Dpiu5zVgOo2Pjpwc0ZxfizVKtOfkI5WX/CbS4Z
lTsumENELu5bHbSZ4c+Wm+1C1TTKVaGJAINKNeVgAI2wGW47V8l+FGR/vGRQRUZPEaB1QSKbyTOh
75DdBkiJX4Y4smx/JEs5WPXz4HzucO0kvpzD6nvST7wqc5rB4mvCSe5xWhu9pzJN99Ek1PoGiU7P
Iz3roF2xphWZxwM5vEyaVoYYyaTzudKD+JeC9Cne4gbL05Wdt8EOf28CyqUpGMubEzIMz8Rmv6CC
rQBoadj1JGymE5xWoynQMPVxnWyoSCx4WwWO+G26pDfhKTb0dZWEpulbkR3fDCKGTcWkRH2ALTPb
finwWsW6G30ODY3/wdEK7BFqNarGXs6zqnkp4NRiXWJBc/c4fYvvcWcKotn7zv022O4mcOh7+9ii
pnsYOBP+tcy1t3iXVQN6pgmJQLQLcpFo0OuB8Kx0Q1er/jrJOHwFORFvFJklSxdrwYGIVnUPknFa
6cNH4VcfGIMeBkgk0jfodDzgg6ucHds7Jl8O3IRs3TfwXT1Wb/O7S2LyZyXAjE8Aj2ofEl0jpiQt
cJl7BkBtkput/iXoa3nFyBH2kO40sESYJrmPYdwqUEMr5qGMtt0m+USnudwWiWK9STFVK54F+DN9
kM/0+tI6/twXgf2j7K2Uj3aSj1wSt23DddwVJSrpmknBpnOrOWTVDqqbcBjjdGMoWfsQWgQo+w59
DyAjKaADD690D4YRq0PoldFsoaXoh/QJlBJiMLo3+Wck0QqUyzRyvpOfQKWZgqGesSos+hwcltbd
7Cwi/jKVIlsl2OG3iOWaaK24gTVvapqJt1k+Qr0cWUFiLJOzxlJTSQV3SdYiJwPEqqwnQ6m0VWbg
GliXswOsEb7TE5YZ5N5Sta9TY0idTeTm3Q8pNcsFo23Pmyl2VcY82sAQxDRx/c8wAh1PT3ga3E7S
Jze64UaaLXFl/DyAP2MQ7kBKJfqh7+fKXHPqyAarqMl+uK4cwHwMWr9paTp+BV+nsnSl3cQVqqV0
9oaJPsrLW4sz4PGVV+Ocho6HOMe6U1XHCaGRdMM+B8cKLceNrQfe+hoJYeTWiZ/zJE9ktjuDX87A
ybchXfzvliVvnLx+DlXy2QGJOO7VqCvhz5y/z5OAmMcjeC++M3PbeAsAmkAqTqoKQ6zQrX2IvN7e
GBHr1Nqd4WEyLLfsh2psQQ6X6tL1HLOFplTzQYWYDA6ErU7H3KAt0gnuQAILYspBYXh0Z9SXYCL8
Z9flwV0dG/ZdbkjtKS6ZNgL7hSZQ65XgUUww1XoqzZ8A7VVhXmdM23jQqyG4H9XMMj2zq7Svdun2
5Zq0AJ7bNqjv2kDvbsZ4+oxgcZFNuEnxpKSzkqCrjNof2ShKGBgIuzDy92n+LXMzfrmSIHDNTwKz
OdBhBFig8ciupqpUBkAnjkoORpf2n1CkDZ8igqy/EQzfTlunMxR9LVKr6cg6joeJvSfZyzA8FJXx
VBmqu4JL4Ek3K75jKZRPc1nktxXsVHylajhXXlEMdbwalQCqgeDB2allOxlemZZD6Kv2GMEYjcEn
bCsMaW8R7+5XNgaNDql4ZAvjJG2w+FLDZl70uimIejdwOwQXdrA3+4JmHxPd/pq5tuUh5DJwCuuK
h2DtOpYNeKvR0ttP/9eVPBjsGpytLJL8C3odfjXg2NWXjzdE53ZgJ3vkJGCVhJvoboGzth6h1G/m
kLV3LmvXPg/BxLYOXxqZ9u6FfsWZ+kM92fKydI5FtByQ71H1kCIE/kWdK/Z2Fr99fErn9OGnxNBB
JUsD2Ku7tSVdscIw1FWZR+lGxFr7vRM2A+hOZqsqb5tdjNxwRfDg+P3Cwc/sL9WTylpFJSoUunhb
qQ1PoaUBvpIRZhbMuL4eqnIFRipew/iPPZ1VeU8QgXo11AMOXzMtQHNkyiZV5evHv86Z26ueFOHj
rFd5JQexVYeSz04oxaaZi/bWjaOSNHkn86FK9ZuQTcqFI54putSTopzPZpcKPcUooSTps45PaGXk
I3sOFqw9qv1L2WrnnqOTylwr4QLo+mBvAWEW6yjTsxv2lnJV6XH68PHFO3eIk+7dnAUg5ivb2ZKw
SvfFFXeQRJC4BvMldc25I5wU422Sa4bC8GgrHOVzlxjGfZJpUNis6VKo8LnbcdJ5gweQMTMzGQDE
tb4eIDpclWOpbXCFllutdy6lZp5pYKgn60jQGGZbRdDhwzR6oYjdE1mC1jiPftRxOe1T0dkXnFrH
OeR/L5pBW/5eNIsma1RE+dEu6HFs1mUW3ttuI++YNJEV2rViZ4gedWqbFDd40Ay/bEJtrUcRnB8+
Hs9u5v4CWM+eJe7SaxmM2nOSDwYeH2NY6VRGaydEvWASy0JmFVgNNNFirWexuDdIftmA+YFVRV8a
xVph7wclafxuMvO1whRyU2sT8nVXz+7gwxGzZ1fpTUDUkN/203AtlWpcR7aa7/MM5P2QwdbgEzqv
iyEhVxKp+srukUpQiYJ6ntvpUktmud9/umjLAvGu0q7DLEFClynbWhTtXmOfuQbVHZGP0rcrMyAC
HUw6Rts0VQ5t3KmfIk1jQ+ZEl2C2x8TBP/0GJwtjqoc1NM882MqhdQ0iDubsjimhAYkdN8XW1kSt
r3DeuxpqQ/CYUpf5Soyi3zqEb1BBTKm2GhLLunUT+tMXWjB/Xq7Bo/5+XYwobDuTEO9dk9XaFqJc
9YCWU1/9j1aQo4v83VXvU01xx4C3z8IlAFYMCrhlTN2GIviSzAH/+p/urKGdLLg9Bt/IiOZ0B0/C
XXFTF8QlDXboqyHJeehzS/iJeGvreV0WQfiVgNoG+jsZLzqIyUOmU9hBBgu38wAWIm/d4CYI+3hD
swJPZujel2aWPaRd+dZYbrz5+MqcG3mdBlNGZRAWfca8Zw5moi+R7fk52Qqbv23Yc2ffN4Z4G53a
uM4m09q5MaMZPVZB1rM3vjc0IhmQyPLqBab7aEaW5UFi0y4kQp5ZNo9SxHc3zglJRJpJS9oFTmU/
uIIwAiJJY193Z/xtjW3uPr4MZ5bNYwf13XHSUM3TUOj2NnKnezKIy21KUqgHDj0Av5rCD8HV8PGh
zp3SyZcgd2SvNaUebNVmlNcTujCfWnHY6I6K7xCzx9+X7n9hF+9gF4DU3138hRf9z3+8fc3hQD/2
cPT4t/eUi+Nf+RfmwvjLdVSVKEaHJEQ4DKxKFLTd//s/iuX8pdoalSzgNtJ1j9jmf4jOAsjFwr5w
2MPCqbLesau0v/7OC17oGMQdWv8RuopOxG9LiiUQfy/AcbLwDMgZ0Hh/XxxDXW9EQpocxqxYA92r
z8QoODqJEl6WCSfaOFpW0dxQA9qLCLe/5KIYr6wwGHTs2kkS7MxEC59puMJ+bOO2mL3UzFKdsAqs
Qfikln9dELHrBFbvJpFRjtdgYAdMGpwWgyodkm+JMiNfyelnGVvHbpl4m3aujqtgsPKryXb0V3Ps
0aVbQGV7z5jtqPdSvSntFQWYri/tm2UwlGDf8Yq4r+4wwKilP1VUiuukHBsi2xYPTBm3YQKxll7o
iiKBMLGZ0GTbz5zG/O5Iie9rKGdwGb0QabUPW5tFQapTBkIWlXT6QF07Q24IrSlfO05LHIZRJi6I
aUNQArP4E8TkONFzoQzDvFGbLh99LRrdBzMcg19m34efA2toPzdGyekgJjO+NH0YfdJHfcSt1PX5
ujd00J7yCL4hmLe4SwomYLTrYHKhssojJD/INZ19FdrjK6305AuiLfEtjouq92USjcJXXFHVq1JL
4n4FTVuWq3Th8mgLocedB/2eDVXwaVj4PSW03UXQlGZPIDsB/Kht3D/R1Vo4kORX39ZHGJDROe5L
vBCCMthjJL+EMt9WlYoapFhoQiH1MNOyhTHUyAy4J+pthcQ3jHEjYEE+/DfYkMATxUdUUeuGYItg
fjaPzhFmRDu8eA2OiCM9WXQsYbagj0J8K7+SIxCpPsKR6iMoKTlCk+gYAlCyoZNhejmClaaFsQTd
aZmoSogKaGeBMCVyYPiFAQk4k2NU8U+SYOKX7AhvmqY4B38oQqUDz7YAnsQR9hRkRSm89giBmg0T
IJR6hEPxHgGKChoARKviCJCaO0IIriJseA40SQ2SZKH1SnyAGz/+yh1zVPaVYmMXS5CU5A9hVlVM
DUTmPkxHgBWcUYBsptK8jBkquYNmZmqyF+ThPnayBye8IoFp1D+DcrPq72AaRHJFIi5JcNUgnS+F
aZFsZcc0Gph7sfXc1Y0SPGKkDDu/V4B/kyWU2aUXZyCrPikCKTUATwWgqE/bAZhcZOnhrQwY33u2
qYVY/doMr1YB7zm5HvRhuNFK3e5XMIKhy0EwpbODYx9FAXFfc3cfYPcTkBx0RPqJ2jICQPswAlYS
xFKlftwmSbHp6gQFQDElWn+QoQUPS1XoD3tpXpgjDVyL/Cok5PK6LeHEAM7EUOkXUZkka+tvYrKA
PMYvKNQHrYzqx8RV02hdp6bVQVYZ2ydx5C93eef+KAZhGiugocorBrP0zo3VpCPKnHvBxQTmbNLR
/zb8TXgew+EW1DW92jEAAV0dadBqjZWPfqI9K4AuF2J0NJaoMSu9rr4SKTXXSKFb8RVlMq3l2rKm
V6rT4EXVjfAnmtPyF72u3vCqxJpNWs8LtbrsqGfZmy8063YBW4PgaJorxwjSH5ZqFFy9IwSb9DLM
oKHIxW195GSXR2Y2cxnnu3UkaRuh7UwQTrIs2YfAWR9qVyAQdRMNBTEDLHjc+ZHNXXaN7vgKg9Cn
aqTWXeemcZV2Sw6TlHY6Lw0oy9q2c5zRJz0SwKcIGLh75IIzQM1vrSMtHMUJzUUibsCEuqFjd15k
20G+rs3UPgxp39jMW0qprFnc/PjIJNcWPDnlFv+vYza14k9HgvlkDTeYb0G7JS0duhG3Gvp0h7an
3y8IdEZmkInLYlSh4LGL8bIFlx5IlyAceN1Q1MsjUX10cujq7pG0PiX1VG+dpqEnDE6u/qIfqeyi
mH8UC6kdcTB4tDZZAO7TEeauji1gd5BjyN57GbcQoI/wd8DyCBmyuNV+WYPF2K0/ouIDbtcDeULW
tzgLJhjKxiGzC8d365ROf5Tk02aYRgFkFdHfk3lk0veEOT7qR1K9OuInAQlQ9t/jXuhYiResfTws
hPvgSLt3Y/oPHjZw3s35SMSf4trZEyCrQf5HEvwsOxt6vnEk6dOvsG9As8LXH5ocQLNi6LYXHAn8
mLjyFxFwfnu84y6shKmLtpg0F3r/keTfHan+yEOiJwUb2ReJ2wCmecE2AKwik+EHM+lVT8mn6lNY
YH3BLqJFtEylsPjGlXlFSDv75n9SnP93M/nbZpLS7Tw67f61eQ371+n3zSR/5V+bSfMvsoRd5Cg6
n0zBP//eTAr9L4GwEt4mWzoBNI3a8Z/NJHTGv3RXM9lRmv/8x/9ipun2X0IVBtnPbCgdF5HJf8JM
WwrR/yr8Bd8a0yS9xrBMoksciKy/7ybZhjn6AP5zbYTZYwFkwBO8fEzZQ/s/Krf/dSRhu6pm0Eo+
do7eVVWmTIWmmElK0u003Va9at0DmTHpeDAWfncP2OpMYVmc92b9faglWUUXXEGLPcPvJ0VkTt/p
HSeF4v0+whLrK5r1qW6CC92u36u2f45joCKnfhA21/D345DvAgItdZN1OuptxliH8A0oydoV8kKc
oAli+o9P7PeK9J8DWo6gOLHAb54SsySz25gUbKSBRZPduaVDnETS3JCVaW7SyFU8K2rbS90p52gn
/O0hcQhq4545xJk6f5c97/tUZJjXitsa0Ro4kX2vwKn7WVRTgEwI9anB3P5RjtVwOy1tOqNrqx2F
SXYYsSXfBgQurKwGg71VpfkXl2CATcK8/SBtVdzPhPv6Zg4CI5r6Zu+yMdlphJ08JoybocGPBKq1
bRb4c06rwctLCuJKZs5BjGX6NUMjurb1CNQ7MN+y9Zu06laqpKHlTRk47ACiGeKA1P4K2C/fRjA2
TK8dWuWORFjnLVAD85vJrSODeMZ2mzcptqWu76ZrPpXdq11mP6JUJj7F4q1sbZAjukuuIIoCFL9G
l3A9bJuJl0V3jAHjFR80uEHEd+Kgj5Uvmhk5t5ZdD2stB60mRF/Hi3pifC7YlG7hosZ36eAQBVyJ
eG8iythZav6qlrW+C+olwwUoRQhqv9ReG9pWjxV1DBACAqV7MKjTG8Tkkt3i4GQbEkf6LSRv5p1Z
ThypInoGx26Mf9/P2KDcWdDnO2aOY8a0xYV0DlbkOiIDM6EJqqYrvnDNC0KW9BP72eHJjipt70yJ
tdKVWZCvXejfxWwgF4vVwmtBohurOYiV61EPHVh9qgUU3enfQjEpHsxh7UkxqqVBUwZW7E9dnlyL
EtWXzLNg3zAjXOszvJ2gcdtDhKzpLsma8L7L6mCv2YCRPI0/3PW5qjBozLOMsLLJ2qRovwV9sTHw
40yXByC73eOUW7UAkVoMGsz03D50iRV9DTVDaN7sUAXPMhOI+FM4rrNqHAgPK171sIUlW3aJ/sYn
m/1bmrf9bgjQBXsRNhEiBBpnp8UxqRIMVac1laC2MvNSbtUyviNtdqZVM/c/FgriIR9dtGKqIHIB
mUWjferUrvnZq2p7lQShQJnIxZ0tKLtxS7CST/BEJL2iZu9V6bDfk6yrX2ohw72QiYEEA4Zq7yqR
vTJ6ZGKZBAAi83heGZMc4KNo1jNZOOU9o190M2GR+kFZBV+cbk6o3ROIK2auHmj0p88Wwy/Hq+vs
26QskY5kptPDdn52WsEmv4jtF60UsPtFNz3Fbh5+KqQloNaa7ueAVgAAaOFs2fiFBxcK2g1aJ2eE
vKepn405WrLPq+BW02LCgLDGjo9RYKkrprHBj5issbvRKhJ/nuz0yo3H9AGiYvtCRWd3cFOqOluT
vlq0b0pkVtFan9w82XXFpJaboZCkqNnsWjqJVGbx1jZpa9Rbhut1DYxDjPmDVPUkWtXAndUfhZsN
2caQS2huMddOsQ0snJme4RpleRNRHe9So3WTz2lqGJoXTpn6o2WPam8msnSndRhDp0dmAinlhk8K
13sm/cLxg6kzv821IrrVSKfF3mBg67uVEqTmcBBxBV4QC/C9CqHSTlTN2rJbpSJr4DoMK8IMoOwX
EIfyV1QD/VMsSzNdWezF7LVl6uYN4DKgz/RS8+EQWUNQHgqsyl/YxJlyqwljfM2lbgmP5ruF4V9v
x7depfnCXLo1niHjuvYhtaPuV1610/9n77yWI0eyNP1CgzYIh7pFAKEFI4L6BkYmSWit8fT7RU/3
diarJ9N693asyqoqyzKJAMLhfs5/fnFVpizU7uPEZ1JCk4+HuJmpc7ipJSkRbmZmOAiGMaY3ZEdq
6QUinOVIEXHrqLJWMqNOJihCWvhNu9dRcsKLILmzbky4Tm2NSqondIqEHxyti2EbADVV0K8WZD76
j1of1VDU4/hLhNO8IIwH89LKxrOT5TTyG0vLdAQKpRW95LamfyD+2ZZ3UmewX/A8NlIvfeJc0e/J
aC3vWsCthZx2dHlk561hFkDZmPprwvIqWnlBVClmoVxvpYyU4G1o3zddc8IrY+3nmVVyLUteEqG6
KgNjq5pj5Vo53uG5L5QTuslH4scW+RyuOIFwGa13ZjvsjFDaZKW5S8f0cRiqZ72ootXoTz/0SnnT
+sqJW7FS6n6vGOWDJYf9A+fQiuCbtWwQwGHUTLYhNuBKPuDE4qsYgwdBtynyYjUzWXd6Y35MiB4n
lScgR8yc39Ko3hdJcuCUJKSr/oLtuio0cRKidLO0vBZVes41OyctVawGQ1tFIGmvHXuDk4U3pMFk
SA9FyknyRhz73P8KxXCPQ9PJVFgkdk6UPT6Gplp7RWg/1ThpLWwySpDC+dkyaJqzVbKO+nltyhWS
J6KwpgqQLQ5/jDJky25yAvuTvHSEmbrthnP6SG/aOqnes2WmtCEJ7kDYpWH7k+91fXyJDHOtCRJx
8ZrXCvbdRPFSYm9F277VPZ94VvZhMp1QIxMn1FQOJE7qzXLmd1TLph5QB5qnthlwkJKNY1ConPta
d9CFpV6FWXs6yr2qH++zYEjIvK2LQ2X5a6Aw1pGarbFHWU4lfk1mOr3gEVRCOUu3w9B6IrIg3JGJ
zmYpEdfKjAbwUBKrbqwKNxglHPgAIhbKwCSmsHA6MnVstOx6UVip5KimuiKUifysqb6TQppWxSKo
vdREfeqwPNN6gUTFH7Vin85dSGIPEW9oZ7YCQqpLmkaLBDy9j3RKQznJD0YtBaskzZfdHG3k2drp
TfiWFslHrsnVJRSBN5nYeAlV3cZARf2Nc4u46Gpn1m6qAu0US3GOqhW1JRfg5uPcM/0JbZ4mL81W
IitntJ4mf/oUpJQDeRjdgmQQuKNhly7mZkCl1CrmWTXj8gjegr07jAtHlutjWeLnONoSEue2tDd2
oT/TffPImmlnm7G/vEWYk0okr0gqaC993fnLoqjwVJb8tT2rw5sqjeGhMmdzy4D1zo/y9SSTsCRq
dT4kkr6pLKlYR8O8qTHIgKYqvWqc9WtGcL2TWcqBDvqcj5jX1pj1EQoVY0InWzB+yyPzuuYZsoq2
GOoUiXWjriZ/wHSsSdy2i56hBDTLemTgDcWT3wPZd7TGc9NHj4UyXAD4dvbQQAtTi5DFTcb6oKpH
xZQOEBgx3jKA1Yo2vI6TfFS0fqNl5dnWpm0XNfseqzPMvsi3c+0wH1ZVYR0Ymc6eJcONqoKdIep1
MQ6EROn5cuoIP9BBqCblK4mGtalVlyr0H4HpL5quHYOk3ptpeJfYXb/sZ5J+pvnGqYWYHE3jD4NQ
rwkankisjd3W62bAur4Se4nXFXUIQp0mORA/d0zjJF5aVnQkSvxdGzOStyN4hjFcTgwIHEWyXhVR
XYJJyRYMLk5Axx7xHEuwDmIn0gTiVOYq4SztDTm/b2f5HeaJ7ORp74bSGLk3Hw2W7BBuGw3qW82N
BxZRQ9M4ghmmGOCEQ4d4iOfCuTTvISru55h3HeUpe2EBcBNFunYxqxY/K2BzS3TKuk1AcMeaQIyy
xBWnLTvTsUv1QWqUTQ7d0pPr2XQyuZ82pLOrC6lWP2SLLzG5UawlMi+URPpRpkImT7YzttjxyGyK
zUNaiGsedhIapp5x6oAXXaPqNomPWh2d9frGlGS84zBJmUmugRbYWf2PPij8Rd6Xh84YpG00SB4s
99tSsZ+bNH8d69w1m3i+zmQGOfgGQgcwOZywN6iW5YCcCfbSk972Ez9yeIG+d8hSzhvTgD2gQF3E
JbJR1mLGaaMdm/hD7c13tU1XUyPtprp4uyWieyOUcbYpTxg83jRI22VpANtUhjIv4xDUvrbKW2ZJ
f2WUwuFSGhvun1sx8mMclZ/p2OzI80ZiYNyIu5WGCTrO2nCMkBeM2Dkf5Ng2HT1rJKdV02bn9w3G
zi2QN4aMN5xcKfK1ESf5qpiNWHZzuYypWYPKVSq4zFoxfWZzV5Ij3hMhoXU3a8Qyh4dRVasW6kcO
0BxjYNTI4yOa3XELxqv/wMo1uccq7dhglAYto86uc4f+fy4lfHVDX91nTLLps1qje5RzUwFvoz6W
sVt+zwFEg4WahYqXaYV1xZWACiCg57u9i6y6ACAajKX4VHB+30tlpD+CV9ukhpHn3g4a6nUjg/s3
Yf2+sEgltj3rZqEQ9Gl4IYrKeEvkdFzXQjvgJBYuB9lKjkzZo08CVMzW1eyG9APDlhZg/piKKJTV
izbwkxZer73JrXBEVd3I0ybqiEN04lGFnAQ7pXECJVP35K/EW9xFiXgfqsrNcc668y2jXxqDPh7r
pGivbdvoJxJjskOd2C8YmhFY1cri00+xCESd3dLeGIGxCBLWaGG3xb5mF1wJMglxTkiMaz3lsSdj
kHZscwnIT03HpU+woFsycIFNpvcnYkiNx6lvCGERYUcTNZXNwcDjdtfAwOsYdjT+ubSDzE1QOC00
nww9bKy6p2gK1R2jIeUMOAAB3Q615IBMIbqXgoTy15floVokup8sWbHmD5ICC1jmhfU0sgq/TLOr
vT4e1PfR1tK9nMzlArJDuQuzOgL9xaaoc+BqNyHresjgYvDub2H+ByuYcea6En570H3CH9JI/uya
ylwSA9tCjwmt+3gctVNlK9V1mFXJnZqB8ixTNqE++9gGWx99rZCAyUaybWabL3pUic2Qy2JiIDp3
l1rPbqiGGY/VCv5xlbuENyvRlvRTaQh4wUKqJlSbMut22suZSoL3Vw7j1Co8S2c53JmhOk3dQRZV
pAxuxVAxhrPf4tbfOhM2kZpXTQlcpHQg4saD95vCpR4l5dDUmOjfGYmlPLUiIy72FloJdCyK4JKJ
aQ8/jM01G5qNHAY9uigsNFdM8hggTbpGs0UimvAH3BhMo/AMPj2FaKgtiepSl4qSVvvSUkniiKzG
xdVD9oqp6jw0NJOnYO266jArWyq2Maz7TqY8mXuv1ibMmULNLYYyJxAwN4FgYoGBq9a64ITWXlOE
5YjOv6sGqiUFjjt6LXtcFRz8mJLE6s2lla8rKfsVtzpuyTUsV7T8V7Jg8P4MBmvjT4gb+7by4nYI
DnEzvghr/jQi5JqThDlFr7WSh0Oqtg1JOxP1fLEYWSSqJm8D/G9QEzJ0GoOpdUkK0pfjCK+9x/hx
S+RDfShba1h16ZzuQtKDITgySJQmTXv2bYgrvM+rQNYxQCC2c0miYOdhhTNBwRH3vkoRPOnNkjBD
m45CZRxXjna4gD5v7FqV6YGuS/2hzsxy6SNh27SFjudk5quclfMoHZkFG8SZEDlRSK6JuMHR9fkd
M0RWHiPBBWavxnJS4JYSL9Vliyw0zroQu1qfDM9C6cXnIXBgIk25Zh1VTmEXhVta8gb/VHPPqzxy
YJrIlhLllhkZilNdlscxwt8rNOR2GYjR3lb2oEwOIFb81BQZNq9NGQwbPIHfy6IxXCNtE2z2ld5r
rKRYjRO5VKIJcAqVtQyFTfMWTXO+hL0ONyqypGXoB9EmnK3qVBXdhRms4Zp18NjLcLbNaUi8uppe
iSYSTin3DKxQKa1534lyGQ0mL5XNad3LyyIDhuhzRXuesrxa+jeW0AhO4AyWdgTqnJhbp41LV5m5
tBjdTodut9AI7qAkYly3VHHRLag4FpnCwgzkxCdx1Qe6I0tpR6P2JqvJV405SmixNSPUT4/xOFmH
yPZPKL1pJ2q1f9HICd3YEyHPTtFrX0gcceu7mY4+4G3bgZ0F57KVo70lYSNLurW97GVYjdA+5BeF
jXlTJnLt4vlqHtji44VeWc2aNib1OAg6BkJmirVcpHpTbepkEOg36boyPs/Aq15jWNMeHDw7xeMw
0ejE+bvk+8NZAM1Dc7D1GLviPPFKS/E3PjfvNYwBvUptxYADLP+zY+K/VWX87+UaQqBd6vEtrpqY
0iCT5Aer6jgsJc3woizvrjnOMDt68dIraiSIgYRVFfYwFTGxub1BHa0gKJpjgM0YP1A0GnaJqiiz
/KNkjArE/+px6pJ5M/mJtujJXFroWo36RVUzJv3pm4qQZ8FxwXpDLjEL7agEpXzCkEpmX7Kpyswq
j2/JaJAq3WSyzUcVb3UXK8xgNdq1tCUNDoUILoeAEMVDUgKzz5ja+EVoLvy4EBSLJMcO5Ia706hZ
jqLPzyyHeN3U800pEiNOi1GTO2pPCRryejh6z0oRFMqN8poJ3Dy1VgF01qAE8D7dGWOPz42VWcsu
Aa+PSWBb2FZp3GECkx1FrR0h+qeNM6O6cxlE45ZdRA9tqjwo+PsCfYY08oVO/TdVuuPnNbsES8Kq
SdzSyDXTWuOxugUHY6dICTMvcXlHsZJv7C73xFi+mLG1jn3tTpusV8S275RSOiUuKRIQzttTKMYP
Uc5iGYsm83xh0nY0zXsYDBBBybXAEJYmr5LbjVIP+h3vXH2Yi6Td1xzx6yxWGrdEnLAOq2D0jBLF
aBCZknyHDXKyJbLuoEfTk1ZNbxKRi3Rsw3TNZ7m5iAGAo2oDvEgJjoJb26qnsssoM7EatohQVhC3
RsOuU7thmeu5/eQ30/iEszp9lGZJB6wiDl0aCQJFGZ4GFl7AOPtejd56NG1jB/8gXaZI2tJE54Sr
A2I0x+olN6bKVf1hVfbj1sRtg6LBBdDdT6awXquJczQJZZd+at2b3XWoI68dLTdL5otREukFAr/U
Y6CQSC4OeFCr1L4w9vW4RcoVReehblwAcBeParfQWYsxURZDHm3MUT+akf1s1/IuHvRFKVSYffE2
qMTamrP7UcjWEmLMAi7+uivYL+3o3EjdfR+WD3XeLerCWoOpLkOMPDvgEDvrt0ETuWloLMmk/2wZ
EDTYMU5Gc5dLs/6qqrjKQ8BOFQ5bbLVdtZK8Iqi9ppjmp9jM1nOPKD/UMWS/pc7h551KuHDz9ub2
TjOVZeb3uEz3Fqq5kfj35s6ytaWtZ48lDl1hVL9groeuh9b41trMwRalJIStEutY3HxIdn7pM8QG
CXJ2zJ7KWiWaXVbt7WQbDz5kJN1WvVR0rKLZhZuKjT8BpzHGcibIv6FyvsG9uokfnSD7yLSyOo6Z
3awHtXA5NbZwT8rnQdO2mV6vwn7YiJBTPfLHTRBoblggbRd4aAPu7tsiX9GYslZ9bZ8j0AIwWIxh
s+j5pElQvJRx7QYxVA07crO8vGMa+mxKbINWwKEtG/tMzy95A4BEvjDQCjaTKP+XZqEwFVD4MrpF
bBr70WxWodEvwDzuNK1EhUgUH9G9ntlaS8lO8j2P8mDr/n3b1lQZP7RB3TdRtESgdycGsaviLnGb
FLqKn95NFjSbeeSHgD7T7Nhqjx472AcYV2Gvnl3R+R3SCfSLE11rVXeuspv7lYxyadDOQQhHZrZf
UZ0igELhweEBPiqtRzX2NG1WUR+Ne8KED41Vsl9YB6krd0RsuORQeoZUbHKftr/jHbNHBn9OORDT
xCl/LtNgr/Xx69B0d1OQR4wQ2q0az4tQ0a0LwPpEGZC6hd+1nqEbh66DxCNJNwCT7IO86MezlqjA
2hAGiLeL7zjwz6nRHmpKyllOABBUoDXuPukRUep2u0NffMEAunNqs9+VaYPsFCAWy+lVhA9eKZTd
mHX5ohlwIQR2usPaYi+w11oYwXDp9ekapr5rxio2+Ui+c60ZvE6rU6e12U19CaZFiN/Gso3kdRQi
1tVYV/S2nhGLV83yyQpIupdCdI+1YOskT3Z2k8bcCXUy4aLVH/LQcbp0X2M4buoh3ojCdsc8eulD
88zE6EHVcwvkvXtNtX43J5a9YRZxL9i1SmaDzDgRl4TvUz9twx5ha2zcTXa8Diyf7ZJhjxLZpPr6
9tJU6sugAyqog437eTTuKqFs9CS7BUE+WLN0MlXq5EKaid0OxLWL8mbhI4ETQXoY+uwzxhxyrNRV
OUon2wjfbBhZC3CXjS9o/G6tXMGtD1JxojdxNTnZ6Wm48+3xkhjVpZMZ5oV6s83L5sj591pEOEcb
ivWQBuG4ytSW+snEIJ2pIOmI+cmsk32NmG/lS/MTE2xnyMYdMsgTIuyZvsKX94jEo6sS0IdL5CYc
55mp3GAV5P1Nvdpd5yi7T+JhXITEGXiJLAUTmrqatouoz41pQ6hX5GTaD4oMG8iej2WNL5zV8F7w
fqSbZqrMVTAKCxGqVq7bylQepttckNwbEHrFaifHVFvyIUYBbavLAXysGi/ngXL2WcKHcWbR2fMu
kjXlAB+qXSRtk1bLAm9zT6nrWwlkGUsGyQyRq/SWgJKG1ww71fdEU+O7dKpAfRJ7qkiS8GW3iyL1
0k+RfqeZIeLVKbID3D0T+bPvbZAYZDMdG5FPWHLgY2pZyeF7Go5+vfYjovLg8gfdizRUEyfkUAx3
WOCXAwpgq+OwIn8Aa/boHWMSTOOzvD5XTA/XRaKaVy2y5ycyQzFKIe7nKNmVAmk3pWO2o2B2m17I
RDml4x3QofbiS6H8OoAkr2FUwavS0UKhrZf9RcwYLvWigPyYzGyzpW9Gw6Xim/FuAbOeXzYUVSpn
WN4E0ZtdmQhrmrlDydGOC6bqGvU4nshG3MIU7kZtyTgBFnDh2xcU5hjMyw19Y0pxETmtpGpLBZSE
jb0fDiSpIxSfdIPviBzTxzT3R9wxenPb64P1FmKMuISzNt4HSSccy0INNoh0fJC7FlYj5LsAAplb
QOskg2XgACC5tFw3at5trZv7xRA1HwSBvpqt3p4i0ANPIQ/6vsuE3DmiaHpM5pNiM81dcq11gNVy
iABlwFXduVaUhVno+SJhlCJDNORJpAFDSQBU3Zzfc2aD2DvY9rAZpSZdlU3L/iPP5tK0qnJXFXXO
C8TWVgWyKwrlWIC5L0dgt4stz8kuavUVxIQzoyHtEmYzdTB+540nw+pxRyvPvZ5q+2lsRvyIkFF7
atPmWHXonP96kAKoR1PvtUCorqoBNfUaYEMFVfjgF6Z0xP0VSqvZQ2R0dNz6OEH79KROAyOzXAQ7
UY8DZ8fg304TGBcOivHuGBHZjn2fEu/8UMRnuTBfq1qtluA/zTJIjHRF7WQvJFPPEGAXHOwdbs1H
uTeLiBXQMGxKMC/domW3r3abICtuuqL5mBUfi42gq7NlZQ7dySrljHbNwJehm9Vu1Q/2TNFP+UaL
b4rVLJq6pSyAxOfUIVRY0nY0cfDrUWwbxFxbkZQpWuJqxsTfCMukX2Zkqa3JQuhvdOXYp/ZXa3EP
w08tXX3UCEa3ZRCANpjtE1HHKPDLSZqoGNvpOCZYKxD+3T4rjZKtkz4KCbEjeX1sW/0QMajjZ0rG
sfQb09Wx6+WZThl20XGhOv815zB2yk4BSrDVCUm8Fciqz37t00oUqa8829h3h88aMcQBwR9MtlzT
uPki/FcbKpVSMYr0gh6CFeMN3GiYjbWVfCS5pWlX/5VkSUxAGkBFGROe6YQR11pMrPFxgZVn+Bj4
pJYs/84V+l923k/sPFVAyfqf2XkPUPG/kfP+/if+Sc7TkHPoummgR4Arphsw8P6l9BBosaCCwCIT
hmxD7fonOU+T/4bHHUaxiEDoy/WfpB6SJv7Gn7GwPv3HDzX+v8h55KcrMjnpClalt9D0X/ll0K17
IQY083OWyy9NegOnSO27b+UR9OSnJ/NvOHO/ipGhlt2upWB+wh2b0BFvRMGf6HmTLBNyWSWaR8pS
4yY+edq9alpLLSH2vCMW55rEZAHrdTj/ga13Y8n9wi67XZlrKipsRsv6bkxljRpFshppXhIAnxd6
doMgtD9c5C88x9tFNO6PtCnZVL+bdmeia7Wk4CKRbl2Rz0ME6A/Jn/R+3zxF//EUf7rMt29M6bEj
KG0uM9R9dOxyCBZDVUv3pZCSCKODplsVowmyG6ZsV3qaPJGXcQ7HLvgDNfFbFto/P4kgdtcSQjdM
1vbP3+eQYsBhDXyfwwKKudssioO0YCy40FcK/8QYfVgqC9UBml60rnWmr1xk7wy0tozON38yNvu3
3zFU039+mm9MSYwLIoOUGc3rh6Cgmdf30i3z5/dL+Pt3bMq8qtAibb5gGLfWN2WUENMw+KSkeURU
6EtJTdNjyWmI5S3xjr+/1Pf7QRusEFwMgVe3dEVWvj1doTUBlXWM6zzkP6dKVL7Rtv0TZVaz/nJL
UD1NOnvWrA5h7busWu7w2uKsmokFGmMfUssUzqQWdVPjiDD085XouzBclZEm3jUakJnYL18rXyEK
kmjrmLLV9tAqZZ9qcRjwpR+t0Mch3sf95Zz0VUWUBwM1cSIHNAnQ+pTMqWpm20zfRKPoHFKq2ezq
NGJmSaeZUublWFidOy2GQCOmSQZIjfskxW8+Va1DNvFkNnFS6osEjfnRunVbtr5HwhXQHVZyFDlY
H5sLBEWjAs/L7IULcXB6MIcWukjdE1eD/aXUpuvo9s9VmUSNvQ7rsYyvOAOXwDpDBY/Tqio6OvpE
+9GvOt+HitYFNpwXRWceN+k9lA0pkuIfWT4LeAID9idz1vrkRqalnHh4VGFyJ2Wl9GgpllG48ApG
tw7yJl61QkQ1FCoraJYzDjzqQs5qbDcks8ADJA6pAUolUwiKayzmVqGvPY8hWS5o2aN2M2Zp1pFk
LkmHdDaLhIlwa32IYiyVE/4pYABkeLYqFsc+9M0wVSIGM50sHSKhWNUKPwDgn8FIrQ9bjgE9V6Y9
WruANADbtc2p8ZeSZlUyrOM2fdNiDYy5zvp5WubRCL8nATCYAXdQ8DE+yqUbmVu5U2s18h3DmKy7
CpeVOyaj5rkmVu1d5x0pFilapovdh8TIDoSK6U6UoLyC/2bMvatJU/MVjhouL7qOlRDIHUJBcgXD
4T7BbwiDcGOYseEJTQtPPqWqFacv1fQH5yf47qD01Usk8jZbNKEaQt2RLKJNCRr/ITFdOAaC+ZHD
C4uyJCSAzPRKMwgoxdsgfRF2TlJVp41Yjw2YeX8lRj0dQP79H0FQNnfU3dg/DdEY1AvV7PrTMJX5
E/w+NtigDIJTpGnk7Zl5Yp0buPizo+WoxGAHSP11ZBD1MTRlVIJxD2PBSFeqSeszpPBprkY/djO5
KXrHIhMudIRSp0eYaW1Cw261JP70EQQ3LK3OKql9yBW1aThqgTYy7O2j7lqrEIHdQJWbBwtrgU3d
GWgC1dQ0Agd1ls65IBNZFE0Zuisp6uXzFGYd1jNxXUJxRYwdOvMsYXSWsNBPBKFhKVilpoQYKwW4
EVjddKg6Fe3DVEQv7wo7kw8SA7VXtdTQzrPMrBMu+zkDrbYdEJiZqfxq2ISY4CoVmSXBrqW42H7P
e+mXyKAYThpv7TwxWbGR5txoIEp8yv1yemBJQYgOQgUVSzANI29ZXEKKY6M8xoHCY4oBAC4Ne4gC
isTXQNM83ThgDJ4Ovp6JFIGf1j5PvZUxqZta3Y1YMZcshysOU6zOPnN8k/AbjLWEdTtBFOHhYCuP
0U6lGmtRxdlOVwRBGpaIU53sB15uRsZlldDg5loGWwbPNqYvQ5MtgKqZapDYXIWuMk9Jt1DDsnjV
Blx5WaV6f0eShxhxVLCqT1mWoAEbmgprdJKUca93mOXvo6RqGycNadWWZmTOybKpAlt4A7J72asM
XycMqUd05aBq1MczcUVYGEVdMTEXysrKxyq60a2t36Adc2a9qjHMo3MQKzFX9bxXMN95pHPq1MVM
WMg1bIQMzNZocrjwiRCC9amQ0uyhrKvnw03adjdLoaqSLaikJPHmzQn6S1x6ugKzHNSC+e8NXNZB
TjA3i9cy0ajDAmRt1NYC9i9fmEy4sRsYomwWM3sfqxnM5tpXMVyVJJIAXXI5l42VAW7GNlgbkoQY
Txn7lWoHkHJEq/nDIpgKZKNDoIatN1odqY44yXACNWaJNeDEKE6GTI/VzZIBrjl4SSR3FVCMNdyL
RDedqQnT4WLUZQSA5euqtsO9OhyYUE4jXP4+TK11Lhg/udo86nejOuCdXJqjpnuhnNAHznkEoUIp
+PDLTC9Uaad0ql47GRkqs4t1lnSIlbp8oMAMhGeFfX9ExC0ZHgbwqeWheIBlSeyfLXsp/p0MGm6g
3oJuGPsxQ8YbZ6+jj4E6GegpICZZqKlXFrHa3hsA6oPLwak96WM1mmtmJKONWNPngUk5kZDLUEXT
v2BY4A8O75deLHhzuhlfs9DvN0BOmuTBjdJkB8oi2a2K3cYHttXYBuyC2CMmFc0lgs2rYpb4Q9q9
r1+hegnYxb6aUzQiR3WJxLMNB0tSXedHqGkd7y2rH77KJjEhzWcxKZdkT+b00lgMtSszqkWzTRU7
FPTm2W1Exb3dsltN9YkuPcXjUjWe2xaBx14KpaZgJ8MG7iZW0/aVRhwkUyCzTZY1FOjXv1dV/9uy
/tKyIrH6n1vWx8/8c+4+07efFWVEhf5LUWb/zZINQ2NEj2siNpiUpv9oWk3tb5owhSZsimDq0p+a
VkX/Gy0AP4c2iHUNTeX/CspkZGiWwZ+xZf6QoQrV/E961m/phrpu6LTThoqeTccsga7618ZDztMu
k4rJdx9Ps5M5H6+Rcxc5p8A5hs7x7nP1sP16/thef3pI/6Z7Fd9cEf5y1W+1/8y+p2eYcruvlfN4
Lpx7xDPOM794/9wD2Nx+/bnyXp7ejrvH4/7t4ev6sPs4D86fPscvvexfb/5b/wdDaJTmhJsn1UmR
3+vw/Pv7/Lv1zb+a5b9e4JteTx1Fq+q3+yyc58dz5hTO6+Pz4+79EyTNeebv18yZnfv302Vzer3f
BM7m4txtLpfN/ni57BdHb7+6bFaXy/b2X9526+1er8f9YnvdLl6ux8X1ujudF9uv3fW4Pbu73dcf
Pr9+a4x+8/m/S/MsAzxS6vj8h9fD83m7PryeXnfPz6vV/e7wHDje/rL3Vtu9d7mcLqfl6fYRt+fr
eXf1jts/9HB/b55+91mwDfm5RS5gVJUNAwCe5ftt2fAs39/vP+8C5x4cgsd4+byPeJZM0/hPBPnO
ZfV5/8njvR9vq/mJ3/lUOncvofP19nL8+nh5O4fO9u3M6nq5+2J1na9fj18f1KH89Xj+eqx4IZ7P
+/3L28fu6xo6548/PF/tV4XgX9bHDdL6+Z5E0gJ0ISRx3eXBXR/c27+XjuNtlsvVwlk43oJfOGt3
7f5+YWq3h/W7h6n9emGMO8aUSa/vcocsw/PH1+79lHG/75fPwLkceVa5s3/ZPr7dvR3/8E3e3qrf
XfsbutAOgiHCxE1LxroyniL5NUjuImZJkIqdQn78/a3+3QD8++WA9wwT8ayiWdq3Z0ywV5dSQvju
XFaHaNh3jbbOrMHpxVdlZt6gJa/z+BZJmpf3F9E/CUFYjthK89uUPAxMQrr7QIuOv/9U/3bf/W84
EhxNlu1vqxnb4Vw2IdOymu/fMTBzLpHz/n73tr97e7k7flxl5/HjT6/zNzfH/15uP1/026OYw7qC
yspFGxlGsf5k4iKRMPmdrpYdOHWL54a1U9o/gFu/oiJcFVSE5tAG0Lsdada3TXCS1BsgWc1uUQWN
ayrRjE91NgTu1Pbzj98/1+/XMk2InDd1L2ekKqzvllh1P7R10aJxxCC5PzTDpL31YlAvdRxld/8P
lzIUROEc7DeA+ddXCHQyku0+tty0auerPgdtvJiAQODYz9nD76/1K4AF6M1t6UDKYNxArhQLv17L
LLq8E7VpupCI9ZPd6L5HCET6h0X5765i8J4YwtQoLORvm0Jfo8MALTWZxHTkoQ2mucoR9f1h7/nL
KrzdjGFR+oDUo0zQvt1MqUdofCfVdNVmNJYhGPfTMKeBtsh1099GWa3S5/pt7FaJhaAV46cfcc4M
yPnPnykiaSBmgTUUi/TbM+1C3DUK6AcI9AzgJLhIQzO3i//wKhaYo0p0He5Uxv+h7kx74za2df1X
jPPlfmJAsjgC52wgTXa3ZsmSPMhfiJbU5jzPPLj//T6Uo2x1y5HsyED2dYAEjmWSVSxWrVq13ucl
U78X6dR6gEOM1woX/7RwHVuTCmCjCNY/excN4YCK1JyjDmHtJzh9ytH6wDDR5pSyTEYwI6cW2D9n
9ssoJDetcLRpkf03bbFvNWDU1C3rc8EX2l37KCgV2yFPz2bdZ8PzcoPUeSp6Omvv32vv67IhTKbk
+QZ3rCLozzFKINMp6+agbb3DyKyXiZR+yq0G0bXpwBo+YJwtpdJYKUN7oFAnTT3zUh+mjTA0l1Q0
FYXdQFWK8mGIfnYimLtFyGj8iWvRs+09qqx4goJ5HlVkUb5qLPFZWFQdhhEilJd75dkHOt9J41WL
+ZCL3cPukGUzniYih0fkYV59SipPPpF0Yb4yZOeQf7/rGaxsCGgLR0vzUzw5W8o9KrOHkkRLaHUm
BTxhv0r6Tj0zRoTeBZYghy+36tm75iCJPY7MWRZ7EF3V9r7EsJGAUCjV6Con1YV+3n7MTqvP9r1G
rfSi+YR/xsfxYjoLNtPX8MI+8paV+5r9zcOp1dM27z/CXpv7AUvBpOcR8o/iSr40z7Wz/Kux9o/E
+57ChwuLYuEP8kVEycBhfSDOxbX2yuS73+v7T7A3K3aBQOgxA7f8MoJDhiOPr61UvT/K0VC83OH7
wwj1qRCgPWwAeEQe+/xoKdILuamb3lU6ZJiKNVVXJNLlz6/c5Tu3oc6aj1QwUpnp9/rUL4SnoJod
XS1ID6nQ6N2xUz5bVM+RNkZPX1GwFCMb+CCUfj1wRtDaH8wUTV+B+y8ss4WJytIuP0/9qtVDbNuP
k6o/SLXaTaVTlUSlMvtHo6UU0cZGezlCpu5vFOVmwCDLKw4VTK4n+V7lBcrSJxNSFwjdpUklVBze
501BYjVZ6ZRXvjJ3fafdHAEbGodOODJZ+9iPPNLsZPJobppP9u0Q+9qXPE2Wr/Tu3kfKOySm0gSJ
NlM1tX0D9kgxgKZQXOJqYyrjktK9R6syvGLW+52WcBPWa4gkxpxt2J0JUARUtaTVvUuZ+7iwYRAu
ksaK/kZT6C9lzmkoZEv2QmHMrHTPVKMemVotTnTOWzmpaq1XZpn9rdbcYQoJDhiMqqB2Zf7+nsxq
yA0NJSi73h3iePZrSCiX4VTsdAALsc4BZDjxOKivGCvub3Uebkoun/6jH5ncdm/q+WmeIAzv3a62
8iOzqjYlRK3QmRIJoURdUq2mgLpwE69Vfn4UWopJ1E1hBDHxw6T7pL26SKUsjTN6VRdIbYHWuZQi
qa/s5b43QphLqHugkfNGZreBAuCxPFUSbuepb64iPWmPFFbdVxCyyv7kOPejNqfDTJW2WPvlDlKC
uVdep70baargjIPzyhKjm4uuH62j2JudpeIhXdVYsfAjQlnWfV7f4MV3oHVA4zlqNhdRkl4XPT7M
mvIKh/8hvHq6esyPBxqK+JwIHbuIvbHlqy31TKyWrsJJM2WDTZXd6oNSnFchBRILL/YuDRx+Dib2
p2ysFb9+Xw9UXTuykagcJU1qdvfy9DAPrL0ngniqU7pGdMtT7cUkFNkaqFJgulH7hcxgFAgtqJZc
JW3/2uf7vVuBiWd3zfk6Kc69SSJQ7H4uSWtdjKJrNJt5PryPNDwocHvw6u6VyWJ+8N2GMQ+ZEJxs
xgNx+95koReWX3B21rpdaCEjwU900YQjpBqD8yt0XuHJJGQ8EtVLjjWGVyKjZ01VZNmaQU4G/5k/
q93RDlWjsgB6lC7uhZPvmBrmxA4F1QmWbNhOKa+09dmon0sVQBrKMLEUbrq3gMqgiUTCeZoLgO88
kZrPheAYzzPHL5wZy6/MF8+mKkUxOWundop/Qxjbiy0liWO9yjJj14vMZimPaOeydmoPjabuLmvE
2SxnfbLGLcpavTxWn83MD3ee4x+6ly9p786JhKC+qu3YNUZOOFWpOKnawnemIvgCmOUgyzP/lff4
bNbijgTspqLazJDQzXbfYyjqgby6wbRYVnjC45JEJXWeuC+3a+/1GfN+fS6T4hMU/LNfKZVyUIS5
88ShlRLp4iS1wqS+BDs5iNlgCi5GHgxx8cqKszdEuSkQUUbMfE+O5Pdju0wHsGg1FQz8oqjvQuSD
a875OFwHMCU2Lzdwrxvne+nU1pGOYGWDprw3yXRsQjwRcwrZNKHy3osK7zqcwL3+/F0AlWlCNQh4
SIDsvixv4uC5ADDiCthg60kJok0lRPCz/cZ4sGWb6ILSHebMvU87HErfyCf6jVpPxGapqLNPCPeK
ZNVWZf1KrL+/3SDpQckhMMC5kE6mSXsDcKQCNyk7IB6haQnr0Cw0MiGZL5AkYGuVaO9lytsp3MjK
cTLOi77KbqYCZDFYl3aMlhhcoGBRQwRYX1K8HG7RdmfR1srgDwNJzvplgHAdSyctVLElGBCw18d4
AdZQyvGzfv+TL4jGWJwd8Y44SVL2g5wSIQV1TzRGTJENoR/iGGe63iuRxrOvSTA1sedVCaP4cJ9F
iaNddvCV8c6zqS1YpFqDWzWCDMlyGrmUviisPvrPxb+8JgV8uD1TEKF3P2tZI1kd9OEsdUnJlcs+
wv2Iyu78lQH+QMJ/sqY93MZQaBpoR3b3+xaWMXoFAKxo+csB1S3KVP+styJAH105HSm9VVyVuNBx
IB36q7odgmVj1cNCAc6xNsvaPwBcpXz62Xc6x8oE/ZqhMiVbe3FdajVamEaIe23oSgdhpPerSKrE
Ky1/NoHQv6TviB3FvKiqYvfTRh4cpmnJXaJKD68wyggu+gjh58+3heljTmZo1BzOp7NPI3+pRh0s
Kg23olBFhdJK7RolbPY3xgoRgaqCezdUotXdu8RBrktJYSdE2R18l6FXXepWxr/TFlpCookbUcu4
e5cJmmNJFJnwTSvJ11zI/RLcB9zol7tsb0l+GJGAMjXeDPkftpe7t2HdxFZuvk1S59J7XIhQxIUT
1RtN0KzJy8WHZohQ5uWbPlu6GA0sW6QLCO9o2l4PTmEDN5w107UsrCiVeJAPtBg5MeVV6fXLt3o+
8JhAiCGJd+Yq1P0UV0z5ha7aQ+CSTWVjpGTgsKIpiQv35fs8bxJjAQqbQnCt6Swsu/0IgUmjII1E
bIaU43PRswnA8q8OVWNp640qti/f7vlrU0nfQzQXJCPRd+/1YKJURs1yze1yFD0Vs4S+GvsRjUgB
SW2N5yQUNl7t+mdvO3/H1KNzFkKyW56n7idbzQicCSWHCZpTGUji0lAAx69xYEUC11ajvlCYsyLX
T9Pqlczr3maAYToPGUYjXEAyTQ/H109uPFRK1wxyIDFT9t5xkJvpYWz6cJeGcXT8DGi1lMTSGSVZ
kYtTaf9Ku58vSWR4ZBRONikSmcV8t91UdVQDml98R6mT7WCPTcFsyaBEQBBTQUK4UK1OeWVIPR+6
3BQAksHKxE5433zX6mRA64bnORATpaXUxlRTRphKvvxKnw9c7kL/qgpCTZUhtds0O2oiyu5VD4JF
N/UneHSQn2sCSkVc+CjoYH/ydkRdqmwSrnIvju/2pjW/HTS9RXwJdGeSgZ1EHxMhawdqCd/z5Ts9
6z7GCehfk4QkB2qKvPfOpLptqyrwLOhFQbCyJs5jPCXuX+m+Zx/ifJeZz0zYwGHafnbO9/Myl+BB
O1gjZJcqysIvJcHEjYIAccaYjRiUMS9dv9y2Zy+Nu7LCPWxN+SL2e5ETSZuaX4j0sTdkRxklyYu6
U2JE9ZW/evlW88S1E7LQeXzojD92bdTvz9385MszQOtqE/WJTqCaFcAAdejeG20iheMiioXsn7Kj
RVXWRI0PJEh0wEZ/NmBn0zFng0gscyVT3RsySa1VnFUluiN6llqpwFQYbXnafMxLS/vZjc58L2SP
5Dj4R90vkhrR1aa5BRUsiNriqI2l/FTVwtf2i995fSbfM3ldhUCChWm3T6Oxy1KJPCISTzkul5Im
2enSJ6srU1SKvPeVL+H57eYvnKIvlXWJk5e9TMqgVZxZszoiRzW64yhW0Tlng3JupviwvTxavnur
OVnD6T/pO3NvNvFjkQUJaFYnBf6Ki7VeajdjKUE6KFtVeiWMeP6F064nN9sbmkpYxEixR83x+65f
FWrWLwDApK/M/d9rEol34hUO5vns5j9/8gEwCY/qqHYaDgYmEJmoqUzcrE2gS5WlN3+j/0wmZJOA
hZ39vsMa9hGcTrf0XyA8faU1iYySRZNOVMr9X2nXszUN4cp8VmPgFkbmaT/lP3kjbKqIWylmW78P
JmG5uBPL8BSTEapzlr7yGX/nbZGtkMk7qdBP9X2vy9buKhHmtQa9qDGvu1T2D2wzzd2XB+B374LK
igmL3N2zBG2t2EXeU4yL3axGeXyUqIdpG0U/uxGe+45sP0fx5MTZ3u+OiSFooCmZCcPcBM0Z12jg
lX4aXxkM33lDmoD6rjD5CpBfe98tl55qLcOhW2p88543WCxbA01/XNacl1Jh3r3Sed8Z6pzjoWkk
/8LWQ9+7IXqUSuIwgfoMCSmKI081dsg9GcgtaXUORl9+Vc+XTkWjUELW6Enmiv0ThbBLTL30uRsS
YhuFc4DwPEOtjAt3ARfGsM+7XvZfSciwrZ9bsbOiYf5BYoE1RSWQBJ6/+/KaLprUKcar3MrL5rpQ
QLofNCJsTijnEcBfCh25Y6bW0o3IcoxSgb2R6R8La5lKU2SuYjuDZmTmTXjpR2K0F7WGKgFKo4YQ
utKxrG6Fn17FhVeKhYFpVu00BqT9FSEqlvMIqYIrj08BJ4KmyY+tAsmI4yNsRohoGDoJPGlQP6il
Xt+kSNlgV/gFMoy2ydWVb04elTSNpt1p/OXTuNAmC08qE0P0xALx4Gp+EXP+2ZpNByIsH6/hSyiH
VTBXWOS6nx/JkWxubcmG5pkKr1nHpRedwB7yyR8Kz/adoNajc0pZ0szxyz45qKQ+9pdNKRu3mBuW
3aJtSRUvmjrOTxBPlGiDwlIC2F2ZKiKGKPJv8MorkCT5NW2q5UgcjwbeX0eoAC0yYV1nIRgYo/xT
HICupo+89prNbnzT4sKeLFKWx3jhgza8bPMiGgFUsdwvCPLCzzpuQSiFVPyvV8o01Pe+IuURIro6
vratRIyHWdZYAJWn7D0VTaCzU4QT153IQ/T+SRMet4Vh5jhcm121KFFYHST+bMGiKrB6kGY0kG7l
opQu9HqKPvsKEZzTBLnVoilBHu+Y0WxBI82OnIjUpP50qo20XJuQJwsKwkQ/LfrBR1SqTUV/ANe5
GhZWoIl+6RtBeDMqRnAD8gpMX1UPqn4ogVno3JZqi21N7dcJcT6dNtbwk2W9HCo4jpN/AiAMb1UR
mdYmwoVKXcS+b6ZOMwuHHYw0kA01WtLcmkWPvUAaxtqnrhqrTT/W+in8HeNLyTm6eZwDHesXbWeW
cKdanOdS2+iUBXLE+tL3YCs6qubhv64il8VuDPttZYGIBx9Hc+xSa9nVhTjUwymQ3IbdASf3sqhg
1MXczBGxJQ5rlCW3sTokFzYk/Ps2SOxPiGqjwcG7cjz2iyr9ohRa/YlzO+lDiMXTnZ9RgAZsPLci
xyCOLpem2cmHQagRiBlhp41LPMA1DvdFKwYnCzr5vMF9zXBqXSjXYEk6Hb2U3VwAEy5MhwAPygjI
jprtcGAkx4IB9DVAr+m5gy/VGCJBdOdtxcK/6pjhr7vRHj8DJm/BD2M9C7JoHPpikWhW0zuBiRmw
iuVCumJn7EernLNYLNq6AOQZqeZ+NU5SvbbVEZv1Dp1TRqSKRaTTa9r0MU268thnp4yPtSi0+9Hs
IKqa0NHjA8PuSuiOg+45FbEbzkAwwMGi+hWSlcCe2iOZVNknMmWTvso6IZ1i4Av0FHRbc0ilRHYs
e2EBjRjx1vvQshJtVXuNfxhPZRS5HDxakHwR3MUriVqi7rBXiShWUz0lp7XZ6VtsCYdLo8wmA9xC
VyE6pgtQsKZNJbtQeJNrqcSDT0Ltfq72NcJVf0w7fzbPawynSULry6QM5Vka8T1i7ZH69pIT0lxf
pZWSHnViGEynqKXRXoZCZaIS5gMUHk+2ahHmqN9chUQJxY7EIfSd3um33eT3FU5Q0/CRRcgw1209
AvEaFCkbVoqk6khp1XTIVoMVRxcwISzZ7Vtdv24VIKpuIcagXgxN1Z7VU5oOvBCs651CNX3Nwa+3
hqPER684fTFxQtunpSK7VtkAmofneR82ugUsA/+6m7au64tJFP77HFzfF5Ukw1fYuyWzxpC0ZBeV
NHEZODF2NglOFE6oedk2DEvAM1U+JcF5KVMNy3nTOF5Fs30jZc+RfwcHJf0KHtka3YGgvDtQxlnW
OwSGTbub7qPatPWRryO7xNlriK61sjY2BPBluALG3Z9Ra6B89YY0O5cgEw5LaxzzTV/yUS/auBa3
NuCY4aBlR10s4j5OvoCP72VKaeyZ7kNKwQ0FrmxHTRi2dwI343hRTNJwS2XUIK9s+vtUB93n0XUp
o9agmnplpBQGLL2h4pqKL8GFtiS7j9dqGnbvg8iT3nMqK21GeerP5v32FxzUwfk1qVA+ZqgKWw5S
w5aTDGMCXDWEA7nfQB84BUFtx1ljAjTzSGRpe0cw1Vz3Q8tgM6ysu5KxFrkLAsGKMPRQwxd2opQb
3+hGpsYIx1lHh+bL0pwBLQFcFmROJ4NZcdgfex/LSbYz+RhFGuvwumni9L2QQexDXa1F5hZDUkRO
jMHdRaXVzX0nMu9wGJr6LqhiL3HajBfHeGPwItxFX8bCZtxC2tWR2tbK8NHvRHRTJEZRrQQrUeaY
vp5+lYbK+GInwJgBuxQIC0WrFSHn8lL3RYlDgCmDJBtLvivILNQ7JCexCcATK7ge6fOY9xW9Y/a1
xZ4jjj/EiAGLhd1IISBoim29hVwy8yGahLIF78jskRLzpAvounGw0hP4yzwuRIqjPphhiPJQZJM7
EsyqKxwa4QJaiDG7BR4A3NUOOzVYaUaBdI/5Xf/oWZM+HhjILq9UidLBpS8FOc401PNNlPLnqIG9
3vPFQpR19wXJM62orCCfLRdSs0aYNtg5k65mfaprz2IY+IFduW3W0QCNGlmIsmGHN6dGPIKQtbTb
D0M8mfc158KVK/mWIuiW2h5wIu2tO6wH1U8lar5jrRujL2TdqnOp9qe7oc8LTEoUFMbkXLp8QcW7
p6xZ96PTMpO81kH1GUuLagyCM08LCYFUtUUw6oGhsVdqaIDSnooCCDYntLLbVRIYbxWQUbSQsDS/
bZtEvS0aJW/dOq6imo4fLCadRPskU1UMgafBxm5txF3POIRKQwFlEg+Igz3iSssNCfgwquGgoAnv
VDvWTABxZSyt4i7P8xub/VfoSqwvuQvKWL+Cxu7biFH9gL+EEBZqZUjfr5us87e9JYMQjiZLmlZS
m6afCTtRNLFBSKZ13cR8McrEsR0mSXnoHQyw+vnsgA/XsN7bAIq50ArE96pV3UWdLrcrzhiTyWFZ
Qo0bpBH2E2GYStFRR3ZZc6FL2gjq8blMTRITYE6OSJLWNDqJ5Oi4BVkFqQjVfxS0TggRz760cDQA
jN83mfl5KFP/2oyHqndIDVexDz62MvxDzm+k6aMlVaVx3nCeOB0WWTklR2aWUHUahy3RhRPalpoc
S4mRI8Zswf6vQSWP8XvMu4E5RhATXV/IknzUEWurR3qqx829FhBk4lBUSWAPUrKCCULOtMXgEabV
uO5bK6TekANA28N+PpR9N+iKDiOIGJXKjT9NhTcccIhUFtiUCG+0jyj2SeuTShkJ/JhOtPYqIb5p
j4cOivF7AZoQRW1IaU+15NoiWo2539sfYNxS2tbrnWUf9EwR2qUg5PGcnvPH6Cov/Cr9YPVqPGLS
Ysqx/8lsLWwaGzO05M9RBtJB5juB2cniqbNl4Cd167DWSkigWRpgs4IZF4U+MX4QMD5ZRxUokDEu
JwRpKQRUFgN9FZosl+sqZZ6+Vkpe3Ek7gTY+MsO66nDSaCCsjWVodh8UJZ6mCy0gA4hXbzIUlP/1
1OSH8HwzM+i2lufBcYRk32erUkgpAPq+CaSPJh5dyXlJKTPgxspv9ck1Ct2Tj9gMz4jeFu7ml6bg
/BsL2Z5tC9wviC8BMGW/+pj3ALaXfkvxwTUGvtjiUMMFdqJMPPikmGcUWol/ZycxG+B487luFT6t
Tg+UeCW8qSLSM/R5Q1Y3M+q0GHxuzOsLDwssrginbNMrlYVCdFGfFXLWMbki8ABI1wFgno4bjxzC
V1u2x2QpoHyrGyPLKus0N9KmuyysRBfrpsKokqixLruPaCnMefnvMXv/NCpNh9OoabZedQ6/j+OI
RSnh9uxkSYBdeGOHeXMvx1ZMqNZw1E9GQg8glVEn6GS5SA7zLuymQzWSdJU1S6nTEVuHMktWYRDE
0YldByHAyT4yuwtFHrCRbgytvTE7pAznouJQYCGqSm7vEXLo2dLSu+7TEKlM0ZbZa6WrWVUK6j6Z
7EsOwJRsKQB8504wUn68LGVIw+u2DBQ4vVpjsqOwNb2SV9NQDWYDRREgyTKqvLIgpANCbn4FfaZ4
Z0MtEd514yQ+eEMX9k5GVD+uWiDf8NHV1BRuowLdPibhjsRCTgXEYRt/Qaxay6hTrxteYraCU5Bi
aow3inyr2IlmHJhAyAUS6qYxceUphzx5P9aWUi1AfzfpaRxZXngK8JDqoRGiNHg2qZ+KK84pgNW2
ktDBL3ZF1HzotTyLcHoDpAfYJAB5sbYpUgsP/TaeqQOiF9Kq6aviq4fb7WfFnKZ84UlVax4a2B6n
C9lX4Rh3fu9f2naADZQPirlySln0CbSPMs4d7NtQsbXkvI84bhaNA9aUbRSZNEm5qDMOpdB8D+xZ
Cwv0x0LOoMy7rUF0xP+hiYdJk/O1YqgIXS+wI4MgQ1cj2Cb5MHa3wxhn9gX0iNq7DSclC3CaSYR1
DH/Eij8NMUkNyNDymJ0EAguNs44Hn84kTe370xSqAbtPO6nAGhPTwnbQAmpEDwp5YPzXfaEZsDl0
E0zpAMXEJLab/PQjEFGp+DJF5bANh14H65t53OfS9JvRcyi3U9Jlii3ukWlVExMXMZA1fmghrpVf
RxjlsX8QNnatXBhykn5UQKiYy6GVvQutyNirh23mLdsiQrdBh0VffT4pG0fxyBKrAMxEtcAtqw1d
mm4d49tsNccAgNm+J8LWjrBqQH4fD3p7YugVKIGmzqxsWepQLzBmydSvTY/lnkuCgZWhjovyTu98
i41YbQ4XkUklHV9PAgcyN2JPJ2MH+XTF9aiyUyVf/8wWN5/WUzskHxShBtMyhXGROrBsaug+eqOd
jJGfi2Xe5Wq9rme9E8ieOGnXsGcSlYIY/A6XVRebX6cqWgNtzIt1axTdSd7OBMDCxh6KtTntF5PS
e/USCH6Jb3ccxcdmFlYhrEs77pehWpRLpezkW1GHGf5a0fydV3IJ5cSKTDtccfo6uiGSrWvOKcgi
EDZ4lw2I9gzaaK9WTlSO3Z3RK8b9YPpZ4kjdMF0WTTqSY5OV8tSsQBo6uAHpn5oqAmxv6hT/lUOq
TE4TquEGhEter8qwG6w1e8qsOKskuYCMEsqD7C+8JBzvTbzlmcxF6MFal7Cz3ehTqp+ottdPjj3A
A1zqctRdkSEplSXG9tVVAkkfszN1CgenV4r2I/wUQBlZTymx21NAd1NZtolnSI8bkYMrSA3MVRTy
V/zKR205KJxZOGMvN9NBJCmkXaUqKra8uARkxShhW4/UzP8CUl4iMaBV+Cghuo8+K2EKfAduKYun
bxfZl7xWYrEqOmn0oDJ10k2fTZGEl3AeK9jf6K2qLEfhE4VEbBJbp64zBWzO0Cl08VBrZLCzvLg1
RZSnAHG9YGm3Q7qt1bBmD5u3nyF8taYDIwQY9CgkAvOALcMHdHx9vLCgN2luDScSdMRghNdyWGEM
0zSapTvq2H0NMhI8zliA1MSI2tfuKzHTohPGzrnwBioYDSJjspdWE8cgIbP2eNR05V7So3ZY9LbZ
Xis9hWVDPArii5J030HSyjir6G1aKEdq0gcQkuF93WdNjJ95lVfh56whh8R+h6DflSJ5yliLtTGH
cmp3N54VK2XMToF4Q4NHE2PTuWgT1TyeRCWKxeD5cFt9AYkEfmfUsAFO7fxmUJUKTAXMYA5PwsRn
fyYaLDPiNDUmiNsSk60yENXC1vYtlXm210lmVmNfOQigQgMX5dG7H6Cl4EzhaXbKrB5JbIV0S1wQ
DBHNJpY34L7dyfW2DAfurOWpnzqhxbpNUVxFRUbTKH58iC+gZGHcEUbGEohP+FUC7QI334r0z0Ns
h7XrpW3Jxx63veTiyk6CuCy7KjjDXg9nV48prT8NrQScUJNaSe/EVaESd8VFcUKsiHtkACsWV0y5
nj5pouQk1hyrtnPwuuAjwRu0BO6ChGymGw/m1m+9Hgg4c6p6gMFALOCGVkjbQj+vN+NUD+Qauxn7
1WgNVMGsETUkFA7XsAqQezwYAjItZGR0Lbkq5GRMzyQpsOKlGtjhFwZjMjoWS67iGmyK1iIoovaw
Kw1MPCwS/XiFsrrr1KcqvuqaGJT7697Oi2npeZZXrdpaA6rPoWKmu34zFPUiEmUWsMSZOAxZmU3K
oh2qPCCCBcBqV6kq4yPSAGlC6p4MbstRWraUICM1rmk3BjTeWAuqA8nLNPsQwIq+bUOYtUusoQaq
zyzfv+wbdcBHLYUn3ZaFy+WpaYS7WiMTtStoU1qrj6ord0paLQvV7kZsjfIKlE+pdZ5rxZMhLzt9
DL+mXWnh6TpMIjhMkPNhjsFupRuuoKPUrdNR5kfaqMY/1rPYwTiUPMpbK/US9vmEi8dFKg/1Wkx4
Jy1Mdl+K2wi1u2xaU3zg84ASXXFKDBI8V6BrSUl7hqyVPIaUxh0HXBK2LnpU+C7sMT4fsl4fIjVX
VcaCJd94qKPCpZ1DdIGBR8kV0LUoSdahMvC3hyjDSkSfIjLhSm7C8KqCUJZcK/FI7ZItka6qKA19
FvdcvlO80MAsksxMcDj1TTKsw1ljvFC7rDgfMrIAGGeREGHH0I7gDtTOPo7gZE/HaU9A7rD5lbOD
otFTH6OwnLnKt2rrg1XYEssf8VToTlQjNv4lBxtBelGx2zgLYcIFrgn1DgegMb8rJFPznbQpk692
WU7XOqdU02K2wlTIrYUJsKZOoaZs0GapvY4FXNcibMbtPjswPUsPWdDoZHJKY30+tO0EeDsbCZDg
acbHFZwoe5laBmGvPphHzJzT51JHOYcXaIFUmhiv79akVKWDZhCguXIsLEhcSbDBvtX+/RQJ57zY
ZlfYxG6b003x3/NfvcsLPIH9oPnXf+/87rzbVhQ+bd/xg/W7VZvdb5owz/b/zs4l6n89/LG/zd1N
s9n5zZJJuBnft9tqvOQwIOF2fzz4/KPP/pQr8TR/XOgip3DnOv97P/Tyhf6A6FyPxfZ//usOgXoz
P59PQ5+ycmYk5w5e5+GJHhrz0gUSeqxp77nyA8OVo1YbwA4CMn5xcJcgCXj8cwPGqzEXiiA1f/hF
8QF3fNJFf9UJL7fvsa9f6syXmrB9eG2H9//zXzPd9G19oPwmhG0i3efE+WnbTfs3gS5pdqv/1vZv
vf0f1PaZxvHGtss0fv4118s8bbwufvvWag6TH359u9V/UOPnM+g3NV77bR7zCmVmu0031d9s2SIf
Op+fz7++jbD/oKYr8/n6m9ouGb8RGlPnY6E6e/i1P/j132R0sToEnYd5Ya5R444/1Ak/8EN/zqNO
ECb3DzNouK2fTMOv/sDj/PL8An/MG/PkgNzBUv8kfD386Dylfrv4tzlk/v2/dmbYh0Y++cPHRj/9
63808fnNv/tYj//zINxWm+qOtPDD9PXHg55tUqbixTYJp+3T2V2ly//9GM+WgT/f/0tXdfK62by7
DO82j9eau2UubX7rlZfJu6tN0m3u8+rxYvOlZwHjWy+9bjfNNt3scuFmfdRbL3yQZ/dttakfrzQ/
MNrpx99+d7X9oW4+o4OrDfz1x0s9XJmh9+ZHvthkm3T3svarl/3e6Pzz230+ZncX45//8z8aObdZ
JUOlvPmDIyr496ve/Tjrf+brdHgN9zuvYRYF//sh/97XuSbgzZJNdv94qbkL5+XorRc+3Q7hXf54
nYfBOMdJb73s1YaA990FsxjxN4/97jQs4TfuBqXqr/igPqCw296/u2qYCXY+VxRIb2+HQ0dUm+Td
7+m22psav60Yf91TPMwPzQjOpgpvb7eb3Xhd5iDsQQ72l2/i2/X/uQ+YMlJ2FY8L1tMl74WP8p/5
JheboGJAPg6Hh1FOXPSXXfujb24sqnZnzOm/4lPfTBuGM7Ucj0/48Lxz2P3WBz6s9kbZDIB480Xr
arNNHq/z8KzKL+hcnrXcuegs7n3rsx7l1f1eF6i/oAuO234TNo+P99AFM/fkrU97sr3doLp/vNC3
6/6CEXae7vXBXEH91od9TxKkerzMw6POGYK3XvVq096H736vNrfhzpqqzgXsb744aaPdq870lrde
9Y8FaX7md8s0rJ6tS78iWv+0rZt3i00WPz7v3OMIZx5/+/cD1JstOPnHyzxcda58f2unnOXvGHT/
p363H8Ogb3r71dc5l3131d7ehzUT593Opwhg8VdMy9dtdvvusJ6ff2fKZ1eAYn3mo7y1j36/bd+d
tvXOiPzj6r+gj/73cnm1vPy4dP/vu3nwbCs6bH/8m7DoNP0BpoG0B231A2H7YQf6VwPqn4s/ANCj
vPuR+IMGZLycZ7HHbpyS3xGDvfIzO7v/f2iD8fvX/UgUHsT+6PujyT8YyPyeMXffUQS3O/YejHV2
R/VPXrfem1+REL/tSZdtlRc7uQ/Ka7RnH9/PPeZZXjXBd0P8hz3q3of9c9f+vWVG2iR7/UCy6Y0d
cZVTqPW9ZxYK5uBv6+Tz+UvYfWKApxBcwS3omkBbiOrq2eL+c/1yQbjg5/t3QToGQg3dMLTZ2d5p
piPtDsD23+cb3zZA384FXspsMWY2ewPRsJD3AYRWEZOjbIcs/NLK+aM3WmxQsNx9ZyuKDIPk8awj
o32wme0XF+ofvd3pts6LvNmku6+KSZwjVQv1LAI8NNFYIvyCTjzd+EG1vX280hwYmEIA52I4zLhd
G33rLG1989v6czv87mzbBNvq2YKLFNSGLg6jBgYOqiNbF6/e9p9bpb5NTz+ySj0Z2f8/rEIJe5Pd
gfds1nnSoh9eiEgSVzurEIr4vxxTP3rVeQ7efdYZWP7Wy5KH98M2fbzQQ6z80hfwg0+7QBgVbh6S
Zgfbatr6VKJmO10yQ+5/wcNv9pIXz9fmn3+B1B355LN2HncGj7/1cd1tlm6qnd3Or9iWHFZ4yuwm
VWc70bc+7ZKS572PY4ZEvPWyzrS9C3b7doaAvfWyq/BZZtl8ad39wXG82lT59ns7phfXox+9OJms
u+1j2+dPb2a7vbUn1uEtsdpeHsP+BW9uTdVIVm/Hx0ecH/j1w5nXQ5v1tmJbvXvZX9EPnDbs9u5M
A3xr7zpVTjnJztSAg+/br3uAYeym2umE/8fdtTS3cRzhv7I321VWSVg+dUkVAYKUBIBmuCBT5dsA
WAEjPAbZB2nwlEt+RM456ZBbjr7xn/iX5OtdjIwerLgUpst0eFGJlKpndqan3/11gbXtu9/3wy3h
0CAgMG+6mZrx3RJelS/VD3HiMFiD0IS8ySKw0lMrHhIClIk/5a7Kbh1u2Bc43a7OJrlrmjS2XcT8
d0fiiTInAvqxmrpbFjjjroZcz2IMmoudJAXBnfjeYDf/JZ4PTJ6MLS2SPoBLsj9+LbRTL34AcjnC
mVhCBV0CB/Pdcs8slJOUJGgnb7Ik2y2ZYrM0jMSX6lfclAL8xJu2Se4UlxUSqvmS4qUj++nFSUgE
MC8RR8nHiueCJJLUVwZajj88lJzZ/e/Ov/SiY5cwwcv53ltUSE2gtbHMeijhdURLJ5MJL1hgw7cK
Dl3CeALFjAKE7+IRVx6hRCIvutPZfRkcsHskNg4lVN71lJLFzLhEnMguszu3rRNDHb0Yjwx3G7cD
uPk3q6cbGFdD8F0LVcp2s8WZPBofeaLug0SGgorHCWdoCa8mihM3uXckcNpI1cSB+QjjhWWzAEgk
kfEtQ8Y9NYxHrqdHUFECyqpjMEGbnTYqUDFm4K29290Z8eGfJP6rXDPA9zaO0YGNklYg44Woa61d
7vlCa5T2eImBtTFKjZiZIuDRnSzG0PmWdUgs1F5svfnXNFl6h3K3TbIEqu2rPZvQyezRhgLvqZmj
5Xak7e7oCPYEyLYmiilNCUVxFS/zwQyZBIgvhMADdDSOmSSgyV2+h3waz80QxQlYpn49AQ5soXY5
MbyapT69XM+ELTM3mEljD4Tu9UDAbvlS+FdkWxdfzoitI+CdtdQyDm7iZMTsjUfzXk9U2aefNLy+
jHH8oYBt2x6vltnmMRwK2J/tv6OSG52uKLU8z2F8MZlyKCBT2uh0TDhZCSujnU20WXJxTbCrvq+z
j2d/ruaOYXQskGI5VwP+CKlDxHe75xNHDdTbDfUve5sRMLfGf6+th/9mcTD67v2t0Ql7dQ0J5dWJ
FyvGvRU1D/k3G/ddPXCtgoaE09BFDhn4ifZUSXrCyLQ/7m5iYr/OKewLKNseKuvHKkUHhd1huWEB
+YAYp8kyzg4ijhOaU+6YDG4QrLXvg+uhpMRSKc5AQmP0oEiHbtxN5GxzSF/NS6XRJmo/YHc26ymi
7MaGGhJqrmfuSf6ia8FuszhnifTghYaJz6hKqIyCKtdExSQdX1YrxTDm6Kapytmut+uMvl2wXT18
zhdus7JEtukKngnvw8GAHbv93TkuilfDSTybxcziDCXyWOuSrq3yPmB2S+wb0RsemsVUBgG61OKj
gm5snIgZTV/yZb0IcV+3dE6iZSHKnS4AVBH577ZvuJcGXEp/otHDv03QN/OHz0VFyGXy8J/FUPMS
SIwR9F8I9c3aqZJD/EeArlrcuwI6lGiJux5vPXCJ/CHiBFPU2wRnKmVmUSiRi0MDr3Zs+lCkxRZx
GBQ5M5MAQyf8b+/nLR8EwxYFyOr5QA3umGrF/CZ/wqUM3X7fNCrWVxo1dRL0Ycyx/BZKYf0pnwxW
Mbs7gOMjBItBfACNx2hLlEnUyqfni8OG5OG8wEDsxzG8WjSU8ASCAPefIHM1UPoTJ3wgwEcJene4
CSjg3KPNaDxTozid2B2SJSyRaeutFJX1MbISG57k7qUJiJYm4sf8le4J7BVh0YEZ8TuTUGNRooMu
+sNYKEIiYoBGXx7xl9CLgFsYBx36Izq52mSHYjqhr+B+v0CSLnaMmwZBIglQ5lfXkDB7P6glFw0Y
ROe/184qAe6XK86gZfxJl9nQjnECrBib40+71OgVtAWedAet1kCidYRFQ+JddxXPSSCh6n8WyDcr
s/VECN7Il5GR30eC0OFlCcsUgaqRvuXeMgaqCuwYgbWV+6YlUhEX8ZL7yZgS57/dS5WgWGBWlXTH
yHkJ+tMtUwUTMwUIA3ZJL5fIyaSWWKH+H232eWKKKkIpjFpCbDDKDQHu6E+UdmvcwlBAX/fVJ719
0jDX7SfsHlrqK42YlaVT2lgSO4ZDS2ahK+Yw4c6utfuer+8HccVxSBSX3ug4A6KR3WNxHhKi7ic0
A5nb4D2gIfNl8DpoI+9osnz9MjeXw3yyNwIXsF6wky9UOoEP+Tqwf9VVix7tS3jY0RK5/dmqSt6g
F1HC9unp0QglVm2VZpuHVsLCfF0hQYo8CRZnfWrRRE/R47jAqX35a9mFv7koOpXR6ljrI9fnHKGu
1ErhggBQ/Ns//pVO6afzZIXEE3bwDrnTubK3xuQhOnoP9yQyZ32NeoZXyMvxZBRmv77FAEf70bu/
2CiGUzC17J6+PtXKrOAv6eCvhJDKYl5vjw4we1Ng0VMzHRkcYF9N4UZqDlMGRE20xQpcXkflOtGs
SazxBggKABr3P7dL9WqmXw3Rf/UqTXNLj6TSeg2BOBDKhscVlAVkUFcts4lj1pRHU6sEni+whJ7p
FxlYqkRbOKgHQ3vGm7BwZL5hvs1PIBkGfM3NX7UBIpBZeE+2lv0X+8vHGv5PknzA4h4CDhIgMjRQ
G4skTFMlA2SQNl+qgH+OEk3A8PMiTQlTmHYL7E2mrSQKlKlECcBqwJxkpCVCFS21QsNHle0iYVi2
HO6QqMc4NXOkXzh+ioQZZ+lWFyBK+NFAlnQBKyV6gYDMOgLeY84zlRIVA+8AtcaSJQ0Js+gD+Ni5
v4YEUFdPJZSYc8tIJEpUqScjpew7s78bj2KLPNH4vkS/cmYIDZjZg6EEWFcJDdrRWZYW0vQivtVc
gkg4XeUq3XzIY1qhiORDY5ceqVGx/b4ZAMiG6QKJ7tg+vPbyfFrgS5NWCcNQArGhPKgbjXZ6ILZS
XwiVnJdSYSvoI1HE16RasHQS3OhkrCuFPFDI7Hnu7udcR4+uIKCwMdRYORWkoQSoNcaUU5zXHkER
+JBwwiLFraKQxhj4Bo4RwsuCNgBWUH+Q82csgU1RcidMmGzy8HkWz1d2x3QqBzIFTPiAnsIKvE0R
2XeJaHL5AaUWCL4/K2Arftj8iD2AGNW6jlU28iOWsyRMdwFVZq3uFmHwr+12BFN+Zx4Ovf3/gF9E
mEBucZlE6y9yYR/NbFoR2TtE6yEwnd9iUEhj//gY2HK1jv3z3XsJI/cC7z0ZE9fyFLZEOLSJ9JmD
ZyHRaNpM1D2vOJKoKqR3zJIuEpHLlpkZt2NFImDfHsKX4LMjJCDqz+D4DCfUbuT0rkjUip0pzBcn
Y6oCMfZIINR5nqN0hkUgEIW0amV3oylC3Bs5F8YaDQm8Jkp/InzC1HfjWCDRdxknPBhbL1TrswDX
Se5uNpR4ITdoob/HGAR2cUAyrLu451MDVbifL1AplNMdgIis5oZdjoSF2QRIlxsuFHBwIhK3ptKB
kqjpaRnyOr/vxJg2tBj/UCXIJLzBonSIwKhhIpMgrlpHAlKoZYy1yZiXIoErdKY/afuEyS+RqBc5
A2wKQcfbySYFlIUeJtuFbMcCvLTWhcAFWm0VyknMJlrTL2q56LJJM34BnaY6xRG7FAnFgAAkqx3Y
BizOv7kL810MiJw1hxbf0BueIggws79jHwHkV8sUuyvkDhKaA7jWllKRb5Ro92hNElSEIHa//hy+
gMDOL+K7oKVmFfgoEqAxF9rpy5No5r5RC3Shc3NCIkZygS5FTlXizdIB/xyjXsFB8jres3e5O9td
6myI2FalcgFctsACaolkGn1CRZe3TLp+5nYrCjA1lFSKNHp1GZ/E3LkyXPQuniEp82NwkiIom6I7
sow004tFWgylKBgFPmF2ClDM/S+lb6awTRmnhhKmRB/FpXy3EoXB/RyYZc5mBTjzb7heXUbez/IM
NVv2XIs4rESucMvIDCWKX1pUpUlZG/toN/d9gCDj0RFg0zGiEwUx+xhCbf95dyFxvTl5DQPeFiYJ
fspRdAZ7sdKMO6JCnzc0LBRRMAwSqMf1eEbHp2IUga/js/k1dOyPFz9s/u/2Zl2EYHS3ag7CH/uV
pTNexJXtR9oNPFbicR4bZI/Y25Soor7KU6ekPJRILvcffkVT6Sq2b64QJfWw6FUc8MdE/asGVthr
2TUHsPk1fw7ur5qU8QK/smJMx8v7yqqpIH+yr9x8AFbW8TnW9D+GMziZf/kfAAAA//8=</cx:binary>
              </cx:geoCache>
            </cx:geography>
          </cx:layoutPr>
          <cx:valueColors>
            <cx:minColor>
              <a:schemeClr val="tx2">
                <a:lumMod val="10000"/>
                <a:lumOff val="90000"/>
              </a:schemeClr>
            </cx:minColor>
            <cx:maxColor>
              <a:schemeClr val="tx2"/>
            </cx:maxColor>
          </cx:valueColors>
        </cx:series>
      </cx:plotAreaRegion>
    </cx:plotArea>
    <cx:legend pos="b" align="ctr" overlay="0">
      <cx:txPr>
        <a:bodyPr vertOverflow="overflow" horzOverflow="overflow" wrap="square" lIns="0" tIns="0" rIns="0" bIns="0"/>
        <a:lstStyle/>
        <a:p>
          <a:pPr algn="ctr" rtl="0">
            <a:defRPr lang="en-US" sz="1000" b="1" i="0" u="none" strike="noStrike" baseline="0">
              <a:solidFill>
                <a:schemeClr val="tx2"/>
              </a:solidFill>
              <a:latin typeface="Calibri" panose="020F0502020204030204" pitchFamily="34" charset="0"/>
              <a:ea typeface="Calibri" panose="020F0502020204030204" pitchFamily="34" charset="0"/>
              <a:cs typeface="Calibri" panose="020F0502020204030204" pitchFamily="34" charset="0"/>
            </a:defRPr>
          </a:pPr>
          <a:endParaRPr lang="en-US" sz="1000" b="1" i="0" u="none" strike="noStrike" baseline="0">
            <a:solidFill>
              <a:schemeClr val="tx2"/>
            </a:solidFill>
            <a:latin typeface="Calibri" panose="020F0502020204030204" pitchFamily="34" charset="0"/>
            <a:ea typeface="Calibri" panose="020F0502020204030204" pitchFamily="34" charset="0"/>
            <a:cs typeface="Calibri" panose="020F0502020204030204" pitchFamily="34" charset="0"/>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41189</xdr:colOff>
      <xdr:row>0</xdr:row>
      <xdr:rowOff>0</xdr:rowOff>
    </xdr:from>
    <xdr:to>
      <xdr:col>20</xdr:col>
      <xdr:colOff>485199</xdr:colOff>
      <xdr:row>35</xdr:row>
      <xdr:rowOff>86279</xdr:rowOff>
    </xdr:to>
    <xdr:sp macro="" textlink="">
      <xdr:nvSpPr>
        <xdr:cNvPr id="2" name="Rectangle: Rounded Corners 1">
          <a:extLst>
            <a:ext uri="{FF2B5EF4-FFF2-40B4-BE49-F238E27FC236}">
              <a16:creationId xmlns:a16="http://schemas.microsoft.com/office/drawing/2014/main" id="{6BA6ED94-0547-E374-FB2C-80E1BF53BD83}"/>
            </a:ext>
          </a:extLst>
        </xdr:cNvPr>
        <xdr:cNvSpPr/>
      </xdr:nvSpPr>
      <xdr:spPr>
        <a:xfrm>
          <a:off x="41189" y="0"/>
          <a:ext cx="12594821" cy="6573576"/>
        </a:xfrm>
        <a:prstGeom prst="roundRect">
          <a:avLst>
            <a:gd name="adj" fmla="val 938"/>
          </a:avLst>
        </a:prstGeom>
        <a:solidFill>
          <a:schemeClr val="bg2">
            <a:lumMod val="75000"/>
          </a:schemeClr>
        </a:solidFill>
        <a:ln>
          <a:no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289560</xdr:colOff>
      <xdr:row>0</xdr:row>
      <xdr:rowOff>76201</xdr:rowOff>
    </xdr:from>
    <xdr:to>
      <xdr:col>20</xdr:col>
      <xdr:colOff>365760</xdr:colOff>
      <xdr:row>5</xdr:row>
      <xdr:rowOff>45720</xdr:rowOff>
    </xdr:to>
    <xdr:sp macro="" textlink="">
      <xdr:nvSpPr>
        <xdr:cNvPr id="4" name="Rectangle: Rounded Corners 3">
          <a:extLst>
            <a:ext uri="{FF2B5EF4-FFF2-40B4-BE49-F238E27FC236}">
              <a16:creationId xmlns:a16="http://schemas.microsoft.com/office/drawing/2014/main" id="{20340A6C-7DF7-4B5A-891A-610C7ABFCFAD}"/>
            </a:ext>
          </a:extLst>
        </xdr:cNvPr>
        <xdr:cNvSpPr/>
      </xdr:nvSpPr>
      <xdr:spPr>
        <a:xfrm>
          <a:off x="1504641" y="76201"/>
          <a:ext cx="11011930" cy="896276"/>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135070</xdr:colOff>
      <xdr:row>1</xdr:row>
      <xdr:rowOff>111760</xdr:rowOff>
    </xdr:from>
    <xdr:to>
      <xdr:col>2</xdr:col>
      <xdr:colOff>243840</xdr:colOff>
      <xdr:row>11</xdr:row>
      <xdr:rowOff>91440</xdr:rowOff>
    </xdr:to>
    <xdr:sp macro="" textlink="">
      <xdr:nvSpPr>
        <xdr:cNvPr id="5" name="Rectangle: Rounded Corners 4">
          <a:extLst>
            <a:ext uri="{FF2B5EF4-FFF2-40B4-BE49-F238E27FC236}">
              <a16:creationId xmlns:a16="http://schemas.microsoft.com/office/drawing/2014/main" id="{C9862A6D-D6E6-4E66-BB41-AA66433EFBEA}"/>
            </a:ext>
          </a:extLst>
        </xdr:cNvPr>
        <xdr:cNvSpPr/>
      </xdr:nvSpPr>
      <xdr:spPr>
        <a:xfrm>
          <a:off x="135070" y="294640"/>
          <a:ext cx="1327970" cy="1808480"/>
        </a:xfrm>
        <a:prstGeom prst="roundRect">
          <a:avLst>
            <a:gd name="adj" fmla="val 442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109670</xdr:colOff>
      <xdr:row>11</xdr:row>
      <xdr:rowOff>162560</xdr:rowOff>
    </xdr:from>
    <xdr:to>
      <xdr:col>2</xdr:col>
      <xdr:colOff>193040</xdr:colOff>
      <xdr:row>34</xdr:row>
      <xdr:rowOff>172720</xdr:rowOff>
    </xdr:to>
    <xdr:sp macro="" textlink="">
      <xdr:nvSpPr>
        <xdr:cNvPr id="6" name="Rectangle: Rounded Corners 5">
          <a:extLst>
            <a:ext uri="{FF2B5EF4-FFF2-40B4-BE49-F238E27FC236}">
              <a16:creationId xmlns:a16="http://schemas.microsoft.com/office/drawing/2014/main" id="{FE3C2FBC-8ACA-4265-A74C-C09D04A0E76E}"/>
            </a:ext>
          </a:extLst>
        </xdr:cNvPr>
        <xdr:cNvSpPr/>
      </xdr:nvSpPr>
      <xdr:spPr>
        <a:xfrm>
          <a:off x="109670" y="2174240"/>
          <a:ext cx="1302570" cy="42164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307790</xdr:colOff>
      <xdr:row>5</xdr:row>
      <xdr:rowOff>105618</xdr:rowOff>
    </xdr:from>
    <xdr:to>
      <xdr:col>6</xdr:col>
      <xdr:colOff>563880</xdr:colOff>
      <xdr:row>10</xdr:row>
      <xdr:rowOff>152400</xdr:rowOff>
    </xdr:to>
    <xdr:sp macro="" textlink="">
      <xdr:nvSpPr>
        <xdr:cNvPr id="7" name="Rectangle: Rounded Corners 6">
          <a:extLst>
            <a:ext uri="{FF2B5EF4-FFF2-40B4-BE49-F238E27FC236}">
              <a16:creationId xmlns:a16="http://schemas.microsoft.com/office/drawing/2014/main" id="{C40FD61A-C8A6-4254-B552-9F85E262612F}"/>
            </a:ext>
          </a:extLst>
        </xdr:cNvPr>
        <xdr:cNvSpPr/>
      </xdr:nvSpPr>
      <xdr:spPr>
        <a:xfrm>
          <a:off x="1522871" y="1032375"/>
          <a:ext cx="2686252" cy="973539"/>
        </a:xfrm>
        <a:prstGeom prst="roundRect">
          <a:avLst>
            <a:gd name="adj" fmla="val 1886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589730</xdr:colOff>
      <xdr:row>5</xdr:row>
      <xdr:rowOff>105618</xdr:rowOff>
    </xdr:from>
    <xdr:to>
      <xdr:col>11</xdr:col>
      <xdr:colOff>236220</xdr:colOff>
      <xdr:row>10</xdr:row>
      <xdr:rowOff>152400</xdr:rowOff>
    </xdr:to>
    <xdr:sp macro="" textlink="">
      <xdr:nvSpPr>
        <xdr:cNvPr id="12" name="Rectangle: Rounded Corners 11">
          <a:extLst>
            <a:ext uri="{FF2B5EF4-FFF2-40B4-BE49-F238E27FC236}">
              <a16:creationId xmlns:a16="http://schemas.microsoft.com/office/drawing/2014/main" id="{9825312F-4DE4-4065-9B2E-5EAC91192C7E}"/>
            </a:ext>
          </a:extLst>
        </xdr:cNvPr>
        <xdr:cNvSpPr/>
      </xdr:nvSpPr>
      <xdr:spPr>
        <a:xfrm>
          <a:off x="4234973" y="1032375"/>
          <a:ext cx="2684193" cy="973539"/>
        </a:xfrm>
        <a:prstGeom prst="roundRect">
          <a:avLst>
            <a:gd name="adj" fmla="val 1462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272143</xdr:colOff>
      <xdr:row>5</xdr:row>
      <xdr:rowOff>97998</xdr:rowOff>
    </xdr:from>
    <xdr:to>
      <xdr:col>15</xdr:col>
      <xdr:colOff>502920</xdr:colOff>
      <xdr:row>10</xdr:row>
      <xdr:rowOff>127000</xdr:rowOff>
    </xdr:to>
    <xdr:sp macro="" textlink="">
      <xdr:nvSpPr>
        <xdr:cNvPr id="13" name="Rectangle: Rounded Corners 12">
          <a:extLst>
            <a:ext uri="{FF2B5EF4-FFF2-40B4-BE49-F238E27FC236}">
              <a16:creationId xmlns:a16="http://schemas.microsoft.com/office/drawing/2014/main" id="{D137983D-EC47-4623-84F7-CBCA5D66921E}"/>
            </a:ext>
          </a:extLst>
        </xdr:cNvPr>
        <xdr:cNvSpPr/>
      </xdr:nvSpPr>
      <xdr:spPr>
        <a:xfrm>
          <a:off x="6957786" y="1005141"/>
          <a:ext cx="2661920" cy="936145"/>
        </a:xfrm>
        <a:prstGeom prst="roundRect">
          <a:avLst>
            <a:gd name="adj" fmla="val 1991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15</xdr:col>
      <xdr:colOff>536390</xdr:colOff>
      <xdr:row>5</xdr:row>
      <xdr:rowOff>82758</xdr:rowOff>
    </xdr:from>
    <xdr:to>
      <xdr:col>20</xdr:col>
      <xdr:colOff>373380</xdr:colOff>
      <xdr:row>10</xdr:row>
      <xdr:rowOff>129540</xdr:rowOff>
    </xdr:to>
    <xdr:sp macro="" textlink="">
      <xdr:nvSpPr>
        <xdr:cNvPr id="14" name="Rectangle: Rounded Corners 13">
          <a:extLst>
            <a:ext uri="{FF2B5EF4-FFF2-40B4-BE49-F238E27FC236}">
              <a16:creationId xmlns:a16="http://schemas.microsoft.com/office/drawing/2014/main" id="{ED27ADC1-1314-4850-A31C-C1F2A04E4D1E}"/>
            </a:ext>
          </a:extLst>
        </xdr:cNvPr>
        <xdr:cNvSpPr/>
      </xdr:nvSpPr>
      <xdr:spPr>
        <a:xfrm>
          <a:off x="9649498" y="1009515"/>
          <a:ext cx="2874693" cy="973539"/>
        </a:xfrm>
        <a:prstGeom prst="roundRect">
          <a:avLst>
            <a:gd name="adj" fmla="val 2520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315410</xdr:colOff>
      <xdr:row>11</xdr:row>
      <xdr:rowOff>14178</xdr:rowOff>
    </xdr:from>
    <xdr:to>
      <xdr:col>8</xdr:col>
      <xdr:colOff>411480</xdr:colOff>
      <xdr:row>23</xdr:row>
      <xdr:rowOff>0</xdr:rowOff>
    </xdr:to>
    <xdr:sp macro="" textlink="">
      <xdr:nvSpPr>
        <xdr:cNvPr id="15" name="Rectangle: Rounded Corners 14">
          <a:extLst>
            <a:ext uri="{FF2B5EF4-FFF2-40B4-BE49-F238E27FC236}">
              <a16:creationId xmlns:a16="http://schemas.microsoft.com/office/drawing/2014/main" id="{DD720C69-9007-405C-BF37-316834891FD7}"/>
            </a:ext>
          </a:extLst>
        </xdr:cNvPr>
        <xdr:cNvSpPr/>
      </xdr:nvSpPr>
      <xdr:spPr>
        <a:xfrm>
          <a:off x="1534610" y="2025858"/>
          <a:ext cx="3753670" cy="2180382"/>
        </a:xfrm>
        <a:prstGeom prst="roundRect">
          <a:avLst>
            <a:gd name="adj" fmla="val 1145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277310</xdr:colOff>
      <xdr:row>23</xdr:row>
      <xdr:rowOff>52278</xdr:rowOff>
    </xdr:from>
    <xdr:to>
      <xdr:col>8</xdr:col>
      <xdr:colOff>373380</xdr:colOff>
      <xdr:row>35</xdr:row>
      <xdr:rowOff>38100</xdr:rowOff>
    </xdr:to>
    <xdr:sp macro="" textlink="">
      <xdr:nvSpPr>
        <xdr:cNvPr id="17" name="Rectangle: Rounded Corners 16">
          <a:extLst>
            <a:ext uri="{FF2B5EF4-FFF2-40B4-BE49-F238E27FC236}">
              <a16:creationId xmlns:a16="http://schemas.microsoft.com/office/drawing/2014/main" id="{09E9AB13-1D28-4667-8883-733FE2DC4563}"/>
            </a:ext>
          </a:extLst>
        </xdr:cNvPr>
        <xdr:cNvSpPr/>
      </xdr:nvSpPr>
      <xdr:spPr>
        <a:xfrm>
          <a:off x="1496510" y="4258518"/>
          <a:ext cx="3753670" cy="2180382"/>
        </a:xfrm>
        <a:prstGeom prst="roundRect">
          <a:avLst>
            <a:gd name="adj" fmla="val 1145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475430</xdr:colOff>
      <xdr:row>11</xdr:row>
      <xdr:rowOff>29418</xdr:rowOff>
    </xdr:from>
    <xdr:to>
      <xdr:col>14</xdr:col>
      <xdr:colOff>571500</xdr:colOff>
      <xdr:row>23</xdr:row>
      <xdr:rowOff>15240</xdr:rowOff>
    </xdr:to>
    <xdr:sp macro="" textlink="">
      <xdr:nvSpPr>
        <xdr:cNvPr id="18" name="Rectangle: Rounded Corners 17">
          <a:extLst>
            <a:ext uri="{FF2B5EF4-FFF2-40B4-BE49-F238E27FC236}">
              <a16:creationId xmlns:a16="http://schemas.microsoft.com/office/drawing/2014/main" id="{1D21135F-E3D4-41EF-8E65-78EE28DC023B}"/>
            </a:ext>
          </a:extLst>
        </xdr:cNvPr>
        <xdr:cNvSpPr/>
      </xdr:nvSpPr>
      <xdr:spPr>
        <a:xfrm>
          <a:off x="5352230" y="2041098"/>
          <a:ext cx="3753670" cy="2180382"/>
        </a:xfrm>
        <a:prstGeom prst="roundRect">
          <a:avLst>
            <a:gd name="adj" fmla="val 1145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460190</xdr:colOff>
      <xdr:row>23</xdr:row>
      <xdr:rowOff>82758</xdr:rowOff>
    </xdr:from>
    <xdr:to>
      <xdr:col>14</xdr:col>
      <xdr:colOff>556260</xdr:colOff>
      <xdr:row>35</xdr:row>
      <xdr:rowOff>68580</xdr:rowOff>
    </xdr:to>
    <xdr:sp macro="" textlink="">
      <xdr:nvSpPr>
        <xdr:cNvPr id="19" name="Rectangle: Rounded Corners 18">
          <a:extLst>
            <a:ext uri="{FF2B5EF4-FFF2-40B4-BE49-F238E27FC236}">
              <a16:creationId xmlns:a16="http://schemas.microsoft.com/office/drawing/2014/main" id="{64CD80CB-7EA4-43DA-B1BC-30A0B84104AB}"/>
            </a:ext>
          </a:extLst>
        </xdr:cNvPr>
        <xdr:cNvSpPr/>
      </xdr:nvSpPr>
      <xdr:spPr>
        <a:xfrm>
          <a:off x="5320514" y="4345839"/>
          <a:ext cx="3741314" cy="2210038"/>
        </a:xfrm>
        <a:prstGeom prst="roundRect">
          <a:avLst>
            <a:gd name="adj" fmla="val 1145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77067</xdr:colOff>
      <xdr:row>11</xdr:row>
      <xdr:rowOff>57102</xdr:rowOff>
    </xdr:from>
    <xdr:to>
      <xdr:col>20</xdr:col>
      <xdr:colOff>526478</xdr:colOff>
      <xdr:row>35</xdr:row>
      <xdr:rowOff>111880</xdr:rowOff>
    </xdr:to>
    <xdr:sp macro="" textlink="">
      <xdr:nvSpPr>
        <xdr:cNvPr id="20" name="Rectangle: Rounded Corners 19">
          <a:extLst>
            <a:ext uri="{FF2B5EF4-FFF2-40B4-BE49-F238E27FC236}">
              <a16:creationId xmlns:a16="http://schemas.microsoft.com/office/drawing/2014/main" id="{4976F1E9-E74D-4AC8-A97A-3ACD61675F62}"/>
            </a:ext>
          </a:extLst>
        </xdr:cNvPr>
        <xdr:cNvSpPr/>
      </xdr:nvSpPr>
      <xdr:spPr>
        <a:xfrm>
          <a:off x="9193853" y="2052816"/>
          <a:ext cx="3488339" cy="4409064"/>
        </a:xfrm>
        <a:prstGeom prst="roundRect">
          <a:avLst>
            <a:gd name="adj" fmla="val 643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3</xdr:col>
      <xdr:colOff>339810</xdr:colOff>
      <xdr:row>1</xdr:row>
      <xdr:rowOff>51487</xdr:rowOff>
    </xdr:from>
    <xdr:to>
      <xdr:col>20</xdr:col>
      <xdr:colOff>144162</xdr:colOff>
      <xdr:row>4</xdr:row>
      <xdr:rowOff>92676</xdr:rowOff>
    </xdr:to>
    <xdr:sp macro="" textlink="">
      <xdr:nvSpPr>
        <xdr:cNvPr id="21" name="TextBox 20">
          <a:extLst>
            <a:ext uri="{FF2B5EF4-FFF2-40B4-BE49-F238E27FC236}">
              <a16:creationId xmlns:a16="http://schemas.microsoft.com/office/drawing/2014/main" id="{E1A3684E-0BCB-C791-6FA8-1E9403335554}"/>
            </a:ext>
          </a:extLst>
        </xdr:cNvPr>
        <xdr:cNvSpPr txBox="1"/>
      </xdr:nvSpPr>
      <xdr:spPr>
        <a:xfrm>
          <a:off x="2162432" y="236838"/>
          <a:ext cx="10132541" cy="5972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rPr>
            <a:t>SALES PROFIT</a:t>
          </a:r>
          <a:r>
            <a:rPr lang="en-US" sz="3600" b="1"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rPr>
            <a:t> &amp; </a:t>
          </a:r>
          <a:r>
            <a:rPr lang="en-US" sz="3600" b="1" baseline="0">
              <a:solidFill>
                <a:schemeClr val="tx2"/>
              </a:solidFill>
              <a:latin typeface="Calibri" panose="020F0502020204030204" pitchFamily="34" charset="0"/>
              <a:ea typeface="Calibri" panose="020F0502020204030204" pitchFamily="34" charset="0"/>
              <a:cs typeface="Calibri" panose="020F0502020204030204" pitchFamily="34" charset="0"/>
            </a:rPr>
            <a:t>CUSTOMER</a:t>
          </a:r>
          <a:r>
            <a:rPr lang="en-US" sz="3600" b="1"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rPr>
            <a:t> METRICS </a:t>
          </a:r>
          <a:r>
            <a:rPr lang="en-US" sz="3600" b="1" baseline="0">
              <a:solidFill>
                <a:schemeClr val="tx2"/>
              </a:solidFill>
              <a:latin typeface="Calibri" panose="020F0502020204030204" pitchFamily="34" charset="0"/>
              <a:ea typeface="Calibri" panose="020F0502020204030204" pitchFamily="34" charset="0"/>
              <a:cs typeface="Calibri" panose="020F0502020204030204" pitchFamily="34" charset="0"/>
            </a:rPr>
            <a:t>DASHBOARD</a:t>
          </a:r>
        </a:p>
      </xdr:txBody>
    </xdr:sp>
    <xdr:clientData/>
  </xdr:twoCellAnchor>
  <xdr:twoCellAnchor>
    <xdr:from>
      <xdr:col>6</xdr:col>
      <xdr:colOff>602087</xdr:colOff>
      <xdr:row>5</xdr:row>
      <xdr:rowOff>93261</xdr:rowOff>
    </xdr:from>
    <xdr:to>
      <xdr:col>8</xdr:col>
      <xdr:colOff>200493</xdr:colOff>
      <xdr:row>7</xdr:row>
      <xdr:rowOff>93262</xdr:rowOff>
    </xdr:to>
    <xdr:sp macro="" textlink="">
      <xdr:nvSpPr>
        <xdr:cNvPr id="23" name="TextBox 22">
          <a:extLst>
            <a:ext uri="{FF2B5EF4-FFF2-40B4-BE49-F238E27FC236}">
              <a16:creationId xmlns:a16="http://schemas.microsoft.com/office/drawing/2014/main" id="{3319BD98-9769-4B11-865D-F11DC5226774}"/>
            </a:ext>
          </a:extLst>
        </xdr:cNvPr>
        <xdr:cNvSpPr txBox="1"/>
      </xdr:nvSpPr>
      <xdr:spPr>
        <a:xfrm>
          <a:off x="4247330" y="1020018"/>
          <a:ext cx="813487" cy="370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800" b="1">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rPr>
            <a:t>Profit</a:t>
          </a:r>
        </a:p>
      </xdr:txBody>
    </xdr:sp>
    <xdr:clientData/>
  </xdr:twoCellAnchor>
  <xdr:twoCellAnchor>
    <xdr:from>
      <xdr:col>11</xdr:col>
      <xdr:colOff>269484</xdr:colOff>
      <xdr:row>5</xdr:row>
      <xdr:rowOff>85641</xdr:rowOff>
    </xdr:from>
    <xdr:to>
      <xdr:col>14</xdr:col>
      <xdr:colOff>597243</xdr:colOff>
      <xdr:row>7</xdr:row>
      <xdr:rowOff>175055</xdr:rowOff>
    </xdr:to>
    <xdr:sp macro="" textlink="">
      <xdr:nvSpPr>
        <xdr:cNvPr id="24" name="TextBox 23">
          <a:extLst>
            <a:ext uri="{FF2B5EF4-FFF2-40B4-BE49-F238E27FC236}">
              <a16:creationId xmlns:a16="http://schemas.microsoft.com/office/drawing/2014/main" id="{A656915B-1387-4622-9F15-D93C0D6E1F92}"/>
            </a:ext>
          </a:extLst>
        </xdr:cNvPr>
        <xdr:cNvSpPr txBox="1"/>
      </xdr:nvSpPr>
      <xdr:spPr>
        <a:xfrm>
          <a:off x="6952430" y="1012398"/>
          <a:ext cx="2150381" cy="460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800" b="1"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rPr>
            <a:t>Customer Count</a:t>
          </a:r>
          <a:endParaRPr lang="en-US" sz="1800" b="1">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15</xdr:col>
      <xdr:colOff>598173</xdr:colOff>
      <xdr:row>5</xdr:row>
      <xdr:rowOff>111590</xdr:rowOff>
    </xdr:from>
    <xdr:to>
      <xdr:col>17</xdr:col>
      <xdr:colOff>196579</xdr:colOff>
      <xdr:row>7</xdr:row>
      <xdr:rowOff>111591</xdr:rowOff>
    </xdr:to>
    <xdr:sp macro="" textlink="">
      <xdr:nvSpPr>
        <xdr:cNvPr id="26" name="TextBox 25">
          <a:extLst>
            <a:ext uri="{FF2B5EF4-FFF2-40B4-BE49-F238E27FC236}">
              <a16:creationId xmlns:a16="http://schemas.microsoft.com/office/drawing/2014/main" id="{ECC05217-F41C-4865-B785-436469D6CB92}"/>
            </a:ext>
          </a:extLst>
        </xdr:cNvPr>
        <xdr:cNvSpPr txBox="1"/>
      </xdr:nvSpPr>
      <xdr:spPr>
        <a:xfrm>
          <a:off x="9711281" y="1038347"/>
          <a:ext cx="813487" cy="370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800" b="1"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rPr>
            <a:t>Target</a:t>
          </a:r>
        </a:p>
      </xdr:txBody>
    </xdr:sp>
    <xdr:clientData/>
  </xdr:twoCellAnchor>
  <xdr:twoCellAnchor>
    <xdr:from>
      <xdr:col>2</xdr:col>
      <xdr:colOff>307790</xdr:colOff>
      <xdr:row>5</xdr:row>
      <xdr:rowOff>105618</xdr:rowOff>
    </xdr:from>
    <xdr:to>
      <xdr:col>3</xdr:col>
      <xdr:colOff>513736</xdr:colOff>
      <xdr:row>7</xdr:row>
      <xdr:rowOff>105619</xdr:rowOff>
    </xdr:to>
    <xdr:sp macro="" textlink="">
      <xdr:nvSpPr>
        <xdr:cNvPr id="31" name="TextBox 30">
          <a:extLst>
            <a:ext uri="{FF2B5EF4-FFF2-40B4-BE49-F238E27FC236}">
              <a16:creationId xmlns:a16="http://schemas.microsoft.com/office/drawing/2014/main" id="{74072375-2B8E-4BD4-B3E1-F4A2B818778E}"/>
            </a:ext>
          </a:extLst>
        </xdr:cNvPr>
        <xdr:cNvSpPr txBox="1"/>
      </xdr:nvSpPr>
      <xdr:spPr>
        <a:xfrm>
          <a:off x="1522871" y="1032375"/>
          <a:ext cx="813487" cy="370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800" b="1">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rPr>
            <a:t>Sales</a:t>
          </a:r>
        </a:p>
      </xdr:txBody>
    </xdr:sp>
    <xdr:clientData/>
  </xdr:twoCellAnchor>
  <xdr:twoCellAnchor>
    <xdr:from>
      <xdr:col>2</xdr:col>
      <xdr:colOff>346920</xdr:colOff>
      <xdr:row>7</xdr:row>
      <xdr:rowOff>72667</xdr:rowOff>
    </xdr:from>
    <xdr:to>
      <xdr:col>4</xdr:col>
      <xdr:colOff>545756</xdr:colOff>
      <xdr:row>10</xdr:row>
      <xdr:rowOff>51485</xdr:rowOff>
    </xdr:to>
    <xdr:sp macro="" textlink="Pivot!B19">
      <xdr:nvSpPr>
        <xdr:cNvPr id="32" name="TextBox 31">
          <a:extLst>
            <a:ext uri="{FF2B5EF4-FFF2-40B4-BE49-F238E27FC236}">
              <a16:creationId xmlns:a16="http://schemas.microsoft.com/office/drawing/2014/main" id="{CB1DADB7-7FD3-4085-B545-B36AF4FBCF64}"/>
            </a:ext>
          </a:extLst>
        </xdr:cNvPr>
        <xdr:cNvSpPr txBox="1"/>
      </xdr:nvSpPr>
      <xdr:spPr>
        <a:xfrm>
          <a:off x="1562001" y="1370126"/>
          <a:ext cx="1413917" cy="53487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7D809A61-1616-4088-B860-FE5A7D36FB44}" type="TxLink">
            <a:rPr lang="en-US" sz="2400" b="1" i="0" u="none" strike="noStrike">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rPr>
            <a:pPr/>
            <a:t> $157,361 </a:t>
          </a:fld>
          <a:endParaRPr lang="en-US" sz="2400" b="1">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6</xdr:col>
      <xdr:colOff>589730</xdr:colOff>
      <xdr:row>7</xdr:row>
      <xdr:rowOff>54134</xdr:rowOff>
    </xdr:from>
    <xdr:to>
      <xdr:col>9</xdr:col>
      <xdr:colOff>205945</xdr:colOff>
      <xdr:row>10</xdr:row>
      <xdr:rowOff>20595</xdr:rowOff>
    </xdr:to>
    <xdr:sp macro="" textlink="Pivot!B20">
      <xdr:nvSpPr>
        <xdr:cNvPr id="35" name="TextBox 34">
          <a:extLst>
            <a:ext uri="{FF2B5EF4-FFF2-40B4-BE49-F238E27FC236}">
              <a16:creationId xmlns:a16="http://schemas.microsoft.com/office/drawing/2014/main" id="{DAF1A9B4-9BFE-49A0-82D9-34B4E7B2EDA9}"/>
            </a:ext>
          </a:extLst>
        </xdr:cNvPr>
        <xdr:cNvSpPr txBox="1"/>
      </xdr:nvSpPr>
      <xdr:spPr>
        <a:xfrm>
          <a:off x="4234973" y="1351593"/>
          <a:ext cx="1438837" cy="52251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B0A9BBEB-B09A-4C9C-A328-D8BF292FD91F}" type="TxLink">
            <a:rPr lang="en-US" sz="2400" b="1" i="0" u="none" strike="noStrike">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rPr>
            <a:pPr marL="0" indent="0"/>
            <a:t> $113,301 </a:t>
          </a:fld>
          <a:endParaRPr lang="en-US" sz="2400" b="1" i="0" u="none" strike="noStrike">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11</xdr:col>
      <xdr:colOff>380694</xdr:colOff>
      <xdr:row>7</xdr:row>
      <xdr:rowOff>25918</xdr:rowOff>
    </xdr:from>
    <xdr:to>
      <xdr:col>13</xdr:col>
      <xdr:colOff>278027</xdr:colOff>
      <xdr:row>10</xdr:row>
      <xdr:rowOff>61783</xdr:rowOff>
    </xdr:to>
    <xdr:sp macro="" textlink="Pivot!B21">
      <xdr:nvSpPr>
        <xdr:cNvPr id="36" name="TextBox 35">
          <a:extLst>
            <a:ext uri="{FF2B5EF4-FFF2-40B4-BE49-F238E27FC236}">
              <a16:creationId xmlns:a16="http://schemas.microsoft.com/office/drawing/2014/main" id="{DEB56030-B0DF-490A-8B99-02EC1077745F}"/>
            </a:ext>
          </a:extLst>
        </xdr:cNvPr>
        <xdr:cNvSpPr txBox="1"/>
      </xdr:nvSpPr>
      <xdr:spPr>
        <a:xfrm>
          <a:off x="7063640" y="1323377"/>
          <a:ext cx="1112414" cy="5919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B408A154-2745-4A62-9788-6CC1D77BE328}" type="TxLink">
            <a:rPr lang="en-US" sz="2400" b="1" i="0" u="none" strike="noStrike">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rPr>
            <a:pPr marL="0" indent="0"/>
            <a:t>9360</a:t>
          </a:fld>
          <a:endParaRPr lang="en-US" sz="2400" b="1" i="0" u="none" strike="noStrike">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16</xdr:col>
      <xdr:colOff>931</xdr:colOff>
      <xdr:row>7</xdr:row>
      <xdr:rowOff>10678</xdr:rowOff>
    </xdr:from>
    <xdr:to>
      <xdr:col>18</xdr:col>
      <xdr:colOff>216243</xdr:colOff>
      <xdr:row>10</xdr:row>
      <xdr:rowOff>41189</xdr:rowOff>
    </xdr:to>
    <xdr:sp macro="" textlink="Pivot!B22">
      <xdr:nvSpPr>
        <xdr:cNvPr id="37" name="TextBox 36">
          <a:extLst>
            <a:ext uri="{FF2B5EF4-FFF2-40B4-BE49-F238E27FC236}">
              <a16:creationId xmlns:a16="http://schemas.microsoft.com/office/drawing/2014/main" id="{547B7F8A-C30A-4E0C-987B-E1BA3433AF7D}"/>
            </a:ext>
          </a:extLst>
        </xdr:cNvPr>
        <xdr:cNvSpPr txBox="1"/>
      </xdr:nvSpPr>
      <xdr:spPr>
        <a:xfrm>
          <a:off x="9721580" y="1308137"/>
          <a:ext cx="1430393" cy="5865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F12C7F10-6F7B-458E-AA8D-86FF05E28250}" type="TxLink">
            <a:rPr lang="en-US" sz="2400" b="1" i="0" u="none" strike="noStrike">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rPr>
            <a:pPr marL="0" indent="0"/>
            <a:t> $166,999 </a:t>
          </a:fld>
          <a:endParaRPr lang="en-US" sz="2400" b="1" i="0" u="none" strike="noStrike">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4</xdr:col>
      <xdr:colOff>504567</xdr:colOff>
      <xdr:row>5</xdr:row>
      <xdr:rowOff>41188</xdr:rowOff>
    </xdr:from>
    <xdr:to>
      <xdr:col>6</xdr:col>
      <xdr:colOff>432486</xdr:colOff>
      <xdr:row>10</xdr:row>
      <xdr:rowOff>102972</xdr:rowOff>
    </xdr:to>
    <xdr:graphicFrame macro="">
      <xdr:nvGraphicFramePr>
        <xdr:cNvPr id="39" name="Chart 38">
          <a:extLst>
            <a:ext uri="{FF2B5EF4-FFF2-40B4-BE49-F238E27FC236}">
              <a16:creationId xmlns:a16="http://schemas.microsoft.com/office/drawing/2014/main" id="{623CA3A8-D038-4BC3-AD8E-727CA705A0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188135</xdr:colOff>
      <xdr:row>5</xdr:row>
      <xdr:rowOff>12942</xdr:rowOff>
    </xdr:from>
    <xdr:to>
      <xdr:col>11</xdr:col>
      <xdr:colOff>116054</xdr:colOff>
      <xdr:row>10</xdr:row>
      <xdr:rowOff>74726</xdr:rowOff>
    </xdr:to>
    <xdr:graphicFrame macro="">
      <xdr:nvGraphicFramePr>
        <xdr:cNvPr id="41" name="Chart 40">
          <a:extLst>
            <a:ext uri="{FF2B5EF4-FFF2-40B4-BE49-F238E27FC236}">
              <a16:creationId xmlns:a16="http://schemas.microsoft.com/office/drawing/2014/main" id="{48EE6279-D1F9-4B5A-8F98-AFEE3F7C62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1754</xdr:colOff>
      <xdr:row>5</xdr:row>
      <xdr:rowOff>3263</xdr:rowOff>
    </xdr:from>
    <xdr:to>
      <xdr:col>15</xdr:col>
      <xdr:colOff>401595</xdr:colOff>
      <xdr:row>10</xdr:row>
      <xdr:rowOff>92675</xdr:rowOff>
    </xdr:to>
    <xdr:graphicFrame macro="">
      <xdr:nvGraphicFramePr>
        <xdr:cNvPr id="42" name="Chart 41">
          <a:extLst>
            <a:ext uri="{FF2B5EF4-FFF2-40B4-BE49-F238E27FC236}">
              <a16:creationId xmlns:a16="http://schemas.microsoft.com/office/drawing/2014/main" id="{A18CDC31-2E91-4516-B4B6-0356C3761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165687</xdr:colOff>
      <xdr:row>4</xdr:row>
      <xdr:rowOff>144543</xdr:rowOff>
    </xdr:from>
    <xdr:to>
      <xdr:col>19</xdr:col>
      <xdr:colOff>565528</xdr:colOff>
      <xdr:row>10</xdr:row>
      <xdr:rowOff>48603</xdr:rowOff>
    </xdr:to>
    <xdr:graphicFrame macro="">
      <xdr:nvGraphicFramePr>
        <xdr:cNvPr id="43" name="Chart 42">
          <a:extLst>
            <a:ext uri="{FF2B5EF4-FFF2-40B4-BE49-F238E27FC236}">
              <a16:creationId xmlns:a16="http://schemas.microsoft.com/office/drawing/2014/main" id="{7D0CE44B-3962-4C38-8CEC-1B2294C487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387424</xdr:colOff>
      <xdr:row>11</xdr:row>
      <xdr:rowOff>49682</xdr:rowOff>
    </xdr:from>
    <xdr:to>
      <xdr:col>8</xdr:col>
      <xdr:colOff>393561</xdr:colOff>
      <xdr:row>22</xdr:row>
      <xdr:rowOff>133978</xdr:rowOff>
    </xdr:to>
    <xdr:graphicFrame macro="">
      <xdr:nvGraphicFramePr>
        <xdr:cNvPr id="8" name="Chart 7">
          <a:extLst>
            <a:ext uri="{FF2B5EF4-FFF2-40B4-BE49-F238E27FC236}">
              <a16:creationId xmlns:a16="http://schemas.microsoft.com/office/drawing/2014/main" id="{322EE1E8-E4BD-4BC9-81DC-E5F859B5D1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545514</xdr:colOff>
      <xdr:row>11</xdr:row>
      <xdr:rowOff>84965</xdr:rowOff>
    </xdr:from>
    <xdr:to>
      <xdr:col>14</xdr:col>
      <xdr:colOff>327798</xdr:colOff>
      <xdr:row>22</xdr:row>
      <xdr:rowOff>59844</xdr:rowOff>
    </xdr:to>
    <xdr:graphicFrame macro="">
      <xdr:nvGraphicFramePr>
        <xdr:cNvPr id="9" name="Chart 8">
          <a:extLst>
            <a:ext uri="{FF2B5EF4-FFF2-40B4-BE49-F238E27FC236}">
              <a16:creationId xmlns:a16="http://schemas.microsoft.com/office/drawing/2014/main" id="{CE88433E-96F3-4761-A5AF-5B7D5CADDC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377096</xdr:colOff>
      <xdr:row>23</xdr:row>
      <xdr:rowOff>45746</xdr:rowOff>
    </xdr:from>
    <xdr:to>
      <xdr:col>8</xdr:col>
      <xdr:colOff>377372</xdr:colOff>
      <xdr:row>35</xdr:row>
      <xdr:rowOff>23585</xdr:rowOff>
    </xdr:to>
    <mc:AlternateContent xmlns:mc="http://schemas.openxmlformats.org/markup-compatibility/2006">
      <mc:Choice xmlns:cx2="http://schemas.microsoft.com/office/drawing/2015/10/21/chartex" Requires="cx2">
        <xdr:graphicFrame macro="">
          <xdr:nvGraphicFramePr>
            <xdr:cNvPr id="11" name="Chart 10">
              <a:extLst>
                <a:ext uri="{FF2B5EF4-FFF2-40B4-BE49-F238E27FC236}">
                  <a16:creationId xmlns:a16="http://schemas.microsoft.com/office/drawing/2014/main" id="{14A7139C-5587-4DA1-950B-4F21F2C3A39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596296" y="4302060"/>
              <a:ext cx="3657876" cy="21985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474846</xdr:colOff>
      <xdr:row>23</xdr:row>
      <xdr:rowOff>111635</xdr:rowOff>
    </xdr:from>
    <xdr:to>
      <xdr:col>14</xdr:col>
      <xdr:colOff>579772</xdr:colOff>
      <xdr:row>35</xdr:row>
      <xdr:rowOff>12676</xdr:rowOff>
    </xdr:to>
    <xdr:graphicFrame macro="">
      <xdr:nvGraphicFramePr>
        <xdr:cNvPr id="16" name="Chart 15">
          <a:extLst>
            <a:ext uri="{FF2B5EF4-FFF2-40B4-BE49-F238E27FC236}">
              <a16:creationId xmlns:a16="http://schemas.microsoft.com/office/drawing/2014/main" id="{D953B21F-57F5-417D-BA86-000380C8E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39693</xdr:colOff>
      <xdr:row>11</xdr:row>
      <xdr:rowOff>41136</xdr:rowOff>
    </xdr:from>
    <xdr:to>
      <xdr:col>20</xdr:col>
      <xdr:colOff>548640</xdr:colOff>
      <xdr:row>35</xdr:row>
      <xdr:rowOff>132080</xdr:rowOff>
    </xdr:to>
    <mc:AlternateContent xmlns:mc="http://schemas.openxmlformats.org/markup-compatibility/2006">
      <mc:Choice xmlns:cx4="http://schemas.microsoft.com/office/drawing/2016/5/10/chartex" Requires="cx4">
        <xdr:graphicFrame macro="">
          <xdr:nvGraphicFramePr>
            <xdr:cNvPr id="25" name="Chart 24">
              <a:extLst>
                <a:ext uri="{FF2B5EF4-FFF2-40B4-BE49-F238E27FC236}">
                  <a16:creationId xmlns:a16="http://schemas.microsoft.com/office/drawing/2014/main" id="{BA5FB087-8708-404F-A4E8-E4E10AC1C67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9183693" y="2052816"/>
              <a:ext cx="3556947" cy="448006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185870</xdr:colOff>
      <xdr:row>2</xdr:row>
      <xdr:rowOff>100539</xdr:rowOff>
    </xdr:from>
    <xdr:to>
      <xdr:col>2</xdr:col>
      <xdr:colOff>233680</xdr:colOff>
      <xdr:row>10</xdr:row>
      <xdr:rowOff>162561</xdr:rowOff>
    </xdr:to>
    <mc:AlternateContent xmlns:mc="http://schemas.openxmlformats.org/markup-compatibility/2006">
      <mc:Choice xmlns:a14="http://schemas.microsoft.com/office/drawing/2010/main" Requires="a14">
        <xdr:graphicFrame macro="">
          <xdr:nvGraphicFramePr>
            <xdr:cNvPr id="29" name="Quarter">
              <a:extLst>
                <a:ext uri="{FF2B5EF4-FFF2-40B4-BE49-F238E27FC236}">
                  <a16:creationId xmlns:a16="http://schemas.microsoft.com/office/drawing/2014/main" id="{1497670A-CB8A-4253-8865-CC32BF212782}"/>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185870" y="470653"/>
              <a:ext cx="1267010" cy="15424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189499</xdr:colOff>
      <xdr:row>12</xdr:row>
      <xdr:rowOff>182880</xdr:rowOff>
    </xdr:from>
    <xdr:to>
      <xdr:col>2</xdr:col>
      <xdr:colOff>110309</xdr:colOff>
      <xdr:row>34</xdr:row>
      <xdr:rowOff>99423</xdr:rowOff>
    </xdr:to>
    <mc:AlternateContent xmlns:mc="http://schemas.openxmlformats.org/markup-compatibility/2006">
      <mc:Choice xmlns:a14="http://schemas.microsoft.com/office/drawing/2010/main" Requires="a14">
        <xdr:graphicFrame macro="">
          <xdr:nvGraphicFramePr>
            <xdr:cNvPr id="30" name="Month">
              <a:extLst>
                <a:ext uri="{FF2B5EF4-FFF2-40B4-BE49-F238E27FC236}">
                  <a16:creationId xmlns:a16="http://schemas.microsoft.com/office/drawing/2014/main" id="{007C26E4-2F4E-40F7-9430-0D9EC721B24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89499" y="2403566"/>
              <a:ext cx="1140010" cy="398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0.27027</cdr:x>
      <cdr:y>0.39583</cdr:y>
    </cdr:from>
    <cdr:to>
      <cdr:x>0.81982</cdr:x>
      <cdr:y>0.70833</cdr:y>
    </cdr:to>
    <cdr:sp macro="" textlink="Pivot!$B$9">
      <cdr:nvSpPr>
        <cdr:cNvPr id="2" name="TextBox 31">
          <a:extLst xmlns:a="http://schemas.openxmlformats.org/drawingml/2006/main">
            <a:ext uri="{FF2B5EF4-FFF2-40B4-BE49-F238E27FC236}">
              <a16:creationId xmlns:a16="http://schemas.microsoft.com/office/drawing/2014/main" id="{CB1DADB7-7FD3-4085-B545-B36AF4FBCF64}"/>
            </a:ext>
          </a:extLst>
        </cdr:cNvPr>
        <cdr:cNvSpPr txBox="1"/>
      </cdr:nvSpPr>
      <cdr:spPr>
        <a:xfrm xmlns:a="http://schemas.openxmlformats.org/drawingml/2006/main">
          <a:off x="308920" y="391299"/>
          <a:ext cx="628135" cy="30891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E9F21C29-3644-41DD-BA94-5469FF11A311}" type="TxLink">
            <a:rPr lang="en-US" sz="1600" b="1" i="0" u="none" strike="noStrike">
              <a:solidFill>
                <a:schemeClr val="tx2"/>
              </a:solidFill>
              <a:latin typeface="Calibri" panose="020F0502020204030204" pitchFamily="34" charset="0"/>
              <a:ea typeface="Calibri" panose="020F0502020204030204" pitchFamily="34" charset="0"/>
              <a:cs typeface="Calibri" panose="020F0502020204030204" pitchFamily="34" charset="0"/>
            </a:rPr>
            <a:pPr/>
            <a:t>86%</a:t>
          </a:fld>
          <a:endParaRPr lang="en-US" sz="1600" b="1">
            <a:solidFill>
              <a:schemeClr val="tx2"/>
            </a:solidFill>
            <a:latin typeface="Calibri" panose="020F0502020204030204" pitchFamily="34" charset="0"/>
            <a:ea typeface="Calibri" panose="020F0502020204030204" pitchFamily="34" charset="0"/>
            <a:cs typeface="Calibri" panose="020F0502020204030204" pitchFamily="34"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0.27027</cdr:x>
      <cdr:y>0.39583</cdr:y>
    </cdr:from>
    <cdr:to>
      <cdr:x>0.81982</cdr:x>
      <cdr:y>0.70833</cdr:y>
    </cdr:to>
    <cdr:sp macro="" textlink="Pivot!$B$11">
      <cdr:nvSpPr>
        <cdr:cNvPr id="2" name="TextBox 31">
          <a:extLst xmlns:a="http://schemas.openxmlformats.org/drawingml/2006/main">
            <a:ext uri="{FF2B5EF4-FFF2-40B4-BE49-F238E27FC236}">
              <a16:creationId xmlns:a16="http://schemas.microsoft.com/office/drawing/2014/main" id="{CB1DADB7-7FD3-4085-B545-B36AF4FBCF64}"/>
            </a:ext>
          </a:extLst>
        </cdr:cNvPr>
        <cdr:cNvSpPr txBox="1"/>
      </cdr:nvSpPr>
      <cdr:spPr>
        <a:xfrm xmlns:a="http://schemas.openxmlformats.org/drawingml/2006/main">
          <a:off x="308920" y="391299"/>
          <a:ext cx="628135" cy="30891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fld id="{87CE0D53-DE5E-44CE-A04A-06D7AA2682E3}" type="TxLink">
            <a:rPr lang="en-US" sz="1600" b="1" i="0" u="none" strike="noStrike">
              <a:solidFill>
                <a:schemeClr val="tx2"/>
              </a:solidFill>
              <a:latin typeface="Calibri" panose="020F0502020204030204" pitchFamily="34" charset="0"/>
              <a:ea typeface="Calibri" panose="020F0502020204030204" pitchFamily="34" charset="0"/>
              <a:cs typeface="Calibri" panose="020F0502020204030204" pitchFamily="34" charset="0"/>
            </a:rPr>
            <a:pPr marL="0" indent="0"/>
            <a:t>85%</a:t>
          </a:fld>
          <a:endParaRPr lang="en-US" sz="1600" b="1" i="0" u="none" strike="noStrike">
            <a:solidFill>
              <a:schemeClr val="tx2"/>
            </a:solidFill>
            <a:latin typeface="Calibri" panose="020F0502020204030204" pitchFamily="34" charset="0"/>
            <a:ea typeface="Calibri" panose="020F0502020204030204" pitchFamily="34" charset="0"/>
            <a:cs typeface="Calibri" panose="020F0502020204030204"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0.31116</cdr:x>
      <cdr:y>0.42623</cdr:y>
    </cdr:from>
    <cdr:to>
      <cdr:x>0.86071</cdr:x>
      <cdr:y>0.73873</cdr:y>
    </cdr:to>
    <cdr:sp macro="" textlink="Pivot!$B$13">
      <cdr:nvSpPr>
        <cdr:cNvPr id="2" name="TextBox 31">
          <a:extLst xmlns:a="http://schemas.openxmlformats.org/drawingml/2006/main">
            <a:ext uri="{FF2B5EF4-FFF2-40B4-BE49-F238E27FC236}">
              <a16:creationId xmlns:a16="http://schemas.microsoft.com/office/drawing/2014/main" id="{CB1DADB7-7FD3-4085-B545-B36AF4FBCF64}"/>
            </a:ext>
          </a:extLst>
        </cdr:cNvPr>
        <cdr:cNvSpPr txBox="1"/>
      </cdr:nvSpPr>
      <cdr:spPr>
        <a:xfrm xmlns:a="http://schemas.openxmlformats.org/drawingml/2006/main">
          <a:off x="313454" y="433122"/>
          <a:ext cx="553606" cy="31755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fld id="{1EA29345-86F9-41BC-AF21-4F7ED1DE2870}" type="TxLink">
            <a:rPr lang="en-US" sz="1600" b="1" i="0" u="none" strike="noStrike">
              <a:solidFill>
                <a:schemeClr val="tx2"/>
              </a:solidFill>
              <a:latin typeface="Calibri" panose="020F0502020204030204" pitchFamily="34" charset="0"/>
              <a:ea typeface="Calibri" panose="020F0502020204030204" pitchFamily="34" charset="0"/>
              <a:cs typeface="Calibri" panose="020F0502020204030204" pitchFamily="34" charset="0"/>
            </a:rPr>
            <a:pPr marL="0" indent="0"/>
            <a:t>84%</a:t>
          </a:fld>
          <a:endParaRPr lang="en-US" sz="1600" b="1" i="0" u="none" strike="noStrike">
            <a:solidFill>
              <a:schemeClr val="tx2"/>
            </a:solidFill>
            <a:latin typeface="Calibri" panose="020F0502020204030204" pitchFamily="34" charset="0"/>
            <a:ea typeface="Calibri" panose="020F0502020204030204" pitchFamily="34" charset="0"/>
            <a:cs typeface="Calibri" panose="020F0502020204030204"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0.31116</cdr:x>
      <cdr:y>0.42623</cdr:y>
    </cdr:from>
    <cdr:to>
      <cdr:x>0.86071</cdr:x>
      <cdr:y>0.73873</cdr:y>
    </cdr:to>
    <cdr:sp macro="" textlink="Pivot!$B$15">
      <cdr:nvSpPr>
        <cdr:cNvPr id="2" name="TextBox 31">
          <a:extLst xmlns:a="http://schemas.openxmlformats.org/drawingml/2006/main">
            <a:ext uri="{FF2B5EF4-FFF2-40B4-BE49-F238E27FC236}">
              <a16:creationId xmlns:a16="http://schemas.microsoft.com/office/drawing/2014/main" id="{CB1DADB7-7FD3-4085-B545-B36AF4FBCF64}"/>
            </a:ext>
          </a:extLst>
        </cdr:cNvPr>
        <cdr:cNvSpPr txBox="1"/>
      </cdr:nvSpPr>
      <cdr:spPr>
        <a:xfrm xmlns:a="http://schemas.openxmlformats.org/drawingml/2006/main">
          <a:off x="313454" y="433122"/>
          <a:ext cx="553606" cy="31755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fld id="{971C5856-B9BE-4A8B-ABBA-1D4ECA200E47}" type="TxLink">
            <a:rPr lang="en-US" sz="1600" b="1" i="0" u="none" strike="noStrike">
              <a:solidFill>
                <a:schemeClr val="tx2"/>
              </a:solidFill>
              <a:latin typeface="Calibri" panose="020F0502020204030204" pitchFamily="34" charset="0"/>
              <a:ea typeface="Calibri" panose="020F0502020204030204" pitchFamily="34" charset="0"/>
              <a:cs typeface="Calibri" panose="020F0502020204030204" pitchFamily="34" charset="0"/>
            </a:rPr>
            <a:pPr marL="0" indent="0"/>
            <a:t>94%</a:t>
          </a:fld>
          <a:endParaRPr lang="en-US" sz="1600" b="1" i="0" u="none" strike="noStrike">
            <a:solidFill>
              <a:schemeClr val="tx2"/>
            </a:solidFill>
            <a:latin typeface="Calibri" panose="020F0502020204030204" pitchFamily="34" charset="0"/>
            <a:ea typeface="Calibri" panose="020F0502020204030204" pitchFamily="34" charset="0"/>
            <a:cs typeface="Calibri" panose="020F0502020204030204" pitchFamily="34" charset="0"/>
          </a:endParaRPr>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guyễn Phi Hoàng" refreshedDate="45739.716343749998" createdVersion="8" refreshedVersion="8" minRefreshableVersion="3" recordCount="63" xr:uid="{8A6A0751-09D3-42EC-81EF-C4BC7B2A7B7A}">
  <cacheSource type="worksheet">
    <worksheetSource name="Table2"/>
  </cacheSource>
  <cacheFields count="14">
    <cacheField name="Date" numFmtId="14">
      <sharedItems containsSemiMixedTypes="0" containsNonDate="0" containsDate="1" containsString="0" minDate="2023-01-02T00:00:00" maxDate="2023-12-16T00:00:00"/>
    </cacheField>
    <cacheField name="Region" numFmtId="0">
      <sharedItems count="4">
        <s v="East"/>
        <s v="West"/>
        <s v="South"/>
        <s v="North"/>
      </sharedItems>
    </cacheField>
    <cacheField name="Sales" numFmtId="164">
      <sharedItems containsSemiMixedTypes="0" containsString="0" containsNumber="1" containsInteger="1" minValue="1000" maxValue="6500"/>
    </cacheField>
    <cacheField name="Profit" numFmtId="164">
      <sharedItems containsSemiMixedTypes="0" containsString="0" containsNumber="1" minValue="385.71428571428601" maxValue="5214.2857142857101"/>
    </cacheField>
    <cacheField name="Target Sales" numFmtId="164">
      <sharedItems containsSemiMixedTypes="0" containsString="0" containsNumber="1" minValue="285.71428571428572" maxValue="6714.2857142857101"/>
    </cacheField>
    <cacheField name="No of Customers" numFmtId="0">
      <sharedItems containsSemiMixedTypes="0" containsString="0" containsNumber="1" containsInteger="1" minValue="15" maxValue="310"/>
    </cacheField>
    <cacheField name="Sales Completion Rate" numFmtId="0">
      <sharedItems containsSemiMixedTypes="0" containsString="0" containsNumber="1" minValue="0.7" maxValue="0.99"/>
    </cacheField>
    <cacheField name="Profit Completion Rate" numFmtId="0">
      <sharedItems containsSemiMixedTypes="0" containsString="0" containsNumber="1" minValue="0.7" maxValue="0.99"/>
    </cacheField>
    <cacheField name="Customer Completion Rate" numFmtId="0">
      <sharedItems containsSemiMixedTypes="0" containsString="0" containsNumber="1" minValue="0.7" maxValue="0.99"/>
    </cacheField>
    <cacheField name="Country" numFmtId="0">
      <sharedItems count="5">
        <s v="Argentina"/>
        <s v="Colombia"/>
        <s v="Brazil"/>
        <s v="Ecuador"/>
        <s v="Peru"/>
      </sharedItems>
    </cacheField>
    <cacheField name="Customer Satisfaction" numFmtId="0">
      <sharedItems count="5">
        <s v="Speed"/>
        <s v="Quality"/>
        <s v="Hygiene"/>
        <s v="Service"/>
        <s v="Availability"/>
      </sharedItems>
    </cacheField>
    <cacheField name="Score" numFmtId="0">
      <sharedItems containsSemiMixedTypes="0" containsString="0" containsNumber="1" containsInteger="1" minValue="2" maxValue="9"/>
    </cacheField>
    <cacheField name="Month" numFmtId="0">
      <sharedItems count="12">
        <s v="May"/>
        <s v="Feb"/>
        <s v="Oct"/>
        <s v="Nov"/>
        <s v="Mar"/>
        <s v="Apr"/>
        <s v="Aug"/>
        <s v="Jun"/>
        <s v="Jul"/>
        <s v="Sep"/>
        <s v="Dec"/>
        <s v="Jan"/>
      </sharedItems>
    </cacheField>
    <cacheField name="Quarter" numFmtId="0">
      <sharedItems count="4">
        <s v="Q2"/>
        <s v="Q1"/>
        <s v="Q4"/>
        <s v="Q3"/>
      </sharedItems>
    </cacheField>
  </cacheFields>
  <extLst>
    <ext xmlns:x14="http://schemas.microsoft.com/office/spreadsheetml/2009/9/main" uri="{725AE2AE-9491-48be-B2B4-4EB974FC3084}">
      <x14:pivotCacheDefinition pivotCacheId="9015724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d v="2023-05-14T00:00:00"/>
    <x v="0"/>
    <n v="2581"/>
    <n v="2957.1428571428601"/>
    <n v="5857"/>
    <n v="80"/>
    <n v="0.89"/>
    <n v="0.85"/>
    <n v="0.72"/>
    <x v="0"/>
    <x v="0"/>
    <n v="8"/>
    <x v="0"/>
    <x v="0"/>
  </r>
  <r>
    <d v="2023-02-26T00:00:00"/>
    <x v="1"/>
    <n v="3944"/>
    <n v="2957.1428571428601"/>
    <n v="5857"/>
    <n v="30"/>
    <n v="0.94"/>
    <n v="0.95"/>
    <n v="0.86"/>
    <x v="1"/>
    <x v="1"/>
    <n v="4"/>
    <x v="1"/>
    <x v="1"/>
  </r>
  <r>
    <d v="2023-02-27T00:00:00"/>
    <x v="2"/>
    <n v="3293"/>
    <n v="2957.1428571428601"/>
    <n v="5857"/>
    <n v="15"/>
    <n v="0.82"/>
    <n v="0.8"/>
    <n v="0.76"/>
    <x v="2"/>
    <x v="2"/>
    <n v="3"/>
    <x v="1"/>
    <x v="1"/>
  </r>
  <r>
    <d v="2023-02-28T00:00:00"/>
    <x v="2"/>
    <n v="2019"/>
    <n v="2957.1428571428601"/>
    <n v="5857"/>
    <n v="40"/>
    <n v="0.79"/>
    <n v="0.79"/>
    <n v="0.79"/>
    <x v="3"/>
    <x v="0"/>
    <n v="2"/>
    <x v="1"/>
    <x v="1"/>
  </r>
  <r>
    <d v="2023-10-29T00:00:00"/>
    <x v="1"/>
    <n v="2980"/>
    <n v="2958"/>
    <n v="5857"/>
    <n v="100"/>
    <n v="0.96"/>
    <n v="0.79"/>
    <n v="0.7"/>
    <x v="4"/>
    <x v="3"/>
    <n v="7"/>
    <x v="2"/>
    <x v="2"/>
  </r>
  <r>
    <d v="2023-10-30T00:00:00"/>
    <x v="1"/>
    <n v="2209"/>
    <n v="2957.1428571428601"/>
    <n v="5857"/>
    <n v="15"/>
    <n v="0.79"/>
    <n v="0.79"/>
    <n v="0.77"/>
    <x v="4"/>
    <x v="0"/>
    <n v="9"/>
    <x v="2"/>
    <x v="2"/>
  </r>
  <r>
    <d v="2023-10-31T00:00:00"/>
    <x v="3"/>
    <n v="2440"/>
    <n v="2957.1428571428601"/>
    <n v="5857"/>
    <n v="20"/>
    <n v="0.75"/>
    <n v="0.72"/>
    <n v="0.93"/>
    <x v="4"/>
    <x v="1"/>
    <n v="5"/>
    <x v="2"/>
    <x v="2"/>
  </r>
  <r>
    <d v="2023-11-01T00:00:00"/>
    <x v="3"/>
    <n v="2000"/>
    <n v="1328.57142857143"/>
    <n v="4428.5714285714303"/>
    <n v="90"/>
    <n v="0.92"/>
    <n v="0.99"/>
    <n v="0.74"/>
    <x v="2"/>
    <x v="1"/>
    <n v="6"/>
    <x v="3"/>
    <x v="2"/>
  </r>
  <r>
    <d v="2023-11-02T00:00:00"/>
    <x v="3"/>
    <n v="1431"/>
    <n v="1328.57142857143"/>
    <n v="4428.5714285714303"/>
    <n v="30"/>
    <n v="0.7"/>
    <n v="0.99"/>
    <n v="0.95"/>
    <x v="2"/>
    <x v="3"/>
    <n v="8"/>
    <x v="3"/>
    <x v="2"/>
  </r>
  <r>
    <d v="2023-11-03T00:00:00"/>
    <x v="1"/>
    <n v="3000"/>
    <n v="1328.57142857143"/>
    <n v="4428.5714285714303"/>
    <n v="15"/>
    <n v="0.91"/>
    <n v="0.98"/>
    <n v="0.89"/>
    <x v="2"/>
    <x v="3"/>
    <n v="4"/>
    <x v="3"/>
    <x v="2"/>
  </r>
  <r>
    <d v="2023-05-14T00:00:00"/>
    <x v="1"/>
    <n v="4000"/>
    <n v="1328.57142857143"/>
    <n v="4428.5714285714303"/>
    <n v="40"/>
    <n v="0.74"/>
    <n v="0.85"/>
    <n v="0.7"/>
    <x v="2"/>
    <x v="0"/>
    <n v="3"/>
    <x v="0"/>
    <x v="0"/>
  </r>
  <r>
    <d v="2023-10-26T00:00:00"/>
    <x v="0"/>
    <n v="1000"/>
    <n v="1328.57142857143"/>
    <n v="4428.5714285714303"/>
    <n v="100"/>
    <n v="0.9"/>
    <n v="0.9"/>
    <n v="0.72"/>
    <x v="2"/>
    <x v="1"/>
    <n v="2"/>
    <x v="2"/>
    <x v="2"/>
  </r>
  <r>
    <d v="2023-03-10T00:00:00"/>
    <x v="0"/>
    <n v="2000"/>
    <n v="1328.57142857143"/>
    <n v="4428.5714285714303"/>
    <n v="15"/>
    <n v="0.95"/>
    <n v="0.97"/>
    <n v="0.81"/>
    <x v="2"/>
    <x v="2"/>
    <n v="7"/>
    <x v="4"/>
    <x v="1"/>
  </r>
  <r>
    <d v="2023-04-28T00:00:00"/>
    <x v="2"/>
    <n v="2000"/>
    <n v="1328.57142857143"/>
    <n v="4428.5714285714303"/>
    <n v="20"/>
    <n v="0.99"/>
    <n v="0.79"/>
    <n v="0.75"/>
    <x v="2"/>
    <x v="3"/>
    <n v="9"/>
    <x v="5"/>
    <x v="0"/>
  </r>
  <r>
    <d v="2023-10-19T00:00:00"/>
    <x v="2"/>
    <n v="4000"/>
    <n v="1328.57142857143"/>
    <n v="1428.57142857143"/>
    <n v="45"/>
    <n v="0.86"/>
    <n v="0.97"/>
    <n v="0.89"/>
    <x v="0"/>
    <x v="4"/>
    <n v="5"/>
    <x v="2"/>
    <x v="2"/>
  </r>
  <r>
    <d v="2023-08-22T00:00:00"/>
    <x v="0"/>
    <n v="6000"/>
    <n v="1328.57142857143"/>
    <n v="1428.57142857143"/>
    <n v="43"/>
    <n v="0.83"/>
    <n v="0.72"/>
    <n v="0.74"/>
    <x v="1"/>
    <x v="0"/>
    <n v="6"/>
    <x v="6"/>
    <x v="3"/>
  </r>
  <r>
    <d v="2023-08-09T00:00:00"/>
    <x v="1"/>
    <n v="6500"/>
    <n v="1328.57142857143"/>
    <n v="1428.57142857143"/>
    <n v="43"/>
    <n v="0.74"/>
    <n v="0.78"/>
    <n v="0.94"/>
    <x v="2"/>
    <x v="1"/>
    <n v="8"/>
    <x v="6"/>
    <x v="3"/>
  </r>
  <r>
    <d v="2023-06-01T00:00:00"/>
    <x v="3"/>
    <n v="1200"/>
    <n v="1328.57142857143"/>
    <n v="1428.57142857143"/>
    <n v="43"/>
    <n v="0.8"/>
    <n v="0.84"/>
    <n v="0.81"/>
    <x v="3"/>
    <x v="1"/>
    <n v="4"/>
    <x v="7"/>
    <x v="0"/>
  </r>
  <r>
    <d v="2023-03-01T00:00:00"/>
    <x v="3"/>
    <n v="3000"/>
    <n v="1328.57142857143"/>
    <n v="1428.5714285714287"/>
    <n v="43"/>
    <n v="0.89"/>
    <n v="0.99"/>
    <n v="0.97"/>
    <x v="0"/>
    <x v="0"/>
    <n v="3"/>
    <x v="4"/>
    <x v="1"/>
  </r>
  <r>
    <d v="2023-11-27T00:00:00"/>
    <x v="3"/>
    <n v="2000"/>
    <n v="1328.57142857143"/>
    <n v="1428.5714285714287"/>
    <n v="40"/>
    <n v="0.71"/>
    <n v="0.87"/>
    <n v="0.94"/>
    <x v="1"/>
    <x v="4"/>
    <n v="2"/>
    <x v="3"/>
    <x v="2"/>
  </r>
  <r>
    <d v="2023-10-14T00:00:00"/>
    <x v="3"/>
    <n v="2000"/>
    <n v="1328.57142857143"/>
    <n v="1428.5714285714287"/>
    <n v="43"/>
    <n v="0.9"/>
    <n v="0.72"/>
    <n v="0.94"/>
    <x v="2"/>
    <x v="0"/>
    <n v="7"/>
    <x v="2"/>
    <x v="2"/>
  </r>
  <r>
    <d v="2023-06-21T00:00:00"/>
    <x v="0"/>
    <n v="3000"/>
    <n v="5214.2857142857101"/>
    <n v="6714.2857142857101"/>
    <n v="100"/>
    <n v="0.89"/>
    <n v="0.85"/>
    <n v="0.87"/>
    <x v="3"/>
    <x v="1"/>
    <n v="9"/>
    <x v="7"/>
    <x v="0"/>
  </r>
  <r>
    <d v="2023-07-23T00:00:00"/>
    <x v="2"/>
    <n v="4500"/>
    <n v="5214.2857142857101"/>
    <n v="6714.2857142857101"/>
    <n v="100"/>
    <n v="0.89"/>
    <n v="0.8"/>
    <n v="0.88"/>
    <x v="0"/>
    <x v="2"/>
    <n v="5"/>
    <x v="8"/>
    <x v="3"/>
  </r>
  <r>
    <d v="2023-07-20T00:00:00"/>
    <x v="0"/>
    <n v="5500"/>
    <n v="1214.2857142857099"/>
    <n v="6714.2857142857101"/>
    <n v="100"/>
    <n v="0.98"/>
    <n v="0.99"/>
    <n v="0.81"/>
    <x v="2"/>
    <x v="0"/>
    <n v="6"/>
    <x v="8"/>
    <x v="3"/>
  </r>
  <r>
    <d v="2023-07-22T00:00:00"/>
    <x v="1"/>
    <n v="1000"/>
    <n v="5214.2857142857101"/>
    <n v="6714.2857142857101"/>
    <n v="100"/>
    <n v="0.81"/>
    <n v="0.91"/>
    <n v="0.95"/>
    <x v="3"/>
    <x v="4"/>
    <n v="8"/>
    <x v="8"/>
    <x v="3"/>
  </r>
  <r>
    <d v="2023-04-02T00:00:00"/>
    <x v="0"/>
    <n v="2000"/>
    <n v="5214.2857142857101"/>
    <n v="6714.2857142857101"/>
    <n v="100"/>
    <n v="0.97"/>
    <n v="0.85"/>
    <n v="0.85"/>
    <x v="0"/>
    <x v="0"/>
    <n v="4"/>
    <x v="5"/>
    <x v="0"/>
  </r>
  <r>
    <d v="2023-02-22T00:00:00"/>
    <x v="0"/>
    <n v="2000"/>
    <n v="5214.2857142857101"/>
    <n v="6714.2857142857101"/>
    <n v="100"/>
    <n v="0.89"/>
    <n v="0.94"/>
    <n v="0.8"/>
    <x v="1"/>
    <x v="0"/>
    <n v="3"/>
    <x v="1"/>
    <x v="1"/>
  </r>
  <r>
    <d v="2023-09-10T00:00:00"/>
    <x v="0"/>
    <n v="2000"/>
    <n v="5214.2857142857101"/>
    <n v="6714.2857142857101"/>
    <n v="100"/>
    <n v="0.88"/>
    <n v="0.94"/>
    <n v="0.7"/>
    <x v="2"/>
    <x v="2"/>
    <n v="2"/>
    <x v="9"/>
    <x v="3"/>
  </r>
  <r>
    <d v="2023-12-15T00:00:00"/>
    <x v="0"/>
    <n v="2000"/>
    <n v="2957.1428571428601"/>
    <n v="2857.1428571428573"/>
    <n v="90"/>
    <n v="0.75"/>
    <n v="0.77"/>
    <n v="0.84"/>
    <x v="3"/>
    <x v="3"/>
    <n v="7"/>
    <x v="10"/>
    <x v="2"/>
  </r>
  <r>
    <d v="2023-03-12T00:00:00"/>
    <x v="0"/>
    <n v="1700"/>
    <n v="2957.1428571428601"/>
    <n v="2857.1428571428573"/>
    <n v="80"/>
    <n v="0.73"/>
    <n v="0.96"/>
    <n v="0.93"/>
    <x v="3"/>
    <x v="4"/>
    <n v="4"/>
    <x v="4"/>
    <x v="1"/>
  </r>
  <r>
    <d v="2023-09-10T00:00:00"/>
    <x v="0"/>
    <n v="1600"/>
    <n v="2957.1428571428601"/>
    <n v="2857.1428571428573"/>
    <n v="90"/>
    <n v="0.93"/>
    <n v="0.74"/>
    <n v="0.93"/>
    <x v="2"/>
    <x v="0"/>
    <n v="5"/>
    <x v="9"/>
    <x v="3"/>
  </r>
  <r>
    <d v="2023-01-02T00:00:00"/>
    <x v="1"/>
    <n v="1200"/>
    <n v="2957.1428571428601"/>
    <n v="2857.1428571428573"/>
    <n v="110"/>
    <n v="0.85"/>
    <n v="0.7"/>
    <n v="0.99"/>
    <x v="3"/>
    <x v="1"/>
    <n v="6"/>
    <x v="11"/>
    <x v="1"/>
  </r>
  <r>
    <d v="2023-10-28T00:00:00"/>
    <x v="2"/>
    <n v="2500"/>
    <n v="2957.1428571428601"/>
    <n v="2857.1428571428573"/>
    <n v="90"/>
    <n v="0.92"/>
    <n v="0.99"/>
    <n v="0.88"/>
    <x v="0"/>
    <x v="2"/>
    <n v="8"/>
    <x v="2"/>
    <x v="2"/>
  </r>
  <r>
    <d v="2023-06-26T00:00:00"/>
    <x v="2"/>
    <n v="2100"/>
    <n v="2957.1428571428601"/>
    <n v="2857.1428571428573"/>
    <n v="100"/>
    <n v="0.75"/>
    <n v="0.97"/>
    <n v="0.83"/>
    <x v="1"/>
    <x v="3"/>
    <n v="4"/>
    <x v="7"/>
    <x v="0"/>
  </r>
  <r>
    <d v="2023-11-13T00:00:00"/>
    <x v="2"/>
    <n v="2150"/>
    <n v="2957.1428571428601"/>
    <n v="2857.1428571428573"/>
    <n v="90"/>
    <n v="0.77"/>
    <n v="0.97"/>
    <n v="0.78"/>
    <x v="0"/>
    <x v="4"/>
    <n v="3"/>
    <x v="3"/>
    <x v="2"/>
  </r>
  <r>
    <d v="2023-06-30T00:00:00"/>
    <x v="2"/>
    <n v="2200"/>
    <n v="757.142857142857"/>
    <n v="857.14285714285711"/>
    <n v="228"/>
    <n v="0.79"/>
    <n v="0.75"/>
    <n v="0.93"/>
    <x v="1"/>
    <x v="0"/>
    <n v="2"/>
    <x v="7"/>
    <x v="0"/>
  </r>
  <r>
    <d v="2023-04-14T00:00:00"/>
    <x v="1"/>
    <n v="1800"/>
    <n v="757.142857142857"/>
    <n v="857.14285714285711"/>
    <n v="220"/>
    <n v="0.81"/>
    <n v="0.98"/>
    <n v="0.86"/>
    <x v="2"/>
    <x v="1"/>
    <n v="7"/>
    <x v="5"/>
    <x v="0"/>
  </r>
  <r>
    <d v="2023-12-06T00:00:00"/>
    <x v="3"/>
    <n v="1800"/>
    <n v="757.142857142857"/>
    <n v="857.14285714285711"/>
    <n v="228"/>
    <n v="0.86"/>
    <n v="0.82"/>
    <n v="0.86"/>
    <x v="3"/>
    <x v="2"/>
    <n v="9"/>
    <x v="10"/>
    <x v="2"/>
  </r>
  <r>
    <d v="2023-05-08T00:00:00"/>
    <x v="0"/>
    <n v="1414"/>
    <n v="757.142857142857"/>
    <n v="857.14285714285711"/>
    <n v="238"/>
    <n v="0.72"/>
    <n v="0.95"/>
    <n v="0.9"/>
    <x v="4"/>
    <x v="3"/>
    <n v="5"/>
    <x v="0"/>
    <x v="0"/>
  </r>
  <r>
    <d v="2023-04-03T00:00:00"/>
    <x v="2"/>
    <n v="2100"/>
    <n v="757.142857142857"/>
    <n v="857.14285714285711"/>
    <n v="228"/>
    <n v="0.71"/>
    <n v="0.8"/>
    <n v="0.76"/>
    <x v="4"/>
    <x v="4"/>
    <n v="5"/>
    <x v="5"/>
    <x v="0"/>
  </r>
  <r>
    <d v="2023-06-01T00:00:00"/>
    <x v="2"/>
    <n v="2500"/>
    <n v="757.142857142857"/>
    <n v="857.14285714285711"/>
    <n v="230"/>
    <n v="0.97"/>
    <n v="0.95"/>
    <n v="0.85"/>
    <x v="4"/>
    <x v="0"/>
    <n v="8"/>
    <x v="7"/>
    <x v="0"/>
  </r>
  <r>
    <d v="2023-11-03T00:00:00"/>
    <x v="3"/>
    <n v="2200"/>
    <n v="757.142857142857"/>
    <n v="857.14285714285711"/>
    <n v="228"/>
    <n v="0.95"/>
    <n v="0.85"/>
    <n v="0.91"/>
    <x v="2"/>
    <x v="1"/>
    <n v="4"/>
    <x v="3"/>
    <x v="2"/>
  </r>
  <r>
    <d v="2023-05-14T00:00:00"/>
    <x v="0"/>
    <n v="2500"/>
    <n v="914.28571428571399"/>
    <n v="714.28571428571433"/>
    <n v="250"/>
    <n v="0.97"/>
    <n v="0.7"/>
    <n v="0.93"/>
    <x v="2"/>
    <x v="2"/>
    <n v="3"/>
    <x v="0"/>
    <x v="0"/>
  </r>
  <r>
    <d v="2023-10-26T00:00:00"/>
    <x v="2"/>
    <n v="2200"/>
    <n v="914.28571428571399"/>
    <n v="714.28571428571433"/>
    <n v="240"/>
    <n v="0.9"/>
    <n v="0.98"/>
    <n v="0.96"/>
    <x v="2"/>
    <x v="3"/>
    <n v="2"/>
    <x v="2"/>
    <x v="2"/>
  </r>
  <r>
    <d v="2023-10-27T00:00:00"/>
    <x v="0"/>
    <n v="2500"/>
    <n v="914.28571428571399"/>
    <n v="714.28571428571433"/>
    <n v="270"/>
    <n v="0.9"/>
    <n v="0.95"/>
    <n v="0.98"/>
    <x v="2"/>
    <x v="4"/>
    <n v="3"/>
    <x v="2"/>
    <x v="2"/>
  </r>
  <r>
    <d v="2023-01-28T00:00:00"/>
    <x v="1"/>
    <n v="2000"/>
    <n v="914.28571428571399"/>
    <n v="714.28571428571433"/>
    <n v="259"/>
    <n v="0.96"/>
    <n v="0.81"/>
    <n v="0.85"/>
    <x v="2"/>
    <x v="0"/>
    <n v="9"/>
    <x v="11"/>
    <x v="1"/>
  </r>
  <r>
    <d v="2023-01-29T00:00:00"/>
    <x v="1"/>
    <n v="2500"/>
    <n v="914.28571428571399"/>
    <n v="714.28571428571433"/>
    <n v="260"/>
    <n v="0.98"/>
    <n v="0.84"/>
    <n v="0.89"/>
    <x v="2"/>
    <x v="0"/>
    <n v="5"/>
    <x v="11"/>
    <x v="1"/>
  </r>
  <r>
    <d v="2023-01-30T00:00:00"/>
    <x v="1"/>
    <n v="2500"/>
    <n v="914.28571428571399"/>
    <n v="714.28571428571433"/>
    <n v="260"/>
    <n v="0.76"/>
    <n v="0.7"/>
    <n v="0.86"/>
    <x v="2"/>
    <x v="2"/>
    <n v="6"/>
    <x v="11"/>
    <x v="1"/>
  </r>
  <r>
    <d v="2023-01-31T00:00:00"/>
    <x v="0"/>
    <n v="2500"/>
    <n v="914.28571428571399"/>
    <n v="714.28571428571433"/>
    <n v="261"/>
    <n v="0.91"/>
    <n v="0.77"/>
    <n v="0.75"/>
    <x v="0"/>
    <x v="3"/>
    <n v="8"/>
    <x v="11"/>
    <x v="1"/>
  </r>
  <r>
    <d v="2023-11-01T00:00:00"/>
    <x v="0"/>
    <n v="2500"/>
    <n v="914.28571428571399"/>
    <n v="714.28571428571433"/>
    <n v="242"/>
    <n v="0.79"/>
    <n v="0.81"/>
    <n v="0.74"/>
    <x v="1"/>
    <x v="4"/>
    <n v="4"/>
    <x v="3"/>
    <x v="2"/>
  </r>
  <r>
    <d v="2023-11-02T00:00:00"/>
    <x v="0"/>
    <n v="2250"/>
    <n v="914.28571428571399"/>
    <n v="714.28571428571433"/>
    <n v="250"/>
    <n v="0.85"/>
    <n v="0.82"/>
    <n v="0.73"/>
    <x v="2"/>
    <x v="0"/>
    <n v="3"/>
    <x v="3"/>
    <x v="2"/>
  </r>
  <r>
    <d v="2023-11-03T00:00:00"/>
    <x v="0"/>
    <n v="2500"/>
    <n v="914.28571428571399"/>
    <n v="714.28571428571433"/>
    <n v="242"/>
    <n v="0.88"/>
    <n v="0.84"/>
    <n v="0.75"/>
    <x v="3"/>
    <x v="1"/>
    <n v="2"/>
    <x v="3"/>
    <x v="2"/>
  </r>
  <r>
    <d v="2023-05-14T00:00:00"/>
    <x v="0"/>
    <n v="2500"/>
    <n v="914.28571428571399"/>
    <n v="714.28571428571433"/>
    <n v="242"/>
    <n v="0.81"/>
    <n v="0.92"/>
    <n v="0.91"/>
    <x v="0"/>
    <x v="2"/>
    <n v="7"/>
    <x v="0"/>
    <x v="0"/>
  </r>
  <r>
    <d v="2023-10-26T00:00:00"/>
    <x v="2"/>
    <n v="2500"/>
    <n v="914.28571428571399"/>
    <n v="714.28571428571433"/>
    <n v="242"/>
    <n v="0.84"/>
    <n v="0.73"/>
    <n v="0.99"/>
    <x v="1"/>
    <x v="3"/>
    <n v="9"/>
    <x v="2"/>
    <x v="2"/>
  </r>
  <r>
    <d v="2023-03-10T00:00:00"/>
    <x v="2"/>
    <n v="2500"/>
    <n v="914.28571428571399"/>
    <n v="714.28571428571433"/>
    <n v="240"/>
    <n v="0.93"/>
    <n v="0.79"/>
    <n v="0.72"/>
    <x v="2"/>
    <x v="4"/>
    <n v="5"/>
    <x v="4"/>
    <x v="1"/>
  </r>
  <r>
    <d v="2023-04-28T00:00:00"/>
    <x v="2"/>
    <n v="2500"/>
    <n v="914.28571428571399"/>
    <n v="714.28571428571433"/>
    <n v="242"/>
    <n v="0.84"/>
    <n v="0.79"/>
    <n v="0.8"/>
    <x v="3"/>
    <x v="0"/>
    <n v="6"/>
    <x v="5"/>
    <x v="0"/>
  </r>
  <r>
    <d v="2023-01-19T00:00:00"/>
    <x v="2"/>
    <n v="2200"/>
    <n v="385.71428571428601"/>
    <n v="285.71428571428572"/>
    <n v="285"/>
    <n v="0.85"/>
    <n v="0.91"/>
    <n v="0.84"/>
    <x v="0"/>
    <x v="1"/>
    <n v="8"/>
    <x v="11"/>
    <x v="1"/>
  </r>
  <r>
    <d v="2023-08-22T00:00:00"/>
    <x v="1"/>
    <n v="2150"/>
    <n v="385.71428571428601"/>
    <n v="285.71428571428572"/>
    <n v="275"/>
    <n v="0.86"/>
    <n v="0.75"/>
    <n v="0.96"/>
    <x v="2"/>
    <x v="2"/>
    <n v="4"/>
    <x v="6"/>
    <x v="3"/>
  </r>
  <r>
    <d v="2023-08-09T00:00:00"/>
    <x v="3"/>
    <n v="2400"/>
    <n v="385.71428571428601"/>
    <n v="285.71428571428572"/>
    <n v="285"/>
    <n v="0.96"/>
    <n v="0.77"/>
    <n v="0.92"/>
    <x v="3"/>
    <x v="3"/>
    <n v="3"/>
    <x v="6"/>
    <x v="3"/>
  </r>
  <r>
    <d v="2023-06-01T00:00:00"/>
    <x v="2"/>
    <n v="2450"/>
    <n v="385.71428571428601"/>
    <n v="285.71428571428572"/>
    <n v="290"/>
    <n v="0.99"/>
    <n v="0.97"/>
    <n v="0.73"/>
    <x v="0"/>
    <x v="4"/>
    <n v="2"/>
    <x v="7"/>
    <x v="0"/>
  </r>
  <r>
    <d v="2023-03-01T00:00:00"/>
    <x v="1"/>
    <n v="2500"/>
    <n v="385.71428571428601"/>
    <n v="285.71428571428572"/>
    <n v="310"/>
    <n v="0.77"/>
    <n v="0.72"/>
    <n v="0.85"/>
    <x v="1"/>
    <x v="0"/>
    <n v="7"/>
    <x v="4"/>
    <x v="1"/>
  </r>
  <r>
    <d v="2023-11-27T00:00:00"/>
    <x v="3"/>
    <n v="2450"/>
    <n v="385.71428571428601"/>
    <n v="285.71428571428572"/>
    <n v="270"/>
    <n v="0.77"/>
    <n v="0.96"/>
    <n v="0.78"/>
    <x v="2"/>
    <x v="1"/>
    <n v="9"/>
    <x v="3"/>
    <x v="2"/>
  </r>
  <r>
    <d v="2023-10-14T00:00:00"/>
    <x v="2"/>
    <n v="2400"/>
    <n v="385.71428571428601"/>
    <n v="285.71428571428572"/>
    <n v="285"/>
    <n v="0.78"/>
    <n v="0.8"/>
    <n v="0.85"/>
    <x v="3"/>
    <x v="2"/>
    <n v="5"/>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C28880-AC8D-4ABA-B083-998DD7A87944}" name="PivotTable15" cacheId="2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14">
    <pivotField numFmtId="14" showAll="0"/>
    <pivotField showAll="0"/>
    <pivotField numFmtId="164" showAll="0"/>
    <pivotField numFmtId="164" showAll="0"/>
    <pivotField numFmtId="164" showAll="0"/>
    <pivotField showAll="0"/>
    <pivotField dataField="1" showAll="0"/>
    <pivotField dataField="1" showAll="0"/>
    <pivotField dataField="1" showAll="0"/>
    <pivotField showAll="0"/>
    <pivotField showAll="0"/>
    <pivotField showAll="0"/>
    <pivotField showAll="0">
      <items count="13">
        <item x="11"/>
        <item x="1"/>
        <item x="4"/>
        <item x="5"/>
        <item x="0"/>
        <item x="7"/>
        <item x="8"/>
        <item x="6"/>
        <item x="9"/>
        <item x="2"/>
        <item x="3"/>
        <item x="10"/>
        <item t="default"/>
      </items>
    </pivotField>
    <pivotField showAll="0">
      <items count="5">
        <item x="1"/>
        <item x="0"/>
        <item x="3"/>
        <item x="2"/>
        <item t="default"/>
      </items>
    </pivotField>
  </pivotFields>
  <rowFields count="1">
    <field x="-2"/>
  </rowFields>
  <rowItems count="3">
    <i>
      <x/>
    </i>
    <i i="1">
      <x v="1"/>
    </i>
    <i i="2">
      <x v="2"/>
    </i>
  </rowItems>
  <colItems count="1">
    <i/>
  </colItems>
  <dataFields count="3">
    <dataField name="Average of Sales Completion Rate" fld="6" subtotal="average" baseField="0" baseItem="1"/>
    <dataField name="Average of Customer Completion Rate" fld="8" subtotal="average" baseField="0" baseItem="1"/>
    <dataField name="Average of Profit Completion Rate" fld="7" subtotal="average" baseField="0" baseItem="1"/>
  </dataFields>
  <formats count="2">
    <format dxfId="156">
      <pivotArea outline="0" collapsedLevelsAreSubtotals="1" fieldPosition="0"/>
    </format>
    <format dxfId="155">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34EA13-5C2F-40F7-BEB3-89B0D64AF6FC}" name="PivotTable8"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3:T9" firstHeaderRow="1" firstDataRow="1" firstDataCol="1"/>
  <pivotFields count="14">
    <pivotField numFmtId="14" showAll="0"/>
    <pivotField showAll="0"/>
    <pivotField dataField="1" numFmtId="164" showAll="0"/>
    <pivotField numFmtId="164" showAll="0"/>
    <pivotField numFmtId="164" showAll="0"/>
    <pivotField showAll="0"/>
    <pivotField showAll="0"/>
    <pivotField showAll="0"/>
    <pivotField showAll="0"/>
    <pivotField axis="axisRow" showAll="0">
      <items count="6">
        <item x="0"/>
        <item x="2"/>
        <item x="1"/>
        <item x="3"/>
        <item x="4"/>
        <item t="default"/>
      </items>
    </pivotField>
    <pivotField showAll="0"/>
    <pivotField showAll="0"/>
    <pivotField showAll="0">
      <items count="13">
        <item x="11"/>
        <item x="1"/>
        <item x="4"/>
        <item x="5"/>
        <item x="0"/>
        <item x="7"/>
        <item x="8"/>
        <item x="6"/>
        <item x="9"/>
        <item x="2"/>
        <item x="3"/>
        <item x="10"/>
        <item t="default"/>
      </items>
    </pivotField>
    <pivotField showAll="0">
      <items count="5">
        <item x="1"/>
        <item x="0"/>
        <item x="3"/>
        <item x="2"/>
        <item t="default"/>
      </items>
    </pivotField>
  </pivotFields>
  <rowFields count="1">
    <field x="9"/>
  </rowFields>
  <rowItems count="6">
    <i>
      <x/>
    </i>
    <i>
      <x v="1"/>
    </i>
    <i>
      <x v="2"/>
    </i>
    <i>
      <x v="3"/>
    </i>
    <i>
      <x v="4"/>
    </i>
    <i t="grand">
      <x/>
    </i>
  </rowItems>
  <colItems count="1">
    <i/>
  </colItems>
  <dataFields count="1">
    <dataField name=" Sales" fld="2" baseField="0" baseItem="0" numFmtId="164"/>
  </dataFields>
  <formats count="1">
    <format dxfId="157">
      <pivotArea collapsedLevelsAreSubtotals="1" fieldPosition="0">
        <references count="1">
          <reference field="9"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659757-4215-4895-80F8-89B19AF61ECB}"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P3:Q9" firstHeaderRow="1" firstDataRow="1" firstDataCol="1"/>
  <pivotFields count="14">
    <pivotField numFmtId="14" showAll="0"/>
    <pivotField showAll="0">
      <items count="5">
        <item x="0"/>
        <item x="3"/>
        <item x="2"/>
        <item x="1"/>
        <item t="default"/>
      </items>
    </pivotField>
    <pivotField numFmtId="164" showAll="0"/>
    <pivotField numFmtId="164" showAll="0"/>
    <pivotField numFmtId="164" showAll="0"/>
    <pivotField showAll="0"/>
    <pivotField showAll="0"/>
    <pivotField showAll="0"/>
    <pivotField showAll="0"/>
    <pivotField showAll="0"/>
    <pivotField axis="axisRow" showAll="0" sortType="descending">
      <items count="6">
        <item x="4"/>
        <item x="2"/>
        <item x="1"/>
        <item x="3"/>
        <item x="0"/>
        <item t="default"/>
      </items>
      <autoSortScope>
        <pivotArea dataOnly="0" outline="0" fieldPosition="0">
          <references count="1">
            <reference field="4294967294" count="1" selected="0">
              <x v="0"/>
            </reference>
          </references>
        </pivotArea>
      </autoSortScope>
    </pivotField>
    <pivotField dataField="1" showAll="0"/>
    <pivotField showAll="0">
      <items count="13">
        <item x="11"/>
        <item x="1"/>
        <item x="4"/>
        <item x="5"/>
        <item x="0"/>
        <item x="7"/>
        <item x="8"/>
        <item x="6"/>
        <item x="9"/>
        <item x="2"/>
        <item x="3"/>
        <item x="10"/>
        <item t="default"/>
      </items>
    </pivotField>
    <pivotField showAll="0">
      <items count="5">
        <item x="1"/>
        <item x="0"/>
        <item x="3"/>
        <item x="2"/>
        <item t="default"/>
      </items>
    </pivotField>
  </pivotFields>
  <rowFields count="1">
    <field x="10"/>
  </rowFields>
  <rowItems count="6">
    <i>
      <x v="4"/>
    </i>
    <i>
      <x v="2"/>
    </i>
    <i>
      <x v="3"/>
    </i>
    <i>
      <x v="1"/>
    </i>
    <i>
      <x/>
    </i>
    <i t="grand">
      <x/>
    </i>
  </rowItems>
  <colItems count="1">
    <i/>
  </colItems>
  <dataFields count="1">
    <dataField name=" Score" fld="11" baseField="0" baseItem="0"/>
  </dataFields>
  <formats count="1">
    <format dxfId="158">
      <pivotArea collapsedLevelsAreSubtotals="1" fieldPosition="0">
        <references count="1">
          <reference field="1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E6DA55-8737-4355-9B7F-553A62217CF9}"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L3:N8" firstHeaderRow="0" firstDataRow="1" firstDataCol="1"/>
  <pivotFields count="14">
    <pivotField numFmtId="14" showAll="0"/>
    <pivotField axis="axisRow" showAll="0" sortType="descending">
      <items count="5">
        <item x="0"/>
        <item x="3"/>
        <item x="2"/>
        <item x="1"/>
        <item t="default"/>
      </items>
      <autoSortScope>
        <pivotArea dataOnly="0" outline="0" fieldPosition="0">
          <references count="1">
            <reference field="4294967294" count="1" selected="0">
              <x v="1"/>
            </reference>
          </references>
        </pivotArea>
      </autoSortScope>
    </pivotField>
    <pivotField dataField="1" numFmtId="164" showAll="0"/>
    <pivotField dataField="1" numFmtId="164" showAll="0"/>
    <pivotField numFmtId="164" showAll="0"/>
    <pivotField showAll="0"/>
    <pivotField showAll="0"/>
    <pivotField showAll="0"/>
    <pivotField showAll="0"/>
    <pivotField showAll="0"/>
    <pivotField showAll="0"/>
    <pivotField showAll="0"/>
    <pivotField showAll="0">
      <items count="13">
        <item x="11"/>
        <item x="1"/>
        <item x="4"/>
        <item x="5"/>
        <item x="0"/>
        <item x="7"/>
        <item x="8"/>
        <item x="6"/>
        <item x="9"/>
        <item x="2"/>
        <item x="3"/>
        <item x="10"/>
        <item t="default"/>
      </items>
    </pivotField>
    <pivotField showAll="0">
      <items count="5">
        <item x="1"/>
        <item x="0"/>
        <item x="3"/>
        <item x="2"/>
        <item t="default"/>
      </items>
    </pivotField>
  </pivotFields>
  <rowFields count="1">
    <field x="1"/>
  </rowFields>
  <rowItems count="5">
    <i>
      <x/>
    </i>
    <i>
      <x v="2"/>
    </i>
    <i>
      <x v="3"/>
    </i>
    <i>
      <x v="1"/>
    </i>
    <i t="grand">
      <x/>
    </i>
  </rowItems>
  <colFields count="1">
    <field x="-2"/>
  </colFields>
  <colItems count="2">
    <i>
      <x/>
    </i>
    <i i="1">
      <x v="1"/>
    </i>
  </colItems>
  <dataFields count="2">
    <dataField name=" Profit" fld="3" baseField="0" baseItem="0" numFmtId="164"/>
    <dataField name=" Sales" fld="2" baseField="0" baseItem="0" numFmtId="164"/>
  </dataFields>
  <formats count="1">
    <format dxfId="159">
      <pivotArea collapsedLevelsAreSubtotals="1" fieldPosition="0">
        <references count="1">
          <reference field="1" count="0"/>
        </references>
      </pivotArea>
    </format>
  </formats>
  <chartFormats count="3">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04AAF0-85AA-4E28-862C-96DC56C0E51E}"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3:J16" firstHeaderRow="1" firstDataRow="1" firstDataCol="1"/>
  <pivotFields count="14">
    <pivotField numFmtId="14" showAll="0"/>
    <pivotField showAll="0"/>
    <pivotField numFmtId="164" showAll="0"/>
    <pivotField numFmtId="164" showAll="0"/>
    <pivotField numFmtId="164" showAll="0"/>
    <pivotField dataField="1" showAll="0"/>
    <pivotField showAll="0"/>
    <pivotField showAll="0"/>
    <pivotField showAll="0"/>
    <pivotField showAll="0"/>
    <pivotField showAll="0"/>
    <pivotField showAll="0"/>
    <pivotField axis="axisRow" showAll="0">
      <items count="13">
        <item x="11"/>
        <item x="1"/>
        <item x="4"/>
        <item x="5"/>
        <item x="0"/>
        <item x="7"/>
        <item x="8"/>
        <item x="6"/>
        <item x="9"/>
        <item x="2"/>
        <item x="3"/>
        <item x="10"/>
        <item t="default"/>
      </items>
    </pivotField>
    <pivotField showAll="0">
      <items count="5">
        <item x="1"/>
        <item x="0"/>
        <item x="3"/>
        <item x="2"/>
        <item t="default"/>
      </items>
    </pivotField>
  </pivotFields>
  <rowFields count="1">
    <field x="12"/>
  </rowFields>
  <rowItems count="13">
    <i>
      <x/>
    </i>
    <i>
      <x v="1"/>
    </i>
    <i>
      <x v="2"/>
    </i>
    <i>
      <x v="3"/>
    </i>
    <i>
      <x v="4"/>
    </i>
    <i>
      <x v="5"/>
    </i>
    <i>
      <x v="6"/>
    </i>
    <i>
      <x v="7"/>
    </i>
    <i>
      <x v="8"/>
    </i>
    <i>
      <x v="9"/>
    </i>
    <i>
      <x v="10"/>
    </i>
    <i>
      <x v="11"/>
    </i>
    <i t="grand">
      <x/>
    </i>
  </rowItems>
  <colItems count="1">
    <i/>
  </colItems>
  <dataFields count="1">
    <dataField name="No of Customers " fld="5" baseField="0" baseItem="0"/>
  </dataFields>
  <formats count="4">
    <format dxfId="154">
      <pivotArea field="12" type="button" dataOnly="0" labelOnly="1" outline="0" axis="axisRow" fieldPosition="0"/>
    </format>
    <format dxfId="153">
      <pivotArea dataOnly="0" labelOnly="1" outline="0" axis="axisValues" fieldPosition="0"/>
    </format>
    <format dxfId="152">
      <pivotArea field="12" type="button" dataOnly="0" labelOnly="1" outline="0" axis="axisRow" fieldPosition="0"/>
    </format>
    <format dxfId="151">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CED660D-9372-4688-9530-570C5322AA99}"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E3:G16" firstHeaderRow="0" firstDataRow="1" firstDataCol="1"/>
  <pivotFields count="14">
    <pivotField numFmtId="14" showAll="0"/>
    <pivotField showAll="0"/>
    <pivotField dataField="1" numFmtId="164" showAll="0"/>
    <pivotField numFmtId="164" showAll="0"/>
    <pivotField dataField="1" numFmtId="164" showAll="0"/>
    <pivotField showAll="0"/>
    <pivotField showAll="0"/>
    <pivotField showAll="0"/>
    <pivotField showAll="0"/>
    <pivotField showAll="0"/>
    <pivotField showAll="0"/>
    <pivotField showAll="0"/>
    <pivotField axis="axisRow" showAll="0">
      <items count="13">
        <item x="11"/>
        <item x="1"/>
        <item x="4"/>
        <item x="5"/>
        <item x="0"/>
        <item x="7"/>
        <item x="8"/>
        <item x="6"/>
        <item x="9"/>
        <item x="2"/>
        <item x="3"/>
        <item x="10"/>
        <item t="default"/>
      </items>
    </pivotField>
    <pivotField showAll="0">
      <items count="5">
        <item x="1"/>
        <item x="0"/>
        <item x="3"/>
        <item x="2"/>
        <item t="default"/>
      </items>
    </pivotField>
  </pivotFields>
  <rowFields count="1">
    <field x="12"/>
  </rowFields>
  <rowItems count="13">
    <i>
      <x/>
    </i>
    <i>
      <x v="1"/>
    </i>
    <i>
      <x v="2"/>
    </i>
    <i>
      <x v="3"/>
    </i>
    <i>
      <x v="4"/>
    </i>
    <i>
      <x v="5"/>
    </i>
    <i>
      <x v="6"/>
    </i>
    <i>
      <x v="7"/>
    </i>
    <i>
      <x v="8"/>
    </i>
    <i>
      <x v="9"/>
    </i>
    <i>
      <x v="10"/>
    </i>
    <i>
      <x v="11"/>
    </i>
    <i t="grand">
      <x/>
    </i>
  </rowItems>
  <colFields count="1">
    <field x="-2"/>
  </colFields>
  <colItems count="2">
    <i>
      <x/>
    </i>
    <i i="1">
      <x v="1"/>
    </i>
  </colItems>
  <dataFields count="2">
    <dataField name="Sales " fld="2" baseField="0" baseItem="0" numFmtId="164"/>
    <dataField name="Target Sales " fld="4" baseField="0" baseItem="0" numFmtId="164"/>
  </dataFields>
  <formats count="1">
    <format dxfId="160">
      <pivotArea collapsedLevelsAreSubtotals="1" fieldPosition="0">
        <references count="1">
          <reference field="12" count="0"/>
        </references>
      </pivotArea>
    </format>
  </formats>
  <chartFormats count="14">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pivotArea type="data" outline="0" fieldPosition="0">
        <references count="2">
          <reference field="4294967294" count="1" selected="0">
            <x v="1"/>
          </reference>
          <reference field="12" count="1" selected="0">
            <x v="9"/>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 chart="15" format="6">
      <pivotArea type="data" outline="0" fieldPosition="0">
        <references count="2">
          <reference field="4294967294" count="1" selected="0">
            <x v="1"/>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8BDC10BE-0ED1-4052-B165-49C02990506D}" sourceName="Quarter">
  <pivotTables>
    <pivotTable tabId="3" name="PivotTable3"/>
    <pivotTable tabId="3" name="PivotTable15"/>
    <pivotTable tabId="3" name="PivotTable2"/>
    <pivotTable tabId="3" name="PivotTable4"/>
    <pivotTable tabId="3" name="PivotTable5"/>
    <pivotTable tabId="3" name="PivotTable8"/>
  </pivotTables>
  <data>
    <tabular pivotCacheId="901572431">
      <items count="4">
        <i x="1" s="1"/>
        <i x="0"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C51A4F7-FF85-4B8C-AACE-C09FDAE95E00}" sourceName="Month">
  <pivotTables>
    <pivotTable tabId="3" name="PivotTable3"/>
    <pivotTable tabId="3" name="PivotTable15"/>
    <pivotTable tabId="3" name="PivotTable2"/>
    <pivotTable tabId="3" name="PivotTable4"/>
    <pivotTable tabId="3" name="PivotTable5"/>
    <pivotTable tabId="3" name="PivotTable8"/>
  </pivotTables>
  <data>
    <tabular pivotCacheId="901572431">
      <items count="12">
        <i x="11" s="1"/>
        <i x="1" s="1"/>
        <i x="4" s="1"/>
        <i x="5" s="1"/>
        <i x="0" s="1"/>
        <i x="7" s="1"/>
        <i x="8" s="1"/>
        <i x="6" s="1"/>
        <i x="9" s="1"/>
        <i x="2" s="1"/>
        <i x="3"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xr10:uid="{DB886964-27BB-4D89-ADAC-46EC62C98ABB}" cache="Slicer_Quarter" caption="Quarter" style="SlicerStyleDark1" rowHeight="247650"/>
  <slicer name="Month" xr10:uid="{30156E42-965D-479A-B79A-42F2B9113549}" cache="Slicer_Month" caption="Month" style="SlicerStyleDark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EC7AB69-32E0-4081-B812-568A54C52A05}" name="Table2" displayName="Table2" ref="A1:N64" totalsRowShown="0">
  <autoFilter ref="A1:N64" xr:uid="{CEC7AB69-32E0-4081-B812-568A54C52A05}"/>
  <tableColumns count="14">
    <tableColumn id="1" xr3:uid="{8E0C00B3-D4AC-4793-B2D0-063F893D0DA4}" name="Date" dataDxfId="166"/>
    <tableColumn id="2" xr3:uid="{DCF71166-8CC3-4E70-BA60-BE7945B870E5}" name="Region"/>
    <tableColumn id="3" xr3:uid="{F9D9ADF8-5D4D-4DDF-B21D-2FDF1C0C97A4}" name="Sales" dataDxfId="165" dataCellStyle="Comma"/>
    <tableColumn id="4" xr3:uid="{8351E3C8-8BFD-47B7-9F67-2AE02907BEA9}" name="Profit" dataDxfId="164" dataCellStyle="Comma"/>
    <tableColumn id="5" xr3:uid="{CFB7889B-A567-4060-B192-2FC4A009B669}" name="Target Sales" dataDxfId="163" dataCellStyle="Comma"/>
    <tableColumn id="6" xr3:uid="{3C3AE37C-9EA7-4787-9A53-BC479090389B}" name="No of Customers"/>
    <tableColumn id="7" xr3:uid="{818BB758-2281-4E78-B439-ABB393DFACE0}" name="Sales Completion Rate"/>
    <tableColumn id="8" xr3:uid="{1D17372E-CB2F-4121-A725-272EDBEE50A9}" name="Profit Completion Rate"/>
    <tableColumn id="9" xr3:uid="{5C006FCE-F60E-4AA1-8294-BDEE3D626B91}" name="Customer Completion Rate"/>
    <tableColumn id="10" xr3:uid="{81ECEB23-7FDF-4067-BF16-66A50FE37421}" name="Country"/>
    <tableColumn id="11" xr3:uid="{5A6101D1-C6A2-4404-8256-71CDAE4F3AF8}" name="Customer Satisfaction"/>
    <tableColumn id="12" xr3:uid="{B6AF0793-1E74-48D0-A8FD-73B3AD67069D}" name="Score"/>
    <tableColumn id="13" xr3:uid="{9400893F-5754-4AE2-BB95-8318AC44C76E}" name="Month" dataDxfId="162">
      <calculatedColumnFormula>TEXT(Table2[[#This Row],[Date]],"mmm")</calculatedColumnFormula>
    </tableColumn>
    <tableColumn id="14" xr3:uid="{0017985C-D934-4497-993B-05ED2BCBDEE5}" name="Quarter" dataDxfId="161">
      <calculatedColumnFormula>"Q"&amp;ROUNDUP(MONTH(Table2[[#This Row],[Date]])/3,0)</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00EBB-4236-4385-B112-7436EAEB5F65}">
  <dimension ref="A1:N64"/>
  <sheetViews>
    <sheetView showGridLines="0" zoomScale="102" zoomScaleNormal="102" workbookViewId="0">
      <selection activeCell="C27" sqref="C27"/>
    </sheetView>
  </sheetViews>
  <sheetFormatPr defaultRowHeight="14.4" x14ac:dyDescent="0.3"/>
  <cols>
    <col min="1" max="1" width="10.88671875" style="1" bestFit="1" customWidth="1"/>
    <col min="3" max="4" width="9.88671875" style="4" bestFit="1" customWidth="1"/>
    <col min="5" max="5" width="12.5546875" style="4" customWidth="1"/>
    <col min="6" max="6" width="16.21875" customWidth="1"/>
    <col min="7" max="8" width="20.77734375" customWidth="1"/>
    <col min="9" max="9" width="24.33203125" customWidth="1"/>
    <col min="10" max="10" width="9.109375" customWidth="1"/>
    <col min="11" max="11" width="20.5546875" customWidth="1"/>
  </cols>
  <sheetData>
    <row r="1" spans="1:14" x14ac:dyDescent="0.3">
      <c r="A1" s="1" t="s">
        <v>0</v>
      </c>
      <c r="B1" t="s">
        <v>1</v>
      </c>
      <c r="C1" s="4" t="s">
        <v>2</v>
      </c>
      <c r="D1" s="4" t="s">
        <v>3</v>
      </c>
      <c r="E1" s="4" t="s">
        <v>4</v>
      </c>
      <c r="F1" t="s">
        <v>5</v>
      </c>
      <c r="G1" t="s">
        <v>6</v>
      </c>
      <c r="H1" t="s">
        <v>7</v>
      </c>
      <c r="I1" t="s">
        <v>8</v>
      </c>
      <c r="J1" t="s">
        <v>9</v>
      </c>
      <c r="K1" t="s">
        <v>10</v>
      </c>
      <c r="L1" t="s">
        <v>11</v>
      </c>
      <c r="M1" t="s">
        <v>26</v>
      </c>
      <c r="N1" t="s">
        <v>27</v>
      </c>
    </row>
    <row r="2" spans="1:14" x14ac:dyDescent="0.3">
      <c r="A2" s="1">
        <v>45060</v>
      </c>
      <c r="B2" t="s">
        <v>12</v>
      </c>
      <c r="C2" s="4">
        <v>2581</v>
      </c>
      <c r="D2" s="4">
        <v>2957.1428571428601</v>
      </c>
      <c r="E2" s="4">
        <v>5857</v>
      </c>
      <c r="F2">
        <v>80</v>
      </c>
      <c r="G2">
        <v>0.89</v>
      </c>
      <c r="H2">
        <v>0.85</v>
      </c>
      <c r="I2">
        <v>0.72</v>
      </c>
      <c r="J2" t="s">
        <v>13</v>
      </c>
      <c r="K2" t="s">
        <v>14</v>
      </c>
      <c r="L2">
        <v>8</v>
      </c>
      <c r="M2" t="str">
        <f>TEXT(Table2[[#This Row],[Date]],"mmm")</f>
        <v>May</v>
      </c>
      <c r="N2" t="str">
        <f>"Q"&amp;ROUNDUP(MONTH(Table2[[#This Row],[Date]])/3,0)</f>
        <v>Q2</v>
      </c>
    </row>
    <row r="3" spans="1:14" x14ac:dyDescent="0.3">
      <c r="A3" s="1">
        <v>44983</v>
      </c>
      <c r="B3" t="s">
        <v>15</v>
      </c>
      <c r="C3" s="4">
        <v>3944</v>
      </c>
      <c r="D3" s="4">
        <v>2957.1428571428601</v>
      </c>
      <c r="E3" s="4">
        <v>5857</v>
      </c>
      <c r="F3">
        <v>30</v>
      </c>
      <c r="G3">
        <v>0.94</v>
      </c>
      <c r="H3">
        <v>0.95</v>
      </c>
      <c r="I3">
        <v>0.86</v>
      </c>
      <c r="J3" t="s">
        <v>16</v>
      </c>
      <c r="K3" t="s">
        <v>17</v>
      </c>
      <c r="L3">
        <v>4</v>
      </c>
      <c r="M3" t="str">
        <f>TEXT(Table2[[#This Row],[Date]],"mmm")</f>
        <v>Feb</v>
      </c>
      <c r="N3" t="str">
        <f>"Q"&amp;ROUNDUP(MONTH(Table2[[#This Row],[Date]])/3,0)</f>
        <v>Q1</v>
      </c>
    </row>
    <row r="4" spans="1:14" x14ac:dyDescent="0.3">
      <c r="A4" s="1">
        <v>44984</v>
      </c>
      <c r="B4" t="s">
        <v>18</v>
      </c>
      <c r="C4" s="4">
        <v>3293</v>
      </c>
      <c r="D4" s="4">
        <v>2957.1428571428601</v>
      </c>
      <c r="E4" s="4">
        <v>5857</v>
      </c>
      <c r="F4">
        <v>15</v>
      </c>
      <c r="G4">
        <v>0.82</v>
      </c>
      <c r="H4">
        <v>0.8</v>
      </c>
      <c r="I4">
        <v>0.76</v>
      </c>
      <c r="J4" t="s">
        <v>19</v>
      </c>
      <c r="K4" t="s">
        <v>20</v>
      </c>
      <c r="L4">
        <v>3</v>
      </c>
      <c r="M4" t="str">
        <f>TEXT(Table2[[#This Row],[Date]],"mmm")</f>
        <v>Feb</v>
      </c>
      <c r="N4" t="str">
        <f>"Q"&amp;ROUNDUP(MONTH(Table2[[#This Row],[Date]])/3,0)</f>
        <v>Q1</v>
      </c>
    </row>
    <row r="5" spans="1:14" x14ac:dyDescent="0.3">
      <c r="A5" s="1">
        <v>44985</v>
      </c>
      <c r="B5" t="s">
        <v>18</v>
      </c>
      <c r="C5" s="4">
        <v>2019</v>
      </c>
      <c r="D5" s="4">
        <v>2957.1428571428601</v>
      </c>
      <c r="E5" s="4">
        <v>5857</v>
      </c>
      <c r="F5">
        <v>40</v>
      </c>
      <c r="G5">
        <v>0.79</v>
      </c>
      <c r="H5">
        <v>0.79</v>
      </c>
      <c r="I5">
        <v>0.79</v>
      </c>
      <c r="J5" t="s">
        <v>21</v>
      </c>
      <c r="K5" t="s">
        <v>14</v>
      </c>
      <c r="L5">
        <v>2</v>
      </c>
      <c r="M5" t="str">
        <f>TEXT(Table2[[#This Row],[Date]],"mmm")</f>
        <v>Feb</v>
      </c>
      <c r="N5" t="str">
        <f>"Q"&amp;ROUNDUP(MONTH(Table2[[#This Row],[Date]])/3,0)</f>
        <v>Q1</v>
      </c>
    </row>
    <row r="6" spans="1:14" x14ac:dyDescent="0.3">
      <c r="A6" s="1">
        <v>45228</v>
      </c>
      <c r="B6" t="s">
        <v>15</v>
      </c>
      <c r="C6" s="4">
        <v>2980</v>
      </c>
      <c r="D6" s="4">
        <v>2958</v>
      </c>
      <c r="E6" s="4">
        <v>5857</v>
      </c>
      <c r="F6">
        <v>100</v>
      </c>
      <c r="G6">
        <v>0.96</v>
      </c>
      <c r="H6">
        <v>0.79</v>
      </c>
      <c r="I6">
        <v>0.7</v>
      </c>
      <c r="J6" t="s">
        <v>22</v>
      </c>
      <c r="K6" t="s">
        <v>23</v>
      </c>
      <c r="L6">
        <v>7</v>
      </c>
      <c r="M6" t="str">
        <f>TEXT(Table2[[#This Row],[Date]],"mmm")</f>
        <v>Oct</v>
      </c>
      <c r="N6" t="str">
        <f>"Q"&amp;ROUNDUP(MONTH(Table2[[#This Row],[Date]])/3,0)</f>
        <v>Q4</v>
      </c>
    </row>
    <row r="7" spans="1:14" x14ac:dyDescent="0.3">
      <c r="A7" s="1">
        <v>45229</v>
      </c>
      <c r="B7" t="s">
        <v>15</v>
      </c>
      <c r="C7" s="4">
        <v>2209</v>
      </c>
      <c r="D7" s="4">
        <v>2957.1428571428601</v>
      </c>
      <c r="E7" s="4">
        <v>5857</v>
      </c>
      <c r="F7">
        <v>15</v>
      </c>
      <c r="G7">
        <v>0.79</v>
      </c>
      <c r="H7">
        <v>0.79</v>
      </c>
      <c r="I7">
        <v>0.77</v>
      </c>
      <c r="J7" t="s">
        <v>22</v>
      </c>
      <c r="K7" t="s">
        <v>14</v>
      </c>
      <c r="L7">
        <v>9</v>
      </c>
      <c r="M7" t="str">
        <f>TEXT(Table2[[#This Row],[Date]],"mmm")</f>
        <v>Oct</v>
      </c>
      <c r="N7" t="str">
        <f>"Q"&amp;ROUNDUP(MONTH(Table2[[#This Row],[Date]])/3,0)</f>
        <v>Q4</v>
      </c>
    </row>
    <row r="8" spans="1:14" x14ac:dyDescent="0.3">
      <c r="A8" s="1">
        <v>45230</v>
      </c>
      <c r="B8" t="s">
        <v>24</v>
      </c>
      <c r="C8" s="4">
        <v>2440</v>
      </c>
      <c r="D8" s="4">
        <v>2957.1428571428601</v>
      </c>
      <c r="E8" s="4">
        <v>5857</v>
      </c>
      <c r="F8">
        <v>20</v>
      </c>
      <c r="G8">
        <v>0.75</v>
      </c>
      <c r="H8">
        <v>0.72</v>
      </c>
      <c r="I8">
        <v>0.93</v>
      </c>
      <c r="J8" t="s">
        <v>22</v>
      </c>
      <c r="K8" t="s">
        <v>17</v>
      </c>
      <c r="L8">
        <v>5</v>
      </c>
      <c r="M8" t="str">
        <f>TEXT(Table2[[#This Row],[Date]],"mmm")</f>
        <v>Oct</v>
      </c>
      <c r="N8" t="str">
        <f>"Q"&amp;ROUNDUP(MONTH(Table2[[#This Row],[Date]])/3,0)</f>
        <v>Q4</v>
      </c>
    </row>
    <row r="9" spans="1:14" x14ac:dyDescent="0.3">
      <c r="A9" s="1">
        <v>45231</v>
      </c>
      <c r="B9" t="s">
        <v>24</v>
      </c>
      <c r="C9" s="4">
        <v>2000</v>
      </c>
      <c r="D9" s="4">
        <v>1328.57142857143</v>
      </c>
      <c r="E9" s="4">
        <v>4428.5714285714303</v>
      </c>
      <c r="F9">
        <v>90</v>
      </c>
      <c r="G9">
        <v>0.92</v>
      </c>
      <c r="H9">
        <v>0.99</v>
      </c>
      <c r="I9">
        <v>0.74</v>
      </c>
      <c r="J9" t="s">
        <v>19</v>
      </c>
      <c r="K9" t="s">
        <v>17</v>
      </c>
      <c r="L9">
        <v>6</v>
      </c>
      <c r="M9" t="str">
        <f>TEXT(Table2[[#This Row],[Date]],"mmm")</f>
        <v>Nov</v>
      </c>
      <c r="N9" t="str">
        <f>"Q"&amp;ROUNDUP(MONTH(Table2[[#This Row],[Date]])/3,0)</f>
        <v>Q4</v>
      </c>
    </row>
    <row r="10" spans="1:14" x14ac:dyDescent="0.3">
      <c r="A10" s="1">
        <v>45232</v>
      </c>
      <c r="B10" t="s">
        <v>24</v>
      </c>
      <c r="C10" s="4">
        <v>1431</v>
      </c>
      <c r="D10" s="4">
        <v>1328.57142857143</v>
      </c>
      <c r="E10" s="4">
        <v>4428.5714285714303</v>
      </c>
      <c r="F10">
        <v>30</v>
      </c>
      <c r="G10">
        <v>0.7</v>
      </c>
      <c r="H10">
        <v>0.99</v>
      </c>
      <c r="I10">
        <v>0.95</v>
      </c>
      <c r="J10" t="s">
        <v>19</v>
      </c>
      <c r="K10" t="s">
        <v>23</v>
      </c>
      <c r="L10">
        <v>8</v>
      </c>
      <c r="M10" t="str">
        <f>TEXT(Table2[[#This Row],[Date]],"mmm")</f>
        <v>Nov</v>
      </c>
      <c r="N10" t="str">
        <f>"Q"&amp;ROUNDUP(MONTH(Table2[[#This Row],[Date]])/3,0)</f>
        <v>Q4</v>
      </c>
    </row>
    <row r="11" spans="1:14" x14ac:dyDescent="0.3">
      <c r="A11" s="1">
        <v>45233</v>
      </c>
      <c r="B11" t="s">
        <v>15</v>
      </c>
      <c r="C11" s="4">
        <v>3000</v>
      </c>
      <c r="D11" s="4">
        <v>1328.57142857143</v>
      </c>
      <c r="E11" s="4">
        <v>4428.5714285714303</v>
      </c>
      <c r="F11">
        <v>15</v>
      </c>
      <c r="G11">
        <v>0.91</v>
      </c>
      <c r="H11">
        <v>0.98</v>
      </c>
      <c r="I11">
        <v>0.89</v>
      </c>
      <c r="J11" t="s">
        <v>19</v>
      </c>
      <c r="K11" t="s">
        <v>23</v>
      </c>
      <c r="L11">
        <v>4</v>
      </c>
      <c r="M11" t="str">
        <f>TEXT(Table2[[#This Row],[Date]],"mmm")</f>
        <v>Nov</v>
      </c>
      <c r="N11" t="str">
        <f>"Q"&amp;ROUNDUP(MONTH(Table2[[#This Row],[Date]])/3,0)</f>
        <v>Q4</v>
      </c>
    </row>
    <row r="12" spans="1:14" x14ac:dyDescent="0.3">
      <c r="A12" s="1">
        <v>45060</v>
      </c>
      <c r="B12" t="s">
        <v>15</v>
      </c>
      <c r="C12" s="4">
        <v>4000</v>
      </c>
      <c r="D12" s="4">
        <v>1328.57142857143</v>
      </c>
      <c r="E12" s="4">
        <v>4428.5714285714303</v>
      </c>
      <c r="F12">
        <v>40</v>
      </c>
      <c r="G12">
        <v>0.74</v>
      </c>
      <c r="H12">
        <v>0.85</v>
      </c>
      <c r="I12">
        <v>0.7</v>
      </c>
      <c r="J12" t="s">
        <v>19</v>
      </c>
      <c r="K12" t="s">
        <v>14</v>
      </c>
      <c r="L12">
        <v>3</v>
      </c>
      <c r="M12" t="str">
        <f>TEXT(Table2[[#This Row],[Date]],"mmm")</f>
        <v>May</v>
      </c>
      <c r="N12" t="str">
        <f>"Q"&amp;ROUNDUP(MONTH(Table2[[#This Row],[Date]])/3,0)</f>
        <v>Q2</v>
      </c>
    </row>
    <row r="13" spans="1:14" x14ac:dyDescent="0.3">
      <c r="A13" s="1">
        <v>45225</v>
      </c>
      <c r="B13" t="s">
        <v>12</v>
      </c>
      <c r="C13" s="4">
        <v>1000</v>
      </c>
      <c r="D13" s="4">
        <v>1328.57142857143</v>
      </c>
      <c r="E13" s="4">
        <v>4428.5714285714303</v>
      </c>
      <c r="F13">
        <v>100</v>
      </c>
      <c r="G13">
        <v>0.9</v>
      </c>
      <c r="H13">
        <v>0.9</v>
      </c>
      <c r="I13">
        <v>0.72</v>
      </c>
      <c r="J13" t="s">
        <v>19</v>
      </c>
      <c r="K13" t="s">
        <v>17</v>
      </c>
      <c r="L13">
        <v>2</v>
      </c>
      <c r="M13" t="str">
        <f>TEXT(Table2[[#This Row],[Date]],"mmm")</f>
        <v>Oct</v>
      </c>
      <c r="N13" t="str">
        <f>"Q"&amp;ROUNDUP(MONTH(Table2[[#This Row],[Date]])/3,0)</f>
        <v>Q4</v>
      </c>
    </row>
    <row r="14" spans="1:14" x14ac:dyDescent="0.3">
      <c r="A14" s="1">
        <v>44995</v>
      </c>
      <c r="B14" t="s">
        <v>12</v>
      </c>
      <c r="C14" s="4">
        <v>2000</v>
      </c>
      <c r="D14" s="4">
        <v>1328.57142857143</v>
      </c>
      <c r="E14" s="4">
        <v>4428.5714285714303</v>
      </c>
      <c r="F14">
        <v>15</v>
      </c>
      <c r="G14">
        <v>0.95</v>
      </c>
      <c r="H14">
        <v>0.97</v>
      </c>
      <c r="I14">
        <v>0.81</v>
      </c>
      <c r="J14" t="s">
        <v>19</v>
      </c>
      <c r="K14" t="s">
        <v>20</v>
      </c>
      <c r="L14">
        <v>7</v>
      </c>
      <c r="M14" t="str">
        <f>TEXT(Table2[[#This Row],[Date]],"mmm")</f>
        <v>Mar</v>
      </c>
      <c r="N14" t="str">
        <f>"Q"&amp;ROUNDUP(MONTH(Table2[[#This Row],[Date]])/3,0)</f>
        <v>Q1</v>
      </c>
    </row>
    <row r="15" spans="1:14" x14ac:dyDescent="0.3">
      <c r="A15" s="1">
        <v>45044</v>
      </c>
      <c r="B15" t="s">
        <v>18</v>
      </c>
      <c r="C15" s="4">
        <v>2000</v>
      </c>
      <c r="D15" s="4">
        <v>1328.57142857143</v>
      </c>
      <c r="E15" s="4">
        <v>4428.5714285714303</v>
      </c>
      <c r="F15">
        <v>20</v>
      </c>
      <c r="G15">
        <v>0.99</v>
      </c>
      <c r="H15">
        <v>0.79</v>
      </c>
      <c r="I15">
        <v>0.75</v>
      </c>
      <c r="J15" t="s">
        <v>19</v>
      </c>
      <c r="K15" t="s">
        <v>23</v>
      </c>
      <c r="L15">
        <v>9</v>
      </c>
      <c r="M15" t="str">
        <f>TEXT(Table2[[#This Row],[Date]],"mmm")</f>
        <v>Apr</v>
      </c>
      <c r="N15" t="str">
        <f>"Q"&amp;ROUNDUP(MONTH(Table2[[#This Row],[Date]])/3,0)</f>
        <v>Q2</v>
      </c>
    </row>
    <row r="16" spans="1:14" x14ac:dyDescent="0.3">
      <c r="A16" s="1">
        <v>45218</v>
      </c>
      <c r="B16" t="s">
        <v>18</v>
      </c>
      <c r="C16" s="4">
        <v>4000</v>
      </c>
      <c r="D16" s="4">
        <v>1328.57142857143</v>
      </c>
      <c r="E16" s="4">
        <v>1428.57142857143</v>
      </c>
      <c r="F16">
        <v>45</v>
      </c>
      <c r="G16">
        <v>0.86</v>
      </c>
      <c r="H16">
        <v>0.97</v>
      </c>
      <c r="I16">
        <v>0.89</v>
      </c>
      <c r="J16" t="s">
        <v>13</v>
      </c>
      <c r="K16" t="s">
        <v>25</v>
      </c>
      <c r="L16">
        <v>5</v>
      </c>
      <c r="M16" t="str">
        <f>TEXT(Table2[[#This Row],[Date]],"mmm")</f>
        <v>Oct</v>
      </c>
      <c r="N16" t="str">
        <f>"Q"&amp;ROUNDUP(MONTH(Table2[[#This Row],[Date]])/3,0)</f>
        <v>Q4</v>
      </c>
    </row>
    <row r="17" spans="1:14" x14ac:dyDescent="0.3">
      <c r="A17" s="1">
        <v>45160</v>
      </c>
      <c r="B17" t="s">
        <v>12</v>
      </c>
      <c r="C17" s="4">
        <v>6000</v>
      </c>
      <c r="D17" s="4">
        <v>1328.57142857143</v>
      </c>
      <c r="E17" s="4">
        <v>1428.57142857143</v>
      </c>
      <c r="F17">
        <v>43</v>
      </c>
      <c r="G17">
        <v>0.83</v>
      </c>
      <c r="H17">
        <v>0.72</v>
      </c>
      <c r="I17">
        <v>0.74</v>
      </c>
      <c r="J17" t="s">
        <v>16</v>
      </c>
      <c r="K17" t="s">
        <v>14</v>
      </c>
      <c r="L17">
        <v>6</v>
      </c>
      <c r="M17" t="str">
        <f>TEXT(Table2[[#This Row],[Date]],"mmm")</f>
        <v>Aug</v>
      </c>
      <c r="N17" t="str">
        <f>"Q"&amp;ROUNDUP(MONTH(Table2[[#This Row],[Date]])/3,0)</f>
        <v>Q3</v>
      </c>
    </row>
    <row r="18" spans="1:14" x14ac:dyDescent="0.3">
      <c r="A18" s="1">
        <v>45147</v>
      </c>
      <c r="B18" t="s">
        <v>15</v>
      </c>
      <c r="C18" s="4">
        <v>6500</v>
      </c>
      <c r="D18" s="4">
        <v>1328.57142857143</v>
      </c>
      <c r="E18" s="4">
        <v>1428.57142857143</v>
      </c>
      <c r="F18">
        <v>43</v>
      </c>
      <c r="G18">
        <v>0.74</v>
      </c>
      <c r="H18">
        <v>0.78</v>
      </c>
      <c r="I18">
        <v>0.94</v>
      </c>
      <c r="J18" t="s">
        <v>19</v>
      </c>
      <c r="K18" t="s">
        <v>17</v>
      </c>
      <c r="L18">
        <v>8</v>
      </c>
      <c r="M18" t="str">
        <f>TEXT(Table2[[#This Row],[Date]],"mmm")</f>
        <v>Aug</v>
      </c>
      <c r="N18" t="str">
        <f>"Q"&amp;ROUNDUP(MONTH(Table2[[#This Row],[Date]])/3,0)</f>
        <v>Q3</v>
      </c>
    </row>
    <row r="19" spans="1:14" x14ac:dyDescent="0.3">
      <c r="A19" s="1">
        <v>45078</v>
      </c>
      <c r="B19" t="s">
        <v>24</v>
      </c>
      <c r="C19" s="4">
        <v>1200</v>
      </c>
      <c r="D19" s="4">
        <v>1328.57142857143</v>
      </c>
      <c r="E19" s="4">
        <v>1428.57142857143</v>
      </c>
      <c r="F19">
        <v>43</v>
      </c>
      <c r="G19">
        <v>0.8</v>
      </c>
      <c r="H19">
        <v>0.84</v>
      </c>
      <c r="I19">
        <v>0.81</v>
      </c>
      <c r="J19" t="s">
        <v>21</v>
      </c>
      <c r="K19" t="s">
        <v>17</v>
      </c>
      <c r="L19">
        <v>4</v>
      </c>
      <c r="M19" t="str">
        <f>TEXT(Table2[[#This Row],[Date]],"mmm")</f>
        <v>Jun</v>
      </c>
      <c r="N19" t="str">
        <f>"Q"&amp;ROUNDUP(MONTH(Table2[[#This Row],[Date]])/3,0)</f>
        <v>Q2</v>
      </c>
    </row>
    <row r="20" spans="1:14" x14ac:dyDescent="0.3">
      <c r="A20" s="1">
        <v>44986</v>
      </c>
      <c r="B20" t="s">
        <v>24</v>
      </c>
      <c r="C20" s="4">
        <v>3000</v>
      </c>
      <c r="D20" s="4">
        <v>1328.57142857143</v>
      </c>
      <c r="E20" s="4">
        <v>1428.5714285714287</v>
      </c>
      <c r="F20">
        <v>43</v>
      </c>
      <c r="G20">
        <v>0.89</v>
      </c>
      <c r="H20">
        <v>0.99</v>
      </c>
      <c r="I20">
        <v>0.97</v>
      </c>
      <c r="J20" t="s">
        <v>13</v>
      </c>
      <c r="K20" t="s">
        <v>14</v>
      </c>
      <c r="L20">
        <v>3</v>
      </c>
      <c r="M20" t="str">
        <f>TEXT(Table2[[#This Row],[Date]],"mmm")</f>
        <v>Mar</v>
      </c>
      <c r="N20" t="str">
        <f>"Q"&amp;ROUNDUP(MONTH(Table2[[#This Row],[Date]])/3,0)</f>
        <v>Q1</v>
      </c>
    </row>
    <row r="21" spans="1:14" x14ac:dyDescent="0.3">
      <c r="A21" s="1">
        <v>45257</v>
      </c>
      <c r="B21" t="s">
        <v>24</v>
      </c>
      <c r="C21" s="4">
        <v>2000</v>
      </c>
      <c r="D21" s="4">
        <v>1328.57142857143</v>
      </c>
      <c r="E21" s="4">
        <v>1428.5714285714287</v>
      </c>
      <c r="F21">
        <v>40</v>
      </c>
      <c r="G21">
        <v>0.71</v>
      </c>
      <c r="H21">
        <v>0.87</v>
      </c>
      <c r="I21">
        <v>0.94</v>
      </c>
      <c r="J21" t="s">
        <v>16</v>
      </c>
      <c r="K21" t="s">
        <v>25</v>
      </c>
      <c r="L21">
        <v>2</v>
      </c>
      <c r="M21" t="str">
        <f>TEXT(Table2[[#This Row],[Date]],"mmm")</f>
        <v>Nov</v>
      </c>
      <c r="N21" t="str">
        <f>"Q"&amp;ROUNDUP(MONTH(Table2[[#This Row],[Date]])/3,0)</f>
        <v>Q4</v>
      </c>
    </row>
    <row r="22" spans="1:14" x14ac:dyDescent="0.3">
      <c r="A22" s="1">
        <v>45213</v>
      </c>
      <c r="B22" t="s">
        <v>24</v>
      </c>
      <c r="C22" s="4">
        <v>2000</v>
      </c>
      <c r="D22" s="4">
        <v>1328.57142857143</v>
      </c>
      <c r="E22" s="4">
        <v>1428.5714285714287</v>
      </c>
      <c r="F22">
        <v>43</v>
      </c>
      <c r="G22">
        <v>0.9</v>
      </c>
      <c r="H22">
        <v>0.72</v>
      </c>
      <c r="I22">
        <v>0.94</v>
      </c>
      <c r="J22" t="s">
        <v>19</v>
      </c>
      <c r="K22" t="s">
        <v>14</v>
      </c>
      <c r="L22">
        <v>7</v>
      </c>
      <c r="M22" t="str">
        <f>TEXT(Table2[[#This Row],[Date]],"mmm")</f>
        <v>Oct</v>
      </c>
      <c r="N22" t="str">
        <f>"Q"&amp;ROUNDUP(MONTH(Table2[[#This Row],[Date]])/3,0)</f>
        <v>Q4</v>
      </c>
    </row>
    <row r="23" spans="1:14" x14ac:dyDescent="0.3">
      <c r="A23" s="1">
        <v>45098</v>
      </c>
      <c r="B23" t="s">
        <v>12</v>
      </c>
      <c r="C23" s="4">
        <v>3000</v>
      </c>
      <c r="D23" s="4">
        <v>5214.2857142857101</v>
      </c>
      <c r="E23" s="4">
        <v>6714.2857142857101</v>
      </c>
      <c r="F23">
        <v>100</v>
      </c>
      <c r="G23">
        <v>0.89</v>
      </c>
      <c r="H23">
        <v>0.85</v>
      </c>
      <c r="I23">
        <v>0.87</v>
      </c>
      <c r="J23" t="s">
        <v>21</v>
      </c>
      <c r="K23" t="s">
        <v>17</v>
      </c>
      <c r="L23">
        <v>9</v>
      </c>
      <c r="M23" t="str">
        <f>TEXT(Table2[[#This Row],[Date]],"mmm")</f>
        <v>Jun</v>
      </c>
      <c r="N23" t="str">
        <f>"Q"&amp;ROUNDUP(MONTH(Table2[[#This Row],[Date]])/3,0)</f>
        <v>Q2</v>
      </c>
    </row>
    <row r="24" spans="1:14" x14ac:dyDescent="0.3">
      <c r="A24" s="1">
        <v>45130</v>
      </c>
      <c r="B24" t="s">
        <v>18</v>
      </c>
      <c r="C24" s="4">
        <v>4500</v>
      </c>
      <c r="D24" s="4">
        <v>5214.2857142857101</v>
      </c>
      <c r="E24" s="4">
        <v>6714.2857142857101</v>
      </c>
      <c r="F24">
        <v>100</v>
      </c>
      <c r="G24">
        <v>0.89</v>
      </c>
      <c r="H24">
        <v>0.8</v>
      </c>
      <c r="I24">
        <v>0.88</v>
      </c>
      <c r="J24" t="s">
        <v>13</v>
      </c>
      <c r="K24" t="s">
        <v>20</v>
      </c>
      <c r="L24">
        <v>5</v>
      </c>
      <c r="M24" t="str">
        <f>TEXT(Table2[[#This Row],[Date]],"mmm")</f>
        <v>Jul</v>
      </c>
      <c r="N24" t="str">
        <f>"Q"&amp;ROUNDUP(MONTH(Table2[[#This Row],[Date]])/3,0)</f>
        <v>Q3</v>
      </c>
    </row>
    <row r="25" spans="1:14" x14ac:dyDescent="0.3">
      <c r="A25" s="1">
        <v>45127</v>
      </c>
      <c r="B25" t="s">
        <v>12</v>
      </c>
      <c r="C25" s="4">
        <v>5500</v>
      </c>
      <c r="D25" s="4">
        <v>1214.2857142857099</v>
      </c>
      <c r="E25" s="4">
        <v>6714.2857142857101</v>
      </c>
      <c r="F25">
        <v>100</v>
      </c>
      <c r="G25">
        <v>0.98</v>
      </c>
      <c r="H25">
        <v>0.99</v>
      </c>
      <c r="I25">
        <v>0.81</v>
      </c>
      <c r="J25" t="s">
        <v>19</v>
      </c>
      <c r="K25" t="s">
        <v>14</v>
      </c>
      <c r="L25">
        <v>6</v>
      </c>
      <c r="M25" t="str">
        <f>TEXT(Table2[[#This Row],[Date]],"mmm")</f>
        <v>Jul</v>
      </c>
      <c r="N25" t="str">
        <f>"Q"&amp;ROUNDUP(MONTH(Table2[[#This Row],[Date]])/3,0)</f>
        <v>Q3</v>
      </c>
    </row>
    <row r="26" spans="1:14" x14ac:dyDescent="0.3">
      <c r="A26" s="1">
        <v>45129</v>
      </c>
      <c r="B26" t="s">
        <v>15</v>
      </c>
      <c r="C26" s="4">
        <v>1000</v>
      </c>
      <c r="D26" s="4">
        <v>5214.2857142857101</v>
      </c>
      <c r="E26" s="4">
        <v>6714.2857142857101</v>
      </c>
      <c r="F26">
        <v>100</v>
      </c>
      <c r="G26">
        <v>0.81</v>
      </c>
      <c r="H26">
        <v>0.91</v>
      </c>
      <c r="I26">
        <v>0.95</v>
      </c>
      <c r="J26" t="s">
        <v>21</v>
      </c>
      <c r="K26" t="s">
        <v>25</v>
      </c>
      <c r="L26">
        <v>8</v>
      </c>
      <c r="M26" t="str">
        <f>TEXT(Table2[[#This Row],[Date]],"mmm")</f>
        <v>Jul</v>
      </c>
      <c r="N26" t="str">
        <f>"Q"&amp;ROUNDUP(MONTH(Table2[[#This Row],[Date]])/3,0)</f>
        <v>Q3</v>
      </c>
    </row>
    <row r="27" spans="1:14" x14ac:dyDescent="0.3">
      <c r="A27" s="1">
        <v>45018</v>
      </c>
      <c r="B27" t="s">
        <v>12</v>
      </c>
      <c r="C27" s="4">
        <v>2000</v>
      </c>
      <c r="D27" s="4">
        <v>5214.2857142857101</v>
      </c>
      <c r="E27" s="4">
        <v>6714.2857142857101</v>
      </c>
      <c r="F27">
        <v>100</v>
      </c>
      <c r="G27">
        <v>0.97</v>
      </c>
      <c r="H27">
        <v>0.85</v>
      </c>
      <c r="I27">
        <v>0.85</v>
      </c>
      <c r="J27" t="s">
        <v>13</v>
      </c>
      <c r="K27" t="s">
        <v>14</v>
      </c>
      <c r="L27">
        <v>4</v>
      </c>
      <c r="M27" t="str">
        <f>TEXT(Table2[[#This Row],[Date]],"mmm")</f>
        <v>Apr</v>
      </c>
      <c r="N27" t="str">
        <f>"Q"&amp;ROUNDUP(MONTH(Table2[[#This Row],[Date]])/3,0)</f>
        <v>Q2</v>
      </c>
    </row>
    <row r="28" spans="1:14" x14ac:dyDescent="0.3">
      <c r="A28" s="1">
        <v>44979</v>
      </c>
      <c r="B28" t="s">
        <v>12</v>
      </c>
      <c r="C28" s="4">
        <v>2000</v>
      </c>
      <c r="D28" s="4">
        <v>5214.2857142857101</v>
      </c>
      <c r="E28" s="4">
        <v>6714.2857142857101</v>
      </c>
      <c r="F28">
        <v>100</v>
      </c>
      <c r="G28">
        <v>0.89</v>
      </c>
      <c r="H28">
        <v>0.94</v>
      </c>
      <c r="I28">
        <v>0.8</v>
      </c>
      <c r="J28" t="s">
        <v>16</v>
      </c>
      <c r="K28" t="s">
        <v>14</v>
      </c>
      <c r="L28">
        <v>3</v>
      </c>
      <c r="M28" t="str">
        <f>TEXT(Table2[[#This Row],[Date]],"mmm")</f>
        <v>Feb</v>
      </c>
      <c r="N28" t="str">
        <f>"Q"&amp;ROUNDUP(MONTH(Table2[[#This Row],[Date]])/3,0)</f>
        <v>Q1</v>
      </c>
    </row>
    <row r="29" spans="1:14" x14ac:dyDescent="0.3">
      <c r="A29" s="1">
        <v>45179</v>
      </c>
      <c r="B29" t="s">
        <v>12</v>
      </c>
      <c r="C29" s="4">
        <v>2000</v>
      </c>
      <c r="D29" s="4">
        <v>5214.2857142857101</v>
      </c>
      <c r="E29" s="4">
        <v>6714.2857142857101</v>
      </c>
      <c r="F29">
        <v>100</v>
      </c>
      <c r="G29">
        <v>0.88</v>
      </c>
      <c r="H29">
        <v>0.94</v>
      </c>
      <c r="I29">
        <v>0.7</v>
      </c>
      <c r="J29" t="s">
        <v>19</v>
      </c>
      <c r="K29" t="s">
        <v>20</v>
      </c>
      <c r="L29">
        <v>2</v>
      </c>
      <c r="M29" t="str">
        <f>TEXT(Table2[[#This Row],[Date]],"mmm")</f>
        <v>Sep</v>
      </c>
      <c r="N29" t="str">
        <f>"Q"&amp;ROUNDUP(MONTH(Table2[[#This Row],[Date]])/3,0)</f>
        <v>Q3</v>
      </c>
    </row>
    <row r="30" spans="1:14" x14ac:dyDescent="0.3">
      <c r="A30" s="1">
        <v>45275</v>
      </c>
      <c r="B30" t="s">
        <v>12</v>
      </c>
      <c r="C30" s="4">
        <v>2000</v>
      </c>
      <c r="D30" s="4">
        <v>2957.1428571428601</v>
      </c>
      <c r="E30" s="4">
        <v>2857.1428571428573</v>
      </c>
      <c r="F30">
        <v>90</v>
      </c>
      <c r="G30">
        <v>0.75</v>
      </c>
      <c r="H30">
        <v>0.77</v>
      </c>
      <c r="I30">
        <v>0.84</v>
      </c>
      <c r="J30" t="s">
        <v>21</v>
      </c>
      <c r="K30" t="s">
        <v>23</v>
      </c>
      <c r="L30">
        <v>7</v>
      </c>
      <c r="M30" t="str">
        <f>TEXT(Table2[[#This Row],[Date]],"mmm")</f>
        <v>Dec</v>
      </c>
      <c r="N30" t="str">
        <f>"Q"&amp;ROUNDUP(MONTH(Table2[[#This Row],[Date]])/3,0)</f>
        <v>Q4</v>
      </c>
    </row>
    <row r="31" spans="1:14" x14ac:dyDescent="0.3">
      <c r="A31" s="1">
        <v>44997</v>
      </c>
      <c r="B31" t="s">
        <v>12</v>
      </c>
      <c r="C31" s="4">
        <v>1700</v>
      </c>
      <c r="D31" s="4">
        <v>2957.1428571428601</v>
      </c>
      <c r="E31" s="4">
        <v>2857.1428571428573</v>
      </c>
      <c r="F31">
        <v>80</v>
      </c>
      <c r="G31">
        <v>0.73</v>
      </c>
      <c r="H31">
        <v>0.96</v>
      </c>
      <c r="I31">
        <v>0.93</v>
      </c>
      <c r="J31" t="s">
        <v>21</v>
      </c>
      <c r="K31" t="s">
        <v>25</v>
      </c>
      <c r="L31">
        <v>4</v>
      </c>
      <c r="M31" t="str">
        <f>TEXT(Table2[[#This Row],[Date]],"mmm")</f>
        <v>Mar</v>
      </c>
      <c r="N31" t="str">
        <f>"Q"&amp;ROUNDUP(MONTH(Table2[[#This Row],[Date]])/3,0)</f>
        <v>Q1</v>
      </c>
    </row>
    <row r="32" spans="1:14" x14ac:dyDescent="0.3">
      <c r="A32" s="1">
        <v>45179</v>
      </c>
      <c r="B32" t="s">
        <v>12</v>
      </c>
      <c r="C32" s="4">
        <v>1600</v>
      </c>
      <c r="D32" s="4">
        <v>2957.1428571428601</v>
      </c>
      <c r="E32" s="4">
        <v>2857.1428571428573</v>
      </c>
      <c r="F32">
        <v>90</v>
      </c>
      <c r="G32">
        <v>0.93</v>
      </c>
      <c r="H32">
        <v>0.74</v>
      </c>
      <c r="I32">
        <v>0.93</v>
      </c>
      <c r="J32" t="s">
        <v>19</v>
      </c>
      <c r="K32" t="s">
        <v>14</v>
      </c>
      <c r="L32">
        <v>5</v>
      </c>
      <c r="M32" t="str">
        <f>TEXT(Table2[[#This Row],[Date]],"mmm")</f>
        <v>Sep</v>
      </c>
      <c r="N32" t="str">
        <f>"Q"&amp;ROUNDUP(MONTH(Table2[[#This Row],[Date]])/3,0)</f>
        <v>Q3</v>
      </c>
    </row>
    <row r="33" spans="1:14" x14ac:dyDescent="0.3">
      <c r="A33" s="1">
        <v>44928</v>
      </c>
      <c r="B33" t="s">
        <v>15</v>
      </c>
      <c r="C33" s="4">
        <v>1200</v>
      </c>
      <c r="D33" s="4">
        <v>2957.1428571428601</v>
      </c>
      <c r="E33" s="4">
        <v>2857.1428571428573</v>
      </c>
      <c r="F33">
        <v>110</v>
      </c>
      <c r="G33">
        <v>0.85</v>
      </c>
      <c r="H33">
        <v>0.7</v>
      </c>
      <c r="I33">
        <v>0.99</v>
      </c>
      <c r="J33" t="s">
        <v>21</v>
      </c>
      <c r="K33" t="s">
        <v>17</v>
      </c>
      <c r="L33">
        <v>6</v>
      </c>
      <c r="M33" t="str">
        <f>TEXT(Table2[[#This Row],[Date]],"mmm")</f>
        <v>Jan</v>
      </c>
      <c r="N33" t="str">
        <f>"Q"&amp;ROUNDUP(MONTH(Table2[[#This Row],[Date]])/3,0)</f>
        <v>Q1</v>
      </c>
    </row>
    <row r="34" spans="1:14" x14ac:dyDescent="0.3">
      <c r="A34" s="1">
        <v>45227</v>
      </c>
      <c r="B34" t="s">
        <v>18</v>
      </c>
      <c r="C34" s="4">
        <v>2500</v>
      </c>
      <c r="D34" s="4">
        <v>2957.1428571428601</v>
      </c>
      <c r="E34" s="4">
        <v>2857.1428571428573</v>
      </c>
      <c r="F34">
        <v>90</v>
      </c>
      <c r="G34">
        <v>0.92</v>
      </c>
      <c r="H34">
        <v>0.99</v>
      </c>
      <c r="I34">
        <v>0.88</v>
      </c>
      <c r="J34" t="s">
        <v>13</v>
      </c>
      <c r="K34" t="s">
        <v>20</v>
      </c>
      <c r="L34">
        <v>8</v>
      </c>
      <c r="M34" t="str">
        <f>TEXT(Table2[[#This Row],[Date]],"mmm")</f>
        <v>Oct</v>
      </c>
      <c r="N34" t="str">
        <f>"Q"&amp;ROUNDUP(MONTH(Table2[[#This Row],[Date]])/3,0)</f>
        <v>Q4</v>
      </c>
    </row>
    <row r="35" spans="1:14" x14ac:dyDescent="0.3">
      <c r="A35" s="1">
        <v>45103</v>
      </c>
      <c r="B35" t="s">
        <v>18</v>
      </c>
      <c r="C35" s="4">
        <v>2100</v>
      </c>
      <c r="D35" s="4">
        <v>2957.1428571428601</v>
      </c>
      <c r="E35" s="4">
        <v>2857.1428571428573</v>
      </c>
      <c r="F35">
        <v>100</v>
      </c>
      <c r="G35">
        <v>0.75</v>
      </c>
      <c r="H35">
        <v>0.97</v>
      </c>
      <c r="I35">
        <v>0.83</v>
      </c>
      <c r="J35" t="s">
        <v>16</v>
      </c>
      <c r="K35" t="s">
        <v>23</v>
      </c>
      <c r="L35">
        <v>4</v>
      </c>
      <c r="M35" t="str">
        <f>TEXT(Table2[[#This Row],[Date]],"mmm")</f>
        <v>Jun</v>
      </c>
      <c r="N35" t="str">
        <f>"Q"&amp;ROUNDUP(MONTH(Table2[[#This Row],[Date]])/3,0)</f>
        <v>Q2</v>
      </c>
    </row>
    <row r="36" spans="1:14" x14ac:dyDescent="0.3">
      <c r="A36" s="1">
        <v>45243</v>
      </c>
      <c r="B36" t="s">
        <v>18</v>
      </c>
      <c r="C36" s="4">
        <v>2150</v>
      </c>
      <c r="D36" s="4">
        <v>2957.1428571428601</v>
      </c>
      <c r="E36" s="4">
        <v>2857.1428571428573</v>
      </c>
      <c r="F36">
        <v>90</v>
      </c>
      <c r="G36">
        <v>0.77</v>
      </c>
      <c r="H36">
        <v>0.97</v>
      </c>
      <c r="I36">
        <v>0.78</v>
      </c>
      <c r="J36" t="s">
        <v>13</v>
      </c>
      <c r="K36" t="s">
        <v>25</v>
      </c>
      <c r="L36">
        <v>3</v>
      </c>
      <c r="M36" t="str">
        <f>TEXT(Table2[[#This Row],[Date]],"mmm")</f>
        <v>Nov</v>
      </c>
      <c r="N36" t="str">
        <f>"Q"&amp;ROUNDUP(MONTH(Table2[[#This Row],[Date]])/3,0)</f>
        <v>Q4</v>
      </c>
    </row>
    <row r="37" spans="1:14" x14ac:dyDescent="0.3">
      <c r="A37" s="1">
        <v>45107</v>
      </c>
      <c r="B37" t="s">
        <v>18</v>
      </c>
      <c r="C37" s="4">
        <v>2200</v>
      </c>
      <c r="D37" s="4">
        <v>757.142857142857</v>
      </c>
      <c r="E37" s="4">
        <v>857.14285714285711</v>
      </c>
      <c r="F37">
        <v>228</v>
      </c>
      <c r="G37">
        <v>0.79</v>
      </c>
      <c r="H37">
        <v>0.75</v>
      </c>
      <c r="I37">
        <v>0.93</v>
      </c>
      <c r="J37" t="s">
        <v>16</v>
      </c>
      <c r="K37" t="s">
        <v>14</v>
      </c>
      <c r="L37">
        <v>2</v>
      </c>
      <c r="M37" t="str">
        <f>TEXT(Table2[[#This Row],[Date]],"mmm")</f>
        <v>Jun</v>
      </c>
      <c r="N37" t="str">
        <f>"Q"&amp;ROUNDUP(MONTH(Table2[[#This Row],[Date]])/3,0)</f>
        <v>Q2</v>
      </c>
    </row>
    <row r="38" spans="1:14" x14ac:dyDescent="0.3">
      <c r="A38" s="1">
        <v>45030</v>
      </c>
      <c r="B38" t="s">
        <v>15</v>
      </c>
      <c r="C38" s="4">
        <v>1800</v>
      </c>
      <c r="D38" s="4">
        <v>757.142857142857</v>
      </c>
      <c r="E38" s="4">
        <v>857.14285714285711</v>
      </c>
      <c r="F38">
        <v>220</v>
      </c>
      <c r="G38">
        <v>0.81</v>
      </c>
      <c r="H38">
        <v>0.98</v>
      </c>
      <c r="I38">
        <v>0.86</v>
      </c>
      <c r="J38" t="s">
        <v>19</v>
      </c>
      <c r="K38" t="s">
        <v>17</v>
      </c>
      <c r="L38">
        <v>7</v>
      </c>
      <c r="M38" t="str">
        <f>TEXT(Table2[[#This Row],[Date]],"mmm")</f>
        <v>Apr</v>
      </c>
      <c r="N38" t="str">
        <f>"Q"&amp;ROUNDUP(MONTH(Table2[[#This Row],[Date]])/3,0)</f>
        <v>Q2</v>
      </c>
    </row>
    <row r="39" spans="1:14" x14ac:dyDescent="0.3">
      <c r="A39" s="1">
        <v>45266</v>
      </c>
      <c r="B39" t="s">
        <v>24</v>
      </c>
      <c r="C39" s="4">
        <v>1800</v>
      </c>
      <c r="D39" s="4">
        <v>757.142857142857</v>
      </c>
      <c r="E39" s="4">
        <v>857.14285714285711</v>
      </c>
      <c r="F39">
        <v>228</v>
      </c>
      <c r="G39">
        <v>0.86</v>
      </c>
      <c r="H39">
        <v>0.82</v>
      </c>
      <c r="I39">
        <v>0.86</v>
      </c>
      <c r="J39" t="s">
        <v>21</v>
      </c>
      <c r="K39" t="s">
        <v>20</v>
      </c>
      <c r="L39">
        <v>9</v>
      </c>
      <c r="M39" t="str">
        <f>TEXT(Table2[[#This Row],[Date]],"mmm")</f>
        <v>Dec</v>
      </c>
      <c r="N39" t="str">
        <f>"Q"&amp;ROUNDUP(MONTH(Table2[[#This Row],[Date]])/3,0)</f>
        <v>Q4</v>
      </c>
    </row>
    <row r="40" spans="1:14" x14ac:dyDescent="0.3">
      <c r="A40" s="1">
        <v>45054</v>
      </c>
      <c r="B40" t="s">
        <v>12</v>
      </c>
      <c r="C40" s="4">
        <v>1414</v>
      </c>
      <c r="D40" s="4">
        <v>757.142857142857</v>
      </c>
      <c r="E40" s="4">
        <v>857.14285714285711</v>
      </c>
      <c r="F40">
        <v>238</v>
      </c>
      <c r="G40">
        <v>0.72</v>
      </c>
      <c r="H40">
        <v>0.95</v>
      </c>
      <c r="I40">
        <v>0.9</v>
      </c>
      <c r="J40" t="s">
        <v>22</v>
      </c>
      <c r="K40" t="s">
        <v>23</v>
      </c>
      <c r="L40">
        <v>5</v>
      </c>
      <c r="M40" t="str">
        <f>TEXT(Table2[[#This Row],[Date]],"mmm")</f>
        <v>May</v>
      </c>
      <c r="N40" t="str">
        <f>"Q"&amp;ROUNDUP(MONTH(Table2[[#This Row],[Date]])/3,0)</f>
        <v>Q2</v>
      </c>
    </row>
    <row r="41" spans="1:14" x14ac:dyDescent="0.3">
      <c r="A41" s="1">
        <v>45019</v>
      </c>
      <c r="B41" t="s">
        <v>18</v>
      </c>
      <c r="C41" s="4">
        <v>2100</v>
      </c>
      <c r="D41" s="4">
        <v>757.142857142857</v>
      </c>
      <c r="E41" s="4">
        <v>857.14285714285711</v>
      </c>
      <c r="F41">
        <v>228</v>
      </c>
      <c r="G41">
        <v>0.71</v>
      </c>
      <c r="H41">
        <v>0.8</v>
      </c>
      <c r="I41">
        <v>0.76</v>
      </c>
      <c r="J41" t="s">
        <v>22</v>
      </c>
      <c r="K41" t="s">
        <v>25</v>
      </c>
      <c r="L41">
        <v>5</v>
      </c>
      <c r="M41" t="str">
        <f>TEXT(Table2[[#This Row],[Date]],"mmm")</f>
        <v>Apr</v>
      </c>
      <c r="N41" t="str">
        <f>"Q"&amp;ROUNDUP(MONTH(Table2[[#This Row],[Date]])/3,0)</f>
        <v>Q2</v>
      </c>
    </row>
    <row r="42" spans="1:14" x14ac:dyDescent="0.3">
      <c r="A42" s="1">
        <v>45078</v>
      </c>
      <c r="B42" t="s">
        <v>18</v>
      </c>
      <c r="C42" s="4">
        <v>2500</v>
      </c>
      <c r="D42" s="4">
        <v>757.142857142857</v>
      </c>
      <c r="E42" s="4">
        <v>857.14285714285711</v>
      </c>
      <c r="F42">
        <v>230</v>
      </c>
      <c r="G42">
        <v>0.97</v>
      </c>
      <c r="H42">
        <v>0.95</v>
      </c>
      <c r="I42">
        <v>0.85</v>
      </c>
      <c r="J42" t="s">
        <v>22</v>
      </c>
      <c r="K42" t="s">
        <v>14</v>
      </c>
      <c r="L42">
        <v>8</v>
      </c>
      <c r="M42" t="str">
        <f>TEXT(Table2[[#This Row],[Date]],"mmm")</f>
        <v>Jun</v>
      </c>
      <c r="N42" t="str">
        <f>"Q"&amp;ROUNDUP(MONTH(Table2[[#This Row],[Date]])/3,0)</f>
        <v>Q2</v>
      </c>
    </row>
    <row r="43" spans="1:14" x14ac:dyDescent="0.3">
      <c r="A43" s="1">
        <v>45233</v>
      </c>
      <c r="B43" t="s">
        <v>24</v>
      </c>
      <c r="C43" s="4">
        <v>2200</v>
      </c>
      <c r="D43" s="4">
        <v>757.142857142857</v>
      </c>
      <c r="E43" s="4">
        <v>857.14285714285711</v>
      </c>
      <c r="F43">
        <v>228</v>
      </c>
      <c r="G43">
        <v>0.95</v>
      </c>
      <c r="H43">
        <v>0.85</v>
      </c>
      <c r="I43">
        <v>0.91</v>
      </c>
      <c r="J43" t="s">
        <v>19</v>
      </c>
      <c r="K43" t="s">
        <v>17</v>
      </c>
      <c r="L43">
        <v>4</v>
      </c>
      <c r="M43" t="str">
        <f>TEXT(Table2[[#This Row],[Date]],"mmm")</f>
        <v>Nov</v>
      </c>
      <c r="N43" t="str">
        <f>"Q"&amp;ROUNDUP(MONTH(Table2[[#This Row],[Date]])/3,0)</f>
        <v>Q4</v>
      </c>
    </row>
    <row r="44" spans="1:14" x14ac:dyDescent="0.3">
      <c r="A44" s="1">
        <v>45060</v>
      </c>
      <c r="B44" t="s">
        <v>12</v>
      </c>
      <c r="C44" s="4">
        <v>2500</v>
      </c>
      <c r="D44" s="4">
        <v>914.28571428571399</v>
      </c>
      <c r="E44" s="4">
        <v>714.28571428571433</v>
      </c>
      <c r="F44">
        <v>250</v>
      </c>
      <c r="G44">
        <v>0.97</v>
      </c>
      <c r="H44">
        <v>0.7</v>
      </c>
      <c r="I44">
        <v>0.93</v>
      </c>
      <c r="J44" t="s">
        <v>19</v>
      </c>
      <c r="K44" t="s">
        <v>20</v>
      </c>
      <c r="L44">
        <v>3</v>
      </c>
      <c r="M44" t="str">
        <f>TEXT(Table2[[#This Row],[Date]],"mmm")</f>
        <v>May</v>
      </c>
      <c r="N44" t="str">
        <f>"Q"&amp;ROUNDUP(MONTH(Table2[[#This Row],[Date]])/3,0)</f>
        <v>Q2</v>
      </c>
    </row>
    <row r="45" spans="1:14" x14ac:dyDescent="0.3">
      <c r="A45" s="1">
        <v>45225</v>
      </c>
      <c r="B45" t="s">
        <v>18</v>
      </c>
      <c r="C45" s="4">
        <v>2200</v>
      </c>
      <c r="D45" s="4">
        <v>914.28571428571399</v>
      </c>
      <c r="E45" s="4">
        <v>714.28571428571433</v>
      </c>
      <c r="F45">
        <v>240</v>
      </c>
      <c r="G45">
        <v>0.9</v>
      </c>
      <c r="H45">
        <v>0.98</v>
      </c>
      <c r="I45">
        <v>0.96</v>
      </c>
      <c r="J45" t="s">
        <v>19</v>
      </c>
      <c r="K45" t="s">
        <v>23</v>
      </c>
      <c r="L45">
        <v>2</v>
      </c>
      <c r="M45" t="str">
        <f>TEXT(Table2[[#This Row],[Date]],"mmm")</f>
        <v>Oct</v>
      </c>
      <c r="N45" t="str">
        <f>"Q"&amp;ROUNDUP(MONTH(Table2[[#This Row],[Date]])/3,0)</f>
        <v>Q4</v>
      </c>
    </row>
    <row r="46" spans="1:14" x14ac:dyDescent="0.3">
      <c r="A46" s="1">
        <v>45226</v>
      </c>
      <c r="B46" t="s">
        <v>12</v>
      </c>
      <c r="C46" s="4">
        <v>2500</v>
      </c>
      <c r="D46" s="4">
        <v>914.28571428571399</v>
      </c>
      <c r="E46" s="4">
        <v>714.28571428571433</v>
      </c>
      <c r="F46">
        <v>270</v>
      </c>
      <c r="G46">
        <v>0.9</v>
      </c>
      <c r="H46">
        <v>0.95</v>
      </c>
      <c r="I46">
        <v>0.98</v>
      </c>
      <c r="J46" t="s">
        <v>19</v>
      </c>
      <c r="K46" t="s">
        <v>25</v>
      </c>
      <c r="L46">
        <v>3</v>
      </c>
      <c r="M46" t="str">
        <f>TEXT(Table2[[#This Row],[Date]],"mmm")</f>
        <v>Oct</v>
      </c>
      <c r="N46" t="str">
        <f>"Q"&amp;ROUNDUP(MONTH(Table2[[#This Row],[Date]])/3,0)</f>
        <v>Q4</v>
      </c>
    </row>
    <row r="47" spans="1:14" x14ac:dyDescent="0.3">
      <c r="A47" s="1">
        <v>44954</v>
      </c>
      <c r="B47" t="s">
        <v>15</v>
      </c>
      <c r="C47" s="4">
        <v>2000</v>
      </c>
      <c r="D47" s="4">
        <v>914.28571428571399</v>
      </c>
      <c r="E47" s="4">
        <v>714.28571428571433</v>
      </c>
      <c r="F47">
        <v>259</v>
      </c>
      <c r="G47">
        <v>0.96</v>
      </c>
      <c r="H47">
        <v>0.81</v>
      </c>
      <c r="I47">
        <v>0.85</v>
      </c>
      <c r="J47" t="s">
        <v>19</v>
      </c>
      <c r="K47" t="s">
        <v>14</v>
      </c>
      <c r="L47">
        <v>9</v>
      </c>
      <c r="M47" t="str">
        <f>TEXT(Table2[[#This Row],[Date]],"mmm")</f>
        <v>Jan</v>
      </c>
      <c r="N47" t="str">
        <f>"Q"&amp;ROUNDUP(MONTH(Table2[[#This Row],[Date]])/3,0)</f>
        <v>Q1</v>
      </c>
    </row>
    <row r="48" spans="1:14" x14ac:dyDescent="0.3">
      <c r="A48" s="1">
        <v>44955</v>
      </c>
      <c r="B48" t="s">
        <v>15</v>
      </c>
      <c r="C48" s="4">
        <v>2500</v>
      </c>
      <c r="D48" s="4">
        <v>914.28571428571399</v>
      </c>
      <c r="E48" s="4">
        <v>714.28571428571433</v>
      </c>
      <c r="F48">
        <v>260</v>
      </c>
      <c r="G48">
        <v>0.98</v>
      </c>
      <c r="H48">
        <v>0.84</v>
      </c>
      <c r="I48">
        <v>0.89</v>
      </c>
      <c r="J48" t="s">
        <v>19</v>
      </c>
      <c r="K48" t="s">
        <v>14</v>
      </c>
      <c r="L48">
        <v>5</v>
      </c>
      <c r="M48" t="str">
        <f>TEXT(Table2[[#This Row],[Date]],"mmm")</f>
        <v>Jan</v>
      </c>
      <c r="N48" t="str">
        <f>"Q"&amp;ROUNDUP(MONTH(Table2[[#This Row],[Date]])/3,0)</f>
        <v>Q1</v>
      </c>
    </row>
    <row r="49" spans="1:14" x14ac:dyDescent="0.3">
      <c r="A49" s="1">
        <v>44956</v>
      </c>
      <c r="B49" t="s">
        <v>15</v>
      </c>
      <c r="C49" s="4">
        <v>2500</v>
      </c>
      <c r="D49" s="4">
        <v>914.28571428571399</v>
      </c>
      <c r="E49" s="4">
        <v>714.28571428571433</v>
      </c>
      <c r="F49">
        <v>260</v>
      </c>
      <c r="G49">
        <v>0.76</v>
      </c>
      <c r="H49">
        <v>0.7</v>
      </c>
      <c r="I49">
        <v>0.86</v>
      </c>
      <c r="J49" t="s">
        <v>19</v>
      </c>
      <c r="K49" t="s">
        <v>20</v>
      </c>
      <c r="L49">
        <v>6</v>
      </c>
      <c r="M49" t="str">
        <f>TEXT(Table2[[#This Row],[Date]],"mmm")</f>
        <v>Jan</v>
      </c>
      <c r="N49" t="str">
        <f>"Q"&amp;ROUNDUP(MONTH(Table2[[#This Row],[Date]])/3,0)</f>
        <v>Q1</v>
      </c>
    </row>
    <row r="50" spans="1:14" x14ac:dyDescent="0.3">
      <c r="A50" s="1">
        <v>44957</v>
      </c>
      <c r="B50" t="s">
        <v>12</v>
      </c>
      <c r="C50" s="4">
        <v>2500</v>
      </c>
      <c r="D50" s="4">
        <v>914.28571428571399</v>
      </c>
      <c r="E50" s="4">
        <v>714.28571428571433</v>
      </c>
      <c r="F50">
        <v>261</v>
      </c>
      <c r="G50">
        <v>0.91</v>
      </c>
      <c r="H50">
        <v>0.77</v>
      </c>
      <c r="I50">
        <v>0.75</v>
      </c>
      <c r="J50" t="s">
        <v>13</v>
      </c>
      <c r="K50" t="s">
        <v>23</v>
      </c>
      <c r="L50">
        <v>8</v>
      </c>
      <c r="M50" t="str">
        <f>TEXT(Table2[[#This Row],[Date]],"mmm")</f>
        <v>Jan</v>
      </c>
      <c r="N50" t="str">
        <f>"Q"&amp;ROUNDUP(MONTH(Table2[[#This Row],[Date]])/3,0)</f>
        <v>Q1</v>
      </c>
    </row>
    <row r="51" spans="1:14" x14ac:dyDescent="0.3">
      <c r="A51" s="1">
        <v>45231</v>
      </c>
      <c r="B51" t="s">
        <v>12</v>
      </c>
      <c r="C51" s="4">
        <v>2500</v>
      </c>
      <c r="D51" s="4">
        <v>914.28571428571399</v>
      </c>
      <c r="E51" s="4">
        <v>714.28571428571433</v>
      </c>
      <c r="F51">
        <v>242</v>
      </c>
      <c r="G51">
        <v>0.79</v>
      </c>
      <c r="H51">
        <v>0.81</v>
      </c>
      <c r="I51">
        <v>0.74</v>
      </c>
      <c r="J51" t="s">
        <v>16</v>
      </c>
      <c r="K51" t="s">
        <v>25</v>
      </c>
      <c r="L51">
        <v>4</v>
      </c>
      <c r="M51" t="str">
        <f>TEXT(Table2[[#This Row],[Date]],"mmm")</f>
        <v>Nov</v>
      </c>
      <c r="N51" t="str">
        <f>"Q"&amp;ROUNDUP(MONTH(Table2[[#This Row],[Date]])/3,0)</f>
        <v>Q4</v>
      </c>
    </row>
    <row r="52" spans="1:14" x14ac:dyDescent="0.3">
      <c r="A52" s="1">
        <v>45232</v>
      </c>
      <c r="B52" t="s">
        <v>12</v>
      </c>
      <c r="C52" s="4">
        <v>2250</v>
      </c>
      <c r="D52" s="4">
        <v>914.28571428571399</v>
      </c>
      <c r="E52" s="4">
        <v>714.28571428571433</v>
      </c>
      <c r="F52">
        <v>250</v>
      </c>
      <c r="G52">
        <v>0.85</v>
      </c>
      <c r="H52">
        <v>0.82</v>
      </c>
      <c r="I52">
        <v>0.73</v>
      </c>
      <c r="J52" t="s">
        <v>19</v>
      </c>
      <c r="K52" t="s">
        <v>14</v>
      </c>
      <c r="L52">
        <v>3</v>
      </c>
      <c r="M52" t="str">
        <f>TEXT(Table2[[#This Row],[Date]],"mmm")</f>
        <v>Nov</v>
      </c>
      <c r="N52" t="str">
        <f>"Q"&amp;ROUNDUP(MONTH(Table2[[#This Row],[Date]])/3,0)</f>
        <v>Q4</v>
      </c>
    </row>
    <row r="53" spans="1:14" x14ac:dyDescent="0.3">
      <c r="A53" s="1">
        <v>45233</v>
      </c>
      <c r="B53" t="s">
        <v>12</v>
      </c>
      <c r="C53" s="4">
        <v>2500</v>
      </c>
      <c r="D53" s="4">
        <v>914.28571428571399</v>
      </c>
      <c r="E53" s="4">
        <v>714.28571428571433</v>
      </c>
      <c r="F53">
        <v>242</v>
      </c>
      <c r="G53">
        <v>0.88</v>
      </c>
      <c r="H53">
        <v>0.84</v>
      </c>
      <c r="I53">
        <v>0.75</v>
      </c>
      <c r="J53" t="s">
        <v>21</v>
      </c>
      <c r="K53" t="s">
        <v>17</v>
      </c>
      <c r="L53">
        <v>2</v>
      </c>
      <c r="M53" t="str">
        <f>TEXT(Table2[[#This Row],[Date]],"mmm")</f>
        <v>Nov</v>
      </c>
      <c r="N53" t="str">
        <f>"Q"&amp;ROUNDUP(MONTH(Table2[[#This Row],[Date]])/3,0)</f>
        <v>Q4</v>
      </c>
    </row>
    <row r="54" spans="1:14" x14ac:dyDescent="0.3">
      <c r="A54" s="1">
        <v>45060</v>
      </c>
      <c r="B54" t="s">
        <v>12</v>
      </c>
      <c r="C54" s="4">
        <v>2500</v>
      </c>
      <c r="D54" s="4">
        <v>914.28571428571399</v>
      </c>
      <c r="E54" s="4">
        <v>714.28571428571433</v>
      </c>
      <c r="F54">
        <v>242</v>
      </c>
      <c r="G54">
        <v>0.81</v>
      </c>
      <c r="H54">
        <v>0.92</v>
      </c>
      <c r="I54">
        <v>0.91</v>
      </c>
      <c r="J54" t="s">
        <v>13</v>
      </c>
      <c r="K54" t="s">
        <v>20</v>
      </c>
      <c r="L54">
        <v>7</v>
      </c>
      <c r="M54" t="str">
        <f>TEXT(Table2[[#This Row],[Date]],"mmm")</f>
        <v>May</v>
      </c>
      <c r="N54" t="str">
        <f>"Q"&amp;ROUNDUP(MONTH(Table2[[#This Row],[Date]])/3,0)</f>
        <v>Q2</v>
      </c>
    </row>
    <row r="55" spans="1:14" x14ac:dyDescent="0.3">
      <c r="A55" s="1">
        <v>45225</v>
      </c>
      <c r="B55" t="s">
        <v>18</v>
      </c>
      <c r="C55" s="4">
        <v>2500</v>
      </c>
      <c r="D55" s="4">
        <v>914.28571428571399</v>
      </c>
      <c r="E55" s="4">
        <v>714.28571428571433</v>
      </c>
      <c r="F55">
        <v>242</v>
      </c>
      <c r="G55">
        <v>0.84</v>
      </c>
      <c r="H55">
        <v>0.73</v>
      </c>
      <c r="I55">
        <v>0.99</v>
      </c>
      <c r="J55" t="s">
        <v>16</v>
      </c>
      <c r="K55" t="s">
        <v>23</v>
      </c>
      <c r="L55">
        <v>9</v>
      </c>
      <c r="M55" t="str">
        <f>TEXT(Table2[[#This Row],[Date]],"mmm")</f>
        <v>Oct</v>
      </c>
      <c r="N55" t="str">
        <f>"Q"&amp;ROUNDUP(MONTH(Table2[[#This Row],[Date]])/3,0)</f>
        <v>Q4</v>
      </c>
    </row>
    <row r="56" spans="1:14" x14ac:dyDescent="0.3">
      <c r="A56" s="1">
        <v>44995</v>
      </c>
      <c r="B56" t="s">
        <v>18</v>
      </c>
      <c r="C56" s="4">
        <v>2500</v>
      </c>
      <c r="D56" s="4">
        <v>914.28571428571399</v>
      </c>
      <c r="E56" s="4">
        <v>714.28571428571433</v>
      </c>
      <c r="F56">
        <v>240</v>
      </c>
      <c r="G56">
        <v>0.93</v>
      </c>
      <c r="H56">
        <v>0.79</v>
      </c>
      <c r="I56">
        <v>0.72</v>
      </c>
      <c r="J56" t="s">
        <v>19</v>
      </c>
      <c r="K56" t="s">
        <v>25</v>
      </c>
      <c r="L56">
        <v>5</v>
      </c>
      <c r="M56" t="str">
        <f>TEXT(Table2[[#This Row],[Date]],"mmm")</f>
        <v>Mar</v>
      </c>
      <c r="N56" t="str">
        <f>"Q"&amp;ROUNDUP(MONTH(Table2[[#This Row],[Date]])/3,0)</f>
        <v>Q1</v>
      </c>
    </row>
    <row r="57" spans="1:14" x14ac:dyDescent="0.3">
      <c r="A57" s="1">
        <v>45044</v>
      </c>
      <c r="B57" t="s">
        <v>18</v>
      </c>
      <c r="C57" s="4">
        <v>2500</v>
      </c>
      <c r="D57" s="4">
        <v>914.28571428571399</v>
      </c>
      <c r="E57" s="4">
        <v>714.28571428571433</v>
      </c>
      <c r="F57">
        <v>242</v>
      </c>
      <c r="G57">
        <v>0.84</v>
      </c>
      <c r="H57">
        <v>0.79</v>
      </c>
      <c r="I57">
        <v>0.8</v>
      </c>
      <c r="J57" t="s">
        <v>21</v>
      </c>
      <c r="K57" t="s">
        <v>14</v>
      </c>
      <c r="L57">
        <v>6</v>
      </c>
      <c r="M57" t="str">
        <f>TEXT(Table2[[#This Row],[Date]],"mmm")</f>
        <v>Apr</v>
      </c>
      <c r="N57" t="str">
        <f>"Q"&amp;ROUNDUP(MONTH(Table2[[#This Row],[Date]])/3,0)</f>
        <v>Q2</v>
      </c>
    </row>
    <row r="58" spans="1:14" x14ac:dyDescent="0.3">
      <c r="A58" s="1">
        <v>44945</v>
      </c>
      <c r="B58" t="s">
        <v>18</v>
      </c>
      <c r="C58" s="4">
        <v>2200</v>
      </c>
      <c r="D58" s="4">
        <v>385.71428571428601</v>
      </c>
      <c r="E58" s="4">
        <v>285.71428571428572</v>
      </c>
      <c r="F58">
        <v>285</v>
      </c>
      <c r="G58">
        <v>0.85</v>
      </c>
      <c r="H58">
        <v>0.91</v>
      </c>
      <c r="I58">
        <v>0.84</v>
      </c>
      <c r="J58" t="s">
        <v>13</v>
      </c>
      <c r="K58" t="s">
        <v>17</v>
      </c>
      <c r="L58">
        <v>8</v>
      </c>
      <c r="M58" t="str">
        <f>TEXT(Table2[[#This Row],[Date]],"mmm")</f>
        <v>Jan</v>
      </c>
      <c r="N58" t="str">
        <f>"Q"&amp;ROUNDUP(MONTH(Table2[[#This Row],[Date]])/3,0)</f>
        <v>Q1</v>
      </c>
    </row>
    <row r="59" spans="1:14" x14ac:dyDescent="0.3">
      <c r="A59" s="1">
        <v>45160</v>
      </c>
      <c r="B59" t="s">
        <v>15</v>
      </c>
      <c r="C59" s="4">
        <v>2150</v>
      </c>
      <c r="D59" s="4">
        <v>385.71428571428601</v>
      </c>
      <c r="E59" s="4">
        <v>285.71428571428572</v>
      </c>
      <c r="F59">
        <v>275</v>
      </c>
      <c r="G59">
        <v>0.86</v>
      </c>
      <c r="H59">
        <v>0.75</v>
      </c>
      <c r="I59">
        <v>0.96</v>
      </c>
      <c r="J59" t="s">
        <v>19</v>
      </c>
      <c r="K59" t="s">
        <v>20</v>
      </c>
      <c r="L59">
        <v>4</v>
      </c>
      <c r="M59" t="str">
        <f>TEXT(Table2[[#This Row],[Date]],"mmm")</f>
        <v>Aug</v>
      </c>
      <c r="N59" t="str">
        <f>"Q"&amp;ROUNDUP(MONTH(Table2[[#This Row],[Date]])/3,0)</f>
        <v>Q3</v>
      </c>
    </row>
    <row r="60" spans="1:14" x14ac:dyDescent="0.3">
      <c r="A60" s="1">
        <v>45147</v>
      </c>
      <c r="B60" t="s">
        <v>24</v>
      </c>
      <c r="C60" s="4">
        <v>2400</v>
      </c>
      <c r="D60" s="4">
        <v>385.71428571428601</v>
      </c>
      <c r="E60" s="4">
        <v>285.71428571428572</v>
      </c>
      <c r="F60">
        <v>285</v>
      </c>
      <c r="G60">
        <v>0.96</v>
      </c>
      <c r="H60">
        <v>0.77</v>
      </c>
      <c r="I60">
        <v>0.92</v>
      </c>
      <c r="J60" t="s">
        <v>21</v>
      </c>
      <c r="K60" t="s">
        <v>23</v>
      </c>
      <c r="L60">
        <v>3</v>
      </c>
      <c r="M60" t="str">
        <f>TEXT(Table2[[#This Row],[Date]],"mmm")</f>
        <v>Aug</v>
      </c>
      <c r="N60" t="str">
        <f>"Q"&amp;ROUNDUP(MONTH(Table2[[#This Row],[Date]])/3,0)</f>
        <v>Q3</v>
      </c>
    </row>
    <row r="61" spans="1:14" x14ac:dyDescent="0.3">
      <c r="A61" s="1">
        <v>45078</v>
      </c>
      <c r="B61" t="s">
        <v>18</v>
      </c>
      <c r="C61" s="4">
        <v>2450</v>
      </c>
      <c r="D61" s="4">
        <v>385.71428571428601</v>
      </c>
      <c r="E61" s="4">
        <v>285.71428571428572</v>
      </c>
      <c r="F61">
        <v>290</v>
      </c>
      <c r="G61">
        <v>0.99</v>
      </c>
      <c r="H61">
        <v>0.97</v>
      </c>
      <c r="I61">
        <v>0.73</v>
      </c>
      <c r="J61" t="s">
        <v>13</v>
      </c>
      <c r="K61" t="s">
        <v>25</v>
      </c>
      <c r="L61">
        <v>2</v>
      </c>
      <c r="M61" t="str">
        <f>TEXT(Table2[[#This Row],[Date]],"mmm")</f>
        <v>Jun</v>
      </c>
      <c r="N61" t="str">
        <f>"Q"&amp;ROUNDUP(MONTH(Table2[[#This Row],[Date]])/3,0)</f>
        <v>Q2</v>
      </c>
    </row>
    <row r="62" spans="1:14" x14ac:dyDescent="0.3">
      <c r="A62" s="1">
        <v>44986</v>
      </c>
      <c r="B62" t="s">
        <v>15</v>
      </c>
      <c r="C62" s="4">
        <v>2500</v>
      </c>
      <c r="D62" s="4">
        <v>385.71428571428601</v>
      </c>
      <c r="E62" s="4">
        <v>285.71428571428572</v>
      </c>
      <c r="F62">
        <v>310</v>
      </c>
      <c r="G62">
        <v>0.77</v>
      </c>
      <c r="H62">
        <v>0.72</v>
      </c>
      <c r="I62">
        <v>0.85</v>
      </c>
      <c r="J62" t="s">
        <v>16</v>
      </c>
      <c r="K62" t="s">
        <v>14</v>
      </c>
      <c r="L62">
        <v>7</v>
      </c>
      <c r="M62" t="str">
        <f>TEXT(Table2[[#This Row],[Date]],"mmm")</f>
        <v>Mar</v>
      </c>
      <c r="N62" t="str">
        <f>"Q"&amp;ROUNDUP(MONTH(Table2[[#This Row],[Date]])/3,0)</f>
        <v>Q1</v>
      </c>
    </row>
    <row r="63" spans="1:14" x14ac:dyDescent="0.3">
      <c r="A63" s="1">
        <v>45257</v>
      </c>
      <c r="B63" t="s">
        <v>24</v>
      </c>
      <c r="C63" s="4">
        <v>2450</v>
      </c>
      <c r="D63" s="4">
        <v>385.71428571428601</v>
      </c>
      <c r="E63" s="4">
        <v>285.71428571428572</v>
      </c>
      <c r="F63">
        <v>270</v>
      </c>
      <c r="G63">
        <v>0.77</v>
      </c>
      <c r="H63">
        <v>0.96</v>
      </c>
      <c r="I63">
        <v>0.78</v>
      </c>
      <c r="J63" t="s">
        <v>19</v>
      </c>
      <c r="K63" t="s">
        <v>17</v>
      </c>
      <c r="L63">
        <v>9</v>
      </c>
      <c r="M63" t="str">
        <f>TEXT(Table2[[#This Row],[Date]],"mmm")</f>
        <v>Nov</v>
      </c>
      <c r="N63" t="str">
        <f>"Q"&amp;ROUNDUP(MONTH(Table2[[#This Row],[Date]])/3,0)</f>
        <v>Q4</v>
      </c>
    </row>
    <row r="64" spans="1:14" x14ac:dyDescent="0.3">
      <c r="A64" s="1">
        <v>45213</v>
      </c>
      <c r="B64" t="s">
        <v>18</v>
      </c>
      <c r="C64" s="4">
        <v>2400</v>
      </c>
      <c r="D64" s="4">
        <v>385.71428571428601</v>
      </c>
      <c r="E64" s="4">
        <v>285.71428571428572</v>
      </c>
      <c r="F64">
        <v>285</v>
      </c>
      <c r="G64">
        <v>0.78</v>
      </c>
      <c r="H64">
        <v>0.8</v>
      </c>
      <c r="I64">
        <v>0.85</v>
      </c>
      <c r="J64" t="s">
        <v>21</v>
      </c>
      <c r="K64" t="s">
        <v>20</v>
      </c>
      <c r="L64">
        <v>5</v>
      </c>
      <c r="M64" t="str">
        <f>TEXT(Table2[[#This Row],[Date]],"mmm")</f>
        <v>Oct</v>
      </c>
      <c r="N64" t="str">
        <f>"Q"&amp;ROUNDUP(MONTH(Table2[[#This Row],[Date]])/3,0)</f>
        <v>Q4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2188D-429B-47AB-87A8-581E419560F2}">
  <dimension ref="A2:T22"/>
  <sheetViews>
    <sheetView showGridLines="0" zoomScale="76" zoomScaleNormal="174" workbookViewId="0">
      <selection activeCell="A3" sqref="A3"/>
    </sheetView>
  </sheetViews>
  <sheetFormatPr defaultRowHeight="14.4" x14ac:dyDescent="0.3"/>
  <cols>
    <col min="1" max="1" width="32.88671875" bestFit="1" customWidth="1"/>
    <col min="2" max="2" width="4.6640625" bestFit="1" customWidth="1"/>
    <col min="3" max="3" width="4.21875" customWidth="1"/>
    <col min="4" max="4" width="8.88671875" hidden="1" customWidth="1"/>
    <col min="5" max="5" width="13.21875" bestFit="1" customWidth="1"/>
    <col min="6" max="6" width="8.88671875" bestFit="1" customWidth="1"/>
    <col min="7" max="7" width="11.6640625" bestFit="1" customWidth="1"/>
    <col min="9" max="9" width="13.21875" bestFit="1" customWidth="1"/>
    <col min="10" max="10" width="15.44140625" bestFit="1" customWidth="1"/>
    <col min="12" max="12" width="13.21875" bestFit="1" customWidth="1"/>
    <col min="13" max="14" width="8.88671875" bestFit="1" customWidth="1"/>
    <col min="15" max="15" width="2.5546875" customWidth="1"/>
    <col min="16" max="16" width="13.21875" bestFit="1" customWidth="1"/>
    <col min="17" max="17" width="6.44140625" bestFit="1" customWidth="1"/>
    <col min="18" max="18" width="2.109375" customWidth="1"/>
    <col min="19" max="19" width="13.21875" bestFit="1" customWidth="1"/>
    <col min="20" max="20" width="8.88671875" bestFit="1" customWidth="1"/>
  </cols>
  <sheetData>
    <row r="2" spans="1:20" x14ac:dyDescent="0.3">
      <c r="A2" s="6" t="s">
        <v>63</v>
      </c>
      <c r="E2" s="6" t="s">
        <v>42</v>
      </c>
      <c r="I2" s="6" t="s">
        <v>45</v>
      </c>
      <c r="L2" s="6" t="s">
        <v>47</v>
      </c>
      <c r="P2" s="6" t="s">
        <v>50</v>
      </c>
      <c r="S2" s="6" t="s">
        <v>51</v>
      </c>
    </row>
    <row r="3" spans="1:20" x14ac:dyDescent="0.3">
      <c r="A3" s="2" t="s">
        <v>56</v>
      </c>
      <c r="E3" s="2" t="s">
        <v>28</v>
      </c>
      <c r="F3" t="s">
        <v>43</v>
      </c>
      <c r="G3" t="s">
        <v>44</v>
      </c>
      <c r="I3" s="19" t="s">
        <v>28</v>
      </c>
      <c r="J3" s="19" t="s">
        <v>46</v>
      </c>
      <c r="L3" s="2" t="s">
        <v>28</v>
      </c>
      <c r="M3" t="s">
        <v>48</v>
      </c>
      <c r="N3" t="s">
        <v>49</v>
      </c>
      <c r="P3" s="2" t="s">
        <v>28</v>
      </c>
      <c r="Q3" t="s">
        <v>52</v>
      </c>
      <c r="S3" s="2" t="s">
        <v>28</v>
      </c>
      <c r="T3" t="s">
        <v>49</v>
      </c>
    </row>
    <row r="4" spans="1:20" x14ac:dyDescent="0.3">
      <c r="A4" s="3" t="s">
        <v>53</v>
      </c>
      <c r="B4" s="10">
        <v>0.85555555555555574</v>
      </c>
      <c r="E4" s="3" t="s">
        <v>29</v>
      </c>
      <c r="F4" s="7">
        <v>12900</v>
      </c>
      <c r="G4" s="7">
        <v>6000.0000000000009</v>
      </c>
      <c r="I4" s="3" t="s">
        <v>29</v>
      </c>
      <c r="J4" s="18">
        <v>1435</v>
      </c>
      <c r="L4" s="3" t="s">
        <v>12</v>
      </c>
      <c r="M4" s="7">
        <v>45042.857142857159</v>
      </c>
      <c r="N4" s="7">
        <v>50045</v>
      </c>
      <c r="P4" s="3" t="s">
        <v>14</v>
      </c>
      <c r="Q4" s="8">
        <v>96</v>
      </c>
      <c r="S4" s="3" t="s">
        <v>13</v>
      </c>
      <c r="T4" s="9">
        <v>30381</v>
      </c>
    </row>
    <row r="5" spans="1:20" x14ac:dyDescent="0.3">
      <c r="A5" s="17" t="s">
        <v>55</v>
      </c>
      <c r="B5" s="10">
        <v>0.8447619047619046</v>
      </c>
      <c r="E5" s="3" t="s">
        <v>30</v>
      </c>
      <c r="F5" s="7">
        <v>11256</v>
      </c>
      <c r="G5" s="7">
        <v>24285.28571428571</v>
      </c>
      <c r="I5" s="3" t="s">
        <v>30</v>
      </c>
      <c r="J5" s="18">
        <v>185</v>
      </c>
      <c r="L5" s="3" t="s">
        <v>18</v>
      </c>
      <c r="M5" s="7">
        <v>29742.857142857156</v>
      </c>
      <c r="N5" s="7">
        <v>46112</v>
      </c>
      <c r="P5" s="3" t="s">
        <v>17</v>
      </c>
      <c r="Q5" s="8">
        <v>74</v>
      </c>
      <c r="S5" s="3" t="s">
        <v>19</v>
      </c>
      <c r="T5" s="9">
        <v>63874</v>
      </c>
    </row>
    <row r="6" spans="1:20" x14ac:dyDescent="0.3">
      <c r="A6" s="3" t="s">
        <v>54</v>
      </c>
      <c r="B6" s="10">
        <v>0.85492063492063519</v>
      </c>
      <c r="E6" s="3" t="s">
        <v>31</v>
      </c>
      <c r="F6" s="7">
        <v>11700</v>
      </c>
      <c r="G6" s="7">
        <v>9714.2857142857156</v>
      </c>
      <c r="I6" s="3" t="s">
        <v>31</v>
      </c>
      <c r="J6" s="18">
        <v>688</v>
      </c>
      <c r="L6" s="3" t="s">
        <v>15</v>
      </c>
      <c r="M6" s="7">
        <v>25300.857142857149</v>
      </c>
      <c r="N6" s="7">
        <v>38283</v>
      </c>
      <c r="P6" s="3" t="s">
        <v>23</v>
      </c>
      <c r="Q6" s="8">
        <v>66</v>
      </c>
      <c r="S6" s="3" t="s">
        <v>16</v>
      </c>
      <c r="T6" s="9">
        <v>25744</v>
      </c>
    </row>
    <row r="7" spans="1:20" x14ac:dyDescent="0.3">
      <c r="E7" s="3" t="s">
        <v>32</v>
      </c>
      <c r="F7" s="7">
        <v>10400</v>
      </c>
      <c r="G7" s="7">
        <v>13571.428571428569</v>
      </c>
      <c r="I7" s="3" t="s">
        <v>32</v>
      </c>
      <c r="J7" s="18">
        <v>810</v>
      </c>
      <c r="L7" s="3" t="s">
        <v>24</v>
      </c>
      <c r="M7" s="7">
        <v>13214.285714285725</v>
      </c>
      <c r="N7" s="7">
        <v>22921</v>
      </c>
      <c r="P7" s="3" t="s">
        <v>20</v>
      </c>
      <c r="Q7" s="8">
        <v>59</v>
      </c>
      <c r="S7" s="3" t="s">
        <v>21</v>
      </c>
      <c r="T7" s="9">
        <v>23719</v>
      </c>
    </row>
    <row r="8" spans="1:20" x14ac:dyDescent="0.3">
      <c r="E8" s="3" t="s">
        <v>33</v>
      </c>
      <c r="F8" s="7">
        <v>12995</v>
      </c>
      <c r="G8" s="7">
        <v>12571.285714285716</v>
      </c>
      <c r="I8" s="3" t="s">
        <v>33</v>
      </c>
      <c r="J8" s="18">
        <v>850</v>
      </c>
      <c r="L8" s="3" t="s">
        <v>41</v>
      </c>
      <c r="M8" s="5">
        <v>113300.85714285719</v>
      </c>
      <c r="N8" s="5">
        <v>157361</v>
      </c>
      <c r="P8" s="3" t="s">
        <v>25</v>
      </c>
      <c r="Q8" s="8">
        <v>41</v>
      </c>
      <c r="S8" s="3" t="s">
        <v>22</v>
      </c>
      <c r="T8" s="9">
        <v>13643</v>
      </c>
    </row>
    <row r="9" spans="1:20" x14ac:dyDescent="0.3">
      <c r="A9" s="3" t="s">
        <v>53</v>
      </c>
      <c r="B9" s="10">
        <f>GETPIVOTDATA("Average of Sales Completion Rate",$A$3)</f>
        <v>0.85555555555555574</v>
      </c>
      <c r="E9" s="3" t="s">
        <v>34</v>
      </c>
      <c r="F9" s="7">
        <v>13450</v>
      </c>
      <c r="G9" s="7">
        <v>12999.999999999998</v>
      </c>
      <c r="I9" s="3" t="s">
        <v>34</v>
      </c>
      <c r="J9" s="18">
        <v>991</v>
      </c>
      <c r="P9" s="3" t="s">
        <v>41</v>
      </c>
      <c r="Q9" s="18">
        <v>336</v>
      </c>
      <c r="S9" s="3" t="s">
        <v>41</v>
      </c>
      <c r="T9" s="5">
        <v>157361</v>
      </c>
    </row>
    <row r="10" spans="1:20" x14ac:dyDescent="0.3">
      <c r="A10" s="3" t="s">
        <v>57</v>
      </c>
      <c r="B10" s="10">
        <f>1-B9</f>
        <v>0.14444444444444426</v>
      </c>
      <c r="E10" s="3" t="s">
        <v>35</v>
      </c>
      <c r="F10" s="7">
        <v>11000</v>
      </c>
      <c r="G10" s="7">
        <v>20142.85714285713</v>
      </c>
      <c r="I10" s="3" t="s">
        <v>35</v>
      </c>
      <c r="J10" s="18">
        <v>300</v>
      </c>
    </row>
    <row r="11" spans="1:20" x14ac:dyDescent="0.3">
      <c r="A11" s="3" t="s">
        <v>54</v>
      </c>
      <c r="B11" s="10">
        <f>GETPIVOTDATA("Average of Profit Completion Rate",$A$3)</f>
        <v>0.85492063492063519</v>
      </c>
      <c r="E11" s="3" t="s">
        <v>36</v>
      </c>
      <c r="F11" s="7">
        <v>17050</v>
      </c>
      <c r="G11" s="7">
        <v>3428.5714285714316</v>
      </c>
      <c r="I11" s="3" t="s">
        <v>36</v>
      </c>
      <c r="J11" s="18">
        <v>646</v>
      </c>
      <c r="P11" t="s">
        <v>28</v>
      </c>
      <c r="Q11" t="s">
        <v>52</v>
      </c>
      <c r="S11" t="s">
        <v>28</v>
      </c>
      <c r="T11" t="s">
        <v>49</v>
      </c>
    </row>
    <row r="12" spans="1:20" x14ac:dyDescent="0.3">
      <c r="A12" s="3" t="s">
        <v>57</v>
      </c>
      <c r="B12" s="10">
        <f>1-B11</f>
        <v>0.14507936507936481</v>
      </c>
      <c r="E12" s="3" t="s">
        <v>37</v>
      </c>
      <c r="F12" s="7">
        <v>3600</v>
      </c>
      <c r="G12" s="7">
        <v>9571.428571428567</v>
      </c>
      <c r="I12" s="3" t="s">
        <v>37</v>
      </c>
      <c r="J12" s="18">
        <v>190</v>
      </c>
      <c r="P12" t="str">
        <f>P4</f>
        <v>Speed</v>
      </c>
      <c r="Q12">
        <f>GETPIVOTDATA("Score",$P$3,"Customer Satisfaction",P12)</f>
        <v>96</v>
      </c>
      <c r="S12" t="str">
        <f>S4</f>
        <v>Argentina</v>
      </c>
      <c r="T12" s="7">
        <f>GETPIVOTDATA("Sales",$S$3,"Country",S12)</f>
        <v>30381</v>
      </c>
    </row>
    <row r="13" spans="1:20" x14ac:dyDescent="0.3">
      <c r="A13" s="3" t="s">
        <v>55</v>
      </c>
      <c r="B13" s="11">
        <f>GETPIVOTDATA("Average of Customer Completion Rate",$A$3)</f>
        <v>0.8447619047619046</v>
      </c>
      <c r="E13" s="3" t="s">
        <v>38</v>
      </c>
      <c r="F13" s="7">
        <v>26729</v>
      </c>
      <c r="G13" s="7">
        <v>30142.428571428576</v>
      </c>
      <c r="I13" s="3" t="s">
        <v>38</v>
      </c>
      <c r="J13" s="18">
        <v>1450</v>
      </c>
      <c r="P13" t="str">
        <f t="shared" ref="P13:P16" si="0">P5</f>
        <v>Quality</v>
      </c>
      <c r="Q13">
        <f t="shared" ref="Q13:Q16" si="1">GETPIVOTDATA("Score",$P$3,"Customer Satisfaction",P13)</f>
        <v>74</v>
      </c>
      <c r="S13" t="str">
        <f t="shared" ref="S13:S16" si="2">S5</f>
        <v>Brazil</v>
      </c>
      <c r="T13" s="7">
        <f t="shared" ref="T13:T16" si="3">GETPIVOTDATA("Sales",$S$3,"Country",S13)</f>
        <v>63874</v>
      </c>
    </row>
    <row r="14" spans="1:20" x14ac:dyDescent="0.3">
      <c r="A14" s="3" t="s">
        <v>57</v>
      </c>
      <c r="B14" s="10">
        <f>1-B13</f>
        <v>0.1552380952380954</v>
      </c>
      <c r="E14" s="3" t="s">
        <v>39</v>
      </c>
      <c r="F14" s="7">
        <v>22481</v>
      </c>
      <c r="G14" s="7">
        <v>20857.142857142862</v>
      </c>
      <c r="I14" s="3" t="s">
        <v>39</v>
      </c>
      <c r="J14" s="18">
        <v>1497</v>
      </c>
      <c r="P14" t="str">
        <f t="shared" si="0"/>
        <v>Service</v>
      </c>
      <c r="Q14">
        <f t="shared" si="1"/>
        <v>66</v>
      </c>
      <c r="S14" t="str">
        <f t="shared" si="2"/>
        <v>Colombia</v>
      </c>
      <c r="T14" s="7">
        <f t="shared" si="3"/>
        <v>25744</v>
      </c>
    </row>
    <row r="15" spans="1:20" x14ac:dyDescent="0.3">
      <c r="A15" s="3" t="s">
        <v>4</v>
      </c>
      <c r="B15" s="11">
        <v>0.94</v>
      </c>
      <c r="E15" s="3" t="s">
        <v>40</v>
      </c>
      <c r="F15" s="7">
        <v>3800</v>
      </c>
      <c r="G15" s="7">
        <v>3714.2857142857147</v>
      </c>
      <c r="I15" s="3" t="s">
        <v>40</v>
      </c>
      <c r="J15" s="18">
        <v>318</v>
      </c>
      <c r="P15" t="str">
        <f t="shared" si="0"/>
        <v>Hygiene</v>
      </c>
      <c r="Q15">
        <f t="shared" si="1"/>
        <v>59</v>
      </c>
      <c r="S15" t="str">
        <f t="shared" si="2"/>
        <v>Ecuador</v>
      </c>
      <c r="T15" s="7">
        <f t="shared" si="3"/>
        <v>23719</v>
      </c>
    </row>
    <row r="16" spans="1:20" x14ac:dyDescent="0.3">
      <c r="A16" s="3" t="s">
        <v>62</v>
      </c>
      <c r="B16" s="10">
        <f>1-B15</f>
        <v>6.0000000000000053E-2</v>
      </c>
      <c r="E16" s="3" t="s">
        <v>41</v>
      </c>
      <c r="F16" s="5">
        <v>157361</v>
      </c>
      <c r="G16" s="5">
        <v>166999</v>
      </c>
      <c r="I16" s="3" t="s">
        <v>41</v>
      </c>
      <c r="J16" s="18">
        <v>9360</v>
      </c>
      <c r="P16" t="str">
        <f t="shared" si="0"/>
        <v>Availability</v>
      </c>
      <c r="Q16">
        <f t="shared" si="1"/>
        <v>41</v>
      </c>
      <c r="S16" t="str">
        <f t="shared" si="2"/>
        <v>Peru</v>
      </c>
      <c r="T16" s="7">
        <f t="shared" si="3"/>
        <v>13643</v>
      </c>
    </row>
    <row r="18" spans="1:2" x14ac:dyDescent="0.3">
      <c r="A18" s="13" t="s">
        <v>58</v>
      </c>
      <c r="B18" s="14" t="s">
        <v>59</v>
      </c>
    </row>
    <row r="19" spans="1:2" x14ac:dyDescent="0.3">
      <c r="A19" s="3" t="s">
        <v>2</v>
      </c>
      <c r="B19" s="12">
        <f>GETPIVOTDATA("Sales ",$E$3)</f>
        <v>157361</v>
      </c>
    </row>
    <row r="20" spans="1:2" x14ac:dyDescent="0.3">
      <c r="A20" s="3" t="s">
        <v>3</v>
      </c>
      <c r="B20" s="12">
        <f>GETPIVOTDATA(" Profit",$L$3)</f>
        <v>113300.85714285719</v>
      </c>
    </row>
    <row r="21" spans="1:2" x14ac:dyDescent="0.3">
      <c r="A21" s="3" t="s">
        <v>60</v>
      </c>
      <c r="B21">
        <f>GETPIVOTDATA("No of Customers",$I$3)</f>
        <v>9360</v>
      </c>
    </row>
    <row r="22" spans="1:2" x14ac:dyDescent="0.3">
      <c r="A22" s="3" t="s">
        <v>4</v>
      </c>
      <c r="B22" s="12">
        <f>GETPIVOTDATA("Target Sales ",$E$3)</f>
        <v>166999</v>
      </c>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4E809-0B9F-492B-BE10-807E5CC8C185}">
  <dimension ref="V1:X22"/>
  <sheetViews>
    <sheetView showGridLines="0" tabSelected="1" zoomScale="70" zoomScaleNormal="70" workbookViewId="0">
      <selection activeCell="V26" sqref="V26"/>
    </sheetView>
  </sheetViews>
  <sheetFormatPr defaultRowHeight="14.4" x14ac:dyDescent="0.3"/>
  <cols>
    <col min="1" max="19" width="8.88671875" style="15"/>
    <col min="20" max="20" width="8.88671875" style="15" customWidth="1"/>
    <col min="21" max="21" width="27.88671875" style="15" customWidth="1"/>
    <col min="22" max="16384" width="8.88671875" style="15"/>
  </cols>
  <sheetData>
    <row r="1" spans="22:23" x14ac:dyDescent="0.3">
      <c r="W1" s="15" t="s">
        <v>61</v>
      </c>
    </row>
    <row r="8" spans="22:23" x14ac:dyDescent="0.3">
      <c r="V8" s="16"/>
    </row>
    <row r="22" spans="24:24" x14ac:dyDescent="0.3">
      <c r="X22" s="15" t="s">
        <v>61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NGUYỄN THỊ PHƯƠNG THẢO</cp:lastModifiedBy>
  <cp:lastPrinted>2025-03-24T01:44:52Z</cp:lastPrinted>
  <dcterms:created xsi:type="dcterms:W3CDTF">2025-01-31T08:22:50Z</dcterms:created>
  <dcterms:modified xsi:type="dcterms:W3CDTF">2025-03-24T08:04:33Z</dcterms:modified>
</cp:coreProperties>
</file>