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51200" windowHeight="28260" tabRatio="500"/>
  </bookViews>
  <sheets>
    <sheet name="bo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8" i="1" l="1"/>
  <c r="H37" i="1"/>
  <c r="H36" i="1"/>
  <c r="B36" i="1"/>
  <c r="B37" i="1"/>
  <c r="B3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2" i="1"/>
  <c r="A28" i="1"/>
  <c r="B28" i="1"/>
  <c r="A8" i="1"/>
  <c r="B8" i="1"/>
  <c r="A26" i="1"/>
  <c r="B26" i="1"/>
  <c r="A27" i="1"/>
  <c r="B27" i="1"/>
  <c r="A29" i="1"/>
  <c r="B25" i="1"/>
  <c r="B35" i="1"/>
  <c r="A24" i="1"/>
  <c r="B34" i="1"/>
  <c r="B24" i="1"/>
  <c r="B11" i="1"/>
  <c r="A3" i="1"/>
  <c r="B3" i="1"/>
  <c r="A5" i="1"/>
  <c r="B5" i="1"/>
  <c r="A7" i="1"/>
  <c r="B7" i="1"/>
  <c r="A6" i="1"/>
  <c r="B6" i="1"/>
  <c r="A2" i="1"/>
  <c r="B2" i="1"/>
  <c r="A4" i="1"/>
  <c r="B4" i="1"/>
  <c r="B10" i="1"/>
  <c r="A12" i="1"/>
  <c r="B12" i="1"/>
  <c r="A13" i="1"/>
  <c r="B13" i="1"/>
  <c r="A14" i="1"/>
  <c r="B14" i="1"/>
  <c r="B15" i="1"/>
  <c r="A18" i="1"/>
  <c r="B18" i="1"/>
  <c r="A17" i="1"/>
  <c r="B17" i="1"/>
  <c r="A16" i="1"/>
  <c r="B16" i="1"/>
  <c r="A19" i="1"/>
  <c r="B19" i="1"/>
  <c r="B9" i="1"/>
  <c r="A20" i="1"/>
  <c r="B20" i="1"/>
  <c r="A21" i="1"/>
  <c r="B21" i="1"/>
  <c r="A22" i="1"/>
  <c r="B22" i="1"/>
  <c r="A23" i="1"/>
  <c r="B23" i="1"/>
  <c r="B29" i="1"/>
  <c r="B30" i="1"/>
  <c r="B31" i="1"/>
  <c r="A32" i="1"/>
  <c r="B32" i="1"/>
  <c r="A33" i="1"/>
  <c r="B33" i="1"/>
  <c r="B42" i="1"/>
  <c r="B43" i="1"/>
  <c r="B46" i="1"/>
  <c r="B49" i="1"/>
  <c r="B48" i="1"/>
  <c r="B47" i="1"/>
  <c r="B44" i="1"/>
</calcChain>
</file>

<file path=xl/sharedStrings.xml><?xml version="1.0" encoding="utf-8"?>
<sst xmlns="http://schemas.openxmlformats.org/spreadsheetml/2006/main" count="310" uniqueCount="225">
  <si>
    <t>Value</t>
  </si>
  <si>
    <t>Package</t>
  </si>
  <si>
    <t>Description</t>
  </si>
  <si>
    <t>CHIPLED_1206</t>
  </si>
  <si>
    <t>LED1</t>
  </si>
  <si>
    <t>LED</t>
  </si>
  <si>
    <t>100nF</t>
  </si>
  <si>
    <t>C-EUC1206</t>
  </si>
  <si>
    <t>C1206</t>
  </si>
  <si>
    <t>C3, C4</t>
  </si>
  <si>
    <t>CAPACITOR, European symbol</t>
  </si>
  <si>
    <t>10K</t>
  </si>
  <si>
    <t>RESISTOR, European symbol</t>
  </si>
  <si>
    <t>R-EU_R1206</t>
  </si>
  <si>
    <t>R1206</t>
  </si>
  <si>
    <t>2.2K</t>
  </si>
  <si>
    <t>R13</t>
  </si>
  <si>
    <t>R11, R12</t>
  </si>
  <si>
    <t>4.7K</t>
  </si>
  <si>
    <t>R9</t>
  </si>
  <si>
    <t>C1, C2</t>
  </si>
  <si>
    <t>CPOL-EUE3.5-8</t>
  </si>
  <si>
    <t>E3,5-8</t>
  </si>
  <si>
    <t>C6</t>
  </si>
  <si>
    <t>POLARIZED CAPACITOR, European symbol</t>
  </si>
  <si>
    <t>800mA</t>
  </si>
  <si>
    <t>FUSE</t>
  </si>
  <si>
    <t>FUSE_508</t>
  </si>
  <si>
    <t>F1</t>
  </si>
  <si>
    <t>BAV103</t>
  </si>
  <si>
    <t>BAV100-101-102-103</t>
  </si>
  <si>
    <t>SOD80_DO213AA_MINIMELF</t>
  </si>
  <si>
    <t>D1</t>
  </si>
  <si>
    <t>BC847C</t>
  </si>
  <si>
    <t>BC847</t>
  </si>
  <si>
    <t>SOT23</t>
  </si>
  <si>
    <t>T1, T2, T3</t>
  </si>
  <si>
    <t>45 V, 100 mA NPN general-purpose transistors</t>
  </si>
  <si>
    <t>B1</t>
  </si>
  <si>
    <t>ESP12E</t>
  </si>
  <si>
    <t>ESP8266(ESP12E)SMD</t>
  </si>
  <si>
    <t>ESP8266(ESP12E)</t>
  </si>
  <si>
    <t>U1</t>
  </si>
  <si>
    <t>ESP12E Module</t>
  </si>
  <si>
    <t>FTDI</t>
  </si>
  <si>
    <t>J1</t>
  </si>
  <si>
    <t>HEADER4P2X2P</t>
  </si>
  <si>
    <t>HEADER2X2P</t>
  </si>
  <si>
    <t>EXT</t>
  </si>
  <si>
    <t>HIGHCURRENTCON6PSOLDER</t>
  </si>
  <si>
    <t>HIGHCURRENTCON6P_SOLDER</t>
  </si>
  <si>
    <t>J2</t>
  </si>
  <si>
    <t>HLK-PM01</t>
  </si>
  <si>
    <t>U3</t>
  </si>
  <si>
    <t>LM3940</t>
  </si>
  <si>
    <t>SOT223</t>
  </si>
  <si>
    <t>U2</t>
  </si>
  <si>
    <t>PUSHBTN</t>
  </si>
  <si>
    <t>SMDPUSHBTN_TYPE1</t>
  </si>
  <si>
    <t>S10K275</t>
  </si>
  <si>
    <t>R14</t>
  </si>
  <si>
    <t>VARISTOR</t>
  </si>
  <si>
    <t>SRD-05VDC-SL-C</t>
  </si>
  <si>
    <t>SRD-05VDC-SL-CPTH</t>
  </si>
  <si>
    <t>S3</t>
  </si>
  <si>
    <t>SONGLE RELAY SRD-05VDC-SL-C</t>
  </si>
  <si>
    <t>XH3P</t>
  </si>
  <si>
    <t>5V</t>
  </si>
  <si>
    <t xml:space="preserve">Buzzer </t>
  </si>
  <si>
    <t>Diameter 12mm, 0.3" (7.62mm) pin spacing</t>
  </si>
  <si>
    <t>R1, R2, R3, R4, R5, R6, R7, R8, R10, R15</t>
  </si>
  <si>
    <t>Device (Eagle)</t>
  </si>
  <si>
    <t>Red</t>
  </si>
  <si>
    <t>Switch with led</t>
  </si>
  <si>
    <t>Header female 2x2P, 0.1" (2.54) pin spacing</t>
  </si>
  <si>
    <t>not included</t>
  </si>
  <si>
    <t>SMD Push button</t>
  </si>
  <si>
    <t>S1, S2</t>
  </si>
  <si>
    <t>PROG, RST</t>
  </si>
  <si>
    <t>47uF</t>
  </si>
  <si>
    <t>Manufacturer</t>
  </si>
  <si>
    <t>conrad</t>
  </si>
  <si>
    <t>link</t>
  </si>
  <si>
    <t>Manufacturer description</t>
  </si>
  <si>
    <t>ESKA 883116 Printzekering Radiaal bedraad Hoekig 800 mA 250 V Traag -T- 1 stuks</t>
  </si>
  <si>
    <t>http://www.conrad.be/ce/nl/product/537512/ESKA-883116-Printzekering-Radiaal-bedraad-Hoekig-800-mA-250-V-Traag-T-1-stuks/SHOP_AREA_17392</t>
  </si>
  <si>
    <t xml:space="preserve">Through hole, fuse, 8.35mm x 4 mm, 0.2" (5.08mm) pin spacing </t>
  </si>
  <si>
    <t>Through hole, electrolytic capacitor, diameter 8mm, 3.5mm pin spacing</t>
  </si>
  <si>
    <t>SMD, led, 1206</t>
  </si>
  <si>
    <t>SMD, capacitor, 1206</t>
  </si>
  <si>
    <t>SMD, resistor, 1206</t>
  </si>
  <si>
    <t>SMD, tantalum capacitor, 1206</t>
  </si>
  <si>
    <t>SMD, NPN Transistor, SOT23</t>
  </si>
  <si>
    <t>Through hole, buzzer, diameter 12mm, 0.3" (7.62mm) pin spacing</t>
  </si>
  <si>
    <t>SMD, ESP12E module</t>
  </si>
  <si>
    <t>SMD, diode, SOD80</t>
  </si>
  <si>
    <t>Through hole, header female,  6P,  0.1" (2.54mm) pin spacing</t>
  </si>
  <si>
    <t>Through hole, power module, HiLink HLK-PM01</t>
  </si>
  <si>
    <t>SMD, Low drop voltage regulator, SOT223</t>
  </si>
  <si>
    <t>Through hole, varistor</t>
  </si>
  <si>
    <t>Through hole, Relay SRD-05VDC-SL-C</t>
  </si>
  <si>
    <t>Schijfvaristor S10K275 430 V Epcos S10K275 1 stuks</t>
  </si>
  <si>
    <t>http://www.conrad.be/ce/nl/product/500592/Schijfvaristor-S10K275-430-V-Epcos-S10K275-1-stuks/SHOP_AREA_17441</t>
  </si>
  <si>
    <t>price excl</t>
  </si>
  <si>
    <t>PCB</t>
  </si>
  <si>
    <t>Bopla 43432501 Stekkerbehuizing 120 x 65 x 50 Kunststof Lichtgrijs 1 stuks</t>
  </si>
  <si>
    <t>http://www.conrad.be/ce/nl/product/522228/Bopla-43432501-Stekkerbehuizing-120-x-65-x-50-Kunststof-Lichtgrijs-1-stuks/SHOP_AREA_14740</t>
  </si>
  <si>
    <t>eurocircuits</t>
  </si>
  <si>
    <t>DS18B20 temp sensor encased</t>
  </si>
  <si>
    <t>DS18B20</t>
  </si>
  <si>
    <t>PIR, SW</t>
  </si>
  <si>
    <t>aliexpress</t>
  </si>
  <si>
    <t>100PCS/LOT 1206 Red SMD LED Diode Light 3216 Diodes SMD Super Bright 1206 led 3.2*1.6mm Red Color New</t>
  </si>
  <si>
    <t>https://www.aliexpress.com/item/100PCS-LOT-1206-Red-SMD-LED-Diode-Light-3216-Diodes-SMD-Super-Bright-1206-led-3/32623813733.html</t>
  </si>
  <si>
    <t>https://www.aliexpress.com/item/Free-shipping-1206-SMD-capacitor-100nf-50V-104Z-100PCS/32372347509.html</t>
  </si>
  <si>
    <t>Free shipping 1206 SMD capacitor 100nf 50V 104Z 200pcs</t>
  </si>
  <si>
    <t>subtotal</t>
  </si>
  <si>
    <t>https://www.aliexpress.com/item/1206-SMD-Resistor-5-330-ohm-5000pcs-lot/32307463025.html</t>
  </si>
  <si>
    <t>500pcs 1206 SMD Resistor 1% 330 ohm</t>
  </si>
  <si>
    <t>500pcs 1206 SMD Resistor 1% 2.2K ohm</t>
  </si>
  <si>
    <t>https://www.aliexpress.com/store/product/1206-SMD-Resistor-5-2-2K-ohm-5000pcs-lot/506373_32307467027.html</t>
  </si>
  <si>
    <t>500pcs 1206 SMD Resistor 1% 10K ohm</t>
  </si>
  <si>
    <t>https://www.aliexpress.com/store/product/1206-SMD-Resistor-5-10K-ohm-5000pcs-lot/506373_32307467056.html</t>
  </si>
  <si>
    <t>500pcs 1206 SMD Resistor 1% 4.7 ohm</t>
  </si>
  <si>
    <t>https://www.aliexpress.com/store/product/1206-SMD-Resistor-5-4-7-ohm-5000pcs-lot/506373_32308252416.html</t>
  </si>
  <si>
    <t>47uF 6.3V 1206 SMD Tantalum Capacitor +/-20% A Type</t>
  </si>
  <si>
    <t>https://www.aliexpress.com/item/47uF-6-3V-1206-SMD-Tantalum-Capacitor-20-A-Type/32321374266.html</t>
  </si>
  <si>
    <t>Free shipping 100PCS 4V 680UF Aluminum electrolytic capacitors 680uF 4V 8*8mm Good quality</t>
  </si>
  <si>
    <t>https://www.aliexpress.com/item/Free-shipping-100PCS-4V-680UF-Aluminum-electrolytic-capacitors-680uF-4V-8-8mm-Good-quality/32323856831.html</t>
  </si>
  <si>
    <t>gotron</t>
  </si>
  <si>
    <t>https://www.gotron.be/signal-diode-smd-si-diode-250v-200ma-minimelf.html</t>
  </si>
  <si>
    <t>SMD Si-diode 250V 200mA per 10st</t>
  </si>
  <si>
    <t>https://www.gotron.be/bc847c-transistor-smd-npn-45v-0-5a-0-25w-b-420-800-sot23.html</t>
  </si>
  <si>
    <t>BC847C transistor SMD NPN 45V 0,5A 0,25W B:420-800 SOT23 (per 10st)</t>
  </si>
  <si>
    <t>5V active buzzer 5V buzzer diameter 12MM* high 9.5MM long sound split 12095--DYDZ2</t>
  </si>
  <si>
    <t>https://www.aliexpress.com/item/5V-active-buzzer-5V-buzzer-diameter-12MM-high-9-5MM-long-sound-split-12095-DYDZ2/32693845475.html</t>
  </si>
  <si>
    <t>2015 New version 1PCS ESP-12F (ESP-12E upgrade) ESP8266 remote serial Port WIFI wireless module</t>
  </si>
  <si>
    <t>https://www.aliexpress.com/item/2015-New-version-1PCS-ESP-12F-ESP-12E-upgrade-ESP8266-remote-serial-Port-WIFI-wireless-module/32643052680.html</t>
  </si>
  <si>
    <t>https://www.aliexpress.com/item/20Pcs-lot-freeshipping-1-6P-2-54mm-Pitch-6-Pin-Female-Single-Row-Straight-Header-Strip/32451125772.html</t>
  </si>
  <si>
    <t>20Pcs/lot High Quality 1*6P 2.54mm Pitch 6 Pin Female Single Row Straight Header Strip</t>
  </si>
  <si>
    <t>10 pcs HLK-PM01 AC-DC 220V to 5V Step-Down Buck Power Supply Module Intelligent Household Switch Power Supply Module 2015 New!</t>
  </si>
  <si>
    <t>https://www.aliexpress.com/item/HLK-PM01-AC-DC-220V-to-5V-Step-Down-Power-Supply-Module-Intelligent-Household-Switch-Power/32267470516.html</t>
  </si>
  <si>
    <t>20pcs LM3940IMPX-3.3 LM3940IMPX LM3940 L52B Manu: NS Encapsulation: SOT-223</t>
  </si>
  <si>
    <t>https://www.aliexpress.com/item/20pcs-LM3940IMPX-3-3-LM3940IMPX-LM3940-L52B-Manu-NS-Encapsulation-SOT-223/32368826022.html</t>
  </si>
  <si>
    <t>100PCS 3*6*2.5 mm 3*6*2.5 mm 3*6*2.5H SMD White Button switch key switch Tact Switch</t>
  </si>
  <si>
    <t>https://www.aliexpress.com/item/100PCS-3-6-2-5-mm-3-6-2-5-mm-3-6-2-5H-SMD/32246843196.html</t>
  </si>
  <si>
    <t>10PCS RELAY 5V SRD-5VDC-SL-C T73-5V Power Relay NEW GOOD QUALITY</t>
  </si>
  <si>
    <t>https://www.aliexpress.com/item/10PCS-RELAY-5V-SRD-5VDC-SL-C-T73-5V-SONGLE-Power-Relay-NEW-GOOD-QUALITY/32444108945.html</t>
  </si>
  <si>
    <t>XH2.54mm connector straight pin XH-2P/3P/4P/5P/6P/7P/8P/9P/10P/11P/12P Socket Terminals connector for PCB</t>
  </si>
  <si>
    <t>https://www.aliexpress.com/item/XH2-54mm-connector-straight-pin-XH-2P-3P-4P-5P-6P-7P-8P-9P-10P-11P/32759275972.html</t>
  </si>
  <si>
    <t>J34 10 pcs/lot Wholesale&amp;Retail High Quality Waterproof Digital Temperature Temp Sensor Thermal Probe DS18B20 Free Shipping</t>
  </si>
  <si>
    <t>https://www.aliexpress.com/item/J34-10-pcs-lot-Wholesale-Retail-High-Quality-Waterproof-Digital-Temperature-Temp-Sensor-Thermal-Probe-DS18B20/32600424541.html</t>
  </si>
  <si>
    <t>86076 Free Shipping 5pcs SR501 HC-SR501 Adjust IR Pyroelectric Infrared PIR module Motion Sensor Detector Module</t>
  </si>
  <si>
    <t>https://www.aliexpress.com/item/15925-Free-Shipping-SR501-HC-SR501-Adjust-IR-Pyroelectric-Infrared-PIR-module-Motion-Sensor-Detector-Module/32354930080.html</t>
  </si>
  <si>
    <t>PIR Module</t>
  </si>
  <si>
    <t>Vork M4 Rood - 100 stuks</t>
  </si>
  <si>
    <t>https://www.gotron.be/vork-m4-rood-100-stuks.html</t>
  </si>
  <si>
    <t>Oog M3 Rood - 100 stuks</t>
  </si>
  <si>
    <t>https://www.gotron.be/oog-m3-rood-100-stuks.html</t>
  </si>
  <si>
    <t>excl</t>
  </si>
  <si>
    <t>incl</t>
  </si>
  <si>
    <t>marge</t>
  </si>
  <si>
    <t>shipping</t>
  </si>
  <si>
    <t>https://www.aliexpress.com/item/1202-Domed-plastic-momentary-dot-light-Pin-terminal-illuminated-pushbutton-switch/32303825663.html</t>
  </si>
  <si>
    <t>1202 Domed plastic momentary dot light Pin terminal illuminated pushbutton switch</t>
  </si>
  <si>
    <t>just solder</t>
  </si>
  <si>
    <t>expansion header will not include</t>
  </si>
  <si>
    <t>solder directly on board otherwise req to crimp conn on leads</t>
  </si>
  <si>
    <t>Module, DS18B20 temp sensor encased</t>
  </si>
  <si>
    <t>Module, PIR</t>
  </si>
  <si>
    <t>Part</t>
  </si>
  <si>
    <t>Custom PCB</t>
  </si>
  <si>
    <t>Case</t>
  </si>
  <si>
    <t>Cable lug round M3</t>
  </si>
  <si>
    <t>Cable lug fork M4</t>
  </si>
  <si>
    <t>PCB Fixation screw</t>
  </si>
  <si>
    <t xml:space="preserve">Allen screw, inox, M3 x 6mm thread length </t>
  </si>
  <si>
    <t>Case BOPLA 43432501, predrilled</t>
  </si>
  <si>
    <t>XH3P female no pins</t>
  </si>
  <si>
    <t>XH3P wire 10cm [pin -&gt; solder], black</t>
  </si>
  <si>
    <t>XH3P wire 10cm [pin -&gt; solder], red</t>
  </si>
  <si>
    <t>XH3P wire 10cm [pin -&gt; solder], yellow</t>
  </si>
  <si>
    <t>Through hole, Connector male XH3P straight</t>
  </si>
  <si>
    <t>https://www.aliexpress.com/item/New-6-Colors-XH2-54-Single-Tin-Header-10CM-20CM-30CM-Terminal-wire-Connector-wire-26AWG/32727154093.html</t>
  </si>
  <si>
    <t>New 6-Colors XH2.54 Single Tin Header 10CM/20CM/30CM Terminal wire Connector wire 26AWG</t>
  </si>
  <si>
    <t>XH3P wire 10cm [pin -&gt; solder], white</t>
  </si>
  <si>
    <t>Qty needed</t>
  </si>
  <si>
    <t>Qty delivered</t>
  </si>
  <si>
    <t>picture</t>
  </si>
  <si>
    <t>1206_cap_100nf.jpg</t>
  </si>
  <si>
    <t>1206_cap_47uf.jpg</t>
  </si>
  <si>
    <t>th_cap_470uf.jpg</t>
  </si>
  <si>
    <t>1206_res_10k.jpg</t>
  </si>
  <si>
    <t>1206_res_4.7k.jpg</t>
  </si>
  <si>
    <t>1206_res_330.jpg</t>
  </si>
  <si>
    <t>1206_res_2.2k.jpg</t>
  </si>
  <si>
    <t>th_s10k275.jpg</t>
  </si>
  <si>
    <t>th_fuse_800ma.jpg</t>
  </si>
  <si>
    <t>1206_led_red.jpg</t>
  </si>
  <si>
    <t>sod80_bav103.jpg</t>
  </si>
  <si>
    <t>sot23_bc847c.jpg</t>
  </si>
  <si>
    <t>th_buzzer.jpg</t>
  </si>
  <si>
    <t>esp12e.jpg</t>
  </si>
  <si>
    <t>sot223_lm3940.jpg</t>
  </si>
  <si>
    <t>th_hlk-pm01.jpg</t>
  </si>
  <si>
    <t>th_ftdi.jpg</t>
  </si>
  <si>
    <t>micropushbutton.jpg</t>
  </si>
  <si>
    <t>relay.jpg</t>
  </si>
  <si>
    <t>th_xh3pmale.jpg</t>
  </si>
  <si>
    <t>ds18b20.jpg</t>
  </si>
  <si>
    <t>pirmodule.jpg</t>
  </si>
  <si>
    <t>pushbutton.jpg</t>
  </si>
  <si>
    <t>xh3pfemalesolder.jpg</t>
  </si>
  <si>
    <t>case.jpg</t>
  </si>
  <si>
    <t>pcb.jpg</t>
  </si>
  <si>
    <t>cablelugroundm3.jpg</t>
  </si>
  <si>
    <t>cablelugforkm4.jpg</t>
  </si>
  <si>
    <t>heatshrinktubing.jpg</t>
  </si>
  <si>
    <t>screw.jpg</t>
  </si>
  <si>
    <t>1.5mm2 x 55mm mains wire brown</t>
  </si>
  <si>
    <t>1.5mm2 x 55mm mains wire blue</t>
  </si>
  <si>
    <t>1.5mm2 x 55mm mains wire yellow/green</t>
  </si>
  <si>
    <t>mainswire.jpg</t>
  </si>
  <si>
    <t>680uF / 4V</t>
  </si>
  <si>
    <t>Heat shrink tubing  1,5, 2.5mm, 6mm, 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</si>
</sst>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;[Red]#,##0.00\ &quot;€&quot;"/>
    <numFmt numFmtId="165" formatCode="#,##0.000\ &quot;€&quot;;[Red]#,##0.000\ &quot;€&quot;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0"/>
      <name val="Calibri"/>
      <scheme val="minor"/>
    </font>
    <font>
      <sz val="8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0" fillId="2" borderId="0" xfId="0" applyFill="1"/>
    <xf numFmtId="49" fontId="0" fillId="2" borderId="0" xfId="0" applyNumberFormat="1" applyFill="1"/>
    <xf numFmtId="49" fontId="5" fillId="0" borderId="0" xfId="28" applyNumberFormat="1"/>
    <xf numFmtId="165" fontId="0" fillId="0" borderId="0" xfId="0" applyNumberFormat="1"/>
    <xf numFmtId="165" fontId="2" fillId="0" borderId="0" xfId="0" applyNumberFormat="1" applyFon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165" fontId="3" fillId="3" borderId="0" xfId="0" applyNumberFormat="1" applyFont="1" applyFill="1" applyAlignment="1">
      <alignment horizontal="righ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2" fontId="0" fillId="0" borderId="0" xfId="0" applyNumberFormat="1"/>
    <xf numFmtId="164" fontId="0" fillId="0" borderId="0" xfId="0" applyNumberFormat="1" applyAlignment="1">
      <alignment horizontal="lef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2" borderId="0" xfId="0" applyNumberFormat="1" applyFill="1" applyAlignment="1">
      <alignment horizontal="right"/>
    </xf>
    <xf numFmtId="165" fontId="7" fillId="3" borderId="0" xfId="0" applyNumberFormat="1" applyFont="1" applyFill="1" applyAlignment="1">
      <alignment horizontal="right"/>
    </xf>
    <xf numFmtId="9" fontId="0" fillId="0" borderId="0" xfId="1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Fill="1" applyAlignment="1">
      <alignment horizontal="right"/>
    </xf>
    <xf numFmtId="49" fontId="5" fillId="2" borderId="0" xfId="28" applyNumberFormat="1" applyFill="1"/>
    <xf numFmtId="165" fontId="8" fillId="0" borderId="0" xfId="0" applyNumberFormat="1" applyFont="1" applyFill="1" applyAlignment="1">
      <alignment horizontal="right" wrapText="1"/>
    </xf>
    <xf numFmtId="165" fontId="8" fillId="0" borderId="0" xfId="0" applyNumberFormat="1" applyFont="1" applyAlignment="1">
      <alignment horizontal="right" wrapText="1"/>
    </xf>
    <xf numFmtId="49" fontId="5" fillId="0" borderId="0" xfId="28" applyNumberFormat="1" applyFill="1"/>
  </cellXfs>
  <cellStyles count="8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liexpress.com/item/Free-shipping-100PCS-4V-680UF-Aluminum-electrolytic-capacitors-680uF-4V-8-8mm-Good-quality/32323856831.html" TargetMode="External"/><Relationship Id="rId20" Type="http://schemas.openxmlformats.org/officeDocument/2006/relationships/hyperlink" Target="https://www.aliexpress.com/item/J34-10-pcs-lot-Wholesale-Retail-High-Quality-Waterproof-Digital-Temperature-Temp-Sensor-Thermal-Probe-DS18B20/32600424541.html" TargetMode="External"/><Relationship Id="rId21" Type="http://schemas.openxmlformats.org/officeDocument/2006/relationships/hyperlink" Target="https://www.aliexpress.com/item/15925-Free-Shipping-SR501-HC-SR501-Adjust-IR-Pyroelectric-Infrared-PIR-module-Motion-Sensor-Detector-Module/32354930080.html" TargetMode="External"/><Relationship Id="rId22" Type="http://schemas.openxmlformats.org/officeDocument/2006/relationships/hyperlink" Target="https://www.gotron.be/vork-m4-rood-100-stuks.html" TargetMode="External"/><Relationship Id="rId23" Type="http://schemas.openxmlformats.org/officeDocument/2006/relationships/hyperlink" Target="https://www.gotron.be/oog-m3-rood-100-stuks.html" TargetMode="External"/><Relationship Id="rId24" Type="http://schemas.openxmlformats.org/officeDocument/2006/relationships/hyperlink" Target="https://www.aliexpress.com/item/1202-Domed-plastic-momentary-dot-light-Pin-terminal-illuminated-pushbutton-switch/32303825663.html" TargetMode="External"/><Relationship Id="rId10" Type="http://schemas.openxmlformats.org/officeDocument/2006/relationships/hyperlink" Target="https://www.gotron.be/signal-diode-smd-si-diode-250v-200ma-minimelf.html" TargetMode="External"/><Relationship Id="rId11" Type="http://schemas.openxmlformats.org/officeDocument/2006/relationships/hyperlink" Target="https://www.gotron.be/bc847c-transistor-smd-npn-45v-0-5a-0-25w-b-420-800-sot23.html" TargetMode="External"/><Relationship Id="rId12" Type="http://schemas.openxmlformats.org/officeDocument/2006/relationships/hyperlink" Target="https://www.aliexpress.com/item/5V-active-buzzer-5V-buzzer-diameter-12MM-high-9-5MM-long-sound-split-12095-DYDZ2/32693845475.html" TargetMode="External"/><Relationship Id="rId13" Type="http://schemas.openxmlformats.org/officeDocument/2006/relationships/hyperlink" Target="https://www.aliexpress.com/item/2015-New-version-1PCS-ESP-12F-ESP-12E-upgrade-ESP8266-remote-serial-Port-WIFI-wireless-module/32643052680.html" TargetMode="External"/><Relationship Id="rId14" Type="http://schemas.openxmlformats.org/officeDocument/2006/relationships/hyperlink" Target="https://www.aliexpress.com/item/20Pcs-lot-freeshipping-1-6P-2-54mm-Pitch-6-Pin-Female-Single-Row-Straight-Header-Strip/32451125772.html" TargetMode="External"/><Relationship Id="rId15" Type="http://schemas.openxmlformats.org/officeDocument/2006/relationships/hyperlink" Target="https://www.aliexpress.com/item/HLK-PM01-AC-DC-220V-to-5V-Step-Down-Power-Supply-Module-Intelligent-Household-Switch-Power/32267470516.html" TargetMode="External"/><Relationship Id="rId16" Type="http://schemas.openxmlformats.org/officeDocument/2006/relationships/hyperlink" Target="https://www.aliexpress.com/item/20pcs-LM3940IMPX-3-3-LM3940IMPX-LM3940-L52B-Manu-NS-Encapsulation-SOT-223/32368826022.html" TargetMode="External"/><Relationship Id="rId17" Type="http://schemas.openxmlformats.org/officeDocument/2006/relationships/hyperlink" Target="https://www.aliexpress.com/item/100PCS-3-6-2-5-mm-3-6-2-5-mm-3-6-2-5H-SMD/32246843196.html" TargetMode="External"/><Relationship Id="rId18" Type="http://schemas.openxmlformats.org/officeDocument/2006/relationships/hyperlink" Target="https://www.aliexpress.com/item/10PCS-RELAY-5V-SRD-5VDC-SL-C-T73-5V-SONGLE-Power-Relay-NEW-GOOD-QUALITY/32444108945.html" TargetMode="External"/><Relationship Id="rId19" Type="http://schemas.openxmlformats.org/officeDocument/2006/relationships/hyperlink" Target="https://www.aliexpress.com/item/XH2-54mm-connector-straight-pin-XH-2P-3P-4P-5P-6P-7P-8P-9P-10P-11P/32759275972.html" TargetMode="External"/><Relationship Id="rId1" Type="http://schemas.openxmlformats.org/officeDocument/2006/relationships/hyperlink" Target="http://www.conrad.be/ce/nl/product/537512/ESKA-883116-Printzekering-Radiaal-bedraad-Hoekig-800-mA-250-V-Traag-T-1-stuks/SHOP_AREA_17392" TargetMode="External"/><Relationship Id="rId2" Type="http://schemas.openxmlformats.org/officeDocument/2006/relationships/hyperlink" Target="http://www.conrad.be/ce/nl/product/500592/Schijfvaristor-S10K275-430-V-Epcos-S10K275-1-stuks/SHOP_AREA_17441" TargetMode="External"/><Relationship Id="rId3" Type="http://schemas.openxmlformats.org/officeDocument/2006/relationships/hyperlink" Target="http://www.conrad.be/ce/nl/product/522228/Bopla-43432501-Stekkerbehuizing-120-x-65-x-50-Kunststof-Lichtgrijs-1-stuks/SHOP_AREA_14740" TargetMode="External"/><Relationship Id="rId4" Type="http://schemas.openxmlformats.org/officeDocument/2006/relationships/hyperlink" Target="https://www.aliexpress.com/item/100PCS-LOT-1206-Red-SMD-LED-Diode-Light-3216-Diodes-SMD-Super-Bright-1206-led-3/32623813733.html" TargetMode="External"/><Relationship Id="rId5" Type="http://schemas.openxmlformats.org/officeDocument/2006/relationships/hyperlink" Target="https://www.aliexpress.com/item/Free-shipping-1206-SMD-capacitor-100nf-50V-104Z-100PCS/32372347509.html" TargetMode="External"/><Relationship Id="rId6" Type="http://schemas.openxmlformats.org/officeDocument/2006/relationships/hyperlink" Target="https://www.aliexpress.com/item/1206-SMD-Resistor-5-330-ohm-5000pcs-lot/32307463025.html" TargetMode="External"/><Relationship Id="rId7" Type="http://schemas.openxmlformats.org/officeDocument/2006/relationships/hyperlink" Target="https://www.aliexpress.com/store/product/1206-SMD-Resistor-5-4-7-ohm-5000pcs-lot/506373_32308252416.html" TargetMode="External"/><Relationship Id="rId8" Type="http://schemas.openxmlformats.org/officeDocument/2006/relationships/hyperlink" Target="https://www.aliexpress.com/item/47uF-6-3V-1206-SMD-Tantalum-Capacitor-20-A-Type/323213742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B1" zoomScale="150" zoomScaleNormal="150" zoomScalePageLayoutView="150" workbookViewId="0">
      <selection activeCell="E35" sqref="E35"/>
    </sheetView>
  </sheetViews>
  <sheetFormatPr baseColWidth="10" defaultRowHeight="15" x14ac:dyDescent="0"/>
  <cols>
    <col min="1" max="1" width="10.83203125" style="6"/>
    <col min="2" max="2" width="14.33203125" style="19" bestFit="1" customWidth="1"/>
    <col min="3" max="3" width="11" bestFit="1" customWidth="1"/>
    <col min="4" max="4" width="12.5" bestFit="1" customWidth="1"/>
    <col min="5" max="5" width="45.33203125" style="1" bestFit="1" customWidth="1"/>
    <col min="6" max="6" width="25.33203125" style="1" bestFit="1" customWidth="1"/>
    <col min="7" max="7" width="58.33203125" style="1" bestFit="1" customWidth="1"/>
    <col min="8" max="8" width="33.5" style="1" bestFit="1" customWidth="1"/>
    <col min="9" max="9" width="18.83203125" style="1" bestFit="1" customWidth="1"/>
    <col min="10" max="10" width="12.83203125" style="1" bestFit="1" customWidth="1"/>
    <col min="11" max="11" width="113.83203125" style="1" bestFit="1" customWidth="1"/>
    <col min="12" max="12" width="141.6640625" style="1" bestFit="1" customWidth="1"/>
    <col min="13" max="13" width="25.33203125" style="1" bestFit="1" customWidth="1"/>
    <col min="14" max="14" width="26.33203125" style="1" bestFit="1" customWidth="1"/>
    <col min="15" max="15" width="10.83203125" style="1"/>
  </cols>
  <sheetData>
    <row r="1" spans="1:15" s="14" customFormat="1">
      <c r="A1" s="13" t="s">
        <v>103</v>
      </c>
      <c r="B1" s="18" t="s">
        <v>116</v>
      </c>
      <c r="C1" s="14" t="s">
        <v>186</v>
      </c>
      <c r="D1" s="14" t="s">
        <v>187</v>
      </c>
      <c r="E1" s="15" t="s">
        <v>170</v>
      </c>
      <c r="F1" s="15" t="s">
        <v>0</v>
      </c>
      <c r="G1" s="15" t="s">
        <v>2</v>
      </c>
      <c r="H1" s="18" t="s">
        <v>188</v>
      </c>
      <c r="I1" s="18" t="s">
        <v>188</v>
      </c>
      <c r="J1" s="15" t="s">
        <v>80</v>
      </c>
      <c r="K1" s="15" t="s">
        <v>83</v>
      </c>
      <c r="L1" s="15" t="s">
        <v>82</v>
      </c>
      <c r="M1" s="15" t="s">
        <v>71</v>
      </c>
      <c r="N1" s="15" t="s">
        <v>1</v>
      </c>
      <c r="O1" s="15" t="s">
        <v>2</v>
      </c>
    </row>
    <row r="2" spans="1:15">
      <c r="A2" s="6">
        <f>5/50</f>
        <v>0.1</v>
      </c>
      <c r="B2" s="19">
        <f t="shared" ref="B2:B38" si="0">A2*C2</f>
        <v>0.2</v>
      </c>
      <c r="C2">
        <v>2</v>
      </c>
      <c r="D2">
        <v>3</v>
      </c>
      <c r="E2" s="1" t="s">
        <v>20</v>
      </c>
      <c r="F2" s="1" t="s">
        <v>79</v>
      </c>
      <c r="G2" s="1" t="s">
        <v>91</v>
      </c>
      <c r="H2" s="19" t="str">
        <f t="shared" ref="H2:H38" si="1">CONCATENATE("[picture](images/",I2,")")</f>
        <v>[picture](images/1206_cap_47uf.jpg)</v>
      </c>
      <c r="I2" s="19" t="s">
        <v>190</v>
      </c>
      <c r="J2" s="1" t="s">
        <v>111</v>
      </c>
      <c r="K2" s="1" t="s">
        <v>125</v>
      </c>
      <c r="L2" s="5" t="s">
        <v>126</v>
      </c>
      <c r="M2" s="1" t="s">
        <v>7</v>
      </c>
      <c r="N2" s="1" t="s">
        <v>8</v>
      </c>
      <c r="O2" s="1" t="s">
        <v>10</v>
      </c>
    </row>
    <row r="3" spans="1:15">
      <c r="A3" s="6">
        <f>1.71/200</f>
        <v>8.5500000000000003E-3</v>
      </c>
      <c r="B3" s="19">
        <f t="shared" si="0"/>
        <v>1.7100000000000001E-2</v>
      </c>
      <c r="C3">
        <v>2</v>
      </c>
      <c r="D3">
        <v>3</v>
      </c>
      <c r="E3" s="1" t="s">
        <v>9</v>
      </c>
      <c r="F3" s="1" t="s">
        <v>6</v>
      </c>
      <c r="G3" s="1" t="s">
        <v>89</v>
      </c>
      <c r="H3" s="19" t="str">
        <f t="shared" si="1"/>
        <v>[picture](images/1206_cap_100nf.jpg)</v>
      </c>
      <c r="I3" s="19" t="s">
        <v>189</v>
      </c>
      <c r="J3" s="1" t="s">
        <v>111</v>
      </c>
      <c r="K3" s="1" t="s">
        <v>115</v>
      </c>
      <c r="L3" s="5" t="s">
        <v>114</v>
      </c>
      <c r="M3" s="1" t="s">
        <v>7</v>
      </c>
      <c r="N3" s="1" t="s">
        <v>8</v>
      </c>
      <c r="O3" s="1" t="s">
        <v>10</v>
      </c>
    </row>
    <row r="4" spans="1:15">
      <c r="A4" s="6">
        <f>5.6/100</f>
        <v>5.5999999999999994E-2</v>
      </c>
      <c r="B4" s="19">
        <f t="shared" si="0"/>
        <v>5.5999999999999994E-2</v>
      </c>
      <c r="C4">
        <v>1</v>
      </c>
      <c r="D4">
        <v>1</v>
      </c>
      <c r="E4" s="1" t="s">
        <v>23</v>
      </c>
      <c r="F4" s="1" t="s">
        <v>223</v>
      </c>
      <c r="G4" s="1" t="s">
        <v>87</v>
      </c>
      <c r="H4" s="19" t="str">
        <f t="shared" si="1"/>
        <v>[picture](images/th_cap_470uf.jpg)</v>
      </c>
      <c r="I4" s="19" t="s">
        <v>191</v>
      </c>
      <c r="J4" s="1" t="s">
        <v>111</v>
      </c>
      <c r="K4" s="1" t="s">
        <v>127</v>
      </c>
      <c r="L4" s="5" t="s">
        <v>128</v>
      </c>
      <c r="M4" s="1" t="s">
        <v>21</v>
      </c>
      <c r="N4" s="1" t="s">
        <v>22</v>
      </c>
      <c r="O4" s="1" t="s">
        <v>24</v>
      </c>
    </row>
    <row r="5" spans="1:15">
      <c r="A5" s="6">
        <f>1.88/500</f>
        <v>3.7599999999999999E-3</v>
      </c>
      <c r="B5" s="19">
        <f t="shared" si="0"/>
        <v>3.7600000000000001E-2</v>
      </c>
      <c r="C5">
        <v>10</v>
      </c>
      <c r="D5">
        <v>11</v>
      </c>
      <c r="E5" s="1" t="s">
        <v>70</v>
      </c>
      <c r="F5" s="1" t="s">
        <v>11</v>
      </c>
      <c r="G5" s="1" t="s">
        <v>90</v>
      </c>
      <c r="H5" s="19" t="str">
        <f t="shared" si="1"/>
        <v>[picture](images/1206_res_10k.jpg)</v>
      </c>
      <c r="I5" s="19" t="s">
        <v>192</v>
      </c>
      <c r="J5" s="1" t="s">
        <v>111</v>
      </c>
      <c r="K5" s="1" t="s">
        <v>121</v>
      </c>
      <c r="L5" s="5" t="s">
        <v>122</v>
      </c>
      <c r="M5" s="1" t="s">
        <v>13</v>
      </c>
      <c r="N5" s="1" t="s">
        <v>14</v>
      </c>
      <c r="O5" s="1" t="s">
        <v>12</v>
      </c>
    </row>
    <row r="6" spans="1:15">
      <c r="A6" s="6">
        <f>1.88/500</f>
        <v>3.7599999999999999E-3</v>
      </c>
      <c r="B6" s="19">
        <f t="shared" si="0"/>
        <v>3.7599999999999999E-3</v>
      </c>
      <c r="C6">
        <v>1</v>
      </c>
      <c r="D6">
        <v>2</v>
      </c>
      <c r="E6" s="1" t="s">
        <v>19</v>
      </c>
      <c r="F6" s="1" t="s">
        <v>18</v>
      </c>
      <c r="G6" s="1" t="s">
        <v>90</v>
      </c>
      <c r="H6" s="19" t="str">
        <f t="shared" si="1"/>
        <v>[picture](images/1206_res_4.7k.jpg)</v>
      </c>
      <c r="I6" s="19" t="s">
        <v>193</v>
      </c>
      <c r="J6" s="1" t="s">
        <v>111</v>
      </c>
      <c r="K6" s="1" t="s">
        <v>123</v>
      </c>
      <c r="L6" s="5" t="s">
        <v>124</v>
      </c>
      <c r="M6" s="1" t="s">
        <v>13</v>
      </c>
      <c r="N6" s="1" t="s">
        <v>14</v>
      </c>
      <c r="O6" s="1" t="s">
        <v>12</v>
      </c>
    </row>
    <row r="7" spans="1:15">
      <c r="A7" s="6">
        <f>1.88/500</f>
        <v>3.7599999999999999E-3</v>
      </c>
      <c r="B7" s="19">
        <f t="shared" si="0"/>
        <v>7.5199999999999998E-3</v>
      </c>
      <c r="C7">
        <v>2</v>
      </c>
      <c r="D7">
        <v>3</v>
      </c>
      <c r="E7" s="1" t="s">
        <v>17</v>
      </c>
      <c r="F7" s="1">
        <v>330</v>
      </c>
      <c r="G7" s="1" t="s">
        <v>90</v>
      </c>
      <c r="H7" s="19" t="str">
        <f t="shared" si="1"/>
        <v>[picture](images/1206_res_330.jpg)</v>
      </c>
      <c r="I7" s="19" t="s">
        <v>194</v>
      </c>
      <c r="J7" s="1" t="s">
        <v>111</v>
      </c>
      <c r="K7" s="1" t="s">
        <v>118</v>
      </c>
      <c r="L7" s="5" t="s">
        <v>117</v>
      </c>
      <c r="M7" s="1" t="s">
        <v>13</v>
      </c>
      <c r="N7" s="1" t="s">
        <v>14</v>
      </c>
      <c r="O7" s="1" t="s">
        <v>12</v>
      </c>
    </row>
    <row r="8" spans="1:15">
      <c r="A8" s="6">
        <f>1.88/500</f>
        <v>3.7599999999999999E-3</v>
      </c>
      <c r="B8" s="19">
        <f t="shared" si="0"/>
        <v>3.7599999999999999E-3</v>
      </c>
      <c r="C8">
        <v>1</v>
      </c>
      <c r="D8">
        <v>2</v>
      </c>
      <c r="E8" s="1" t="s">
        <v>16</v>
      </c>
      <c r="F8" s="1" t="s">
        <v>15</v>
      </c>
      <c r="G8" s="1" t="s">
        <v>90</v>
      </c>
      <c r="H8" s="19" t="str">
        <f t="shared" si="1"/>
        <v>[picture](images/1206_res_2.2k.jpg)</v>
      </c>
      <c r="I8" s="19" t="s">
        <v>195</v>
      </c>
      <c r="J8" s="1" t="s">
        <v>111</v>
      </c>
      <c r="K8" s="1" t="s">
        <v>119</v>
      </c>
      <c r="L8" s="5" t="s">
        <v>120</v>
      </c>
      <c r="M8" s="1" t="s">
        <v>13</v>
      </c>
      <c r="N8" s="1" t="s">
        <v>14</v>
      </c>
      <c r="O8" s="1" t="s">
        <v>12</v>
      </c>
    </row>
    <row r="9" spans="1:15">
      <c r="A9" s="6">
        <v>0.28000000000000003</v>
      </c>
      <c r="B9" s="19">
        <f t="shared" si="0"/>
        <v>0.28000000000000003</v>
      </c>
      <c r="C9">
        <v>1</v>
      </c>
      <c r="D9">
        <v>1</v>
      </c>
      <c r="E9" s="1" t="s">
        <v>60</v>
      </c>
      <c r="F9" s="1" t="s">
        <v>59</v>
      </c>
      <c r="G9" s="1" t="s">
        <v>99</v>
      </c>
      <c r="H9" s="19" t="str">
        <f t="shared" si="1"/>
        <v>[picture](images/th_s10k275.jpg)</v>
      </c>
      <c r="I9" s="19" t="s">
        <v>196</v>
      </c>
      <c r="J9" s="1" t="s">
        <v>81</v>
      </c>
      <c r="K9" s="1" t="s">
        <v>101</v>
      </c>
      <c r="L9" s="5" t="s">
        <v>102</v>
      </c>
      <c r="M9" s="1" t="s">
        <v>59</v>
      </c>
      <c r="N9" s="1" t="s">
        <v>59</v>
      </c>
      <c r="O9" s="1" t="s">
        <v>61</v>
      </c>
    </row>
    <row r="10" spans="1:15">
      <c r="A10" s="6">
        <v>0.27</v>
      </c>
      <c r="B10" s="19">
        <f t="shared" si="0"/>
        <v>0.27</v>
      </c>
      <c r="C10">
        <v>1</v>
      </c>
      <c r="D10">
        <v>1</v>
      </c>
      <c r="E10" s="1" t="s">
        <v>28</v>
      </c>
      <c r="F10" s="1" t="s">
        <v>25</v>
      </c>
      <c r="G10" s="1" t="s">
        <v>86</v>
      </c>
      <c r="H10" s="19" t="str">
        <f t="shared" si="1"/>
        <v>[picture](images/th_fuse_800ma.jpg)</v>
      </c>
      <c r="I10" s="19" t="s">
        <v>197</v>
      </c>
      <c r="J10" s="1" t="s">
        <v>81</v>
      </c>
      <c r="K10" s="1" t="s">
        <v>84</v>
      </c>
      <c r="L10" s="5" t="s">
        <v>85</v>
      </c>
      <c r="M10" s="1" t="s">
        <v>26</v>
      </c>
      <c r="N10" s="1" t="s">
        <v>27</v>
      </c>
      <c r="O10" s="1" t="s">
        <v>26</v>
      </c>
    </row>
    <row r="11" spans="1:15">
      <c r="A11" s="6">
        <v>0.01</v>
      </c>
      <c r="B11" s="19">
        <f t="shared" si="0"/>
        <v>0.01</v>
      </c>
      <c r="C11">
        <v>1</v>
      </c>
      <c r="D11">
        <v>2</v>
      </c>
      <c r="E11" s="1" t="s">
        <v>4</v>
      </c>
      <c r="F11" s="1" t="s">
        <v>72</v>
      </c>
      <c r="G11" s="1" t="s">
        <v>88</v>
      </c>
      <c r="H11" s="19" t="str">
        <f t="shared" si="1"/>
        <v>[picture](images/1206_led_red.jpg)</v>
      </c>
      <c r="I11" s="19" t="s">
        <v>198</v>
      </c>
      <c r="J11" s="1" t="s">
        <v>111</v>
      </c>
      <c r="K11" s="1" t="s">
        <v>112</v>
      </c>
      <c r="L11" s="5" t="s">
        <v>113</v>
      </c>
      <c r="M11" s="1" t="s">
        <v>3</v>
      </c>
      <c r="N11" s="1" t="s">
        <v>3</v>
      </c>
      <c r="O11" s="1" t="s">
        <v>5</v>
      </c>
    </row>
    <row r="12" spans="1:15">
      <c r="A12" s="6">
        <f>0.21/10</f>
        <v>2.0999999999999998E-2</v>
      </c>
      <c r="B12" s="19">
        <f t="shared" si="0"/>
        <v>2.0999999999999998E-2</v>
      </c>
      <c r="C12">
        <v>1</v>
      </c>
      <c r="D12">
        <v>2</v>
      </c>
      <c r="E12" s="1" t="s">
        <v>32</v>
      </c>
      <c r="F12" s="1" t="s">
        <v>29</v>
      </c>
      <c r="G12" s="1" t="s">
        <v>95</v>
      </c>
      <c r="H12" s="19" t="str">
        <f t="shared" si="1"/>
        <v>[picture](images/sod80_bav103.jpg)</v>
      </c>
      <c r="I12" s="19" t="s">
        <v>199</v>
      </c>
      <c r="J12" s="1" t="s">
        <v>129</v>
      </c>
      <c r="K12" s="1" t="s">
        <v>131</v>
      </c>
      <c r="L12" s="5" t="s">
        <v>130</v>
      </c>
      <c r="M12" s="1" t="s">
        <v>30</v>
      </c>
      <c r="N12" s="1" t="s">
        <v>31</v>
      </c>
    </row>
    <row r="13" spans="1:15">
      <c r="A13" s="6">
        <f>0.25/10</f>
        <v>2.5000000000000001E-2</v>
      </c>
      <c r="B13" s="19">
        <f t="shared" si="0"/>
        <v>7.5000000000000011E-2</v>
      </c>
      <c r="C13">
        <v>3</v>
      </c>
      <c r="D13">
        <v>4</v>
      </c>
      <c r="E13" s="1" t="s">
        <v>36</v>
      </c>
      <c r="F13" s="1" t="s">
        <v>33</v>
      </c>
      <c r="G13" s="1" t="s">
        <v>92</v>
      </c>
      <c r="H13" s="19" t="str">
        <f t="shared" si="1"/>
        <v>[picture](images/sot23_bc847c.jpg)</v>
      </c>
      <c r="I13" s="19" t="s">
        <v>200</v>
      </c>
      <c r="J13" s="1" t="s">
        <v>129</v>
      </c>
      <c r="K13" s="1" t="s">
        <v>133</v>
      </c>
      <c r="L13" s="5" t="s">
        <v>132</v>
      </c>
      <c r="M13" s="1" t="s">
        <v>34</v>
      </c>
      <c r="N13" s="1" t="s">
        <v>35</v>
      </c>
      <c r="O13" s="1" t="s">
        <v>37</v>
      </c>
    </row>
    <row r="14" spans="1:15">
      <c r="A14" s="6">
        <f>9/100</f>
        <v>0.09</v>
      </c>
      <c r="B14" s="19">
        <f t="shared" si="0"/>
        <v>0.09</v>
      </c>
      <c r="C14">
        <v>1</v>
      </c>
      <c r="D14">
        <v>1</v>
      </c>
      <c r="E14" s="1" t="s">
        <v>38</v>
      </c>
      <c r="F14" s="2" t="s">
        <v>67</v>
      </c>
      <c r="G14" s="2" t="s">
        <v>93</v>
      </c>
      <c r="H14" s="19" t="str">
        <f t="shared" si="1"/>
        <v>[picture](images/th_buzzer.jpg)</v>
      </c>
      <c r="I14" s="19" t="s">
        <v>201</v>
      </c>
      <c r="J14" s="1" t="s">
        <v>81</v>
      </c>
      <c r="K14" s="1" t="s">
        <v>134</v>
      </c>
      <c r="L14" s="5" t="s">
        <v>135</v>
      </c>
      <c r="M14" s="2" t="s">
        <v>68</v>
      </c>
      <c r="N14" s="2" t="s">
        <v>69</v>
      </c>
    </row>
    <row r="15" spans="1:15">
      <c r="A15" s="6">
        <v>1.8</v>
      </c>
      <c r="B15" s="19">
        <f t="shared" si="0"/>
        <v>1.8</v>
      </c>
      <c r="C15">
        <v>1</v>
      </c>
      <c r="D15">
        <v>1</v>
      </c>
      <c r="E15" s="1" t="s">
        <v>42</v>
      </c>
      <c r="F15" s="1" t="s">
        <v>39</v>
      </c>
      <c r="G15" s="1" t="s">
        <v>94</v>
      </c>
      <c r="H15" s="19" t="str">
        <f t="shared" si="1"/>
        <v>[picture](images/esp12e.jpg)</v>
      </c>
      <c r="I15" s="19" t="s">
        <v>202</v>
      </c>
      <c r="J15" s="1" t="s">
        <v>111</v>
      </c>
      <c r="K15" s="1" t="s">
        <v>136</v>
      </c>
      <c r="L15" s="5" t="s">
        <v>137</v>
      </c>
      <c r="M15" s="1" t="s">
        <v>40</v>
      </c>
      <c r="N15" s="1" t="s">
        <v>41</v>
      </c>
      <c r="O15" s="1" t="s">
        <v>43</v>
      </c>
    </row>
    <row r="16" spans="1:15">
      <c r="A16" s="6">
        <f>14.2/20</f>
        <v>0.71</v>
      </c>
      <c r="B16" s="19">
        <f t="shared" si="0"/>
        <v>0.71</v>
      </c>
      <c r="C16">
        <v>1</v>
      </c>
      <c r="D16">
        <v>1</v>
      </c>
      <c r="E16" s="1" t="s">
        <v>56</v>
      </c>
      <c r="F16" s="1" t="s">
        <v>54</v>
      </c>
      <c r="G16" s="1" t="s">
        <v>98</v>
      </c>
      <c r="H16" s="19" t="str">
        <f t="shared" si="1"/>
        <v>[picture](images/sot223_lm3940.jpg)</v>
      </c>
      <c r="I16" s="19" t="s">
        <v>203</v>
      </c>
      <c r="J16" s="1" t="s">
        <v>111</v>
      </c>
      <c r="K16" s="1" t="s">
        <v>142</v>
      </c>
      <c r="L16" s="5" t="s">
        <v>143</v>
      </c>
      <c r="M16" s="1" t="s">
        <v>54</v>
      </c>
      <c r="N16" s="1" t="s">
        <v>55</v>
      </c>
    </row>
    <row r="17" spans="1:15">
      <c r="A17" s="6">
        <f>23.4/10</f>
        <v>2.34</v>
      </c>
      <c r="B17" s="19">
        <f t="shared" si="0"/>
        <v>2.34</v>
      </c>
      <c r="C17">
        <v>1</v>
      </c>
      <c r="D17">
        <v>1</v>
      </c>
      <c r="E17" s="1" t="s">
        <v>53</v>
      </c>
      <c r="F17" s="1" t="s">
        <v>52</v>
      </c>
      <c r="G17" s="1" t="s">
        <v>97</v>
      </c>
      <c r="H17" s="19" t="str">
        <f t="shared" si="1"/>
        <v>[picture](images/th_hlk-pm01.jpg)</v>
      </c>
      <c r="I17" s="19" t="s">
        <v>204</v>
      </c>
      <c r="J17" s="1" t="s">
        <v>111</v>
      </c>
      <c r="K17" s="1" t="s">
        <v>140</v>
      </c>
      <c r="L17" s="5" t="s">
        <v>141</v>
      </c>
      <c r="M17" s="1" t="s">
        <v>52</v>
      </c>
      <c r="N17" s="1" t="s">
        <v>52</v>
      </c>
    </row>
    <row r="18" spans="1:15">
      <c r="A18" s="6">
        <f>2.21/20</f>
        <v>0.1105</v>
      </c>
      <c r="B18" s="19">
        <f t="shared" si="0"/>
        <v>0.1105</v>
      </c>
      <c r="C18">
        <v>1</v>
      </c>
      <c r="D18">
        <v>1</v>
      </c>
      <c r="E18" s="1" t="s">
        <v>45</v>
      </c>
      <c r="F18" s="1" t="s">
        <v>44</v>
      </c>
      <c r="G18" s="1" t="s">
        <v>96</v>
      </c>
      <c r="H18" s="19" t="str">
        <f t="shared" si="1"/>
        <v>[picture](images/th_ftdi.jpg)</v>
      </c>
      <c r="I18" s="19" t="s">
        <v>205</v>
      </c>
      <c r="J18" s="1" t="s">
        <v>111</v>
      </c>
      <c r="K18" s="1" t="s">
        <v>139</v>
      </c>
      <c r="L18" s="5" t="s">
        <v>138</v>
      </c>
      <c r="M18" s="1" t="s">
        <v>44</v>
      </c>
      <c r="N18" s="1" t="s">
        <v>44</v>
      </c>
    </row>
    <row r="19" spans="1:15">
      <c r="A19" s="6">
        <f>3.6/100</f>
        <v>3.6000000000000004E-2</v>
      </c>
      <c r="B19" s="19">
        <f t="shared" si="0"/>
        <v>7.2000000000000008E-2</v>
      </c>
      <c r="C19">
        <v>2</v>
      </c>
      <c r="D19">
        <v>2</v>
      </c>
      <c r="E19" s="1" t="s">
        <v>77</v>
      </c>
      <c r="F19" s="1" t="s">
        <v>78</v>
      </c>
      <c r="G19" s="1" t="s">
        <v>76</v>
      </c>
      <c r="H19" s="19" t="str">
        <f t="shared" si="1"/>
        <v>[picture](images/micropushbutton.jpg)</v>
      </c>
      <c r="I19" s="19" t="s">
        <v>206</v>
      </c>
      <c r="J19" s="1" t="s">
        <v>111</v>
      </c>
      <c r="K19" s="1" t="s">
        <v>144</v>
      </c>
      <c r="L19" s="5" t="s">
        <v>145</v>
      </c>
      <c r="M19" s="1" t="s">
        <v>57</v>
      </c>
      <c r="N19" s="1" t="s">
        <v>58</v>
      </c>
    </row>
    <row r="20" spans="1:15">
      <c r="A20" s="6">
        <f>3.4/10</f>
        <v>0.33999999999999997</v>
      </c>
      <c r="B20" s="19">
        <f t="shared" si="0"/>
        <v>0.33999999999999997</v>
      </c>
      <c r="C20">
        <v>1</v>
      </c>
      <c r="D20">
        <v>1</v>
      </c>
      <c r="E20" s="1" t="s">
        <v>64</v>
      </c>
      <c r="F20" s="1" t="s">
        <v>62</v>
      </c>
      <c r="G20" s="1" t="s">
        <v>100</v>
      </c>
      <c r="H20" s="19" t="str">
        <f t="shared" si="1"/>
        <v>[picture](images/relay.jpg)</v>
      </c>
      <c r="I20" s="19" t="s">
        <v>207</v>
      </c>
      <c r="J20" s="1" t="s">
        <v>111</v>
      </c>
      <c r="K20" s="1" t="s">
        <v>146</v>
      </c>
      <c r="L20" s="5" t="s">
        <v>147</v>
      </c>
      <c r="M20" s="1" t="s">
        <v>63</v>
      </c>
      <c r="N20" s="1" t="s">
        <v>62</v>
      </c>
      <c r="O20" s="1" t="s">
        <v>65</v>
      </c>
    </row>
    <row r="21" spans="1:15">
      <c r="A21" s="6">
        <f>7.02/500</f>
        <v>1.4039999999999999E-2</v>
      </c>
      <c r="B21" s="19">
        <f t="shared" si="0"/>
        <v>2.8079999999999997E-2</v>
      </c>
      <c r="C21">
        <v>2</v>
      </c>
      <c r="D21">
        <v>2</v>
      </c>
      <c r="E21" s="1" t="s">
        <v>110</v>
      </c>
      <c r="F21" s="1" t="s">
        <v>66</v>
      </c>
      <c r="G21" s="1" t="s">
        <v>182</v>
      </c>
      <c r="H21" s="19" t="str">
        <f t="shared" si="1"/>
        <v>[picture](images/th_xh3pmale.jpg)</v>
      </c>
      <c r="I21" s="19" t="s">
        <v>208</v>
      </c>
      <c r="J21" s="1" t="s">
        <v>111</v>
      </c>
      <c r="K21" s="1" t="s">
        <v>148</v>
      </c>
      <c r="L21" s="5" t="s">
        <v>149</v>
      </c>
      <c r="M21" s="1" t="s">
        <v>66</v>
      </c>
      <c r="N21" s="1" t="s">
        <v>66</v>
      </c>
    </row>
    <row r="22" spans="1:15">
      <c r="A22" s="6">
        <f>15.36/10</f>
        <v>1.536</v>
      </c>
      <c r="B22" s="19">
        <f t="shared" si="0"/>
        <v>1.536</v>
      </c>
      <c r="C22">
        <v>1</v>
      </c>
      <c r="D22">
        <v>1</v>
      </c>
      <c r="E22" s="1" t="s">
        <v>108</v>
      </c>
      <c r="G22" s="1" t="s">
        <v>168</v>
      </c>
      <c r="H22" s="19" t="str">
        <f t="shared" si="1"/>
        <v>[picture](images/ds18b20.jpg)</v>
      </c>
      <c r="I22" s="19" t="s">
        <v>209</v>
      </c>
      <c r="J22" s="1" t="s">
        <v>111</v>
      </c>
      <c r="K22" s="1" t="s">
        <v>150</v>
      </c>
      <c r="L22" s="5" t="s">
        <v>151</v>
      </c>
    </row>
    <row r="23" spans="1:15">
      <c r="A23" s="6">
        <f>4.99/5</f>
        <v>0.998</v>
      </c>
      <c r="B23" s="19">
        <f t="shared" si="0"/>
        <v>0.998</v>
      </c>
      <c r="C23">
        <v>1</v>
      </c>
      <c r="D23">
        <v>1</v>
      </c>
      <c r="E23" s="1" t="s">
        <v>154</v>
      </c>
      <c r="G23" s="1" t="s">
        <v>169</v>
      </c>
      <c r="H23" s="19" t="str">
        <f t="shared" si="1"/>
        <v>[picture](images/pirmodule.jpg)</v>
      </c>
      <c r="I23" s="19" t="s">
        <v>210</v>
      </c>
      <c r="J23" s="1" t="s">
        <v>111</v>
      </c>
      <c r="K23" s="1" t="s">
        <v>152</v>
      </c>
      <c r="L23" s="5" t="s">
        <v>153</v>
      </c>
    </row>
    <row r="24" spans="1:15" s="10" customFormat="1">
      <c r="A24" s="9">
        <f>41.62/20</f>
        <v>2.081</v>
      </c>
      <c r="B24" s="24">
        <f t="shared" si="0"/>
        <v>2.081</v>
      </c>
      <c r="C24" s="10">
        <v>1</v>
      </c>
      <c r="D24" s="10">
        <v>1</v>
      </c>
      <c r="E24" s="11" t="s">
        <v>73</v>
      </c>
      <c r="F24" s="11"/>
      <c r="G24" s="11" t="s">
        <v>73</v>
      </c>
      <c r="H24" s="19" t="str">
        <f t="shared" si="1"/>
        <v>[picture](images/pushbutton.jpg)</v>
      </c>
      <c r="I24" s="24" t="s">
        <v>211</v>
      </c>
      <c r="J24" s="11" t="s">
        <v>111</v>
      </c>
      <c r="K24" s="11" t="s">
        <v>164</v>
      </c>
      <c r="L24" s="28" t="s">
        <v>163</v>
      </c>
      <c r="M24" s="11"/>
      <c r="N24" s="11"/>
      <c r="O24" s="11"/>
    </row>
    <row r="25" spans="1:15">
      <c r="A25" s="6">
        <v>0.05</v>
      </c>
      <c r="B25" s="19">
        <f t="shared" si="0"/>
        <v>0.1</v>
      </c>
      <c r="C25">
        <v>2</v>
      </c>
      <c r="D25" s="10">
        <v>2</v>
      </c>
      <c r="E25" s="1" t="s">
        <v>178</v>
      </c>
      <c r="G25" s="1" t="s">
        <v>178</v>
      </c>
      <c r="H25" s="19" t="str">
        <f t="shared" si="1"/>
        <v>[picture](images/xh3pfemalesolder.jpg)</v>
      </c>
      <c r="I25" s="19" t="s">
        <v>212</v>
      </c>
      <c r="J25" s="1" t="s">
        <v>111</v>
      </c>
      <c r="L25" s="5"/>
    </row>
    <row r="26" spans="1:15">
      <c r="A26" s="6">
        <f>4/100</f>
        <v>0.04</v>
      </c>
      <c r="B26" s="19">
        <f t="shared" si="0"/>
        <v>0.08</v>
      </c>
      <c r="C26">
        <v>2</v>
      </c>
      <c r="D26" s="10">
        <v>2</v>
      </c>
      <c r="E26" s="1" t="s">
        <v>179</v>
      </c>
      <c r="G26" s="1" t="s">
        <v>179</v>
      </c>
      <c r="H26" s="19" t="str">
        <f t="shared" si="1"/>
        <v>[picture](images/xh3pfemalesolder.jpg)</v>
      </c>
      <c r="I26" s="19" t="s">
        <v>212</v>
      </c>
      <c r="J26" s="1" t="s">
        <v>111</v>
      </c>
      <c r="K26" s="1" t="s">
        <v>184</v>
      </c>
      <c r="L26" s="5" t="s">
        <v>183</v>
      </c>
    </row>
    <row r="27" spans="1:15">
      <c r="A27" s="6">
        <f>4/100</f>
        <v>0.04</v>
      </c>
      <c r="B27" s="19">
        <f t="shared" si="0"/>
        <v>0.08</v>
      </c>
      <c r="C27">
        <v>2</v>
      </c>
      <c r="D27" s="10">
        <v>2</v>
      </c>
      <c r="E27" s="1" t="s">
        <v>180</v>
      </c>
      <c r="G27" s="1" t="s">
        <v>180</v>
      </c>
      <c r="H27" s="19" t="str">
        <f t="shared" si="1"/>
        <v>[picture](images/xh3pfemalesolder.jpg)</v>
      </c>
      <c r="I27" s="19" t="s">
        <v>212</v>
      </c>
      <c r="J27" s="1" t="s">
        <v>111</v>
      </c>
      <c r="K27" s="1" t="s">
        <v>184</v>
      </c>
      <c r="L27" s="5" t="s">
        <v>183</v>
      </c>
    </row>
    <row r="28" spans="1:15">
      <c r="A28" s="6">
        <f>4/100</f>
        <v>0.04</v>
      </c>
      <c r="B28" s="19">
        <f t="shared" si="0"/>
        <v>0.04</v>
      </c>
      <c r="C28">
        <v>1</v>
      </c>
      <c r="D28" s="10">
        <v>1</v>
      </c>
      <c r="E28" s="1" t="s">
        <v>181</v>
      </c>
      <c r="G28" s="1" t="s">
        <v>181</v>
      </c>
      <c r="H28" s="19" t="str">
        <f t="shared" si="1"/>
        <v>[picture](images/xh3pfemalesolder.jpg)</v>
      </c>
      <c r="I28" s="19" t="s">
        <v>212</v>
      </c>
      <c r="J28" s="1" t="s">
        <v>111</v>
      </c>
      <c r="K28" s="1" t="s">
        <v>184</v>
      </c>
      <c r="L28" s="5" t="s">
        <v>183</v>
      </c>
    </row>
    <row r="29" spans="1:15">
      <c r="A29" s="6">
        <f>4/100</f>
        <v>0.04</v>
      </c>
      <c r="B29" s="19">
        <f t="shared" si="0"/>
        <v>0.04</v>
      </c>
      <c r="C29">
        <v>1</v>
      </c>
      <c r="D29" s="10">
        <v>1</v>
      </c>
      <c r="E29" s="1" t="s">
        <v>185</v>
      </c>
      <c r="G29" s="1" t="s">
        <v>181</v>
      </c>
      <c r="H29" s="19" t="str">
        <f t="shared" si="1"/>
        <v>[picture](images/xh3pfemalesolder.jpg)</v>
      </c>
      <c r="I29" s="19" t="s">
        <v>212</v>
      </c>
      <c r="J29" s="1" t="s">
        <v>111</v>
      </c>
      <c r="K29" s="1" t="s">
        <v>184</v>
      </c>
      <c r="L29" s="5" t="s">
        <v>183</v>
      </c>
    </row>
    <row r="30" spans="1:15">
      <c r="A30" s="6">
        <v>15.85</v>
      </c>
      <c r="B30" s="19">
        <f t="shared" si="0"/>
        <v>15.85</v>
      </c>
      <c r="C30">
        <v>1</v>
      </c>
      <c r="D30" s="10">
        <v>1</v>
      </c>
      <c r="E30" s="1" t="s">
        <v>172</v>
      </c>
      <c r="G30" s="1" t="s">
        <v>177</v>
      </c>
      <c r="H30" s="19" t="str">
        <f t="shared" si="1"/>
        <v>[picture](images/case.jpg)</v>
      </c>
      <c r="I30" s="19" t="s">
        <v>213</v>
      </c>
      <c r="J30" s="1" t="s">
        <v>81</v>
      </c>
      <c r="K30" s="1" t="s">
        <v>105</v>
      </c>
      <c r="L30" s="5" t="s">
        <v>106</v>
      </c>
    </row>
    <row r="31" spans="1:15">
      <c r="A31" s="6">
        <v>8.99</v>
      </c>
      <c r="B31" s="19">
        <f t="shared" si="0"/>
        <v>8.99</v>
      </c>
      <c r="C31">
        <v>1</v>
      </c>
      <c r="D31" s="10">
        <v>1</v>
      </c>
      <c r="E31" s="1" t="s">
        <v>104</v>
      </c>
      <c r="G31" s="1" t="s">
        <v>171</v>
      </c>
      <c r="H31" s="19" t="str">
        <f t="shared" si="1"/>
        <v>[picture](images/pcb.jpg)</v>
      </c>
      <c r="I31" s="19" t="s">
        <v>214</v>
      </c>
      <c r="J31" s="1" t="s">
        <v>107</v>
      </c>
    </row>
    <row r="32" spans="1:15">
      <c r="A32" s="6">
        <f>4.5/100</f>
        <v>4.4999999999999998E-2</v>
      </c>
      <c r="B32" s="19">
        <f t="shared" si="0"/>
        <v>0.09</v>
      </c>
      <c r="C32">
        <v>2</v>
      </c>
      <c r="D32" s="10">
        <v>2</v>
      </c>
      <c r="E32" s="1" t="s">
        <v>173</v>
      </c>
      <c r="G32" s="1" t="s">
        <v>173</v>
      </c>
      <c r="H32" s="19" t="str">
        <f t="shared" si="1"/>
        <v>[picture](images/cablelugroundm3.jpg)</v>
      </c>
      <c r="I32" s="19" t="s">
        <v>215</v>
      </c>
      <c r="J32" s="1" t="s">
        <v>129</v>
      </c>
      <c r="K32" s="1" t="s">
        <v>157</v>
      </c>
      <c r="L32" s="5" t="s">
        <v>158</v>
      </c>
    </row>
    <row r="33" spans="1:15">
      <c r="A33" s="6">
        <f>4.5/100</f>
        <v>4.4999999999999998E-2</v>
      </c>
      <c r="B33" s="19">
        <f t="shared" si="0"/>
        <v>4.4999999999999998E-2</v>
      </c>
      <c r="C33">
        <v>1</v>
      </c>
      <c r="D33" s="10">
        <v>1</v>
      </c>
      <c r="E33" s="1" t="s">
        <v>174</v>
      </c>
      <c r="G33" s="1" t="s">
        <v>174</v>
      </c>
      <c r="H33" s="19" t="str">
        <f t="shared" si="1"/>
        <v>[picture](images/cablelugforkm4.jpg)</v>
      </c>
      <c r="I33" s="19" t="s">
        <v>216</v>
      </c>
      <c r="J33" s="1" t="s">
        <v>129</v>
      </c>
      <c r="K33" s="1" t="s">
        <v>155</v>
      </c>
      <c r="L33" s="5" t="s">
        <v>156</v>
      </c>
    </row>
    <row r="34" spans="1:15">
      <c r="A34" s="19">
        <v>1</v>
      </c>
      <c r="B34" s="19">
        <f t="shared" si="0"/>
        <v>1</v>
      </c>
      <c r="C34">
        <v>1</v>
      </c>
      <c r="D34" s="10">
        <v>1</v>
      </c>
      <c r="E34" s="1" t="s">
        <v>224</v>
      </c>
      <c r="G34" s="1" t="s">
        <v>224</v>
      </c>
      <c r="H34" s="19" t="str">
        <f t="shared" si="1"/>
        <v>[picture](images/heatshrinktubing.jpg)</v>
      </c>
      <c r="I34" s="19" t="s">
        <v>217</v>
      </c>
      <c r="J34" s="1" t="s">
        <v>129</v>
      </c>
      <c r="L34" s="5"/>
    </row>
    <row r="35" spans="1:15">
      <c r="A35" s="19">
        <v>0.05</v>
      </c>
      <c r="B35" s="19">
        <f t="shared" si="0"/>
        <v>0.15000000000000002</v>
      </c>
      <c r="C35">
        <v>3</v>
      </c>
      <c r="D35">
        <v>3</v>
      </c>
      <c r="E35" s="1" t="s">
        <v>175</v>
      </c>
      <c r="G35" s="1" t="s">
        <v>176</v>
      </c>
      <c r="H35" s="19" t="str">
        <f t="shared" si="1"/>
        <v>[picture](images/screw.jpg)</v>
      </c>
      <c r="I35" s="19" t="s">
        <v>218</v>
      </c>
      <c r="L35" s="5"/>
    </row>
    <row r="36" spans="1:15">
      <c r="A36" s="19">
        <v>0.05</v>
      </c>
      <c r="B36" s="19">
        <f t="shared" si="0"/>
        <v>0.05</v>
      </c>
      <c r="C36">
        <v>1</v>
      </c>
      <c r="D36">
        <v>1</v>
      </c>
      <c r="E36" s="1" t="s">
        <v>219</v>
      </c>
      <c r="G36" s="1" t="s">
        <v>219</v>
      </c>
      <c r="H36" s="19" t="str">
        <f t="shared" si="1"/>
        <v>[picture](images/mainswire.jpg)</v>
      </c>
      <c r="I36" s="19" t="s">
        <v>222</v>
      </c>
      <c r="L36" s="5"/>
    </row>
    <row r="37" spans="1:15">
      <c r="A37" s="19">
        <v>0.05</v>
      </c>
      <c r="B37" s="19">
        <f t="shared" ref="B37" si="2">A37*C37</f>
        <v>0.05</v>
      </c>
      <c r="C37">
        <v>1</v>
      </c>
      <c r="D37">
        <v>1</v>
      </c>
      <c r="E37" s="1" t="s">
        <v>220</v>
      </c>
      <c r="G37" s="1" t="s">
        <v>220</v>
      </c>
      <c r="H37" s="19" t="str">
        <f t="shared" si="1"/>
        <v>[picture](images/mainswire.jpg)</v>
      </c>
      <c r="I37" s="19" t="s">
        <v>222</v>
      </c>
      <c r="L37" s="5"/>
    </row>
    <row r="38" spans="1:15">
      <c r="A38" s="19">
        <v>0.05</v>
      </c>
      <c r="B38" s="19">
        <f t="shared" si="0"/>
        <v>0.05</v>
      </c>
      <c r="C38">
        <v>1</v>
      </c>
      <c r="D38">
        <v>1</v>
      </c>
      <c r="E38" s="1" t="s">
        <v>221</v>
      </c>
      <c r="G38" s="1" t="s">
        <v>221</v>
      </c>
      <c r="H38" s="19" t="str">
        <f t="shared" si="1"/>
        <v>[picture](images/mainswire.jpg)</v>
      </c>
      <c r="I38" s="19" t="s">
        <v>222</v>
      </c>
      <c r="L38" s="5"/>
    </row>
    <row r="39" spans="1:15" s="3" customFormat="1">
      <c r="A39" s="8">
        <v>10</v>
      </c>
      <c r="B39" s="20">
        <v>10</v>
      </c>
      <c r="C39" s="3">
        <v>1</v>
      </c>
      <c r="E39" s="4" t="s">
        <v>162</v>
      </c>
      <c r="F39" s="4"/>
      <c r="G39" s="4"/>
      <c r="H39" s="4"/>
      <c r="I39" s="4"/>
      <c r="J39" s="4"/>
      <c r="K39" s="4"/>
      <c r="L39" s="25"/>
      <c r="M39" s="4"/>
      <c r="N39" s="4"/>
      <c r="O39" s="4"/>
    </row>
    <row r="40" spans="1:15">
      <c r="L40" s="5"/>
    </row>
    <row r="41" spans="1:15">
      <c r="L41" s="5"/>
    </row>
    <row r="42" spans="1:15">
      <c r="A42" s="12" t="s">
        <v>159</v>
      </c>
      <c r="B42" s="21">
        <f>SUM(B2:B39)</f>
        <v>47.702319999999993</v>
      </c>
    </row>
    <row r="43" spans="1:15">
      <c r="A43" s="12" t="s">
        <v>160</v>
      </c>
      <c r="B43" s="12">
        <f>B42*1.21</f>
        <v>57.719807199999991</v>
      </c>
    </row>
    <row r="44" spans="1:15">
      <c r="A44" s="6" t="s">
        <v>161</v>
      </c>
      <c r="B44" s="22">
        <f>B45/B43-1</f>
        <v>0.50728154199378572</v>
      </c>
    </row>
    <row r="45" spans="1:15">
      <c r="B45" s="19">
        <v>87</v>
      </c>
    </row>
    <row r="46" spans="1:15">
      <c r="B46" s="23">
        <f>B45-B43</f>
        <v>29.280192800000009</v>
      </c>
      <c r="E46" s="17"/>
    </row>
    <row r="47" spans="1:15">
      <c r="A47" s="16">
        <v>10</v>
      </c>
      <c r="B47" s="19">
        <f>B46*$A$47</f>
        <v>292.80192800000009</v>
      </c>
    </row>
    <row r="48" spans="1:15">
      <c r="A48" s="16">
        <v>50</v>
      </c>
      <c r="B48" s="19">
        <f>B46*A48</f>
        <v>1464.0096400000004</v>
      </c>
    </row>
    <row r="49" spans="1:15">
      <c r="A49" s="16">
        <v>100</v>
      </c>
      <c r="B49" s="19">
        <f>B46*A49</f>
        <v>2928.0192800000009</v>
      </c>
    </row>
    <row r="51" spans="1:15">
      <c r="A51" s="7" t="s">
        <v>75</v>
      </c>
      <c r="B51" s="18"/>
    </row>
    <row r="53" spans="1:15" s="10" customFormat="1">
      <c r="A53" s="9"/>
      <c r="B53" s="26" t="s">
        <v>165</v>
      </c>
      <c r="C53" s="10">
        <v>1</v>
      </c>
      <c r="E53" s="11" t="s">
        <v>51</v>
      </c>
      <c r="F53" s="11" t="s">
        <v>49</v>
      </c>
      <c r="G53" s="11"/>
      <c r="H53" s="11"/>
      <c r="I53" s="11"/>
      <c r="J53" s="11"/>
      <c r="K53" s="11"/>
      <c r="L53" s="11"/>
      <c r="M53" s="11" t="s">
        <v>49</v>
      </c>
      <c r="N53" s="11" t="s">
        <v>50</v>
      </c>
      <c r="O53" s="11"/>
    </row>
    <row r="54" spans="1:15" s="10" customFormat="1" ht="23">
      <c r="A54" s="9"/>
      <c r="B54" s="26" t="s">
        <v>166</v>
      </c>
      <c r="C54" s="10">
        <v>1</v>
      </c>
      <c r="E54" s="11" t="s">
        <v>48</v>
      </c>
      <c r="F54" s="11" t="s">
        <v>46</v>
      </c>
      <c r="G54" s="11" t="s">
        <v>74</v>
      </c>
      <c r="H54" s="11"/>
      <c r="I54" s="11"/>
      <c r="J54" s="11"/>
      <c r="K54" s="11"/>
      <c r="L54" s="11"/>
      <c r="M54" s="11" t="s">
        <v>46</v>
      </c>
      <c r="N54" s="11" t="s">
        <v>47</v>
      </c>
      <c r="O54" s="11"/>
    </row>
    <row r="55" spans="1:15" ht="34">
      <c r="B55" s="27" t="s">
        <v>167</v>
      </c>
      <c r="C55">
        <v>1</v>
      </c>
      <c r="E55" s="1" t="s">
        <v>109</v>
      </c>
      <c r="F55" s="1" t="s">
        <v>66</v>
      </c>
    </row>
  </sheetData>
  <hyperlinks>
    <hyperlink ref="L10" r:id="rId1"/>
    <hyperlink ref="L9" r:id="rId2"/>
    <hyperlink ref="L30" r:id="rId3"/>
    <hyperlink ref="L11" r:id="rId4"/>
    <hyperlink ref="L3" r:id="rId5"/>
    <hyperlink ref="L7" r:id="rId6"/>
    <hyperlink ref="L6" r:id="rId7"/>
    <hyperlink ref="L2" r:id="rId8"/>
    <hyperlink ref="L4" r:id="rId9"/>
    <hyperlink ref="L12" r:id="rId10"/>
    <hyperlink ref="L13" r:id="rId11"/>
    <hyperlink ref="L14" r:id="rId12"/>
    <hyperlink ref="L15" r:id="rId13"/>
    <hyperlink ref="L18" r:id="rId14"/>
    <hyperlink ref="L17" r:id="rId15"/>
    <hyperlink ref="L16" r:id="rId16"/>
    <hyperlink ref="L19" r:id="rId17"/>
    <hyperlink ref="L20" r:id="rId18"/>
    <hyperlink ref="L21" r:id="rId19"/>
    <hyperlink ref="L22" r:id="rId20"/>
    <hyperlink ref="L23" r:id="rId21"/>
    <hyperlink ref="L33" r:id="rId22"/>
    <hyperlink ref="L32" r:id="rId23"/>
    <hyperlink ref="L24" r:id="rId2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GEMIC</cp:lastModifiedBy>
  <dcterms:created xsi:type="dcterms:W3CDTF">2017-03-03T07:31:48Z</dcterms:created>
  <dcterms:modified xsi:type="dcterms:W3CDTF">2017-03-18T11:59:24Z</dcterms:modified>
</cp:coreProperties>
</file>