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b_learning\20210506_yale_financial\"/>
    </mc:Choice>
  </mc:AlternateContent>
  <xr:revisionPtr revIDLastSave="0" documentId="13_ncr:40009_{74787CBF-CAD5-4F82-8A7E-7AEF74F8CCA4}" xr6:coauthVersionLast="47" xr6:coauthVersionMax="47" xr10:uidLastSave="{00000000-0000-0000-0000-000000000000}"/>
  <bookViews>
    <workbookView xWindow="1815" yWindow="2115" windowWidth="17715" windowHeight="8865"/>
  </bookViews>
  <sheets>
    <sheet name="訳語集_金融市場" sheetId="1" r:id="rId1"/>
  </sheets>
  <definedNames>
    <definedName name="_xlnm.Print_Titles" localSheetId="0">訳語集_金融市場!$1:$1</definedName>
  </definedName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</calcChain>
</file>

<file path=xl/sharedStrings.xml><?xml version="1.0" encoding="utf-8"?>
<sst xmlns="http://schemas.openxmlformats.org/spreadsheetml/2006/main" count="763" uniqueCount="762">
  <si>
    <t>原語</t>
  </si>
  <si>
    <t>訳語</t>
  </si>
  <si>
    <t>参照箇所(モジュール番号-ビデオ番号)</t>
  </si>
  <si>
    <t>401k</t>
  </si>
  <si>
    <t>確定拠出年金</t>
  </si>
  <si>
    <t>accident insurance</t>
  </si>
  <si>
    <t>傷害保険</t>
  </si>
  <si>
    <t>accredited investor</t>
  </si>
  <si>
    <t>適格投資家</t>
  </si>
  <si>
    <t>actuarial</t>
  </si>
  <si>
    <t>保険数理の</t>
  </si>
  <si>
    <t xml:space="preserve">Admati,Anat </t>
  </si>
  <si>
    <t>アナト・アドマティ</t>
  </si>
  <si>
    <t>AEA</t>
  </si>
  <si>
    <t>アメリカ経済学会(American Economic Association)</t>
  </si>
  <si>
    <t>AFDC</t>
  </si>
  <si>
    <t>要扶養児童家庭扶扶助(Aid to Families with  Dependent Children)</t>
  </si>
  <si>
    <t>aftermarket</t>
  </si>
  <si>
    <t>流通市場</t>
  </si>
  <si>
    <t>Alice Financial</t>
  </si>
  <si>
    <t>アリス・ファイナンス</t>
  </si>
  <si>
    <t>alimony</t>
  </si>
  <si>
    <t>扶養費用、別居手当</t>
  </si>
  <si>
    <t>alpha</t>
  </si>
  <si>
    <t>アルファ</t>
  </si>
  <si>
    <t>amortization</t>
  </si>
  <si>
    <t>分割償還</t>
  </si>
  <si>
    <t>anchoring</t>
  </si>
  <si>
    <t>アンカリング</t>
  </si>
  <si>
    <t>Angaza</t>
  </si>
  <si>
    <t>アンガーサ</t>
  </si>
  <si>
    <t>annuity</t>
  </si>
  <si>
    <t>年支払義務、年金受領権</t>
  </si>
  <si>
    <t>Antisocial Personality Disorder</t>
  </si>
  <si>
    <t>反社会性パーソナリティ障害</t>
  </si>
  <si>
    <t>Ashoka</t>
  </si>
  <si>
    <t>アショカ</t>
  </si>
  <si>
    <t>at par</t>
  </si>
  <si>
    <t>額面金額で</t>
  </si>
  <si>
    <t>authorized participant</t>
  </si>
  <si>
    <t>指定参加者</t>
  </si>
  <si>
    <t>Autor,David</t>
  </si>
  <si>
    <t>デイヴィッド・オートー</t>
  </si>
  <si>
    <t>backstop</t>
  </si>
  <si>
    <t>緊急対策、最終手段</t>
  </si>
  <si>
    <t>backwardation</t>
  </si>
  <si>
    <t>逆ざや、受渡延期金</t>
  </si>
  <si>
    <t>Barberis,Nicholas</t>
  </si>
  <si>
    <t>ニック・バルベリス</t>
  </si>
  <si>
    <t>behavioral finance</t>
  </si>
  <si>
    <t>行動ファイナンス</t>
  </si>
  <si>
    <t>bequeath</t>
  </si>
  <si>
    <t>遺贈する、後世に伝える</t>
  </si>
  <si>
    <t>bequest</t>
  </si>
  <si>
    <t>遺産</t>
  </si>
  <si>
    <t>Berkshire Hathaway</t>
  </si>
  <si>
    <t>バークシャー・ハサウェイ</t>
  </si>
  <si>
    <t>Berle</t>
  </si>
  <si>
    <t>バール</t>
  </si>
  <si>
    <t>Bernoulli,Jacob</t>
  </si>
  <si>
    <t>ヤコブ・ベルヌーイ</t>
  </si>
  <si>
    <t>Best Bid Best Offer</t>
  </si>
  <si>
    <t>最良気配値</t>
  </si>
  <si>
    <t>beta</t>
  </si>
  <si>
    <t>ベータ</t>
  </si>
  <si>
    <t>Better Business Bureau</t>
  </si>
  <si>
    <t>商事改善協会</t>
  </si>
  <si>
    <t>bid ask spread</t>
  </si>
  <si>
    <t>ビッド・アスク・スプレッド</t>
  </si>
  <si>
    <t>BIS</t>
  </si>
  <si>
    <t>国際決済銀行(Bank for International Settlements)</t>
  </si>
  <si>
    <t>blue sky law</t>
  </si>
  <si>
    <t>不正証券取引取締法</t>
  </si>
  <si>
    <t>borderline personality disorder</t>
  </si>
  <si>
    <t>境界性パーソナリティ障害</t>
  </si>
  <si>
    <t>Bottomley</t>
  </si>
  <si>
    <t>ボトムレイ</t>
  </si>
  <si>
    <t>bought deal</t>
  </si>
  <si>
    <t>買取取引</t>
  </si>
  <si>
    <t>bracket</t>
  </si>
  <si>
    <t>所得区分、階層</t>
  </si>
  <si>
    <t>Brandeis,Louis</t>
  </si>
  <si>
    <t>ルイス・ブランダイス</t>
  </si>
  <si>
    <t>Brealey,Richard</t>
  </si>
  <si>
    <t>リチャード・ブリーリー</t>
  </si>
  <si>
    <t>Brentano,Lujo</t>
  </si>
  <si>
    <t>ルヨ・ブレンターノ</t>
  </si>
  <si>
    <t>Brown,Cary</t>
  </si>
  <si>
    <t>キャリー・ブラウン</t>
  </si>
  <si>
    <t>bulge bracket</t>
  </si>
  <si>
    <t>巨大投資銀行、バルジブラケット</t>
  </si>
  <si>
    <t>Buttonwood Agreement</t>
  </si>
  <si>
    <t>スズカケ協定書</t>
  </si>
  <si>
    <t>cap and trade</t>
  </si>
  <si>
    <t>排出権取引</t>
  </si>
  <si>
    <t>capital account</t>
  </si>
  <si>
    <t>資本収支</t>
  </si>
  <si>
    <t>CAPM</t>
  </si>
  <si>
    <t>資本資産評価モデル</t>
  </si>
  <si>
    <t>Carnegie,Andrew</t>
  </si>
  <si>
    <t>アンドリュー・カーネギー</t>
  </si>
  <si>
    <t>cash settle</t>
  </si>
  <si>
    <t>現金決済</t>
  </si>
  <si>
    <t>Cauchy distribution</t>
  </si>
  <si>
    <t>コーシー分布</t>
  </si>
  <si>
    <t>CBOE</t>
  </si>
  <si>
    <t>シカゴオプション取引所(Chicago Board Options Exchange)</t>
  </si>
  <si>
    <t>CBOT</t>
  </si>
  <si>
    <t>シカゴ商品取引所(Chicago Board of Trade)</t>
  </si>
  <si>
    <t>CCRIF</t>
  </si>
  <si>
    <t>カリブ海諸国災害リスク保険機構(Caribbean catastrophe risk insurance facility)</t>
  </si>
  <si>
    <t>CD</t>
  </si>
  <si>
    <t>譲渡性預金(Certificate of Deposit)</t>
  </si>
  <si>
    <t>CDS</t>
  </si>
  <si>
    <t>クレジット・デフォルト・スワップ(Credit Default Swap)</t>
  </si>
  <si>
    <t>Central Limit Theorem</t>
  </si>
  <si>
    <t>中心極限定理</t>
  </si>
  <si>
    <t>CFP</t>
  </si>
  <si>
    <t>サーティファイドファイナンシャルプランナー(Certified Financial Planner)</t>
  </si>
  <si>
    <t>CFPB</t>
  </si>
  <si>
    <t>消費者金融保護庁(Consumer Financial Protection Bureau)</t>
  </si>
  <si>
    <t>charter</t>
  </si>
  <si>
    <t>(法人向け)設立許可(認可)書</t>
  </si>
  <si>
    <t>child support payment</t>
  </si>
  <si>
    <t>養育費</t>
  </si>
  <si>
    <t>China Insurance Protection Fund</t>
  </si>
  <si>
    <t>中国保険保護基金</t>
  </si>
  <si>
    <t>China Insurance Regulatory Commission</t>
  </si>
  <si>
    <t>中国保険監督管理委員会</t>
  </si>
  <si>
    <t>churning</t>
  </si>
  <si>
    <t>頻繁な売買</t>
  </si>
  <si>
    <t>Citizens Advice Bureau</t>
  </si>
  <si>
    <t>市民相談協会</t>
  </si>
  <si>
    <t>Clark,John Bates</t>
  </si>
  <si>
    <t>ジョン・ベイツ・クラーク</t>
  </si>
  <si>
    <t>clearinghouse</t>
  </si>
  <si>
    <t>手形交換所</t>
  </si>
  <si>
    <t>CME</t>
  </si>
  <si>
    <t>シカゴ・マーカンタイル取引所(Chicago Mercantile Exchange)</t>
  </si>
  <si>
    <t>CMO</t>
  </si>
  <si>
    <t>住宅ローン担保証券(Collateralized Mortgage Obligation)</t>
  </si>
  <si>
    <t>Cognitive dissonance</t>
  </si>
  <si>
    <t>認知的不協和</t>
  </si>
  <si>
    <t>collective action clause</t>
  </si>
  <si>
    <t>集団行動条項</t>
  </si>
  <si>
    <t>collusion</t>
  </si>
  <si>
    <t>結託、談合</t>
  </si>
  <si>
    <t>common stock</t>
  </si>
  <si>
    <t>普通株</t>
  </si>
  <si>
    <t>compulsive hoarding</t>
  </si>
  <si>
    <t>強迫的ため込み症</t>
  </si>
  <si>
    <t>confiscate</t>
  </si>
  <si>
    <t>没収する、差し押さえる</t>
  </si>
  <si>
    <t>Connecticut Life and Health Insurance Guaranty Association</t>
  </si>
  <si>
    <t>コネティカット生命・健康保険支払連合会</t>
  </si>
  <si>
    <t>consol</t>
  </si>
  <si>
    <t>コンソル永久債、コンソル債</t>
  </si>
  <si>
    <t>contango</t>
  </si>
  <si>
    <t>順ざや、繰延金</t>
  </si>
  <si>
    <t>continuous compounding</t>
  </si>
  <si>
    <t>連続複利計算</t>
  </si>
  <si>
    <t>counter party</t>
  </si>
  <si>
    <t>取引相手</t>
  </si>
  <si>
    <t>crash</t>
  </si>
  <si>
    <t>暴落</t>
  </si>
  <si>
    <t>Crump,Alexander</t>
  </si>
  <si>
    <t>アレクサンダー・クランプ</t>
  </si>
  <si>
    <t>current account</t>
  </si>
  <si>
    <t>経常収支</t>
  </si>
  <si>
    <t>Decimalization</t>
  </si>
  <si>
    <t>小数点化</t>
  </si>
  <si>
    <t>deficit spending</t>
  </si>
  <si>
    <t>赤字支出</t>
  </si>
  <si>
    <t>define benefit</t>
  </si>
  <si>
    <t>確定給付</t>
  </si>
  <si>
    <t>define contribution</t>
  </si>
  <si>
    <t>確定拠出</t>
  </si>
  <si>
    <t>delivery</t>
  </si>
  <si>
    <t>受渡</t>
  </si>
  <si>
    <t>Depositary Receipt</t>
  </si>
  <si>
    <t>預託証券</t>
  </si>
  <si>
    <t>depression</t>
  </si>
  <si>
    <t>不況、不景気</t>
  </si>
  <si>
    <t>Deutsche Boerse</t>
  </si>
  <si>
    <t>ドイツ取引所</t>
  </si>
  <si>
    <t>dilution</t>
  </si>
  <si>
    <t>希薄化</t>
  </si>
  <si>
    <t>disburse</t>
  </si>
  <si>
    <t>分配する、分け与える</t>
  </si>
  <si>
    <t>discretion</t>
  </si>
  <si>
    <t>裁量、判断の自由</t>
  </si>
  <si>
    <t>disparage</t>
  </si>
  <si>
    <t>過小評価する、軽んじる</t>
  </si>
  <si>
    <t>dispensation</t>
  </si>
  <si>
    <t>免除</t>
  </si>
  <si>
    <t>disposition effect</t>
  </si>
  <si>
    <t>ディスポジション効果</t>
  </si>
  <si>
    <t>disruption</t>
  </si>
  <si>
    <t>混乱</t>
  </si>
  <si>
    <t>diversification</t>
  </si>
  <si>
    <t>分散、分散化</t>
  </si>
  <si>
    <t>Dodd-Frank Wall Street Reform and Consumer Protection Act</t>
  </si>
  <si>
    <t>ドッド・フランク・ウォーストリート改革および消費者保護法</t>
  </si>
  <si>
    <t>donor country</t>
  </si>
  <si>
    <t>援助国</t>
  </si>
  <si>
    <t>DPP</t>
  </si>
  <si>
    <t>直接参加プログラム</t>
  </si>
  <si>
    <t>Drayton,Bill</t>
  </si>
  <si>
    <t>ビル・ドレイトン</t>
  </si>
  <si>
    <t>due diligence</t>
  </si>
  <si>
    <t>引受審査、詳細調査</t>
  </si>
  <si>
    <t>Duer,William</t>
  </si>
  <si>
    <t>ウイリアム・デューア</t>
  </si>
  <si>
    <t>Durkheim,Emile</t>
  </si>
  <si>
    <t>エミール・デュルケム</t>
  </si>
  <si>
    <t>earnest</t>
  </si>
  <si>
    <t>手付金</t>
  </si>
  <si>
    <t>ECN</t>
  </si>
  <si>
    <t>電子証券取引ネットワーク(Electronic Communications Network)</t>
  </si>
  <si>
    <t>econ</t>
  </si>
  <si>
    <t>エコン</t>
  </si>
  <si>
    <t>Econometrica</t>
  </si>
  <si>
    <t>エコノメトリカ誌</t>
  </si>
  <si>
    <t>Ellis,Charles</t>
  </si>
  <si>
    <t>チャールズ・エリス</t>
  </si>
  <si>
    <t>Emergency Medical Treatment and Active Labor Act</t>
  </si>
  <si>
    <t>緊急医療処置及び分娩に関する法律</t>
  </si>
  <si>
    <t>endowment</t>
  </si>
  <si>
    <t>寄付、寄贈財産</t>
  </si>
  <si>
    <t>EONIA</t>
  </si>
  <si>
    <t>ユーロ圏無担保翌日物平均金利(European Overnight Index Average)</t>
  </si>
  <si>
    <t>equity premium</t>
  </si>
  <si>
    <t>エクイティプレミアム</t>
  </si>
  <si>
    <t>ERISA</t>
  </si>
  <si>
    <t>従業員退職所得保障法(Employment Retirees Income Security Act)</t>
  </si>
  <si>
    <t>ETF</t>
  </si>
  <si>
    <t>上場投資信託(Exchange Traded Fund)</t>
  </si>
  <si>
    <t>European Banking Authority</t>
  </si>
  <si>
    <t>欧州銀行監督機構、欧州銀行監督局</t>
  </si>
  <si>
    <t>European Insurance and Occupational Pension Authority</t>
  </si>
  <si>
    <t>欧州保険企業年金監督庁</t>
  </si>
  <si>
    <t>European Securities Market Authority</t>
  </si>
  <si>
    <t>欧州証券市場監督庁</t>
  </si>
  <si>
    <t>European Systemic Risk Board</t>
  </si>
  <si>
    <t>欧州システミックリスク評議会</t>
  </si>
  <si>
    <t>ex-dividend date</t>
  </si>
  <si>
    <t>権利確定日、配当落ち期日</t>
  </si>
  <si>
    <t>Exchequer</t>
  </si>
  <si>
    <t>(イギリスの)大蔵省</t>
  </si>
  <si>
    <t>exercise date</t>
  </si>
  <si>
    <t>満期日、権利行使日</t>
  </si>
  <si>
    <t>expected utility theory</t>
  </si>
  <si>
    <t>期待効用理論</t>
  </si>
  <si>
    <t>expenditure</t>
  </si>
  <si>
    <t>支出</t>
  </si>
  <si>
    <t>expropriation</t>
  </si>
  <si>
    <t>剥奪、収容、奪取</t>
  </si>
  <si>
    <t>exuberance</t>
  </si>
  <si>
    <t>活発なこと、繁殖、豊富なこと</t>
  </si>
  <si>
    <t>Fabozzi</t>
  </si>
  <si>
    <t>ファボツィ</t>
  </si>
  <si>
    <t>Fama,Eugene</t>
  </si>
  <si>
    <t>ユージン・ファーマ</t>
  </si>
  <si>
    <t>Fannie Mae</t>
  </si>
  <si>
    <t>ファニーメイ、連邦住宅抵当公庫(Federal National Mortgage Association)</t>
  </si>
  <si>
    <t>FASB</t>
  </si>
  <si>
    <t>財務会計基準審議会(Financial Accounting Standards Board)</t>
  </si>
  <si>
    <t>FDIC</t>
  </si>
  <si>
    <t>連邦預金保険公社(Federal Deposit, Insurance Corporation)</t>
  </si>
  <si>
    <t>federal funds</t>
  </si>
  <si>
    <t>準備預金、フェデラルファンド</t>
  </si>
  <si>
    <t>federal funds rate</t>
  </si>
  <si>
    <t>フェデラル・ファンド金利</t>
  </si>
  <si>
    <t>Federal Housing Enterprise Oversight</t>
  </si>
  <si>
    <t>連邦住宅公社監督局</t>
  </si>
  <si>
    <t>Federal Reserve Board of Governors</t>
  </si>
  <si>
    <t>連邦準備制度理事会</t>
  </si>
  <si>
    <t>fiduciary</t>
  </si>
  <si>
    <t>受託者、被信託者</t>
  </si>
  <si>
    <t>financial crisis</t>
  </si>
  <si>
    <t>金融危機</t>
  </si>
  <si>
    <t>financial market</t>
  </si>
  <si>
    <t>金融市場</t>
  </si>
  <si>
    <t>FIO</t>
  </si>
  <si>
    <t>連邦保険局</t>
  </si>
  <si>
    <t>first-order autoregressive model</t>
  </si>
  <si>
    <t>一次自己回帰モデル</t>
  </si>
  <si>
    <t>Fisher,Irving</t>
  </si>
  <si>
    <t>アーヴィング・フィッシャー</t>
  </si>
  <si>
    <t>flow through vehicle</t>
  </si>
  <si>
    <t>フロースルービークル</t>
  </si>
  <si>
    <t>fluctuate</t>
  </si>
  <si>
    <t>変動する、上下する</t>
  </si>
  <si>
    <t>FOMC</t>
  </si>
  <si>
    <t>連邦公開市場委員会(Federal Open Market Committee)</t>
  </si>
  <si>
    <t>foreclose</t>
  </si>
  <si>
    <t>抵当権を行使する、差し押さえる</t>
  </si>
  <si>
    <t>forward rate</t>
  </si>
  <si>
    <t>先渡レート</t>
  </si>
  <si>
    <t>forward rate agreement</t>
  </si>
  <si>
    <t>金利先渡取引</t>
  </si>
  <si>
    <t>fracking</t>
  </si>
  <si>
    <t>フラッキング</t>
  </si>
  <si>
    <t>Freddie Mac</t>
  </si>
  <si>
    <t>フレディマック、連邦住宅抵当貸付公社(Federal Home Loan Mortgage Corporation)</t>
  </si>
  <si>
    <t>French,Ken</t>
  </si>
  <si>
    <t>ケン・フレンチ</t>
  </si>
  <si>
    <t>front-running</t>
  </si>
  <si>
    <t>先回り売買</t>
  </si>
  <si>
    <t>FSA</t>
  </si>
  <si>
    <t>金融サービス機構(Financial Services Authority)</t>
  </si>
  <si>
    <t>FSB</t>
  </si>
  <si>
    <t>金融安定理事会(Financial Stability Board)</t>
  </si>
  <si>
    <t>FSOC</t>
  </si>
  <si>
    <t>金融安定監視委員会(Financial Stability Oversight Council)</t>
  </si>
  <si>
    <t>GAAP</t>
  </si>
  <si>
    <t>一般に公正妥当と認められた会計原則(Generally Accepted Accounting Principles)</t>
  </si>
  <si>
    <t>garnish</t>
  </si>
  <si>
    <t>差し押さえる</t>
  </si>
  <si>
    <t>general partner</t>
  </si>
  <si>
    <t>ジェネラルパートナー</t>
  </si>
  <si>
    <t>Goetzmann,Will</t>
  </si>
  <si>
    <t>ウィル・ゲッツマン</t>
  </si>
  <si>
    <t>Goodbody &amp; Company</t>
  </si>
  <si>
    <t>グッドボディ社</t>
  </si>
  <si>
    <t>Gordon Growth Model</t>
  </si>
  <si>
    <t>ゴードンの成長モデル</t>
  </si>
  <si>
    <t>Great Depression</t>
  </si>
  <si>
    <t>大恐慌</t>
  </si>
  <si>
    <t>hand signal</t>
  </si>
  <si>
    <t>手振り信号</t>
  </si>
  <si>
    <t>health exchange</t>
  </si>
  <si>
    <t>医療保険取引所</t>
  </si>
  <si>
    <t>health maintenance organization</t>
  </si>
  <si>
    <t>健康維持機構</t>
  </si>
  <si>
    <t>health maintenance organization Act</t>
  </si>
  <si>
    <t>健康維持機構法</t>
  </si>
  <si>
    <t>Henslow,John Stevens</t>
  </si>
  <si>
    <t>ジョン・スティーブンス・ヘンズロー</t>
  </si>
  <si>
    <t>Hicks,John</t>
  </si>
  <si>
    <t>ジョン・ヒックス</t>
  </si>
  <si>
    <t>home equity</t>
  </si>
  <si>
    <t>住宅のネット資産価値</t>
  </si>
  <si>
    <t>hundredweight</t>
  </si>
  <si>
    <t>ハンドレットウェイト</t>
  </si>
  <si>
    <t>ICE</t>
  </si>
  <si>
    <t>インターコンチネンタル証券取引所(Intercontinental Exchange)</t>
  </si>
  <si>
    <t>idiosyncratic risk</t>
  </si>
  <si>
    <t>個別リスク</t>
  </si>
  <si>
    <t>IFFIm</t>
  </si>
  <si>
    <t>予防接種のための国際金融機構(International Financing Facility for Immunizations)</t>
  </si>
  <si>
    <t>IFMR Trust</t>
  </si>
  <si>
    <t>IFMRトラスト</t>
  </si>
  <si>
    <t>impact investment</t>
  </si>
  <si>
    <t>インパクト投資</t>
  </si>
  <si>
    <t>in the money</t>
  </si>
  <si>
    <t>イン・ザ・マネー</t>
  </si>
  <si>
    <t>Income Contingent student loan</t>
  </si>
  <si>
    <t>収入変動対応型学生ローン</t>
  </si>
  <si>
    <t>index bond</t>
  </si>
  <si>
    <t>インデックス債</t>
  </si>
  <si>
    <t>Index-linked gilt</t>
  </si>
  <si>
    <t>指数連動ギルト</t>
  </si>
  <si>
    <t>indifference curve</t>
  </si>
  <si>
    <t>無差別曲線</t>
  </si>
  <si>
    <t>inflation-indexed debt</t>
  </si>
  <si>
    <t>インフレ連動債</t>
  </si>
  <si>
    <t>initial margin</t>
  </si>
  <si>
    <t>委託証拠金</t>
  </si>
  <si>
    <t>Institute for New Economic Thinking</t>
  </si>
  <si>
    <t>新経済思考研究所</t>
  </si>
  <si>
    <t>insurance guarantee fund</t>
  </si>
  <si>
    <t>保険支払保証基金</t>
  </si>
  <si>
    <t>interest parity</t>
  </si>
  <si>
    <t>金利平価</t>
  </si>
  <si>
    <t>Intermarket Trading System</t>
  </si>
  <si>
    <t>市場間取引システム</t>
  </si>
  <si>
    <t>intrinsic value</t>
  </si>
  <si>
    <t>本源的価値</t>
  </si>
  <si>
    <t>inverted yield curves</t>
  </si>
  <si>
    <t>イールドカーブの逆転</t>
  </si>
  <si>
    <t>Investment Company Institute</t>
  </si>
  <si>
    <t>投資信託協会</t>
  </si>
  <si>
    <t>irrational exuberance</t>
  </si>
  <si>
    <t>根拠なき熱狂、空騒ぎ</t>
  </si>
  <si>
    <t>jingle mail</t>
  </si>
  <si>
    <t>ジングルメール</t>
  </si>
  <si>
    <t>Kahneman,Daniel</t>
  </si>
  <si>
    <t>ダニエル・カーネマン</t>
  </si>
  <si>
    <t>Keohane,Georgia Levenson</t>
  </si>
  <si>
    <t>ジョージア・レベンソン・コヘイン</t>
  </si>
  <si>
    <t>Khurana,Rakesh</t>
  </si>
  <si>
    <t>ラケシュ・クラーナ</t>
  </si>
  <si>
    <t>Kopp,Wendy</t>
  </si>
  <si>
    <t>ウェンディ・コップ</t>
  </si>
  <si>
    <t>Krueger,Anne</t>
  </si>
  <si>
    <t>アン・クルーガー</t>
  </si>
  <si>
    <t>Langer,Ellen</t>
  </si>
  <si>
    <t>エレン・ランガー</t>
  </si>
  <si>
    <t>Law of Large Numbers</t>
  </si>
  <si>
    <t>大数の法則</t>
  </si>
  <si>
    <t>layaway</t>
  </si>
  <si>
    <t>予約販売、頭金・残金分割払い</t>
  </si>
  <si>
    <t>least squares method</t>
  </si>
  <si>
    <t>最小二乗法</t>
  </si>
  <si>
    <t>legal advice clinics</t>
  </si>
  <si>
    <t>法律相談所</t>
  </si>
  <si>
    <t>life table</t>
  </si>
  <si>
    <t>生命表</t>
  </si>
  <si>
    <t>limited partner</t>
  </si>
  <si>
    <t>リミテッドパートナー</t>
  </si>
  <si>
    <t>Lintner,John</t>
  </si>
  <si>
    <t>ジョン・リントナー</t>
  </si>
  <si>
    <t>liquidation</t>
  </si>
  <si>
    <t>清算、弁済</t>
  </si>
  <si>
    <t>livelihood insurance</t>
  </si>
  <si>
    <t>生計保険</t>
  </si>
  <si>
    <t>loan shark</t>
  </si>
  <si>
    <t>高利貸し</t>
  </si>
  <si>
    <t>London School of Economics</t>
  </si>
  <si>
    <t>ロンドン・スクール・オブ・エコノミクス</t>
  </si>
  <si>
    <t>loss aversion</t>
  </si>
  <si>
    <t>損失回避</t>
  </si>
  <si>
    <t>M-Kopa</t>
  </si>
  <si>
    <t>Mコパ</t>
  </si>
  <si>
    <t>M-Pesa</t>
  </si>
  <si>
    <t>Mペサ</t>
  </si>
  <si>
    <t>macroprudential</t>
  </si>
  <si>
    <t>マクロプルデンシャル</t>
  </si>
  <si>
    <t>magical thinking</t>
  </si>
  <si>
    <t>呪術的思考</t>
  </si>
  <si>
    <t xml:space="preserve">Malkiel,Burton </t>
  </si>
  <si>
    <t>バートン・マルキール</t>
  </si>
  <si>
    <t>Malthus,Thomas</t>
  </si>
  <si>
    <t>トーマス・マルサス</t>
  </si>
  <si>
    <t>manipulation</t>
  </si>
  <si>
    <t>操縦、改ざん、ごまかし</t>
  </si>
  <si>
    <t>margin account</t>
  </si>
  <si>
    <t>証拠金</t>
  </si>
  <si>
    <t>margin call</t>
  </si>
  <si>
    <t>証拠金請求</t>
  </si>
  <si>
    <t>market capitalization</t>
  </si>
  <si>
    <t>時価総額</t>
  </si>
  <si>
    <t>market maker</t>
  </si>
  <si>
    <t>マーケットメーカー</t>
  </si>
  <si>
    <t>market timer</t>
  </si>
  <si>
    <t>マーケット・タイマー</t>
  </si>
  <si>
    <t>Markowitz,Harry</t>
  </si>
  <si>
    <t>ハリー・マーコウィッツ</t>
  </si>
  <si>
    <t>Massachusetts investment trust</t>
  </si>
  <si>
    <t>マサチューセッツ投資信託</t>
  </si>
  <si>
    <t>mathematical economist</t>
  </si>
  <si>
    <t>数理経済学者</t>
  </si>
  <si>
    <t>mathematical finance</t>
  </si>
  <si>
    <t>金融工学</t>
  </si>
  <si>
    <t>maturity</t>
  </si>
  <si>
    <t>満期</t>
  </si>
  <si>
    <t>McCarran-Ferguson Act</t>
  </si>
  <si>
    <t>マッカラン･ファーガソン法</t>
  </si>
  <si>
    <t>mental compartment</t>
  </si>
  <si>
    <t>心理的区画化</t>
  </si>
  <si>
    <t>metastasize</t>
  </si>
  <si>
    <t>転移する</t>
  </si>
  <si>
    <t>microprudential</t>
  </si>
  <si>
    <t>ミクロプルデンシャル</t>
  </si>
  <si>
    <t>misbehavior</t>
  </si>
  <si>
    <t>不正行為</t>
  </si>
  <si>
    <t>money manager</t>
  </si>
  <si>
    <t>資産運用会社、投資管理者</t>
  </si>
  <si>
    <t>mortgage</t>
  </si>
  <si>
    <t>担保、抵当権</t>
  </si>
  <si>
    <t>mortgage lender</t>
  </si>
  <si>
    <t>住宅ローン、住宅ローン融資会社</t>
  </si>
  <si>
    <t>Moss,David</t>
  </si>
  <si>
    <t>デビッド・モス</t>
  </si>
  <si>
    <t>MTA</t>
  </si>
  <si>
    <t>ニューヨーク州都市交通局(Metropolitan Transportation Authority)</t>
  </si>
  <si>
    <t>municipal government</t>
  </si>
  <si>
    <t>市、市政府</t>
  </si>
  <si>
    <t>mutual fund</t>
  </si>
  <si>
    <t>ミューチュアルファンド</t>
  </si>
  <si>
    <t>Mutual Life of New York</t>
  </si>
  <si>
    <t>ニューヨーク生命保険相互会社</t>
  </si>
  <si>
    <t>Myers,Stewart</t>
  </si>
  <si>
    <t>スチュワート・マイヤーズ</t>
  </si>
  <si>
    <t>NAIC</t>
  </si>
  <si>
    <t>全米保険庁長官会議(National Association of Insurance Commissioners)</t>
  </si>
  <si>
    <t>NAPFA</t>
  </si>
  <si>
    <t>全米個人金融アドバイザ協会(National Association of Personal Financial Advisers)</t>
  </si>
  <si>
    <t>Nasdaq small cap</t>
  </si>
  <si>
    <t>ナスダック・スモールキャップ</t>
  </si>
  <si>
    <t>National Flood Insurance Act</t>
  </si>
  <si>
    <t>全米洪水保険法</t>
  </si>
  <si>
    <t>Neighborhood Trust</t>
  </si>
  <si>
    <t>ネイバーフッド・トラスト</t>
  </si>
  <si>
    <t>Ning Zhu</t>
  </si>
  <si>
    <t>ニン・ズゥー</t>
  </si>
  <si>
    <t>normal distribution</t>
  </si>
  <si>
    <t>正規分布</t>
  </si>
  <si>
    <t>OASDI</t>
  </si>
  <si>
    <t>老齢者遺族廃疾者年金保険</t>
  </si>
  <si>
    <t>Office of Financial Research</t>
  </si>
  <si>
    <t>金融調査局</t>
  </si>
  <si>
    <t>OFHEO</t>
  </si>
  <si>
    <t>連邦住宅公社監督局(Office of Federal Housing Enterprise Oversight)</t>
  </si>
  <si>
    <t>old age insurance</t>
  </si>
  <si>
    <t>老齢保険</t>
  </si>
  <si>
    <t>out of the money</t>
  </si>
  <si>
    <t>アウト・オブ・ザ・マネー</t>
  </si>
  <si>
    <t>overnight rate</t>
  </si>
  <si>
    <t>翌日物金利</t>
  </si>
  <si>
    <t>path through vehicle</t>
  </si>
  <si>
    <t>パススルービークル</t>
  </si>
  <si>
    <t>Patient Protection and Affordable Care Act</t>
  </si>
  <si>
    <t>患者保護および医療費負担適正化法</t>
  </si>
  <si>
    <t>pay-as-you-go</t>
  </si>
  <si>
    <t>従量課金、利用時払い</t>
  </si>
  <si>
    <t>payday lending</t>
  </si>
  <si>
    <t>給与担保貸出</t>
  </si>
  <si>
    <t>PDV</t>
  </si>
  <si>
    <t>割引現在価値(Present Discounted Value)</t>
  </si>
  <si>
    <t>Pecking Order Theory</t>
  </si>
  <si>
    <t>ペッキングオーダ理論</t>
  </si>
  <si>
    <t>performance</t>
  </si>
  <si>
    <t>運用実績</t>
  </si>
  <si>
    <t>Pershing Square Foundation</t>
  </si>
  <si>
    <t>パーシング・スクエア財団</t>
  </si>
  <si>
    <t>physical delivery</t>
  </si>
  <si>
    <t>現物の受渡し</t>
  </si>
  <si>
    <t>pit</t>
  </si>
  <si>
    <t>立会所</t>
  </si>
  <si>
    <t>PLAM</t>
  </si>
  <si>
    <t>物価水準調整住宅ローン(Price Level Adjusted Mortgage)</t>
  </si>
  <si>
    <t>pledge</t>
  </si>
  <si>
    <t>担保、誓約</t>
  </si>
  <si>
    <t>PMI</t>
  </si>
  <si>
    <t>民間住宅ローン保険(Private Mortgage Insurance)</t>
  </si>
  <si>
    <t>policyholder</t>
  </si>
  <si>
    <t>保険契約者、保険加入者</t>
  </si>
  <si>
    <t>POP</t>
  </si>
  <si>
    <t>公募価格(Public Offering Price)</t>
  </si>
  <si>
    <t>preferred stock</t>
  </si>
  <si>
    <t>優先株</t>
  </si>
  <si>
    <t>preliminary prospectus</t>
  </si>
  <si>
    <t>予備的な仮目論見書</t>
  </si>
  <si>
    <t>premium</t>
  </si>
  <si>
    <t>保険料、保険会社への定期的な支払い</t>
  </si>
  <si>
    <t>price earnings ratio</t>
  </si>
  <si>
    <t>株価収益率</t>
  </si>
  <si>
    <t>principal</t>
  </si>
  <si>
    <t>元金</t>
  </si>
  <si>
    <t>proprietary trading</t>
  </si>
  <si>
    <t>自己勘定売買</t>
  </si>
  <si>
    <t>prospect theory</t>
  </si>
  <si>
    <t>プロスペクト理論</t>
  </si>
  <si>
    <t>prospectus</t>
  </si>
  <si>
    <t>目論見書</t>
  </si>
  <si>
    <t>proxy contest</t>
  </si>
  <si>
    <t>委任状争奪戦</t>
  </si>
  <si>
    <t>prudent person</t>
  </si>
  <si>
    <t>思慮深い人</t>
  </si>
  <si>
    <t>public good</t>
  </si>
  <si>
    <t>公益</t>
  </si>
  <si>
    <t>QRM</t>
  </si>
  <si>
    <t>適格住宅ローン(Qualified Residential Mortgage)</t>
  </si>
  <si>
    <t>Qualified Tuition Program(QTP)</t>
  </si>
  <si>
    <t>適格授業料向け貯蓄優遇税制</t>
  </si>
  <si>
    <t>raise money</t>
  </si>
  <si>
    <t>資金調達</t>
  </si>
  <si>
    <t>real estate partnership</t>
  </si>
  <si>
    <t>不動産投資組合</t>
  </si>
  <si>
    <t>recession</t>
  </si>
  <si>
    <t>景気後退、不景気、不況</t>
  </si>
  <si>
    <t>red herring</t>
  </si>
  <si>
    <t>おとり、燻製ニシン</t>
  </si>
  <si>
    <t>reference point</t>
  </si>
  <si>
    <t>参照点</t>
  </si>
  <si>
    <t>registration statement</t>
  </si>
  <si>
    <t>登録届出書</t>
  </si>
  <si>
    <t>regression line</t>
  </si>
  <si>
    <t>回帰直線</t>
  </si>
  <si>
    <t>reimburse</t>
  </si>
  <si>
    <t>補償する、返金する</t>
  </si>
  <si>
    <t>REIT</t>
  </si>
  <si>
    <t>不動産投資信託Real Estate Investment Trust)</t>
  </si>
  <si>
    <t>rent-seeking</t>
  </si>
  <si>
    <t>レントシーキング</t>
  </si>
  <si>
    <t>repatriate</t>
  </si>
  <si>
    <t>送還する、送り返す</t>
  </si>
  <si>
    <t>Representativeness Heuristic</t>
  </si>
  <si>
    <t>代表性 ヒューリスティックス</t>
  </si>
  <si>
    <t>repudiation</t>
  </si>
  <si>
    <t>返済拒否</t>
  </si>
  <si>
    <t>residual</t>
  </si>
  <si>
    <t>残差</t>
  </si>
  <si>
    <t>retained earnings</t>
  </si>
  <si>
    <t>利益剰余金</t>
  </si>
  <si>
    <t>revenue bond</t>
  </si>
  <si>
    <t>事業目的別歳入債券</t>
  </si>
  <si>
    <t>Revere,Paul</t>
  </si>
  <si>
    <t>ポール・リビーア</t>
  </si>
  <si>
    <t>Richistan</t>
  </si>
  <si>
    <t>リッチスタン</t>
  </si>
  <si>
    <t>risk free rate</t>
  </si>
  <si>
    <t>無リスク利子率</t>
  </si>
  <si>
    <t>risk preference</t>
  </si>
  <si>
    <t>リスク選好</t>
  </si>
  <si>
    <t>Roberts,Harry</t>
  </si>
  <si>
    <t>ハリー・ロバーツ</t>
  </si>
  <si>
    <t>Robinson,Morris</t>
  </si>
  <si>
    <t>モリス・ロビンソン</t>
  </si>
  <si>
    <t>ROI</t>
  </si>
  <si>
    <t>投資収益率(Return On Investment)</t>
  </si>
  <si>
    <t>round lot</t>
  </si>
  <si>
    <t>取引単位</t>
  </si>
  <si>
    <t>roundaboutness</t>
  </si>
  <si>
    <t>迂回生産</t>
  </si>
  <si>
    <t>Rouwenhorst,Geert</t>
  </si>
  <si>
    <t>ゲールト・ルーヴェンホルスト</t>
  </si>
  <si>
    <t>SAAR</t>
  </si>
  <si>
    <t>季節調整済み年率(Seasonally Adjusted Annual Rate)</t>
  </si>
  <si>
    <t>Sadow,Bernard</t>
  </si>
  <si>
    <t>バーナード・セードー</t>
  </si>
  <si>
    <t>Safaricom</t>
  </si>
  <si>
    <t>サファリコム</t>
  </si>
  <si>
    <t>Samuelson,Paul</t>
  </si>
  <si>
    <t>ポール・サミュエルソン</t>
  </si>
  <si>
    <t>schuldenbremse</t>
  </si>
  <si>
    <t>起債ブレーキ</t>
  </si>
  <si>
    <t>secular stagnation</t>
  </si>
  <si>
    <t>長期停滞</t>
  </si>
  <si>
    <t>security market line</t>
  </si>
  <si>
    <t>証券市場線</t>
  </si>
  <si>
    <t>self-control theory</t>
  </si>
  <si>
    <t>自己制御理論</t>
  </si>
  <si>
    <t>settlement</t>
  </si>
  <si>
    <t>決済</t>
  </si>
  <si>
    <t xml:space="preserve">Shafir,Eldar </t>
  </si>
  <si>
    <t>シェイファー</t>
  </si>
  <si>
    <t>share repurchase</t>
  </si>
  <si>
    <t>自社株買い、株式買い戻し</t>
  </si>
  <si>
    <t>shared appreciation mortgage</t>
  </si>
  <si>
    <t>評価共有住宅ローン</t>
  </si>
  <si>
    <t>Shays' rebellion</t>
  </si>
  <si>
    <t>シェイズの反乱</t>
  </si>
  <si>
    <t>Shefrin,Hersh</t>
  </si>
  <si>
    <t>ハーシュ・シェフリン</t>
  </si>
  <si>
    <t>shenanigan</t>
  </si>
  <si>
    <t>SIB</t>
  </si>
  <si>
    <t>社会貢献債(Social Impact Bond)</t>
  </si>
  <si>
    <t>sickness insurance</t>
  </si>
  <si>
    <t>疾病保険</t>
  </si>
  <si>
    <t>Siegel,Jeremy</t>
  </si>
  <si>
    <t>ジェレミー・シーゲル</t>
  </si>
  <si>
    <t>SIPC</t>
  </si>
  <si>
    <t>証券投資家保護公社(Securities and Investor Protection Corporation)</t>
  </si>
  <si>
    <t>SIPRA</t>
  </si>
  <si>
    <t>成功報酬型社会貢献パートナーシップ法(Social Iimpact Partnerships to Pay for Results Act)</t>
  </si>
  <si>
    <t>smart money</t>
  </si>
  <si>
    <t>賢い投資家</t>
  </si>
  <si>
    <t>SNAP</t>
  </si>
  <si>
    <t>補助的栄養支援プログラム(Supplemental Nutrition Assistance Program)</t>
  </si>
  <si>
    <t>social cognition</t>
  </si>
  <si>
    <t>社会的認知</t>
  </si>
  <si>
    <t>specie</t>
  </si>
  <si>
    <t>正金，正貨</t>
  </si>
  <si>
    <t>SRO</t>
  </si>
  <si>
    <t>自主規制機関、自主規制組織(Self-Regulatory Organization)</t>
  </si>
  <si>
    <t>standard deviation</t>
  </si>
  <si>
    <t>標準偏差</t>
  </si>
  <si>
    <t>starter home</t>
  </si>
  <si>
    <t>スターターホーム</t>
  </si>
  <si>
    <t>Statman,Meir</t>
  </si>
  <si>
    <t>メイヤー・スタットマン</t>
  </si>
  <si>
    <t>stop-loss order</t>
  </si>
  <si>
    <t>逆指し値注文</t>
  </si>
  <si>
    <t>street name</t>
  </si>
  <si>
    <t>仲買人名義</t>
  </si>
  <si>
    <t>stress test</t>
  </si>
  <si>
    <t>ストレステスト</t>
  </si>
  <si>
    <t>subsidize</t>
  </si>
  <si>
    <t>助成金を払う、支援する</t>
  </si>
  <si>
    <t>subsistence</t>
  </si>
  <si>
    <t>生存、扶養、必要最小限の生活</t>
  </si>
  <si>
    <t>Sunstein,Cass</t>
  </si>
  <si>
    <t>キャス・サンスティーン</t>
  </si>
  <si>
    <t>Sustainable Development Goal</t>
  </si>
  <si>
    <t>持続可能な開発目標</t>
  </si>
  <si>
    <t>Swenson,David</t>
  </si>
  <si>
    <t>デイビッド・スウェンセン</t>
  </si>
  <si>
    <t>systematic risk</t>
  </si>
  <si>
    <t>システマティックリスク</t>
  </si>
  <si>
    <t>Table B-101</t>
  </si>
  <si>
    <t>表 B-101</t>
  </si>
  <si>
    <t>tangency portfolio</t>
  </si>
  <si>
    <t>接点ポートフォリオ</t>
  </si>
  <si>
    <t>tax subsidy</t>
  </si>
  <si>
    <t>租税補助金</t>
  </si>
  <si>
    <t>Teach for America</t>
  </si>
  <si>
    <t>ティーチ・フォー・アメリカ</t>
  </si>
  <si>
    <t>tenure</t>
  </si>
  <si>
    <t>借地権、借地期間</t>
  </si>
  <si>
    <t>Terrorism Risk Insurance Act</t>
  </si>
  <si>
    <t>テロリズムリスク保険</t>
  </si>
  <si>
    <t xml:space="preserve">Tett,Gillian </t>
  </si>
  <si>
    <t>ジリアン・テット</t>
  </si>
  <si>
    <t>Thaler,Richard</t>
  </si>
  <si>
    <t>リチャード・セイラー</t>
  </si>
  <si>
    <t>TIAA</t>
  </si>
  <si>
    <t>全米教職員年金保険組合(Teachers Insurance and Annuity Association of America)</t>
  </si>
  <si>
    <t>TIPS</t>
  </si>
  <si>
    <t>米国物価連動国債(Treasury Inflation Protection Securities)</t>
  </si>
  <si>
    <t>Turner,Adair</t>
  </si>
  <si>
    <t>アデア・ターナー</t>
  </si>
  <si>
    <t xml:space="preserve">Tversky,Amos </t>
  </si>
  <si>
    <t>エイモス・トベルスキー</t>
  </si>
  <si>
    <t>unemployment insurance</t>
  </si>
  <si>
    <t>失業保険</t>
  </si>
  <si>
    <t>Unidad de Fomento</t>
  </si>
  <si>
    <t>ウニダ・デ・フォメント(チリで使用されている通貨単位)</t>
  </si>
  <si>
    <t>upfront</t>
  </si>
  <si>
    <t>前払い、先行投資</t>
  </si>
  <si>
    <t>USAID</t>
  </si>
  <si>
    <t>米国国際開発庁(US Agency for International Development)</t>
  </si>
  <si>
    <t>utility function</t>
  </si>
  <si>
    <t>効用関数</t>
  </si>
  <si>
    <t>Value at Risk</t>
  </si>
  <si>
    <t>バリュー・アット・リスク、予想最大損失額</t>
  </si>
  <si>
    <t>value function</t>
  </si>
  <si>
    <t>価値関数</t>
  </si>
  <si>
    <t>Vanderbilt</t>
  </si>
  <si>
    <t>コーネリアス・ヴァンダービルト</t>
  </si>
  <si>
    <t>variance</t>
  </si>
  <si>
    <t>分散</t>
  </si>
  <si>
    <t>volatile</t>
  </si>
  <si>
    <t>値動きが大きい</t>
  </si>
  <si>
    <t xml:space="preserve">von Bohm Bawerk,Eugen </t>
  </si>
  <si>
    <t>オイゲン・フォン・ベームバヴェルク</t>
  </si>
  <si>
    <t>wage insurance</t>
  </si>
  <si>
    <t>賃金保険</t>
  </si>
  <si>
    <t>Wagner,Adolf</t>
  </si>
  <si>
    <t>アドルフ・ワグナー</t>
  </si>
  <si>
    <t>Warburton,Christopher Edgerton</t>
  </si>
  <si>
    <t>クリストファー・エドガートン・ワーバートン</t>
  </si>
  <si>
    <t>weighting function</t>
  </si>
  <si>
    <t>加重関数</t>
  </si>
  <si>
    <t>wishful thinking bias</t>
  </si>
  <si>
    <t>希望的観測バイアス</t>
  </si>
  <si>
    <t>withholding</t>
  </si>
  <si>
    <t>源泉徴収</t>
  </si>
  <si>
    <t>World Economic Forum</t>
  </si>
  <si>
    <t>世界経済フォーラム</t>
  </si>
  <si>
    <t>World Food Program</t>
  </si>
  <si>
    <t>世界食糧計画</t>
  </si>
  <si>
    <t>yield</t>
  </si>
  <si>
    <t>利回り、配当、収益</t>
  </si>
  <si>
    <t>Yunus,Muhammad</t>
  </si>
  <si>
    <t>ムハマド・ユヌス</t>
  </si>
  <si>
    <t>Zelizer,Viviana</t>
  </si>
  <si>
    <t>ヴィヴィアナ・ゼリザー</t>
  </si>
  <si>
    <t>Zinkin,Justine</t>
  </si>
  <si>
    <t>ジャスティン・ジンキン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</si>
</sst>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33" borderId="19" xfId="0" applyFill="1" applyBorder="1" applyAlignment="1">
      <alignment vertical="center" wrapText="1"/>
    </xf>
    <xf numFmtId="0" fontId="0" fillId="33" borderId="20" xfId="0" applyFill="1" applyBorder="1" applyAlignment="1">
      <alignment vertical="center" wrapText="1"/>
    </xf>
    <xf numFmtId="0" fontId="0" fillId="33" borderId="21" xfId="0" applyFill="1" applyBorder="1" applyAlignment="1">
      <alignment vertical="center" wrapTex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381"/>
  <sheetViews>
    <sheetView tabSelected="1" workbookViewId="0">
      <selection activeCell="E4" sqref="E4"/>
    </sheetView>
  </sheetViews>
  <sheetFormatPr defaultRowHeight="18.75" x14ac:dyDescent="0.4"/>
  <cols>
    <col min="1" max="1" width="28.125" style="1" customWidth="1"/>
    <col min="2" max="2" width="29.875" style="1" customWidth="1"/>
    <col min="3" max="3" width="33.75" style="1" customWidth="1"/>
    <col min="4" max="16384" width="9" style="1"/>
  </cols>
  <sheetData>
    <row r="1" spans="1:3" ht="19.5" thickBot="1" x14ac:dyDescent="0.45">
      <c r="A1" s="11" t="s">
        <v>0</v>
      </c>
      <c r="B1" s="12" t="s">
        <v>1</v>
      </c>
      <c r="C1" s="13" t="s">
        <v>2</v>
      </c>
    </row>
    <row r="2" spans="1:3" x14ac:dyDescent="0.4">
      <c r="A2" s="8" t="s">
        <v>3</v>
      </c>
      <c r="B2" s="9" t="s">
        <v>4</v>
      </c>
      <c r="C2" s="10" t="str">
        <f>"18-11"</f>
        <v>18-11</v>
      </c>
    </row>
    <row r="3" spans="1:3" x14ac:dyDescent="0.4">
      <c r="A3" s="2" t="s">
        <v>5</v>
      </c>
      <c r="B3" s="3" t="s">
        <v>6</v>
      </c>
      <c r="C3" s="4" t="str">
        <f>"16-4"</f>
        <v>16-4</v>
      </c>
    </row>
    <row r="4" spans="1:3" x14ac:dyDescent="0.4">
      <c r="A4" s="2" t="s">
        <v>7</v>
      </c>
      <c r="B4" s="3" t="s">
        <v>8</v>
      </c>
      <c r="C4" s="4" t="str">
        <f>"4-2 10-3 11-7"</f>
        <v>4-2 10-3 11-7</v>
      </c>
    </row>
    <row r="5" spans="1:3" x14ac:dyDescent="0.4">
      <c r="A5" s="2" t="s">
        <v>9</v>
      </c>
      <c r="B5" s="3" t="s">
        <v>10</v>
      </c>
      <c r="C5" s="4" t="str">
        <f>"3-2 5-1"</f>
        <v>3-2 5-1</v>
      </c>
    </row>
    <row r="6" spans="1:3" x14ac:dyDescent="0.4">
      <c r="A6" s="2" t="s">
        <v>11</v>
      </c>
      <c r="B6" s="3" t="s">
        <v>12</v>
      </c>
      <c r="C6" s="4" t="str">
        <f>"2-1"</f>
        <v>2-1</v>
      </c>
    </row>
    <row r="7" spans="1:3" ht="37.5" x14ac:dyDescent="0.4">
      <c r="A7" s="2" t="s">
        <v>13</v>
      </c>
      <c r="B7" s="3" t="s">
        <v>14</v>
      </c>
      <c r="C7" s="4" t="str">
        <f>"5-4 8-7 11-8"</f>
        <v>5-4 8-7 11-8</v>
      </c>
    </row>
    <row r="8" spans="1:3" ht="56.25" x14ac:dyDescent="0.4">
      <c r="A8" s="2" t="s">
        <v>15</v>
      </c>
      <c r="B8" s="3" t="s">
        <v>16</v>
      </c>
      <c r="C8" s="4" t="str">
        <f>"16-4"</f>
        <v>16-4</v>
      </c>
    </row>
    <row r="9" spans="1:3" x14ac:dyDescent="0.4">
      <c r="A9" s="2" t="s">
        <v>17</v>
      </c>
      <c r="B9" s="3" t="s">
        <v>18</v>
      </c>
      <c r="C9" s="4" t="str">
        <f>"14-2 14-3"</f>
        <v>14-2 14-3</v>
      </c>
    </row>
    <row r="10" spans="1:3" x14ac:dyDescent="0.4">
      <c r="A10" s="2" t="s">
        <v>19</v>
      </c>
      <c r="B10" s="3" t="s">
        <v>20</v>
      </c>
      <c r="C10" s="4" t="str">
        <f>"18-11"</f>
        <v>18-11</v>
      </c>
    </row>
    <row r="11" spans="1:3" x14ac:dyDescent="0.4">
      <c r="A11" s="2" t="s">
        <v>21</v>
      </c>
      <c r="B11" s="3" t="s">
        <v>22</v>
      </c>
      <c r="C11" s="4" t="str">
        <f>"10-7 11-2"</f>
        <v>10-7 11-2</v>
      </c>
    </row>
    <row r="12" spans="1:3" x14ac:dyDescent="0.4">
      <c r="A12" s="2" t="s">
        <v>23</v>
      </c>
      <c r="B12" s="3" t="s">
        <v>24</v>
      </c>
      <c r="C12" s="4" t="str">
        <f>"2-2 8-4"</f>
        <v>2-2 8-4</v>
      </c>
    </row>
    <row r="13" spans="1:3" x14ac:dyDescent="0.4">
      <c r="A13" s="2" t="s">
        <v>25</v>
      </c>
      <c r="B13" s="3" t="s">
        <v>26</v>
      </c>
      <c r="C13" s="4" t="str">
        <f>"10-5 10-7 11-8"</f>
        <v>10-5 10-7 11-8</v>
      </c>
    </row>
    <row r="14" spans="1:3" x14ac:dyDescent="0.4">
      <c r="A14" s="2" t="s">
        <v>27</v>
      </c>
      <c r="B14" s="3" t="s">
        <v>28</v>
      </c>
      <c r="C14" s="4" t="str">
        <f>"7-5"</f>
        <v>7-5</v>
      </c>
    </row>
    <row r="15" spans="1:3" x14ac:dyDescent="0.4">
      <c r="A15" s="2" t="s">
        <v>29</v>
      </c>
      <c r="B15" s="3" t="s">
        <v>30</v>
      </c>
      <c r="C15" s="4" t="str">
        <f>"18-11"</f>
        <v>18-11</v>
      </c>
    </row>
    <row r="16" spans="1:3" x14ac:dyDescent="0.4">
      <c r="A16" s="2" t="s">
        <v>31</v>
      </c>
      <c r="B16" s="3" t="s">
        <v>32</v>
      </c>
      <c r="C16" s="4" t="str">
        <f>"8-5 10-7 18-9"</f>
        <v>8-5 10-7 18-9</v>
      </c>
    </row>
    <row r="17" spans="1:3" x14ac:dyDescent="0.4">
      <c r="A17" s="2" t="s">
        <v>33</v>
      </c>
      <c r="B17" s="3" t="s">
        <v>34</v>
      </c>
      <c r="C17" s="4" t="str">
        <f>"7-7"</f>
        <v>7-7</v>
      </c>
    </row>
    <row r="18" spans="1:3" x14ac:dyDescent="0.4">
      <c r="A18" s="2" t="s">
        <v>35</v>
      </c>
      <c r="B18" s="3" t="s">
        <v>36</v>
      </c>
      <c r="C18" s="4" t="str">
        <f>"18-11"</f>
        <v>18-11</v>
      </c>
    </row>
    <row r="19" spans="1:3" x14ac:dyDescent="0.4">
      <c r="A19" s="2" t="s">
        <v>37</v>
      </c>
      <c r="B19" s="3" t="s">
        <v>38</v>
      </c>
      <c r="C19" s="4" t="str">
        <f>"8-4"</f>
        <v>8-4</v>
      </c>
    </row>
    <row r="20" spans="1:3" x14ac:dyDescent="0.4">
      <c r="A20" s="2" t="s">
        <v>39</v>
      </c>
      <c r="B20" s="3" t="s">
        <v>40</v>
      </c>
      <c r="C20" s="4" t="str">
        <f>"14-10"</f>
        <v>14-10</v>
      </c>
    </row>
    <row r="21" spans="1:3" x14ac:dyDescent="0.4">
      <c r="A21" s="2" t="s">
        <v>41</v>
      </c>
      <c r="B21" s="3" t="s">
        <v>42</v>
      </c>
      <c r="C21" s="4" t="str">
        <f>"18-7"</f>
        <v>18-7</v>
      </c>
    </row>
    <row r="22" spans="1:3" x14ac:dyDescent="0.4">
      <c r="A22" s="2" t="s">
        <v>43</v>
      </c>
      <c r="B22" s="3" t="s">
        <v>44</v>
      </c>
      <c r="C22" s="4" t="str">
        <f>"18-9"</f>
        <v>18-9</v>
      </c>
    </row>
    <row r="23" spans="1:3" x14ac:dyDescent="0.4">
      <c r="A23" s="2" t="s">
        <v>45</v>
      </c>
      <c r="B23" s="3" t="s">
        <v>46</v>
      </c>
      <c r="C23" s="4" t="str">
        <f>"12-5 12-6 12-8"</f>
        <v>12-5 12-6 12-8</v>
      </c>
    </row>
    <row r="24" spans="1:3" x14ac:dyDescent="0.4">
      <c r="A24" s="2" t="s">
        <v>47</v>
      </c>
      <c r="B24" s="3" t="s">
        <v>48</v>
      </c>
      <c r="C24" s="4" t="str">
        <f>"1-2"</f>
        <v>1-2</v>
      </c>
    </row>
    <row r="25" spans="1:3" x14ac:dyDescent="0.4">
      <c r="A25" s="2" t="s">
        <v>49</v>
      </c>
      <c r="B25" s="3" t="s">
        <v>50</v>
      </c>
      <c r="C25" s="4" t="str">
        <f>"1-2 4-7 7-1 7-2 9-8 13-3 18-3 18-6"</f>
        <v>1-2 4-7 7-1 7-2 9-8 13-3 18-3 18-6</v>
      </c>
    </row>
    <row r="26" spans="1:3" x14ac:dyDescent="0.4">
      <c r="A26" s="2" t="s">
        <v>51</v>
      </c>
      <c r="B26" s="3" t="s">
        <v>52</v>
      </c>
      <c r="C26" s="4" t="str">
        <f>"1-2"</f>
        <v>1-2</v>
      </c>
    </row>
    <row r="27" spans="1:3" x14ac:dyDescent="0.4">
      <c r="A27" s="2" t="s">
        <v>53</v>
      </c>
      <c r="B27" s="3" t="s">
        <v>54</v>
      </c>
      <c r="C27" s="4" t="str">
        <f>"16-2 18-9"</f>
        <v>16-2 18-9</v>
      </c>
    </row>
    <row r="28" spans="1:3" x14ac:dyDescent="0.4">
      <c r="A28" s="2" t="s">
        <v>55</v>
      </c>
      <c r="B28" s="3" t="s">
        <v>56</v>
      </c>
      <c r="C28" s="4" t="str">
        <f>"9-3 9-5"</f>
        <v>9-3 9-5</v>
      </c>
    </row>
    <row r="29" spans="1:3" x14ac:dyDescent="0.4">
      <c r="A29" s="2" t="s">
        <v>57</v>
      </c>
      <c r="B29" s="3" t="s">
        <v>58</v>
      </c>
      <c r="C29" s="4" t="str">
        <f>"9-5"</f>
        <v>9-5</v>
      </c>
    </row>
    <row r="30" spans="1:3" x14ac:dyDescent="0.4">
      <c r="A30" s="2" t="s">
        <v>59</v>
      </c>
      <c r="B30" s="3" t="s">
        <v>60</v>
      </c>
      <c r="C30" s="4" t="str">
        <f>"8-5"</f>
        <v>8-5</v>
      </c>
    </row>
    <row r="31" spans="1:3" x14ac:dyDescent="0.4">
      <c r="A31" s="2" t="s">
        <v>61</v>
      </c>
      <c r="B31" s="3" t="s">
        <v>62</v>
      </c>
      <c r="C31" s="4" t="str">
        <f>"15-2"</f>
        <v>15-2</v>
      </c>
    </row>
    <row r="32" spans="1:3" x14ac:dyDescent="0.4">
      <c r="A32" s="2" t="s">
        <v>63</v>
      </c>
      <c r="B32" s="3" t="s">
        <v>64</v>
      </c>
      <c r="C32" s="4" t="str">
        <f>"2-2 2-5 4-3 4-4 4-5 4-9 6-3"</f>
        <v>2-2 2-5 4-3 4-4 4-5 4-9 6-3</v>
      </c>
    </row>
    <row r="33" spans="1:3" x14ac:dyDescent="0.4">
      <c r="A33" s="2" t="s">
        <v>65</v>
      </c>
      <c r="B33" s="3" t="s">
        <v>66</v>
      </c>
      <c r="C33" s="4" t="str">
        <f>"7-5"</f>
        <v>7-5</v>
      </c>
    </row>
    <row r="34" spans="1:3" x14ac:dyDescent="0.4">
      <c r="A34" s="2" t="s">
        <v>67</v>
      </c>
      <c r="B34" s="3" t="s">
        <v>68</v>
      </c>
      <c r="C34" s="4" t="str">
        <f>"13-2 15-5"</f>
        <v>13-2 15-5</v>
      </c>
    </row>
    <row r="35" spans="1:3" ht="37.5" x14ac:dyDescent="0.4">
      <c r="A35" s="2" t="s">
        <v>69</v>
      </c>
      <c r="B35" s="3" t="s">
        <v>70</v>
      </c>
      <c r="C35" s="4" t="str">
        <f>"11-10"</f>
        <v>11-10</v>
      </c>
    </row>
    <row r="36" spans="1:3" x14ac:dyDescent="0.4">
      <c r="A36" s="2" t="s">
        <v>71</v>
      </c>
      <c r="B36" s="3" t="s">
        <v>72</v>
      </c>
      <c r="C36" s="4" t="str">
        <f>"11-6"</f>
        <v>11-6</v>
      </c>
    </row>
    <row r="37" spans="1:3" x14ac:dyDescent="0.4">
      <c r="A37" s="2" t="s">
        <v>73</v>
      </c>
      <c r="B37" s="3" t="s">
        <v>74</v>
      </c>
      <c r="C37" s="4" t="str">
        <f>"7-7"</f>
        <v>7-7</v>
      </c>
    </row>
    <row r="38" spans="1:3" x14ac:dyDescent="0.4">
      <c r="A38" s="2" t="s">
        <v>75</v>
      </c>
      <c r="B38" s="3" t="s">
        <v>76</v>
      </c>
      <c r="C38" s="4" t="str">
        <f>"5-3"</f>
        <v>5-3</v>
      </c>
    </row>
    <row r="39" spans="1:3" x14ac:dyDescent="0.4">
      <c r="A39" s="2" t="s">
        <v>77</v>
      </c>
      <c r="B39" s="3" t="s">
        <v>78</v>
      </c>
      <c r="C39" s="4" t="str">
        <f>"14-2"</f>
        <v>14-2</v>
      </c>
    </row>
    <row r="40" spans="1:3" x14ac:dyDescent="0.4">
      <c r="A40" s="2" t="s">
        <v>79</v>
      </c>
      <c r="B40" s="3" t="s">
        <v>80</v>
      </c>
      <c r="C40" s="4" t="str">
        <f>"14-1 14-7 14-9 16-3"</f>
        <v>14-1 14-7 14-9 16-3</v>
      </c>
    </row>
    <row r="41" spans="1:3" x14ac:dyDescent="0.4">
      <c r="A41" s="2" t="s">
        <v>81</v>
      </c>
      <c r="B41" s="3" t="s">
        <v>82</v>
      </c>
      <c r="C41" s="4" t="str">
        <f>"11-6 11-7 11-8"</f>
        <v>11-6 11-7 11-8</v>
      </c>
    </row>
    <row r="42" spans="1:3" x14ac:dyDescent="0.4">
      <c r="A42" s="2" t="s">
        <v>83</v>
      </c>
      <c r="B42" s="3" t="s">
        <v>84</v>
      </c>
      <c r="C42" s="4" t="str">
        <f>"6-2"</f>
        <v>6-2</v>
      </c>
    </row>
    <row r="43" spans="1:3" x14ac:dyDescent="0.4">
      <c r="A43" s="2" t="s">
        <v>85</v>
      </c>
      <c r="B43" s="3" t="s">
        <v>86</v>
      </c>
      <c r="C43" s="4" t="str">
        <f>"16-4"</f>
        <v>16-4</v>
      </c>
    </row>
    <row r="44" spans="1:3" x14ac:dyDescent="0.4">
      <c r="A44" s="2" t="s">
        <v>87</v>
      </c>
      <c r="B44" s="3" t="s">
        <v>88</v>
      </c>
      <c r="C44" s="4" t="str">
        <f>"7-2"</f>
        <v>7-2</v>
      </c>
    </row>
    <row r="45" spans="1:3" x14ac:dyDescent="0.4">
      <c r="A45" s="2" t="s">
        <v>89</v>
      </c>
      <c r="B45" s="3" t="s">
        <v>90</v>
      </c>
      <c r="C45" s="4" t="str">
        <f>"14-1"</f>
        <v>14-1</v>
      </c>
    </row>
    <row r="46" spans="1:3" x14ac:dyDescent="0.4">
      <c r="A46" s="2" t="s">
        <v>91</v>
      </c>
      <c r="B46" s="3" t="s">
        <v>92</v>
      </c>
      <c r="C46" s="4" t="str">
        <f>"11-5 11-7"</f>
        <v>11-5 11-7</v>
      </c>
    </row>
    <row r="47" spans="1:3" x14ac:dyDescent="0.4">
      <c r="A47" s="2" t="s">
        <v>93</v>
      </c>
      <c r="B47" s="3" t="s">
        <v>94</v>
      </c>
      <c r="C47" s="4" t="str">
        <f>"18-11"</f>
        <v>18-11</v>
      </c>
    </row>
    <row r="48" spans="1:3" x14ac:dyDescent="0.4">
      <c r="A48" s="2" t="s">
        <v>95</v>
      </c>
      <c r="B48" s="3" t="s">
        <v>96</v>
      </c>
      <c r="C48" s="4" t="str">
        <f>"16-3"</f>
        <v>16-3</v>
      </c>
    </row>
    <row r="49" spans="1:3" ht="37.5" x14ac:dyDescent="0.4">
      <c r="A49" s="2" t="s">
        <v>97</v>
      </c>
      <c r="B49" s="3" t="s">
        <v>98</v>
      </c>
      <c r="C49" s="4" t="str">
        <f>"2-5 4-1 4-3 4-5 4-6 4-7 4-8 4-9 7-1 7-5"</f>
        <v>2-5 4-1 4-3 4-5 4-6 4-7 4-8 4-9 7-1 7-5</v>
      </c>
    </row>
    <row r="50" spans="1:3" x14ac:dyDescent="0.4">
      <c r="A50" s="2" t="s">
        <v>99</v>
      </c>
      <c r="B50" s="3" t="s">
        <v>100</v>
      </c>
      <c r="C50" s="4" t="str">
        <f>"1-4"</f>
        <v>1-4</v>
      </c>
    </row>
    <row r="51" spans="1:3" x14ac:dyDescent="0.4">
      <c r="A51" s="2" t="s">
        <v>101</v>
      </c>
      <c r="B51" s="3" t="s">
        <v>102</v>
      </c>
      <c r="C51" s="4" t="str">
        <f>"12-7 12-10"</f>
        <v>12-7 12-10</v>
      </c>
    </row>
    <row r="52" spans="1:3" x14ac:dyDescent="0.4">
      <c r="A52" s="2" t="s">
        <v>103</v>
      </c>
      <c r="B52" s="3" t="s">
        <v>104</v>
      </c>
      <c r="C52" s="4" t="str">
        <f>"2-4"</f>
        <v>2-4</v>
      </c>
    </row>
    <row r="53" spans="1:3" ht="37.5" x14ac:dyDescent="0.4">
      <c r="A53" s="2" t="s">
        <v>105</v>
      </c>
      <c r="B53" s="3" t="s">
        <v>106</v>
      </c>
      <c r="C53" s="4" t="str">
        <f>"13-2 13-4 13-5 13-6"</f>
        <v>13-2 13-4 13-5 13-6</v>
      </c>
    </row>
    <row r="54" spans="1:3" ht="37.5" x14ac:dyDescent="0.4">
      <c r="A54" s="2" t="s">
        <v>107</v>
      </c>
      <c r="B54" s="3" t="s">
        <v>108</v>
      </c>
      <c r="C54" s="4" t="str">
        <f>"12-5 12-10 13-4"</f>
        <v>12-5 12-10 13-4</v>
      </c>
    </row>
    <row r="55" spans="1:3" ht="56.25" x14ac:dyDescent="0.4">
      <c r="A55" s="2" t="s">
        <v>109</v>
      </c>
      <c r="B55" s="3" t="s">
        <v>110</v>
      </c>
      <c r="C55" s="4" t="str">
        <f>"3-5"</f>
        <v>3-5</v>
      </c>
    </row>
    <row r="56" spans="1:3" x14ac:dyDescent="0.4">
      <c r="A56" s="2" t="s">
        <v>111</v>
      </c>
      <c r="B56" s="3" t="s">
        <v>112</v>
      </c>
      <c r="C56" s="4" t="str">
        <f>"18-9"</f>
        <v>18-9</v>
      </c>
    </row>
    <row r="57" spans="1:3" ht="37.5" x14ac:dyDescent="0.4">
      <c r="A57" s="2" t="s">
        <v>113</v>
      </c>
      <c r="B57" s="3" t="s">
        <v>114</v>
      </c>
      <c r="C57" s="4" t="str">
        <f>"4-5 18-9 18-11"</f>
        <v>4-5 18-9 18-11</v>
      </c>
    </row>
    <row r="58" spans="1:3" x14ac:dyDescent="0.4">
      <c r="A58" s="2" t="s">
        <v>115</v>
      </c>
      <c r="B58" s="3" t="s">
        <v>116</v>
      </c>
      <c r="C58" s="4" t="str">
        <f>"2-4"</f>
        <v>2-4</v>
      </c>
    </row>
    <row r="59" spans="1:3" ht="56.25" x14ac:dyDescent="0.4">
      <c r="A59" s="2" t="s">
        <v>117</v>
      </c>
      <c r="B59" s="3" t="s">
        <v>118</v>
      </c>
      <c r="C59" s="4" t="str">
        <f>"14-8"</f>
        <v>14-8</v>
      </c>
    </row>
    <row r="60" spans="1:3" ht="37.5" x14ac:dyDescent="0.4">
      <c r="A60" s="2" t="s">
        <v>119</v>
      </c>
      <c r="B60" s="3" t="s">
        <v>120</v>
      </c>
      <c r="C60" s="4" t="str">
        <f>"11-9 14-9"</f>
        <v>11-9 14-9</v>
      </c>
    </row>
    <row r="61" spans="1:3" ht="37.5" x14ac:dyDescent="0.4">
      <c r="A61" s="2" t="s">
        <v>121</v>
      </c>
      <c r="B61" s="3" t="s">
        <v>122</v>
      </c>
      <c r="C61" s="4" t="str">
        <f>"3-3 9-2 9-3 9-5 9-9 10-6 11-6 17-2 17-3 18-3"</f>
        <v>3-3 9-2 9-3 9-5 9-9 10-6 11-6 17-2 17-3 18-3</v>
      </c>
    </row>
    <row r="62" spans="1:3" x14ac:dyDescent="0.4">
      <c r="A62" s="2" t="s">
        <v>123</v>
      </c>
      <c r="B62" s="3" t="s">
        <v>124</v>
      </c>
      <c r="C62" s="4" t="str">
        <f>"10-7"</f>
        <v>10-7</v>
      </c>
    </row>
    <row r="63" spans="1:3" ht="37.5" x14ac:dyDescent="0.4">
      <c r="A63" s="2" t="s">
        <v>125</v>
      </c>
      <c r="B63" s="3" t="s">
        <v>126</v>
      </c>
      <c r="C63" s="4" t="str">
        <f>"3-3"</f>
        <v>3-3</v>
      </c>
    </row>
    <row r="64" spans="1:3" ht="37.5" x14ac:dyDescent="0.4">
      <c r="A64" s="2" t="s">
        <v>127</v>
      </c>
      <c r="B64" s="3" t="s">
        <v>128</v>
      </c>
      <c r="C64" s="4" t="str">
        <f>"3-3"</f>
        <v>3-3</v>
      </c>
    </row>
    <row r="65" spans="1:3" x14ac:dyDescent="0.4">
      <c r="A65" s="2" t="s">
        <v>129</v>
      </c>
      <c r="B65" s="3" t="s">
        <v>130</v>
      </c>
      <c r="C65" s="4" t="str">
        <f>"15-1"</f>
        <v>15-1</v>
      </c>
    </row>
    <row r="66" spans="1:3" x14ac:dyDescent="0.4">
      <c r="A66" s="2" t="s">
        <v>131</v>
      </c>
      <c r="B66" s="3" t="s">
        <v>132</v>
      </c>
      <c r="C66" s="4" t="str">
        <f>"14-9"</f>
        <v>14-9</v>
      </c>
    </row>
    <row r="67" spans="1:3" x14ac:dyDescent="0.4">
      <c r="A67" s="2" t="s">
        <v>133</v>
      </c>
      <c r="B67" s="3" t="s">
        <v>134</v>
      </c>
      <c r="C67" s="4" t="str">
        <f>"8-7"</f>
        <v>8-7</v>
      </c>
    </row>
    <row r="68" spans="1:3" x14ac:dyDescent="0.4">
      <c r="A68" s="2" t="s">
        <v>135</v>
      </c>
      <c r="B68" s="3" t="s">
        <v>136</v>
      </c>
      <c r="C68" s="4" t="str">
        <f>"15-1"</f>
        <v>15-1</v>
      </c>
    </row>
    <row r="69" spans="1:3" ht="37.5" x14ac:dyDescent="0.4">
      <c r="A69" s="2" t="s">
        <v>137</v>
      </c>
      <c r="B69" s="3" t="s">
        <v>138</v>
      </c>
      <c r="C69" s="4" t="str">
        <f>"5-6 10-12 11-2 12-2 12-5 12-7 12-9 13-4"</f>
        <v>5-6 10-12 11-2 12-2 12-5 12-7 12-9 13-4</v>
      </c>
    </row>
    <row r="70" spans="1:3" ht="37.5" x14ac:dyDescent="0.4">
      <c r="A70" s="2" t="s">
        <v>139</v>
      </c>
      <c r="B70" s="3" t="s">
        <v>140</v>
      </c>
      <c r="C70" s="4" t="str">
        <f>"10-6 10-7"</f>
        <v>10-6 10-7</v>
      </c>
    </row>
    <row r="71" spans="1:3" x14ac:dyDescent="0.4">
      <c r="A71" s="2" t="s">
        <v>141</v>
      </c>
      <c r="B71" s="3" t="s">
        <v>142</v>
      </c>
      <c r="C71" s="4" t="str">
        <f>"7-4 10-10"</f>
        <v>7-4 10-10</v>
      </c>
    </row>
    <row r="72" spans="1:3" x14ac:dyDescent="0.4">
      <c r="A72" s="2" t="s">
        <v>143</v>
      </c>
      <c r="B72" s="3" t="s">
        <v>144</v>
      </c>
      <c r="C72" s="4" t="str">
        <f>"16-1"</f>
        <v>16-1</v>
      </c>
    </row>
    <row r="73" spans="1:3" x14ac:dyDescent="0.4">
      <c r="A73" s="2" t="s">
        <v>145</v>
      </c>
      <c r="B73" s="3" t="s">
        <v>146</v>
      </c>
      <c r="C73" s="4" t="str">
        <f>"11-5"</f>
        <v>11-5</v>
      </c>
    </row>
    <row r="74" spans="1:3" x14ac:dyDescent="0.4">
      <c r="A74" s="2" t="s">
        <v>147</v>
      </c>
      <c r="B74" s="3" t="s">
        <v>148</v>
      </c>
      <c r="C74" s="4" t="str">
        <f>"9-1 9-4 13-3"</f>
        <v>9-1 9-4 13-3</v>
      </c>
    </row>
    <row r="75" spans="1:3" x14ac:dyDescent="0.4">
      <c r="A75" s="2" t="s">
        <v>149</v>
      </c>
      <c r="B75" s="3" t="s">
        <v>150</v>
      </c>
      <c r="C75" s="4" t="str">
        <f>"17-1"</f>
        <v>17-1</v>
      </c>
    </row>
    <row r="76" spans="1:3" x14ac:dyDescent="0.4">
      <c r="A76" s="2" t="s">
        <v>151</v>
      </c>
      <c r="B76" s="3" t="s">
        <v>152</v>
      </c>
      <c r="C76" s="4" t="str">
        <f>"18-4"</f>
        <v>18-4</v>
      </c>
    </row>
    <row r="77" spans="1:3" ht="37.5" x14ac:dyDescent="0.4">
      <c r="A77" s="2" t="s">
        <v>153</v>
      </c>
      <c r="B77" s="3" t="s">
        <v>154</v>
      </c>
      <c r="C77" s="4" t="str">
        <f>"3-3"</f>
        <v>3-3</v>
      </c>
    </row>
    <row r="78" spans="1:3" x14ac:dyDescent="0.4">
      <c r="A78" s="2" t="s">
        <v>155</v>
      </c>
      <c r="B78" s="3" t="s">
        <v>156</v>
      </c>
      <c r="C78" s="4" t="str">
        <f>"8-5 14-3"</f>
        <v>8-5 14-3</v>
      </c>
    </row>
    <row r="79" spans="1:3" x14ac:dyDescent="0.4">
      <c r="A79" s="2" t="s">
        <v>157</v>
      </c>
      <c r="B79" s="3" t="s">
        <v>158</v>
      </c>
      <c r="C79" s="4" t="str">
        <f>"12-5 12-6 12-8 12-9"</f>
        <v>12-5 12-6 12-8 12-9</v>
      </c>
    </row>
    <row r="80" spans="1:3" x14ac:dyDescent="0.4">
      <c r="A80" s="2" t="s">
        <v>159</v>
      </c>
      <c r="B80" s="3" t="s">
        <v>160</v>
      </c>
      <c r="C80" s="4" t="str">
        <f>"8-3 8-4"</f>
        <v>8-3 8-4</v>
      </c>
    </row>
    <row r="81" spans="1:3" x14ac:dyDescent="0.4">
      <c r="A81" s="2" t="s">
        <v>161</v>
      </c>
      <c r="B81" s="3" t="s">
        <v>162</v>
      </c>
      <c r="C81" s="4" t="str">
        <f>"12-4 15-5"</f>
        <v>12-4 15-5</v>
      </c>
    </row>
    <row r="82" spans="1:3" ht="56.25" x14ac:dyDescent="0.4">
      <c r="A82" s="2" t="s">
        <v>163</v>
      </c>
      <c r="B82" s="3" t="s">
        <v>164</v>
      </c>
      <c r="C82" s="4" t="str">
        <f>"2-1 2-4 4-3 4-5 4-6 6-1 6-4 7-2 7-4 7-5 9-6 10-1 10-4 10-9 10-11 10-12 11-5 13-6 14-6 14-10 15-2 15-5"</f>
        <v>2-1 2-4 4-3 4-5 4-6 6-1 6-4 7-2 7-4 7-5 9-6 10-1 10-4 10-9 10-11 10-12 11-5 13-6 14-6 14-10 15-2 15-5</v>
      </c>
    </row>
    <row r="83" spans="1:3" x14ac:dyDescent="0.4">
      <c r="A83" s="2" t="s">
        <v>165</v>
      </c>
      <c r="B83" s="3" t="s">
        <v>166</v>
      </c>
      <c r="C83" s="4" t="str">
        <f>"4-1"</f>
        <v>4-1</v>
      </c>
    </row>
    <row r="84" spans="1:3" x14ac:dyDescent="0.4">
      <c r="A84" s="2" t="s">
        <v>167</v>
      </c>
      <c r="B84" s="3" t="s">
        <v>168</v>
      </c>
      <c r="C84" s="4" t="str">
        <f>"16-3"</f>
        <v>16-3</v>
      </c>
    </row>
    <row r="85" spans="1:3" x14ac:dyDescent="0.4">
      <c r="A85" s="2" t="s">
        <v>169</v>
      </c>
      <c r="B85" s="3" t="s">
        <v>170</v>
      </c>
      <c r="C85" s="4" t="str">
        <f>"11-8"</f>
        <v>11-8</v>
      </c>
    </row>
    <row r="86" spans="1:3" x14ac:dyDescent="0.4">
      <c r="A86" s="2" t="s">
        <v>171</v>
      </c>
      <c r="B86" s="3" t="s">
        <v>172</v>
      </c>
      <c r="C86" s="4" t="str">
        <f>"16-3"</f>
        <v>16-3</v>
      </c>
    </row>
    <row r="87" spans="1:3" x14ac:dyDescent="0.4">
      <c r="A87" s="2" t="s">
        <v>173</v>
      </c>
      <c r="B87" s="3" t="s">
        <v>174</v>
      </c>
      <c r="C87" s="4" t="str">
        <f>"18-9"</f>
        <v>18-9</v>
      </c>
    </row>
    <row r="88" spans="1:3" x14ac:dyDescent="0.4">
      <c r="A88" s="2" t="s">
        <v>175</v>
      </c>
      <c r="B88" s="3" t="s">
        <v>176</v>
      </c>
      <c r="C88" s="4" t="str">
        <f>"18-9"</f>
        <v>18-9</v>
      </c>
    </row>
    <row r="89" spans="1:3" x14ac:dyDescent="0.4">
      <c r="A89" s="2" t="s">
        <v>177</v>
      </c>
      <c r="B89" s="3" t="s">
        <v>178</v>
      </c>
      <c r="C89" s="4" t="str">
        <f>"12-2 12-3 12-5 12-7 12-8 12-9 12-10"</f>
        <v>12-2 12-3 12-5 12-7 12-8 12-9 12-10</v>
      </c>
    </row>
    <row r="90" spans="1:3" x14ac:dyDescent="0.4">
      <c r="A90" s="2" t="s">
        <v>179</v>
      </c>
      <c r="B90" s="3" t="s">
        <v>180</v>
      </c>
      <c r="C90" s="4" t="str">
        <f>"14-10"</f>
        <v>14-10</v>
      </c>
    </row>
    <row r="91" spans="1:3" ht="37.5" x14ac:dyDescent="0.4">
      <c r="A91" s="2" t="s">
        <v>181</v>
      </c>
      <c r="B91" s="3" t="s">
        <v>182</v>
      </c>
      <c r="C91" s="4" t="str">
        <f>"2-1 3-3 4-2 5-1 6-4 8-8 10-1 10-4 10-5 11-10 12-9 18-3 18-9"</f>
        <v>2-1 3-3 4-2 5-1 6-4 8-8 10-1 10-4 10-5 11-10 12-9 18-3 18-9</v>
      </c>
    </row>
    <row r="92" spans="1:3" x14ac:dyDescent="0.4">
      <c r="A92" s="2" t="s">
        <v>183</v>
      </c>
      <c r="B92" s="3" t="s">
        <v>184</v>
      </c>
      <c r="C92" s="4" t="str">
        <f>"11-5"</f>
        <v>11-5</v>
      </c>
    </row>
    <row r="93" spans="1:3" x14ac:dyDescent="0.4">
      <c r="A93" s="2" t="s">
        <v>185</v>
      </c>
      <c r="B93" s="3" t="s">
        <v>186</v>
      </c>
      <c r="C93" s="4" t="str">
        <f>"9-6 9-7"</f>
        <v>9-6 9-7</v>
      </c>
    </row>
    <row r="94" spans="1:3" x14ac:dyDescent="0.4">
      <c r="A94" s="2" t="s">
        <v>187</v>
      </c>
      <c r="B94" s="3" t="s">
        <v>188</v>
      </c>
      <c r="C94" s="4" t="str">
        <f>"18-7"</f>
        <v>18-7</v>
      </c>
    </row>
    <row r="95" spans="1:3" x14ac:dyDescent="0.4">
      <c r="A95" s="2" t="s">
        <v>189</v>
      </c>
      <c r="B95" s="3" t="s">
        <v>190</v>
      </c>
      <c r="C95" s="4" t="str">
        <f>"9-3 11-8 13-1 14-8"</f>
        <v>9-3 11-8 13-1 14-8</v>
      </c>
    </row>
    <row r="96" spans="1:3" x14ac:dyDescent="0.4">
      <c r="A96" s="2" t="s">
        <v>191</v>
      </c>
      <c r="B96" s="3" t="s">
        <v>192</v>
      </c>
      <c r="C96" s="4" t="str">
        <f>"6-4"</f>
        <v>6-4</v>
      </c>
    </row>
    <row r="97" spans="1:3" x14ac:dyDescent="0.4">
      <c r="A97" s="2" t="s">
        <v>193</v>
      </c>
      <c r="B97" s="3" t="s">
        <v>194</v>
      </c>
      <c r="C97" s="4" t="str">
        <f>"12-5"</f>
        <v>12-5</v>
      </c>
    </row>
    <row r="98" spans="1:3" x14ac:dyDescent="0.4">
      <c r="A98" s="2" t="s">
        <v>195</v>
      </c>
      <c r="B98" s="3" t="s">
        <v>196</v>
      </c>
      <c r="C98" s="4" t="str">
        <f>"7-4"</f>
        <v>7-4</v>
      </c>
    </row>
    <row r="99" spans="1:3" x14ac:dyDescent="0.4">
      <c r="A99" s="2" t="s">
        <v>197</v>
      </c>
      <c r="B99" s="3" t="s">
        <v>198</v>
      </c>
      <c r="C99" s="4" t="str">
        <f>"12-9"</f>
        <v>12-9</v>
      </c>
    </row>
    <row r="100" spans="1:3" x14ac:dyDescent="0.4">
      <c r="A100" s="2" t="s">
        <v>199</v>
      </c>
      <c r="B100" s="3" t="s">
        <v>200</v>
      </c>
      <c r="C100" s="4" t="str">
        <f>"1-2 4-1 4-3 5-3 9-9 18-9 18-10"</f>
        <v>1-2 4-1 4-3 5-3 9-9 18-9 18-10</v>
      </c>
    </row>
    <row r="101" spans="1:3" ht="37.5" x14ac:dyDescent="0.4">
      <c r="A101" s="2" t="s">
        <v>201</v>
      </c>
      <c r="B101" s="3" t="s">
        <v>202</v>
      </c>
      <c r="C101" s="4" t="str">
        <f>"2-1 10-7 11-2 11-9 14-8 14-9"</f>
        <v>2-1 10-7 11-2 11-9 14-8 14-9</v>
      </c>
    </row>
    <row r="102" spans="1:3" x14ac:dyDescent="0.4">
      <c r="A102" s="2" t="s">
        <v>203</v>
      </c>
      <c r="B102" s="3" t="s">
        <v>204</v>
      </c>
      <c r="C102" s="4" t="str">
        <f>"18-11"</f>
        <v>18-11</v>
      </c>
    </row>
    <row r="103" spans="1:3" x14ac:dyDescent="0.4">
      <c r="A103" s="2" t="s">
        <v>205</v>
      </c>
      <c r="B103" s="3" t="s">
        <v>206</v>
      </c>
      <c r="C103" s="4" t="str">
        <f>"10-3"</f>
        <v>10-3</v>
      </c>
    </row>
    <row r="104" spans="1:3" x14ac:dyDescent="0.4">
      <c r="A104" s="2" t="s">
        <v>207</v>
      </c>
      <c r="B104" s="3" t="s">
        <v>208</v>
      </c>
      <c r="C104" s="4" t="str">
        <f>"18-11"</f>
        <v>18-11</v>
      </c>
    </row>
    <row r="105" spans="1:3" x14ac:dyDescent="0.4">
      <c r="A105" s="2" t="s">
        <v>209</v>
      </c>
      <c r="B105" s="3" t="s">
        <v>210</v>
      </c>
      <c r="C105" s="4" t="str">
        <f>"11-9 14-2"</f>
        <v>11-9 14-2</v>
      </c>
    </row>
    <row r="106" spans="1:3" x14ac:dyDescent="0.4">
      <c r="A106" s="2" t="s">
        <v>211</v>
      </c>
      <c r="B106" s="3" t="s">
        <v>212</v>
      </c>
      <c r="C106" s="4" t="str">
        <f>"11-5"</f>
        <v>11-5</v>
      </c>
    </row>
    <row r="107" spans="1:3" x14ac:dyDescent="0.4">
      <c r="A107" s="2" t="s">
        <v>213</v>
      </c>
      <c r="B107" s="3" t="s">
        <v>214</v>
      </c>
      <c r="C107" s="4" t="str">
        <f>"7-7"</f>
        <v>7-7</v>
      </c>
    </row>
    <row r="108" spans="1:3" x14ac:dyDescent="0.4">
      <c r="A108" s="2" t="s">
        <v>215</v>
      </c>
      <c r="B108" s="3" t="s">
        <v>216</v>
      </c>
      <c r="C108" s="4" t="str">
        <f>"18-11"</f>
        <v>18-11</v>
      </c>
    </row>
    <row r="109" spans="1:3" ht="56.25" x14ac:dyDescent="0.4">
      <c r="A109" s="2" t="s">
        <v>217</v>
      </c>
      <c r="B109" s="3" t="s">
        <v>218</v>
      </c>
      <c r="C109" s="4" t="str">
        <f>"15-3"</f>
        <v>15-3</v>
      </c>
    </row>
    <row r="110" spans="1:3" x14ac:dyDescent="0.4">
      <c r="A110" s="2" t="s">
        <v>219</v>
      </c>
      <c r="B110" s="3" t="s">
        <v>220</v>
      </c>
      <c r="C110" s="4" t="str">
        <f>"2-4 4-1"</f>
        <v>2-4 4-1</v>
      </c>
    </row>
    <row r="111" spans="1:3" x14ac:dyDescent="0.4">
      <c r="A111" s="2" t="s">
        <v>221</v>
      </c>
      <c r="B111" s="3" t="s">
        <v>222</v>
      </c>
      <c r="C111" s="4" t="str">
        <f>"7-2 8-8"</f>
        <v>7-2 8-8</v>
      </c>
    </row>
    <row r="112" spans="1:3" x14ac:dyDescent="0.4">
      <c r="A112" s="2" t="s">
        <v>223</v>
      </c>
      <c r="B112" s="3" t="s">
        <v>224</v>
      </c>
      <c r="C112" s="4" t="str">
        <f>"14-4"</f>
        <v>14-4</v>
      </c>
    </row>
    <row r="113" spans="1:3" ht="37.5" x14ac:dyDescent="0.4">
      <c r="A113" s="2" t="s">
        <v>225</v>
      </c>
      <c r="B113" s="3" t="s">
        <v>226</v>
      </c>
      <c r="C113" s="4" t="str">
        <f>"3-4"</f>
        <v>3-4</v>
      </c>
    </row>
    <row r="114" spans="1:3" x14ac:dyDescent="0.4">
      <c r="A114" s="2" t="s">
        <v>227</v>
      </c>
      <c r="B114" s="3" t="s">
        <v>228</v>
      </c>
      <c r="C114" s="4" t="str">
        <f>"1-2 4-8 18-8"</f>
        <v>1-2 4-8 18-8</v>
      </c>
    </row>
    <row r="115" spans="1:3" ht="56.25" x14ac:dyDescent="0.4">
      <c r="A115" s="2" t="s">
        <v>229</v>
      </c>
      <c r="B115" s="3" t="s">
        <v>230</v>
      </c>
      <c r="C115" s="4" t="str">
        <f>"8-2"</f>
        <v>8-2</v>
      </c>
    </row>
    <row r="116" spans="1:3" x14ac:dyDescent="0.4">
      <c r="A116" s="2" t="s">
        <v>231</v>
      </c>
      <c r="B116" s="3" t="s">
        <v>232</v>
      </c>
      <c r="C116" s="4" t="str">
        <f>"4-3"</f>
        <v>4-3</v>
      </c>
    </row>
    <row r="117" spans="1:3" ht="56.25" x14ac:dyDescent="0.4">
      <c r="A117" s="2" t="s">
        <v>233</v>
      </c>
      <c r="B117" s="3" t="s">
        <v>234</v>
      </c>
      <c r="C117" s="4" t="str">
        <f>"14-8"</f>
        <v>14-8</v>
      </c>
    </row>
    <row r="118" spans="1:3" ht="37.5" x14ac:dyDescent="0.4">
      <c r="A118" s="2" t="s">
        <v>235</v>
      </c>
      <c r="B118" s="3" t="s">
        <v>236</v>
      </c>
      <c r="C118" s="4" t="str">
        <f>"13-4 14-1 14-10"</f>
        <v>13-4 14-1 14-10</v>
      </c>
    </row>
    <row r="119" spans="1:3" ht="37.5" x14ac:dyDescent="0.4">
      <c r="A119" s="2" t="s">
        <v>237</v>
      </c>
      <c r="B119" s="3" t="s">
        <v>238</v>
      </c>
      <c r="C119" s="4" t="str">
        <f>"2-1 11-9"</f>
        <v>2-1 11-9</v>
      </c>
    </row>
    <row r="120" spans="1:3" ht="37.5" x14ac:dyDescent="0.4">
      <c r="A120" s="2" t="s">
        <v>239</v>
      </c>
      <c r="B120" s="3" t="s">
        <v>240</v>
      </c>
      <c r="C120" s="4" t="str">
        <f>"11-9"</f>
        <v>11-9</v>
      </c>
    </row>
    <row r="121" spans="1:3" ht="37.5" x14ac:dyDescent="0.4">
      <c r="A121" s="2" t="s">
        <v>241</v>
      </c>
      <c r="B121" s="3" t="s">
        <v>242</v>
      </c>
      <c r="C121" s="4" t="str">
        <f>"11-9"</f>
        <v>11-9</v>
      </c>
    </row>
    <row r="122" spans="1:3" x14ac:dyDescent="0.4">
      <c r="A122" s="2" t="s">
        <v>243</v>
      </c>
      <c r="B122" s="3" t="s">
        <v>244</v>
      </c>
      <c r="C122" s="4" t="str">
        <f>"11-9"</f>
        <v>11-9</v>
      </c>
    </row>
    <row r="123" spans="1:3" x14ac:dyDescent="0.4">
      <c r="A123" s="2" t="s">
        <v>245</v>
      </c>
      <c r="B123" s="3" t="s">
        <v>246</v>
      </c>
      <c r="C123" s="4" t="str">
        <f>"9-3"</f>
        <v>9-3</v>
      </c>
    </row>
    <row r="124" spans="1:3" x14ac:dyDescent="0.4">
      <c r="A124" s="2" t="s">
        <v>247</v>
      </c>
      <c r="B124" s="3" t="s">
        <v>248</v>
      </c>
      <c r="C124" s="4" t="str">
        <f>"18-11"</f>
        <v>18-11</v>
      </c>
    </row>
    <row r="125" spans="1:3" x14ac:dyDescent="0.4">
      <c r="A125" s="2" t="s">
        <v>249</v>
      </c>
      <c r="B125" s="3" t="s">
        <v>250</v>
      </c>
      <c r="C125" s="4" t="str">
        <f>"12-3 13-1 13-3 13-4 13-5"</f>
        <v>12-3 13-1 13-3 13-4 13-5</v>
      </c>
    </row>
    <row r="126" spans="1:3" x14ac:dyDescent="0.4">
      <c r="A126" s="2" t="s">
        <v>251</v>
      </c>
      <c r="B126" s="3" t="s">
        <v>252</v>
      </c>
      <c r="C126" s="4" t="str">
        <f>"7-2 7-3"</f>
        <v>7-2 7-3</v>
      </c>
    </row>
    <row r="127" spans="1:3" x14ac:dyDescent="0.4">
      <c r="A127" s="2" t="s">
        <v>253</v>
      </c>
      <c r="B127" s="3" t="s">
        <v>254</v>
      </c>
      <c r="C127" s="4" t="str">
        <f>"9-6 16-3 18-11"</f>
        <v>9-6 16-3 18-11</v>
      </c>
    </row>
    <row r="128" spans="1:3" x14ac:dyDescent="0.4">
      <c r="A128" s="2" t="s">
        <v>255</v>
      </c>
      <c r="B128" s="3" t="s">
        <v>256</v>
      </c>
      <c r="C128" s="4" t="str">
        <f>"11-3 11-4"</f>
        <v>11-3 11-4</v>
      </c>
    </row>
    <row r="129" spans="1:3" x14ac:dyDescent="0.4">
      <c r="A129" s="2" t="s">
        <v>257</v>
      </c>
      <c r="B129" s="3" t="s">
        <v>258</v>
      </c>
      <c r="C129" s="4" t="str">
        <f>"6-1 7-7 9-9 10-9 10-10 10-11"</f>
        <v>6-1 7-7 9-9 10-9 10-10 10-11</v>
      </c>
    </row>
    <row r="130" spans="1:3" x14ac:dyDescent="0.4">
      <c r="A130" s="2" t="s">
        <v>259</v>
      </c>
      <c r="B130" s="3" t="s">
        <v>260</v>
      </c>
      <c r="C130" s="4" t="str">
        <f>"6-2 14-10"</f>
        <v>6-2 14-10</v>
      </c>
    </row>
    <row r="131" spans="1:3" x14ac:dyDescent="0.4">
      <c r="A131" s="2" t="s">
        <v>261</v>
      </c>
      <c r="B131" s="3" t="s">
        <v>262</v>
      </c>
      <c r="C131" s="4" t="str">
        <f>"6-2 6-4 9-6"</f>
        <v>6-2 6-4 9-6</v>
      </c>
    </row>
    <row r="132" spans="1:3" ht="56.25" x14ac:dyDescent="0.4">
      <c r="A132" s="2" t="s">
        <v>263</v>
      </c>
      <c r="B132" s="3" t="s">
        <v>264</v>
      </c>
      <c r="C132" s="4" t="str">
        <f>"2-1"</f>
        <v>2-1</v>
      </c>
    </row>
    <row r="133" spans="1:3" ht="37.5" x14ac:dyDescent="0.4">
      <c r="A133" s="2" t="s">
        <v>265</v>
      </c>
      <c r="B133" s="3" t="s">
        <v>266</v>
      </c>
      <c r="C133" s="4" t="str">
        <f>"11-8"</f>
        <v>11-8</v>
      </c>
    </row>
    <row r="134" spans="1:3" ht="37.5" x14ac:dyDescent="0.4">
      <c r="A134" s="2" t="s">
        <v>267</v>
      </c>
      <c r="B134" s="3" t="s">
        <v>268</v>
      </c>
      <c r="C134" s="4" t="str">
        <f>"3-3 11-9 14-1"</f>
        <v>3-3 11-9 14-1</v>
      </c>
    </row>
    <row r="135" spans="1:3" x14ac:dyDescent="0.4">
      <c r="A135" s="2" t="s">
        <v>269</v>
      </c>
      <c r="B135" s="3" t="s">
        <v>270</v>
      </c>
      <c r="C135" s="4" t="str">
        <f>"8-2 12-10"</f>
        <v>8-2 12-10</v>
      </c>
    </row>
    <row r="136" spans="1:3" x14ac:dyDescent="0.4">
      <c r="A136" s="2" t="s">
        <v>271</v>
      </c>
      <c r="B136" s="3" t="s">
        <v>272</v>
      </c>
      <c r="C136" s="4" t="str">
        <f>"8-2 12-10"</f>
        <v>8-2 12-10</v>
      </c>
    </row>
    <row r="137" spans="1:3" ht="37.5" x14ac:dyDescent="0.4">
      <c r="A137" s="2" t="s">
        <v>273</v>
      </c>
      <c r="B137" s="3" t="s">
        <v>274</v>
      </c>
      <c r="C137" s="4" t="str">
        <f>"2-1"</f>
        <v>2-1</v>
      </c>
    </row>
    <row r="138" spans="1:3" ht="37.5" x14ac:dyDescent="0.4">
      <c r="A138" s="2" t="s">
        <v>275</v>
      </c>
      <c r="B138" s="3" t="s">
        <v>276</v>
      </c>
      <c r="C138" s="4" t="str">
        <f>"9-1"</f>
        <v>9-1</v>
      </c>
    </row>
    <row r="139" spans="1:3" x14ac:dyDescent="0.4">
      <c r="A139" s="2" t="s">
        <v>277</v>
      </c>
      <c r="B139" s="3" t="s">
        <v>278</v>
      </c>
      <c r="C139" s="4" t="str">
        <f>"18-9"</f>
        <v>18-9</v>
      </c>
    </row>
    <row r="140" spans="1:3" ht="93.75" x14ac:dyDescent="0.4">
      <c r="A140" s="2" t="s">
        <v>279</v>
      </c>
      <c r="B140" s="3" t="s">
        <v>280</v>
      </c>
      <c r="C140" s="4" t="str">
        <f>"2-1 2-2 3-3 3-5 4-2 4-8 6-2 8-1 8-8 9-4 9-8 10-1 10-5 10-6 10-7 10-8 10-9 10-11 10-12 11-1 11-2 11-8 11-9 11-10 12-1 12-9 14-1 14-4 14-9 16-1 18-9 18-11"</f>
        <v>2-1 2-2 3-3 3-5 4-2 4-8 6-2 8-1 8-8 9-4 9-8 10-1 10-5 10-6 10-7 10-8 10-9 10-11 10-12 11-1 11-2 11-8 11-9 11-10 12-1 12-9 14-1 14-4 14-9 16-1 18-9 18-11</v>
      </c>
    </row>
    <row r="141" spans="1:3" ht="56.25" x14ac:dyDescent="0.4">
      <c r="A141" s="2" t="s">
        <v>281</v>
      </c>
      <c r="B141" s="3" t="s">
        <v>282</v>
      </c>
      <c r="C141" s="4" t="str">
        <f>"1-1 1-3 1-4 2-5 3-3 4-7 5-1 5-6 6-1 6-2 7-4 7-6 9-8 10-11 11-5 11-6 11-8 18-2 18-8 18-9 18-11"</f>
        <v>1-1 1-3 1-4 2-5 3-3 4-7 5-1 5-6 6-1 6-2 7-4 7-6 9-8 10-11 11-5 11-6 11-8 18-2 18-8 18-9 18-11</v>
      </c>
    </row>
    <row r="142" spans="1:3" x14ac:dyDescent="0.4">
      <c r="A142" s="2" t="s">
        <v>283</v>
      </c>
      <c r="B142" s="3" t="s">
        <v>284</v>
      </c>
      <c r="C142" s="4" t="str">
        <f>"3-3"</f>
        <v>3-3</v>
      </c>
    </row>
    <row r="143" spans="1:3" x14ac:dyDescent="0.4">
      <c r="A143" s="2" t="s">
        <v>285</v>
      </c>
      <c r="B143" s="3" t="s">
        <v>286</v>
      </c>
      <c r="C143" s="4" t="str">
        <f>"6-1"</f>
        <v>6-1</v>
      </c>
    </row>
    <row r="144" spans="1:3" x14ac:dyDescent="0.4">
      <c r="A144" s="2" t="s">
        <v>287</v>
      </c>
      <c r="B144" s="3" t="s">
        <v>288</v>
      </c>
      <c r="C144" s="4" t="str">
        <f>"7-4 8-8"</f>
        <v>7-4 8-8</v>
      </c>
    </row>
    <row r="145" spans="1:3" x14ac:dyDescent="0.4">
      <c r="A145" s="2" t="s">
        <v>289</v>
      </c>
      <c r="B145" s="3" t="s">
        <v>290</v>
      </c>
      <c r="C145" s="4" t="str">
        <f>"10-3"</f>
        <v>10-3</v>
      </c>
    </row>
    <row r="146" spans="1:3" x14ac:dyDescent="0.4">
      <c r="A146" s="2" t="s">
        <v>291</v>
      </c>
      <c r="B146" s="3" t="s">
        <v>292</v>
      </c>
      <c r="C146" s="4" t="str">
        <f>"4-8 10-5 13-6"</f>
        <v>4-8 10-5 13-6</v>
      </c>
    </row>
    <row r="147" spans="1:3" ht="37.5" x14ac:dyDescent="0.4">
      <c r="A147" s="2" t="s">
        <v>293</v>
      </c>
      <c r="B147" s="3" t="s">
        <v>294</v>
      </c>
      <c r="C147" s="4" t="str">
        <f>"12-10"</f>
        <v>12-10</v>
      </c>
    </row>
    <row r="148" spans="1:3" x14ac:dyDescent="0.4">
      <c r="A148" s="2" t="s">
        <v>295</v>
      </c>
      <c r="B148" s="3" t="s">
        <v>296</v>
      </c>
      <c r="C148" s="4" t="str">
        <f>"10-4"</f>
        <v>10-4</v>
      </c>
    </row>
    <row r="149" spans="1:3" x14ac:dyDescent="0.4">
      <c r="A149" s="2" t="s">
        <v>297</v>
      </c>
      <c r="B149" s="3" t="s">
        <v>298</v>
      </c>
      <c r="C149" s="4" t="str">
        <f>"8-6 8-7 12-3 12-8"</f>
        <v>8-6 8-7 12-3 12-8</v>
      </c>
    </row>
    <row r="150" spans="1:3" x14ac:dyDescent="0.4">
      <c r="A150" s="2" t="s">
        <v>299</v>
      </c>
      <c r="B150" s="3" t="s">
        <v>300</v>
      </c>
      <c r="C150" s="4" t="str">
        <f>"12-3"</f>
        <v>12-3</v>
      </c>
    </row>
    <row r="151" spans="1:3" x14ac:dyDescent="0.4">
      <c r="A151" s="2" t="s">
        <v>301</v>
      </c>
      <c r="B151" s="3" t="s">
        <v>302</v>
      </c>
      <c r="C151" s="4" t="str">
        <f>"12-9"</f>
        <v>12-9</v>
      </c>
    </row>
    <row r="152" spans="1:3" ht="56.25" x14ac:dyDescent="0.4">
      <c r="A152" s="2" t="s">
        <v>303</v>
      </c>
      <c r="B152" s="3" t="s">
        <v>304</v>
      </c>
      <c r="C152" s="4" t="str">
        <f>"2-1"</f>
        <v>2-1</v>
      </c>
    </row>
    <row r="153" spans="1:3" x14ac:dyDescent="0.4">
      <c r="A153" s="2" t="s">
        <v>305</v>
      </c>
      <c r="B153" s="3" t="s">
        <v>306</v>
      </c>
      <c r="C153" s="4" t="str">
        <f>"9-6"</f>
        <v>9-6</v>
      </c>
    </row>
    <row r="154" spans="1:3" x14ac:dyDescent="0.4">
      <c r="A154" s="2" t="s">
        <v>307</v>
      </c>
      <c r="B154" s="3" t="s">
        <v>308</v>
      </c>
      <c r="C154" s="4" t="str">
        <f>"11-8"</f>
        <v>11-8</v>
      </c>
    </row>
    <row r="155" spans="1:3" ht="37.5" x14ac:dyDescent="0.4">
      <c r="A155" s="2" t="s">
        <v>309</v>
      </c>
      <c r="B155" s="3" t="s">
        <v>310</v>
      </c>
      <c r="C155" s="4" t="str">
        <f>"18-1"</f>
        <v>18-1</v>
      </c>
    </row>
    <row r="156" spans="1:3" ht="37.5" x14ac:dyDescent="0.4">
      <c r="A156" s="2" t="s">
        <v>311</v>
      </c>
      <c r="B156" s="3" t="s">
        <v>312</v>
      </c>
      <c r="C156" s="4" t="str">
        <f>"11-10 13-4 18-8"</f>
        <v>11-10 13-4 18-8</v>
      </c>
    </row>
    <row r="157" spans="1:3" ht="37.5" x14ac:dyDescent="0.4">
      <c r="A157" s="2" t="s">
        <v>313</v>
      </c>
      <c r="B157" s="3" t="s">
        <v>314</v>
      </c>
      <c r="C157" s="4" t="str">
        <f>"11-9"</f>
        <v>11-9</v>
      </c>
    </row>
    <row r="158" spans="1:3" ht="56.25" x14ac:dyDescent="0.4">
      <c r="A158" s="2" t="s">
        <v>315</v>
      </c>
      <c r="B158" s="3" t="s">
        <v>316</v>
      </c>
      <c r="C158" s="4" t="str">
        <f>"11-8"</f>
        <v>11-8</v>
      </c>
    </row>
    <row r="159" spans="1:3" x14ac:dyDescent="0.4">
      <c r="A159" s="2" t="s">
        <v>317</v>
      </c>
      <c r="B159" s="3" t="s">
        <v>318</v>
      </c>
      <c r="C159" s="4" t="str">
        <f>"13-4"</f>
        <v>13-4</v>
      </c>
    </row>
    <row r="160" spans="1:3" x14ac:dyDescent="0.4">
      <c r="A160" s="2" t="s">
        <v>319</v>
      </c>
      <c r="B160" s="3" t="s">
        <v>320</v>
      </c>
      <c r="C160" s="4" t="str">
        <f>"10-3"</f>
        <v>10-3</v>
      </c>
    </row>
    <row r="161" spans="1:3" x14ac:dyDescent="0.4">
      <c r="A161" s="2" t="s">
        <v>321</v>
      </c>
      <c r="B161" s="3" t="s">
        <v>322</v>
      </c>
      <c r="C161" s="4" t="str">
        <f>"4-3 7-4 8-5 8-7 14-10"</f>
        <v>4-3 7-4 8-5 8-7 14-10</v>
      </c>
    </row>
    <row r="162" spans="1:3" x14ac:dyDescent="0.4">
      <c r="A162" s="2" t="s">
        <v>323</v>
      </c>
      <c r="B162" s="3" t="s">
        <v>324</v>
      </c>
      <c r="C162" s="4" t="str">
        <f>"11-9"</f>
        <v>11-9</v>
      </c>
    </row>
    <row r="163" spans="1:3" x14ac:dyDescent="0.4">
      <c r="A163" s="2" t="s">
        <v>325</v>
      </c>
      <c r="B163" s="3" t="s">
        <v>326</v>
      </c>
      <c r="C163" s="4" t="str">
        <f>"4-9"</f>
        <v>4-9</v>
      </c>
    </row>
    <row r="164" spans="1:3" ht="37.5" x14ac:dyDescent="0.4">
      <c r="A164" s="2" t="s">
        <v>327</v>
      </c>
      <c r="B164" s="3" t="s">
        <v>328</v>
      </c>
      <c r="C164" s="4" t="str">
        <f>"2-1 3-3 4-2 5-1 6-4 8-8 10-4 11-10 12-9 18-3"</f>
        <v>2-1 3-3 4-2 5-1 6-4 8-8 10-4 11-10 12-9 18-3</v>
      </c>
    </row>
    <row r="165" spans="1:3" x14ac:dyDescent="0.4">
      <c r="A165" s="2" t="s">
        <v>329</v>
      </c>
      <c r="B165" s="3" t="s">
        <v>330</v>
      </c>
      <c r="C165" s="4" t="str">
        <f>"12-7"</f>
        <v>12-7</v>
      </c>
    </row>
    <row r="166" spans="1:3" x14ac:dyDescent="0.4">
      <c r="A166" s="2" t="s">
        <v>331</v>
      </c>
      <c r="B166" s="3" t="s">
        <v>332</v>
      </c>
      <c r="C166" s="4" t="str">
        <f>"3-4"</f>
        <v>3-4</v>
      </c>
    </row>
    <row r="167" spans="1:3" ht="37.5" x14ac:dyDescent="0.4">
      <c r="A167" s="2" t="s">
        <v>333</v>
      </c>
      <c r="B167" s="3" t="s">
        <v>334</v>
      </c>
      <c r="C167" s="4" t="str">
        <f>"3-4"</f>
        <v>3-4</v>
      </c>
    </row>
    <row r="168" spans="1:3" ht="37.5" x14ac:dyDescent="0.4">
      <c r="A168" s="2" t="s">
        <v>335</v>
      </c>
      <c r="B168" s="3" t="s">
        <v>336</v>
      </c>
      <c r="C168" s="4" t="str">
        <f>"3-4"</f>
        <v>3-4</v>
      </c>
    </row>
    <row r="169" spans="1:3" ht="37.5" x14ac:dyDescent="0.4">
      <c r="A169" s="2" t="s">
        <v>337</v>
      </c>
      <c r="B169" s="3" t="s">
        <v>338</v>
      </c>
      <c r="C169" s="4" t="str">
        <f>"17-1"</f>
        <v>17-1</v>
      </c>
    </row>
    <row r="170" spans="1:3" x14ac:dyDescent="0.4">
      <c r="A170" s="2" t="s">
        <v>339</v>
      </c>
      <c r="B170" s="3" t="s">
        <v>340</v>
      </c>
      <c r="C170" s="4" t="str">
        <f>"8-6"</f>
        <v>8-6</v>
      </c>
    </row>
    <row r="171" spans="1:3" x14ac:dyDescent="0.4">
      <c r="A171" s="2" t="s">
        <v>341</v>
      </c>
      <c r="B171" s="3" t="s">
        <v>342</v>
      </c>
      <c r="C171" s="4" t="str">
        <f>"10-5 11-2"</f>
        <v>10-5 11-2</v>
      </c>
    </row>
    <row r="172" spans="1:3" x14ac:dyDescent="0.4">
      <c r="A172" s="2" t="s">
        <v>343</v>
      </c>
      <c r="B172" s="3" t="s">
        <v>344</v>
      </c>
      <c r="C172" s="4" t="str">
        <f>"12-5"</f>
        <v>12-5</v>
      </c>
    </row>
    <row r="173" spans="1:3" ht="37.5" x14ac:dyDescent="0.4">
      <c r="A173" s="2" t="s">
        <v>345</v>
      </c>
      <c r="B173" s="3" t="s">
        <v>346</v>
      </c>
      <c r="C173" s="4" t="str">
        <f>"11-5"</f>
        <v>11-5</v>
      </c>
    </row>
    <row r="174" spans="1:3" x14ac:dyDescent="0.4">
      <c r="A174" s="2" t="s">
        <v>347</v>
      </c>
      <c r="B174" s="3" t="s">
        <v>348</v>
      </c>
      <c r="C174" s="4" t="str">
        <f>"2-2 2-5 4-4"</f>
        <v>2-2 2-5 4-4</v>
      </c>
    </row>
    <row r="175" spans="1:3" ht="56.25" x14ac:dyDescent="0.4">
      <c r="A175" s="2" t="s">
        <v>349</v>
      </c>
      <c r="B175" s="3" t="s">
        <v>350</v>
      </c>
      <c r="C175" s="4" t="str">
        <f>"18-11"</f>
        <v>18-11</v>
      </c>
    </row>
    <row r="176" spans="1:3" x14ac:dyDescent="0.4">
      <c r="A176" s="2" t="s">
        <v>351</v>
      </c>
      <c r="B176" s="3" t="s">
        <v>352</v>
      </c>
      <c r="C176" s="4" t="str">
        <f>"18-11"</f>
        <v>18-11</v>
      </c>
    </row>
    <row r="177" spans="1:3" x14ac:dyDescent="0.4">
      <c r="A177" s="2" t="s">
        <v>353</v>
      </c>
      <c r="B177" s="3" t="s">
        <v>354</v>
      </c>
      <c r="C177" s="4" t="str">
        <f>"18-11"</f>
        <v>18-11</v>
      </c>
    </row>
    <row r="178" spans="1:3" x14ac:dyDescent="0.4">
      <c r="A178" s="2" t="s">
        <v>355</v>
      </c>
      <c r="B178" s="3" t="s">
        <v>356</v>
      </c>
      <c r="C178" s="4" t="str">
        <f>"13-2 13-5"</f>
        <v>13-2 13-5</v>
      </c>
    </row>
    <row r="179" spans="1:3" x14ac:dyDescent="0.4">
      <c r="A179" s="2" t="s">
        <v>357</v>
      </c>
      <c r="B179" s="3" t="s">
        <v>358</v>
      </c>
      <c r="C179" s="4" t="str">
        <f>"12-1"</f>
        <v>12-1</v>
      </c>
    </row>
    <row r="180" spans="1:3" x14ac:dyDescent="0.4">
      <c r="A180" s="2" t="s">
        <v>359</v>
      </c>
      <c r="B180" s="3" t="s">
        <v>360</v>
      </c>
      <c r="C180" s="4" t="str">
        <f>"8-7"</f>
        <v>8-7</v>
      </c>
    </row>
    <row r="181" spans="1:3" x14ac:dyDescent="0.4">
      <c r="A181" s="2" t="s">
        <v>361</v>
      </c>
      <c r="B181" s="3" t="s">
        <v>362</v>
      </c>
      <c r="C181" s="4" t="str">
        <f>"8-7"</f>
        <v>8-7</v>
      </c>
    </row>
    <row r="182" spans="1:3" x14ac:dyDescent="0.4">
      <c r="A182" s="2" t="s">
        <v>363</v>
      </c>
      <c r="B182" s="3" t="s">
        <v>364</v>
      </c>
      <c r="C182" s="4" t="str">
        <f>"7-2"</f>
        <v>7-2</v>
      </c>
    </row>
    <row r="183" spans="1:3" x14ac:dyDescent="0.4">
      <c r="A183" s="2" t="s">
        <v>365</v>
      </c>
      <c r="B183" s="3" t="s">
        <v>366</v>
      </c>
      <c r="C183" s="4" t="str">
        <f>"5-4"</f>
        <v>5-4</v>
      </c>
    </row>
    <row r="184" spans="1:3" x14ac:dyDescent="0.4">
      <c r="A184" s="2" t="s">
        <v>367</v>
      </c>
      <c r="B184" s="3" t="s">
        <v>368</v>
      </c>
      <c r="C184" s="4" t="str">
        <f>"12-4"</f>
        <v>12-4</v>
      </c>
    </row>
    <row r="185" spans="1:3" ht="37.5" x14ac:dyDescent="0.4">
      <c r="A185" s="2" t="s">
        <v>369</v>
      </c>
      <c r="B185" s="3" t="s">
        <v>370</v>
      </c>
      <c r="C185" s="4" t="str">
        <f>"18-1"</f>
        <v>18-1</v>
      </c>
    </row>
    <row r="186" spans="1:3" x14ac:dyDescent="0.4">
      <c r="A186" s="2" t="s">
        <v>371</v>
      </c>
      <c r="B186" s="3" t="s">
        <v>372</v>
      </c>
      <c r="C186" s="4" t="str">
        <f>"3-3"</f>
        <v>3-3</v>
      </c>
    </row>
    <row r="187" spans="1:3" x14ac:dyDescent="0.4">
      <c r="A187" s="2" t="s">
        <v>373</v>
      </c>
      <c r="B187" s="3" t="s">
        <v>374</v>
      </c>
      <c r="C187" s="4" t="str">
        <f>"12-3 12-8"</f>
        <v>12-3 12-8</v>
      </c>
    </row>
    <row r="188" spans="1:3" x14ac:dyDescent="0.4">
      <c r="A188" s="2" t="s">
        <v>375</v>
      </c>
      <c r="B188" s="3" t="s">
        <v>376</v>
      </c>
      <c r="C188" s="4" t="str">
        <f>"15-2"</f>
        <v>15-2</v>
      </c>
    </row>
    <row r="189" spans="1:3" x14ac:dyDescent="0.4">
      <c r="A189" s="2" t="s">
        <v>377</v>
      </c>
      <c r="B189" s="3" t="s">
        <v>378</v>
      </c>
      <c r="C189" s="4" t="str">
        <f>"9-10 13-5"</f>
        <v>9-10 13-5</v>
      </c>
    </row>
    <row r="190" spans="1:3" x14ac:dyDescent="0.4">
      <c r="A190" s="2" t="s">
        <v>379</v>
      </c>
      <c r="B190" s="3" t="s">
        <v>380</v>
      </c>
      <c r="C190" s="4" t="str">
        <f>"10-1"</f>
        <v>10-1</v>
      </c>
    </row>
    <row r="191" spans="1:3" x14ac:dyDescent="0.4">
      <c r="A191" s="2" t="s">
        <v>381</v>
      </c>
      <c r="B191" s="3" t="s">
        <v>382</v>
      </c>
      <c r="C191" s="4" t="str">
        <f>"14-10"</f>
        <v>14-10</v>
      </c>
    </row>
    <row r="192" spans="1:3" x14ac:dyDescent="0.4">
      <c r="A192" s="2" t="s">
        <v>383</v>
      </c>
      <c r="B192" s="3" t="s">
        <v>384</v>
      </c>
      <c r="C192" s="4" t="str">
        <f>"6-1 7-7 9-9 10-9 10-10"</f>
        <v>6-1 7-7 9-9 10-9 10-10</v>
      </c>
    </row>
    <row r="193" spans="1:3" x14ac:dyDescent="0.4">
      <c r="A193" s="2" t="s">
        <v>385</v>
      </c>
      <c r="B193" s="3" t="s">
        <v>386</v>
      </c>
      <c r="C193" s="4" t="str">
        <f>"10-4 13-4"</f>
        <v>10-4 13-4</v>
      </c>
    </row>
    <row r="194" spans="1:3" x14ac:dyDescent="0.4">
      <c r="A194" s="2" t="s">
        <v>387</v>
      </c>
      <c r="B194" s="3" t="s">
        <v>388</v>
      </c>
      <c r="C194" s="4" t="str">
        <f>"7-2 7-3"</f>
        <v>7-2 7-3</v>
      </c>
    </row>
    <row r="195" spans="1:3" ht="37.5" x14ac:dyDescent="0.4">
      <c r="A195" s="2" t="s">
        <v>389</v>
      </c>
      <c r="B195" s="3" t="s">
        <v>390</v>
      </c>
      <c r="C195" s="4" t="str">
        <f>"18-11"</f>
        <v>18-11</v>
      </c>
    </row>
    <row r="196" spans="1:3" x14ac:dyDescent="0.4">
      <c r="A196" s="2" t="s">
        <v>391</v>
      </c>
      <c r="B196" s="3" t="s">
        <v>392</v>
      </c>
      <c r="C196" s="4" t="str">
        <f>"7-4"</f>
        <v>7-4</v>
      </c>
    </row>
    <row r="197" spans="1:3" x14ac:dyDescent="0.4">
      <c r="A197" s="2" t="s">
        <v>393</v>
      </c>
      <c r="B197" s="3" t="s">
        <v>394</v>
      </c>
      <c r="C197" s="4" t="str">
        <f>"18-11"</f>
        <v>18-11</v>
      </c>
    </row>
    <row r="198" spans="1:3" x14ac:dyDescent="0.4">
      <c r="A198" s="2" t="s">
        <v>395</v>
      </c>
      <c r="B198" s="3" t="s">
        <v>396</v>
      </c>
      <c r="C198" s="4" t="str">
        <f>"18-1"</f>
        <v>18-1</v>
      </c>
    </row>
    <row r="199" spans="1:3" x14ac:dyDescent="0.4">
      <c r="A199" s="2" t="s">
        <v>397</v>
      </c>
      <c r="B199" s="3" t="s">
        <v>398</v>
      </c>
      <c r="C199" s="4" t="str">
        <f>"7-6"</f>
        <v>7-6</v>
      </c>
    </row>
    <row r="200" spans="1:3" x14ac:dyDescent="0.4">
      <c r="A200" s="2" t="s">
        <v>399</v>
      </c>
      <c r="B200" s="3" t="s">
        <v>400</v>
      </c>
      <c r="C200" s="4" t="str">
        <f>"2-2 3-1 7-2"</f>
        <v>2-2 3-1 7-2</v>
      </c>
    </row>
    <row r="201" spans="1:3" x14ac:dyDescent="0.4">
      <c r="A201" s="2" t="s">
        <v>401</v>
      </c>
      <c r="B201" s="3" t="s">
        <v>402</v>
      </c>
      <c r="C201" s="4" t="str">
        <f>"18-11"</f>
        <v>18-11</v>
      </c>
    </row>
    <row r="202" spans="1:3" x14ac:dyDescent="0.4">
      <c r="A202" s="2" t="s">
        <v>403</v>
      </c>
      <c r="B202" s="3" t="s">
        <v>404</v>
      </c>
      <c r="C202" s="4" t="str">
        <f>"2-2"</f>
        <v>2-2</v>
      </c>
    </row>
    <row r="203" spans="1:3" x14ac:dyDescent="0.4">
      <c r="A203" s="2" t="s">
        <v>405</v>
      </c>
      <c r="B203" s="3" t="s">
        <v>406</v>
      </c>
      <c r="C203" s="4" t="str">
        <f>"14-9"</f>
        <v>14-9</v>
      </c>
    </row>
    <row r="204" spans="1:3" x14ac:dyDescent="0.4">
      <c r="A204" s="2" t="s">
        <v>407</v>
      </c>
      <c r="B204" s="3" t="s">
        <v>408</v>
      </c>
      <c r="C204" s="4" t="str">
        <f>"3-2"</f>
        <v>3-2</v>
      </c>
    </row>
    <row r="205" spans="1:3" x14ac:dyDescent="0.4">
      <c r="A205" s="2" t="s">
        <v>409</v>
      </c>
      <c r="B205" s="3" t="s">
        <v>410</v>
      </c>
      <c r="C205" s="4" t="str">
        <f>"10-3"</f>
        <v>10-3</v>
      </c>
    </row>
    <row r="206" spans="1:3" x14ac:dyDescent="0.4">
      <c r="A206" s="2" t="s">
        <v>411</v>
      </c>
      <c r="B206" s="3" t="s">
        <v>412</v>
      </c>
      <c r="C206" s="4" t="str">
        <f>"9-10"</f>
        <v>9-10</v>
      </c>
    </row>
    <row r="207" spans="1:3" x14ac:dyDescent="0.4">
      <c r="A207" s="2" t="s">
        <v>413</v>
      </c>
      <c r="B207" s="3" t="s">
        <v>414</v>
      </c>
      <c r="C207" s="4" t="str">
        <f>"16-2"</f>
        <v>16-2</v>
      </c>
    </row>
    <row r="208" spans="1:3" x14ac:dyDescent="0.4">
      <c r="A208" s="2" t="s">
        <v>415</v>
      </c>
      <c r="B208" s="3" t="s">
        <v>416</v>
      </c>
      <c r="C208" s="4" t="str">
        <f>"4-2 5-6"</f>
        <v>4-2 5-6</v>
      </c>
    </row>
    <row r="209" spans="1:3" x14ac:dyDescent="0.4">
      <c r="A209" s="2" t="s">
        <v>417</v>
      </c>
      <c r="B209" s="3" t="s">
        <v>418</v>
      </c>
      <c r="C209" s="4" t="str">
        <f>"18-11"</f>
        <v>18-11</v>
      </c>
    </row>
    <row r="210" spans="1:3" ht="37.5" x14ac:dyDescent="0.4">
      <c r="A210" s="2" t="s">
        <v>419</v>
      </c>
      <c r="B210" s="3" t="s">
        <v>420</v>
      </c>
      <c r="C210" s="4" t="str">
        <f>"8-6 18-1"</f>
        <v>8-6 18-1</v>
      </c>
    </row>
    <row r="211" spans="1:3" x14ac:dyDescent="0.4">
      <c r="A211" s="2" t="s">
        <v>421</v>
      </c>
      <c r="B211" s="3" t="s">
        <v>422</v>
      </c>
      <c r="C211" s="4" t="str">
        <f>"7-3"</f>
        <v>7-3</v>
      </c>
    </row>
    <row r="212" spans="1:3" x14ac:dyDescent="0.4">
      <c r="A212" s="2" t="s">
        <v>423</v>
      </c>
      <c r="B212" s="3" t="s">
        <v>424</v>
      </c>
      <c r="C212" s="4" t="str">
        <f>"18-11"</f>
        <v>18-11</v>
      </c>
    </row>
    <row r="213" spans="1:3" x14ac:dyDescent="0.4">
      <c r="A213" s="2" t="s">
        <v>425</v>
      </c>
      <c r="B213" s="3" t="s">
        <v>426</v>
      </c>
      <c r="C213" s="4" t="str">
        <f>"18-11"</f>
        <v>18-11</v>
      </c>
    </row>
    <row r="214" spans="1:3" x14ac:dyDescent="0.4">
      <c r="A214" s="2" t="s">
        <v>427</v>
      </c>
      <c r="B214" s="3" t="s">
        <v>428</v>
      </c>
      <c r="C214" s="4" t="str">
        <f>"4-2 11-1"</f>
        <v>4-2 11-1</v>
      </c>
    </row>
    <row r="215" spans="1:3" x14ac:dyDescent="0.4">
      <c r="A215" s="2" t="s">
        <v>429</v>
      </c>
      <c r="B215" s="3" t="s">
        <v>430</v>
      </c>
      <c r="C215" s="4" t="str">
        <f>"7-6"</f>
        <v>7-6</v>
      </c>
    </row>
    <row r="216" spans="1:3" x14ac:dyDescent="0.4">
      <c r="A216" s="2" t="s">
        <v>431</v>
      </c>
      <c r="B216" s="3" t="s">
        <v>432</v>
      </c>
      <c r="C216" s="4" t="str">
        <f>"6-1"</f>
        <v>6-1</v>
      </c>
    </row>
    <row r="217" spans="1:3" x14ac:dyDescent="0.4">
      <c r="A217" s="2" t="s">
        <v>433</v>
      </c>
      <c r="B217" s="3" t="s">
        <v>434</v>
      </c>
      <c r="C217" s="4" t="str">
        <f>"18-5"</f>
        <v>18-5</v>
      </c>
    </row>
    <row r="218" spans="1:3" ht="37.5" x14ac:dyDescent="0.4">
      <c r="A218" s="2" t="s">
        <v>435</v>
      </c>
      <c r="B218" s="3" t="s">
        <v>436</v>
      </c>
      <c r="C218" s="4" t="str">
        <f>"3-1 6-4 10-6 10-9 11-1 11-7 12-9 14-2 14-3 14-4"</f>
        <v>3-1 6-4 10-6 10-9 11-1 11-7 12-9 14-2 14-3 14-4</v>
      </c>
    </row>
    <row r="219" spans="1:3" x14ac:dyDescent="0.4">
      <c r="A219" s="2" t="s">
        <v>437</v>
      </c>
      <c r="B219" s="3" t="s">
        <v>438</v>
      </c>
      <c r="C219" s="4" t="str">
        <f>"12-4 12-7"</f>
        <v>12-4 12-7</v>
      </c>
    </row>
    <row r="220" spans="1:3" x14ac:dyDescent="0.4">
      <c r="A220" s="2" t="s">
        <v>439</v>
      </c>
      <c r="B220" s="3" t="s">
        <v>440</v>
      </c>
      <c r="C220" s="4" t="str">
        <f>"12-4"</f>
        <v>12-4</v>
      </c>
    </row>
    <row r="221" spans="1:3" x14ac:dyDescent="0.4">
      <c r="A221" s="2" t="s">
        <v>441</v>
      </c>
      <c r="B221" s="3" t="s">
        <v>442</v>
      </c>
      <c r="C221" s="4" t="str">
        <f>"9-1 15-2"</f>
        <v>9-1 15-2</v>
      </c>
    </row>
    <row r="222" spans="1:3" x14ac:dyDescent="0.4">
      <c r="A222" s="2" t="s">
        <v>443</v>
      </c>
      <c r="B222" s="3" t="s">
        <v>444</v>
      </c>
      <c r="C222" s="4" t="str">
        <f>"13-2 13-5"</f>
        <v>13-2 13-5</v>
      </c>
    </row>
    <row r="223" spans="1:3" x14ac:dyDescent="0.4">
      <c r="A223" s="2" t="s">
        <v>445</v>
      </c>
      <c r="B223" s="3" t="s">
        <v>446</v>
      </c>
      <c r="C223" s="4" t="str">
        <f>"18-10"</f>
        <v>18-10</v>
      </c>
    </row>
    <row r="224" spans="1:3" x14ac:dyDescent="0.4">
      <c r="A224" s="2" t="s">
        <v>447</v>
      </c>
      <c r="B224" s="3" t="s">
        <v>448</v>
      </c>
      <c r="C224" s="4" t="str">
        <f>"4-1 4-7"</f>
        <v>4-1 4-7</v>
      </c>
    </row>
    <row r="225" spans="1:3" ht="37.5" x14ac:dyDescent="0.4">
      <c r="A225" s="2" t="s">
        <v>449</v>
      </c>
      <c r="B225" s="3" t="s">
        <v>450</v>
      </c>
      <c r="C225" s="4" t="str">
        <f>"4-3 14-10"</f>
        <v>4-3 14-10</v>
      </c>
    </row>
    <row r="226" spans="1:3" x14ac:dyDescent="0.4">
      <c r="A226" s="2" t="s">
        <v>451</v>
      </c>
      <c r="B226" s="3" t="s">
        <v>452</v>
      </c>
      <c r="C226" s="4" t="str">
        <f>"7-2 13-3"</f>
        <v>7-2 13-3</v>
      </c>
    </row>
    <row r="227" spans="1:3" x14ac:dyDescent="0.4">
      <c r="A227" s="2" t="s">
        <v>453</v>
      </c>
      <c r="B227" s="3" t="s">
        <v>454</v>
      </c>
      <c r="C227" s="4" t="str">
        <f>"7-1 7-2 18-6"</f>
        <v>7-1 7-2 18-6</v>
      </c>
    </row>
    <row r="228" spans="1:3" x14ac:dyDescent="0.4">
      <c r="A228" s="2" t="s">
        <v>455</v>
      </c>
      <c r="B228" s="3" t="s">
        <v>456</v>
      </c>
      <c r="C228" s="4" t="str">
        <f>"8-2 8-4 8-5 8-6 10-4 10-5 12-3"</f>
        <v>8-2 8-4 8-5 8-6 10-4 10-5 12-3</v>
      </c>
    </row>
    <row r="229" spans="1:3" x14ac:dyDescent="0.4">
      <c r="A229" s="2" t="s">
        <v>457</v>
      </c>
      <c r="B229" s="3" t="s">
        <v>458</v>
      </c>
      <c r="C229" s="4" t="str">
        <f>"3-3"</f>
        <v>3-3</v>
      </c>
    </row>
    <row r="230" spans="1:3" x14ac:dyDescent="0.4">
      <c r="A230" s="2" t="s">
        <v>459</v>
      </c>
      <c r="B230" s="3" t="s">
        <v>460</v>
      </c>
      <c r="C230" s="4" t="str">
        <f>"7-5"</f>
        <v>7-5</v>
      </c>
    </row>
    <row r="231" spans="1:3" x14ac:dyDescent="0.4">
      <c r="A231" s="2" t="s">
        <v>461</v>
      </c>
      <c r="B231" s="3" t="s">
        <v>462</v>
      </c>
      <c r="C231" s="4" t="str">
        <f>"18-11"</f>
        <v>18-11</v>
      </c>
    </row>
    <row r="232" spans="1:3" x14ac:dyDescent="0.4">
      <c r="A232" s="2" t="s">
        <v>463</v>
      </c>
      <c r="B232" s="3" t="s">
        <v>464</v>
      </c>
      <c r="C232" s="4" t="str">
        <f>"4-2 11-1"</f>
        <v>4-2 11-1</v>
      </c>
    </row>
    <row r="233" spans="1:3" x14ac:dyDescent="0.4">
      <c r="A233" s="2" t="s">
        <v>465</v>
      </c>
      <c r="B233" s="3" t="s">
        <v>466</v>
      </c>
      <c r="C233" s="4" t="str">
        <f>"11-1"</f>
        <v>11-1</v>
      </c>
    </row>
    <row r="234" spans="1:3" x14ac:dyDescent="0.4">
      <c r="A234" s="2" t="s">
        <v>467</v>
      </c>
      <c r="B234" s="3" t="s">
        <v>468</v>
      </c>
      <c r="C234" s="4" t="str">
        <f>"1-2 4-5 14-7"</f>
        <v>1-2 4-5 14-7</v>
      </c>
    </row>
    <row r="235" spans="1:3" ht="56.25" x14ac:dyDescent="0.4">
      <c r="A235" s="2" t="s">
        <v>469</v>
      </c>
      <c r="B235" s="3" t="s">
        <v>470</v>
      </c>
      <c r="C235" s="4" t="str">
        <f>"2-1 2-2 5-6 8-5 10-2 10-4 10-5 10-6 10-7 10-9 10-11 11-1 11-2 11-9 13-4 14-4 14-5 14-7 14-9 18-11"</f>
        <v>2-1 2-2 5-6 8-5 10-2 10-4 10-5 10-6 10-7 10-9 10-11 11-1 11-2 11-9 13-4 14-4 14-5 14-7 14-9 18-11</v>
      </c>
    </row>
    <row r="236" spans="1:3" x14ac:dyDescent="0.4">
      <c r="A236" s="2" t="s">
        <v>471</v>
      </c>
      <c r="B236" s="3" t="s">
        <v>472</v>
      </c>
      <c r="C236" s="4" t="str">
        <f>"5-6 10-6 11-9 13-4"</f>
        <v>5-6 10-6 11-9 13-4</v>
      </c>
    </row>
    <row r="237" spans="1:3" x14ac:dyDescent="0.4">
      <c r="A237" s="2" t="s">
        <v>473</v>
      </c>
      <c r="B237" s="3" t="s">
        <v>474</v>
      </c>
      <c r="C237" s="4" t="str">
        <f>"5-3 16-2"</f>
        <v>5-3 16-2</v>
      </c>
    </row>
    <row r="238" spans="1:3" ht="56.25" x14ac:dyDescent="0.4">
      <c r="A238" s="2" t="s">
        <v>475</v>
      </c>
      <c r="B238" s="3" t="s">
        <v>476</v>
      </c>
      <c r="C238" s="4" t="str">
        <f>"18-11"</f>
        <v>18-11</v>
      </c>
    </row>
    <row r="239" spans="1:3" x14ac:dyDescent="0.4">
      <c r="A239" s="2" t="s">
        <v>477</v>
      </c>
      <c r="B239" s="3" t="s">
        <v>478</v>
      </c>
      <c r="C239" s="4" t="str">
        <f>"16-3 18-11"</f>
        <v>16-3 18-11</v>
      </c>
    </row>
    <row r="240" spans="1:3" x14ac:dyDescent="0.4">
      <c r="A240" s="2" t="s">
        <v>479</v>
      </c>
      <c r="B240" s="3" t="s">
        <v>480</v>
      </c>
      <c r="C240" s="4" t="str">
        <f>"2-5 4-3 7-4 9-1 14-1 14-7 14-10 18-9"</f>
        <v>2-5 4-3 7-4 9-1 14-1 14-7 14-10 18-9</v>
      </c>
    </row>
    <row r="241" spans="1:3" x14ac:dyDescent="0.4">
      <c r="A241" s="2" t="s">
        <v>481</v>
      </c>
      <c r="B241" s="3" t="s">
        <v>482</v>
      </c>
      <c r="C241" s="4" t="str">
        <f>"3-2"</f>
        <v>3-2</v>
      </c>
    </row>
    <row r="242" spans="1:3" x14ac:dyDescent="0.4">
      <c r="A242" s="2" t="s">
        <v>483</v>
      </c>
      <c r="B242" s="3" t="s">
        <v>484</v>
      </c>
      <c r="C242" s="4" t="str">
        <f>"6-2 9-6"</f>
        <v>6-2 9-6</v>
      </c>
    </row>
    <row r="243" spans="1:3" ht="56.25" x14ac:dyDescent="0.4">
      <c r="A243" s="2" t="s">
        <v>485</v>
      </c>
      <c r="B243" s="3" t="s">
        <v>486</v>
      </c>
      <c r="C243" s="4" t="str">
        <f>"3-3"</f>
        <v>3-3</v>
      </c>
    </row>
    <row r="244" spans="1:3" ht="56.25" x14ac:dyDescent="0.4">
      <c r="A244" s="2" t="s">
        <v>487</v>
      </c>
      <c r="B244" s="3" t="s">
        <v>488</v>
      </c>
      <c r="C244" s="4" t="str">
        <f>"14-9"</f>
        <v>14-9</v>
      </c>
    </row>
    <row r="245" spans="1:3" x14ac:dyDescent="0.4">
      <c r="A245" s="2" t="s">
        <v>489</v>
      </c>
      <c r="B245" s="3" t="s">
        <v>490</v>
      </c>
      <c r="C245" s="4" t="str">
        <f>"15-2"</f>
        <v>15-2</v>
      </c>
    </row>
    <row r="246" spans="1:3" x14ac:dyDescent="0.4">
      <c r="A246" s="2" t="s">
        <v>491</v>
      </c>
      <c r="B246" s="3" t="s">
        <v>492</v>
      </c>
      <c r="C246" s="4" t="str">
        <f>"3-1 3-5"</f>
        <v>3-1 3-5</v>
      </c>
    </row>
    <row r="247" spans="1:3" x14ac:dyDescent="0.4">
      <c r="A247" s="2" t="s">
        <v>493</v>
      </c>
      <c r="B247" s="3" t="s">
        <v>494</v>
      </c>
      <c r="C247" s="4" t="str">
        <f>"18-11"</f>
        <v>18-11</v>
      </c>
    </row>
    <row r="248" spans="1:3" x14ac:dyDescent="0.4">
      <c r="A248" s="2" t="s">
        <v>495</v>
      </c>
      <c r="B248" s="3" t="s">
        <v>496</v>
      </c>
      <c r="C248" s="4" t="str">
        <f>"15-2"</f>
        <v>15-2</v>
      </c>
    </row>
    <row r="249" spans="1:3" x14ac:dyDescent="0.4">
      <c r="A249" s="2" t="s">
        <v>497</v>
      </c>
      <c r="B249" s="3" t="s">
        <v>498</v>
      </c>
      <c r="C249" s="4" t="str">
        <f>"2-4"</f>
        <v>2-4</v>
      </c>
    </row>
    <row r="250" spans="1:3" x14ac:dyDescent="0.4">
      <c r="A250" s="2" t="s">
        <v>499</v>
      </c>
      <c r="B250" s="3" t="s">
        <v>500</v>
      </c>
      <c r="C250" s="4" t="str">
        <f>"16-4"</f>
        <v>16-4</v>
      </c>
    </row>
    <row r="251" spans="1:3" x14ac:dyDescent="0.4">
      <c r="A251" s="2" t="s">
        <v>501</v>
      </c>
      <c r="B251" s="3" t="s">
        <v>502</v>
      </c>
      <c r="C251" s="4" t="str">
        <f>"2-1 13-4"</f>
        <v>2-1 13-4</v>
      </c>
    </row>
    <row r="252" spans="1:3" ht="56.25" x14ac:dyDescent="0.4">
      <c r="A252" s="2" t="s">
        <v>503</v>
      </c>
      <c r="B252" s="3" t="s">
        <v>504</v>
      </c>
      <c r="C252" s="4" t="str">
        <f>"2-1"</f>
        <v>2-1</v>
      </c>
    </row>
    <row r="253" spans="1:3" x14ac:dyDescent="0.4">
      <c r="A253" s="2" t="s">
        <v>505</v>
      </c>
      <c r="B253" s="3" t="s">
        <v>506</v>
      </c>
      <c r="C253" s="4" t="str">
        <f>"16-4"</f>
        <v>16-4</v>
      </c>
    </row>
    <row r="254" spans="1:3" x14ac:dyDescent="0.4">
      <c r="A254" s="2" t="s">
        <v>507</v>
      </c>
      <c r="B254" s="3" t="s">
        <v>508</v>
      </c>
      <c r="C254" s="4" t="str">
        <f>"13-2 13-3 13-5 13-6"</f>
        <v>13-2 13-3 13-5 13-6</v>
      </c>
    </row>
    <row r="255" spans="1:3" x14ac:dyDescent="0.4">
      <c r="A255" s="2" t="s">
        <v>509</v>
      </c>
      <c r="B255" s="3" t="s">
        <v>510</v>
      </c>
      <c r="C255" s="4" t="str">
        <f>"8-2 10-1"</f>
        <v>8-2 10-1</v>
      </c>
    </row>
    <row r="256" spans="1:3" x14ac:dyDescent="0.4">
      <c r="A256" s="2" t="s">
        <v>511</v>
      </c>
      <c r="B256" s="3" t="s">
        <v>512</v>
      </c>
      <c r="C256" s="4" t="str">
        <f>"10-3"</f>
        <v>10-3</v>
      </c>
    </row>
    <row r="257" spans="1:3" ht="37.5" x14ac:dyDescent="0.4">
      <c r="A257" s="2" t="s">
        <v>513</v>
      </c>
      <c r="B257" s="3" t="s">
        <v>514</v>
      </c>
      <c r="C257" s="4" t="str">
        <f>"3-4"</f>
        <v>3-4</v>
      </c>
    </row>
    <row r="258" spans="1:3" x14ac:dyDescent="0.4">
      <c r="A258" s="2" t="s">
        <v>515</v>
      </c>
      <c r="B258" s="3" t="s">
        <v>516</v>
      </c>
      <c r="C258" s="4" t="str">
        <f>"18-11"</f>
        <v>18-11</v>
      </c>
    </row>
    <row r="259" spans="1:3" x14ac:dyDescent="0.4">
      <c r="A259" s="2" t="s">
        <v>517</v>
      </c>
      <c r="B259" s="3" t="s">
        <v>518</v>
      </c>
      <c r="C259" s="4" t="str">
        <f>"18-11"</f>
        <v>18-11</v>
      </c>
    </row>
    <row r="260" spans="1:3" ht="37.5" x14ac:dyDescent="0.4">
      <c r="A260" s="2" t="s">
        <v>519</v>
      </c>
      <c r="B260" s="3" t="s">
        <v>520</v>
      </c>
      <c r="C260" s="4" t="str">
        <f>"6-3 8-4 8-5 9-9 13-5"</f>
        <v>6-3 8-4 8-5 9-9 13-5</v>
      </c>
    </row>
    <row r="261" spans="1:3" x14ac:dyDescent="0.4">
      <c r="A261" s="2" t="s">
        <v>521</v>
      </c>
      <c r="B261" s="3" t="s">
        <v>522</v>
      </c>
      <c r="C261" s="4" t="str">
        <f>"9-6"</f>
        <v>9-6</v>
      </c>
    </row>
    <row r="262" spans="1:3" ht="37.5" x14ac:dyDescent="0.4">
      <c r="A262" s="2" t="s">
        <v>523</v>
      </c>
      <c r="B262" s="3" t="s">
        <v>524</v>
      </c>
      <c r="C262" s="4" t="str">
        <f>"2-2 4-1 7-4 10-1 10-3 14-10 18-9 18-11"</f>
        <v>2-2 4-1 7-4 10-1 10-3 14-10 18-9 18-11</v>
      </c>
    </row>
    <row r="263" spans="1:3" x14ac:dyDescent="0.4">
      <c r="A263" s="2" t="s">
        <v>525</v>
      </c>
      <c r="B263" s="3" t="s">
        <v>526</v>
      </c>
      <c r="C263" s="4" t="str">
        <f>"18-11"</f>
        <v>18-11</v>
      </c>
    </row>
    <row r="264" spans="1:3" x14ac:dyDescent="0.4">
      <c r="A264" s="2" t="s">
        <v>527</v>
      </c>
      <c r="B264" s="3" t="s">
        <v>528</v>
      </c>
      <c r="C264" s="4" t="str">
        <f>"12-7 12-8 12-9 12-10"</f>
        <v>12-7 12-8 12-9 12-10</v>
      </c>
    </row>
    <row r="265" spans="1:3" x14ac:dyDescent="0.4">
      <c r="A265" s="2" t="s">
        <v>529</v>
      </c>
      <c r="B265" s="3" t="s">
        <v>530</v>
      </c>
      <c r="C265" s="4" t="str">
        <f>"12-7"</f>
        <v>12-7</v>
      </c>
    </row>
    <row r="266" spans="1:3" ht="37.5" x14ac:dyDescent="0.4">
      <c r="A266" s="2" t="s">
        <v>531</v>
      </c>
      <c r="B266" s="3" t="s">
        <v>532</v>
      </c>
      <c r="C266" s="4" t="str">
        <f>"10-5 10-7"</f>
        <v>10-5 10-7</v>
      </c>
    </row>
    <row r="267" spans="1:3" x14ac:dyDescent="0.4">
      <c r="A267" s="2" t="s">
        <v>533</v>
      </c>
      <c r="B267" s="3" t="s">
        <v>534</v>
      </c>
      <c r="C267" s="4" t="str">
        <f>"10-2 11-5 11-9 18-8 18-11"</f>
        <v>10-2 11-5 11-9 18-8 18-11</v>
      </c>
    </row>
    <row r="268" spans="1:3" ht="37.5" x14ac:dyDescent="0.4">
      <c r="A268" s="2" t="s">
        <v>535</v>
      </c>
      <c r="B268" s="3" t="s">
        <v>536</v>
      </c>
      <c r="C268" s="4" t="str">
        <f>"10-6"</f>
        <v>10-6</v>
      </c>
    </row>
    <row r="269" spans="1:3" x14ac:dyDescent="0.4">
      <c r="A269" s="2" t="s">
        <v>537</v>
      </c>
      <c r="B269" s="3" t="s">
        <v>538</v>
      </c>
      <c r="C269" s="4" t="str">
        <f>"3-1"</f>
        <v>3-1</v>
      </c>
    </row>
    <row r="270" spans="1:3" x14ac:dyDescent="0.4">
      <c r="A270" s="2" t="s">
        <v>539</v>
      </c>
      <c r="B270" s="3" t="s">
        <v>540</v>
      </c>
      <c r="C270" s="4" t="str">
        <f>"1-3 9-8 10-12 14-3"</f>
        <v>1-3 9-8 10-12 14-3</v>
      </c>
    </row>
    <row r="271" spans="1:3" x14ac:dyDescent="0.4">
      <c r="A271" s="2" t="s">
        <v>541</v>
      </c>
      <c r="B271" s="3" t="s">
        <v>542</v>
      </c>
      <c r="C271" s="4" t="str">
        <f>"9-4"</f>
        <v>9-4</v>
      </c>
    </row>
    <row r="272" spans="1:3" x14ac:dyDescent="0.4">
      <c r="A272" s="2" t="s">
        <v>543</v>
      </c>
      <c r="B272" s="3" t="s">
        <v>544</v>
      </c>
      <c r="C272" s="4" t="str">
        <f>"14-2"</f>
        <v>14-2</v>
      </c>
    </row>
    <row r="273" spans="1:3" ht="37.5" x14ac:dyDescent="0.4">
      <c r="A273" s="2" t="s">
        <v>545</v>
      </c>
      <c r="B273" s="3" t="s">
        <v>546</v>
      </c>
      <c r="C273" s="4" t="str">
        <f>"3-1 3-2 4-3 10-4 10-8 12-6 14-10 18-11"</f>
        <v>3-1 3-2 4-3 10-4 10-8 12-6 14-10 18-11</v>
      </c>
    </row>
    <row r="274" spans="1:3" x14ac:dyDescent="0.4">
      <c r="A274" s="2" t="s">
        <v>547</v>
      </c>
      <c r="B274" s="3" t="s">
        <v>548</v>
      </c>
      <c r="C274" s="4" t="str">
        <f>"6-2 6-3 9-9"</f>
        <v>6-2 6-3 9-9</v>
      </c>
    </row>
    <row r="275" spans="1:3" x14ac:dyDescent="0.4">
      <c r="A275" s="2" t="s">
        <v>549</v>
      </c>
      <c r="B275" s="3" t="s">
        <v>550</v>
      </c>
      <c r="C275" s="4" t="str">
        <f>"8-4 9-10 10-5 12-9 15-1 16-1"</f>
        <v>8-4 9-10 10-5 12-9 15-1 16-1</v>
      </c>
    </row>
    <row r="276" spans="1:3" x14ac:dyDescent="0.4">
      <c r="A276" s="2" t="s">
        <v>551</v>
      </c>
      <c r="B276" s="3" t="s">
        <v>552</v>
      </c>
      <c r="C276" s="4" t="str">
        <f>"14-6"</f>
        <v>14-6</v>
      </c>
    </row>
    <row r="277" spans="1:3" x14ac:dyDescent="0.4">
      <c r="A277" s="2" t="s">
        <v>553</v>
      </c>
      <c r="B277" s="3" t="s">
        <v>554</v>
      </c>
      <c r="C277" s="4" t="str">
        <f>"7-2 7-3"</f>
        <v>7-2 7-3</v>
      </c>
    </row>
    <row r="278" spans="1:3" x14ac:dyDescent="0.4">
      <c r="A278" s="2" t="s">
        <v>555</v>
      </c>
      <c r="B278" s="3" t="s">
        <v>556</v>
      </c>
      <c r="C278" s="4" t="str">
        <f>"11-8 14-2"</f>
        <v>11-8 14-2</v>
      </c>
    </row>
    <row r="279" spans="1:3" x14ac:dyDescent="0.4">
      <c r="A279" s="2" t="s">
        <v>557</v>
      </c>
      <c r="B279" s="3" t="s">
        <v>558</v>
      </c>
      <c r="C279" s="4" t="str">
        <f>"9-5"</f>
        <v>9-5</v>
      </c>
    </row>
    <row r="280" spans="1:3" x14ac:dyDescent="0.4">
      <c r="A280" s="2" t="s">
        <v>559</v>
      </c>
      <c r="B280" s="3" t="s">
        <v>560</v>
      </c>
      <c r="C280" s="4" t="str">
        <f>"14-8"</f>
        <v>14-8</v>
      </c>
    </row>
    <row r="281" spans="1:3" x14ac:dyDescent="0.4">
      <c r="A281" s="2" t="s">
        <v>561</v>
      </c>
      <c r="B281" s="3" t="s">
        <v>562</v>
      </c>
      <c r="C281" s="4" t="str">
        <f>"18-11"</f>
        <v>18-11</v>
      </c>
    </row>
    <row r="282" spans="1:3" ht="37.5" x14ac:dyDescent="0.4">
      <c r="A282" s="2" t="s">
        <v>563</v>
      </c>
      <c r="B282" s="3" t="s">
        <v>564</v>
      </c>
      <c r="C282" s="4" t="str">
        <f>"10-7 11-1 11-2"</f>
        <v>10-7 11-1 11-2</v>
      </c>
    </row>
    <row r="283" spans="1:3" x14ac:dyDescent="0.4">
      <c r="A283" s="2" t="s">
        <v>565</v>
      </c>
      <c r="B283" s="3" t="s">
        <v>566</v>
      </c>
      <c r="C283" s="4" t="str">
        <f>"18-11"</f>
        <v>18-11</v>
      </c>
    </row>
    <row r="284" spans="1:3" x14ac:dyDescent="0.4">
      <c r="A284" s="2" t="s">
        <v>567</v>
      </c>
      <c r="B284" s="3" t="s">
        <v>568</v>
      </c>
      <c r="C284" s="4" t="str">
        <f>"7-5 9-6 9-8 14-1 14-2 16-3 18-2"</f>
        <v>7-5 9-6 9-8 14-1 14-2 16-3 18-2</v>
      </c>
    </row>
    <row r="285" spans="1:3" x14ac:dyDescent="0.4">
      <c r="A285" s="2" t="s">
        <v>569</v>
      </c>
      <c r="B285" s="3" t="s">
        <v>570</v>
      </c>
      <c r="C285" s="4" t="str">
        <f>"10-3"</f>
        <v>10-3</v>
      </c>
    </row>
    <row r="286" spans="1:3" ht="37.5" x14ac:dyDescent="0.4">
      <c r="A286" s="2" t="s">
        <v>571</v>
      </c>
      <c r="B286" s="3" t="s">
        <v>572</v>
      </c>
      <c r="C286" s="4" t="str">
        <f>"2-1 4-2 4-4 6-4 10-1 10-3 10-8 12-9 14-6 18-9"</f>
        <v>2-1 4-2 4-4 6-4 10-1 10-3 10-8 12-9 14-6 18-9</v>
      </c>
    </row>
    <row r="287" spans="1:3" x14ac:dyDescent="0.4">
      <c r="A287" s="2" t="s">
        <v>573</v>
      </c>
      <c r="B287" s="3" t="s">
        <v>574</v>
      </c>
      <c r="C287" s="4" t="str">
        <f>"14-2"</f>
        <v>14-2</v>
      </c>
    </row>
    <row r="288" spans="1:3" x14ac:dyDescent="0.4">
      <c r="A288" s="2" t="s">
        <v>575</v>
      </c>
      <c r="B288" s="3" t="s">
        <v>576</v>
      </c>
      <c r="C288" s="4" t="str">
        <f>"7-2 7-3"</f>
        <v>7-2 7-3</v>
      </c>
    </row>
    <row r="289" spans="1:3" x14ac:dyDescent="0.4">
      <c r="A289" s="2" t="s">
        <v>577</v>
      </c>
      <c r="B289" s="3" t="s">
        <v>578</v>
      </c>
      <c r="C289" s="4" t="str">
        <f>"14-2"</f>
        <v>14-2</v>
      </c>
    </row>
    <row r="290" spans="1:3" x14ac:dyDescent="0.4">
      <c r="A290" s="2" t="s">
        <v>579</v>
      </c>
      <c r="B290" s="3" t="s">
        <v>580</v>
      </c>
      <c r="C290" s="4" t="str">
        <f>"2-2 4-4"</f>
        <v>2-2 4-4</v>
      </c>
    </row>
    <row r="291" spans="1:3" x14ac:dyDescent="0.4">
      <c r="A291" s="2" t="s">
        <v>581</v>
      </c>
      <c r="B291" s="3" t="s">
        <v>582</v>
      </c>
      <c r="C291" s="4" t="str">
        <f>"16-2 17-2"</f>
        <v>16-2 17-2</v>
      </c>
    </row>
    <row r="292" spans="1:3" ht="37.5" x14ac:dyDescent="0.4">
      <c r="A292" s="2" t="s">
        <v>583</v>
      </c>
      <c r="B292" s="3" t="s">
        <v>584</v>
      </c>
      <c r="C292" s="4" t="str">
        <f>"10-3"</f>
        <v>10-3</v>
      </c>
    </row>
    <row r="293" spans="1:3" x14ac:dyDescent="0.4">
      <c r="A293" s="2" t="s">
        <v>585</v>
      </c>
      <c r="B293" s="3" t="s">
        <v>586</v>
      </c>
      <c r="C293" s="4" t="str">
        <f>"18-1"</f>
        <v>18-1</v>
      </c>
    </row>
    <row r="294" spans="1:3" x14ac:dyDescent="0.4">
      <c r="A294" s="2" t="s">
        <v>587</v>
      </c>
      <c r="B294" s="3" t="s">
        <v>588</v>
      </c>
      <c r="C294" s="4" t="str">
        <f>"12-3 18-1 18-11"</f>
        <v>12-3 18-1 18-11</v>
      </c>
    </row>
    <row r="295" spans="1:3" x14ac:dyDescent="0.4">
      <c r="A295" s="2" t="s">
        <v>589</v>
      </c>
      <c r="B295" s="3" t="s">
        <v>590</v>
      </c>
      <c r="C295" s="4" t="str">
        <f>"6-1 7-5"</f>
        <v>6-1 7-5</v>
      </c>
    </row>
    <row r="296" spans="1:3" x14ac:dyDescent="0.4">
      <c r="A296" s="2" t="s">
        <v>591</v>
      </c>
      <c r="B296" s="3" t="s">
        <v>592</v>
      </c>
      <c r="C296" s="4" t="str">
        <f>"16-1"</f>
        <v>16-1</v>
      </c>
    </row>
    <row r="297" spans="1:3" x14ac:dyDescent="0.4">
      <c r="A297" s="2" t="s">
        <v>593</v>
      </c>
      <c r="B297" s="3" t="s">
        <v>594</v>
      </c>
      <c r="C297" s="4" t="str">
        <f>"2-2 18-10"</f>
        <v>2-2 18-10</v>
      </c>
    </row>
    <row r="298" spans="1:3" x14ac:dyDescent="0.4">
      <c r="A298" s="2" t="s">
        <v>595</v>
      </c>
      <c r="B298" s="3" t="s">
        <v>596</v>
      </c>
      <c r="C298" s="4" t="str">
        <f>"9-6"</f>
        <v>9-6</v>
      </c>
    </row>
    <row r="299" spans="1:3" x14ac:dyDescent="0.4">
      <c r="A299" s="2" t="s">
        <v>597</v>
      </c>
      <c r="B299" s="3" t="s">
        <v>598</v>
      </c>
      <c r="C299" s="4" t="str">
        <f>"16-3"</f>
        <v>16-3</v>
      </c>
    </row>
    <row r="300" spans="1:3" x14ac:dyDescent="0.4">
      <c r="A300" s="2" t="s">
        <v>599</v>
      </c>
      <c r="B300" s="3" t="s">
        <v>600</v>
      </c>
      <c r="C300" s="4" t="str">
        <f>"8-7"</f>
        <v>8-7</v>
      </c>
    </row>
    <row r="301" spans="1:3" x14ac:dyDescent="0.4">
      <c r="A301" s="2" t="s">
        <v>601</v>
      </c>
      <c r="B301" s="3" t="s">
        <v>602</v>
      </c>
      <c r="C301" s="4" t="str">
        <f>"17-1"</f>
        <v>17-1</v>
      </c>
    </row>
    <row r="302" spans="1:3" x14ac:dyDescent="0.4">
      <c r="A302" s="2" t="s">
        <v>603</v>
      </c>
      <c r="B302" s="3" t="s">
        <v>604</v>
      </c>
      <c r="C302" s="4" t="str">
        <f>"4-5"</f>
        <v>4-5</v>
      </c>
    </row>
    <row r="303" spans="1:3" x14ac:dyDescent="0.4">
      <c r="A303" s="2" t="s">
        <v>605</v>
      </c>
      <c r="B303" s="3" t="s">
        <v>606</v>
      </c>
      <c r="C303" s="4" t="str">
        <f>"7-2"</f>
        <v>7-2</v>
      </c>
    </row>
    <row r="304" spans="1:3" x14ac:dyDescent="0.4">
      <c r="A304" s="2" t="s">
        <v>607</v>
      </c>
      <c r="B304" s="3" t="s">
        <v>608</v>
      </c>
      <c r="C304" s="4" t="str">
        <f>"6-2"</f>
        <v>6-2</v>
      </c>
    </row>
    <row r="305" spans="1:3" x14ac:dyDescent="0.4">
      <c r="A305" s="2" t="s">
        <v>609</v>
      </c>
      <c r="B305" s="3" t="s">
        <v>610</v>
      </c>
      <c r="C305" s="4" t="str">
        <f>"3-2"</f>
        <v>3-2</v>
      </c>
    </row>
    <row r="306" spans="1:3" ht="37.5" x14ac:dyDescent="0.4">
      <c r="A306" s="2" t="s">
        <v>611</v>
      </c>
      <c r="B306" s="3" t="s">
        <v>612</v>
      </c>
      <c r="C306" s="4" t="str">
        <f>"18-11"</f>
        <v>18-11</v>
      </c>
    </row>
    <row r="307" spans="1:3" x14ac:dyDescent="0.4">
      <c r="A307" s="2" t="s">
        <v>613</v>
      </c>
      <c r="B307" s="3" t="s">
        <v>614</v>
      </c>
      <c r="C307" s="4" t="str">
        <f>"4-3 9-3"</f>
        <v>4-3 9-3</v>
      </c>
    </row>
    <row r="308" spans="1:3" x14ac:dyDescent="0.4">
      <c r="A308" s="2" t="s">
        <v>615</v>
      </c>
      <c r="B308" s="3" t="s">
        <v>616</v>
      </c>
      <c r="C308" s="4" t="str">
        <f>"8-2"</f>
        <v>8-2</v>
      </c>
    </row>
    <row r="309" spans="1:3" x14ac:dyDescent="0.4">
      <c r="A309" s="2" t="s">
        <v>617</v>
      </c>
      <c r="B309" s="3" t="s">
        <v>618</v>
      </c>
      <c r="C309" s="4" t="str">
        <f>"8-5 13-2"</f>
        <v>8-5 13-2</v>
      </c>
    </row>
    <row r="310" spans="1:3" ht="37.5" x14ac:dyDescent="0.4">
      <c r="A310" s="2" t="s">
        <v>619</v>
      </c>
      <c r="B310" s="3" t="s">
        <v>620</v>
      </c>
      <c r="C310" s="4" t="str">
        <f>"10-10"</f>
        <v>10-10</v>
      </c>
    </row>
    <row r="311" spans="1:3" x14ac:dyDescent="0.4">
      <c r="A311" s="2" t="s">
        <v>621</v>
      </c>
      <c r="B311" s="3" t="s">
        <v>622</v>
      </c>
      <c r="C311" s="4" t="str">
        <f>"5-1"</f>
        <v>5-1</v>
      </c>
    </row>
    <row r="312" spans="1:3" x14ac:dyDescent="0.4">
      <c r="A312" s="2" t="s">
        <v>623</v>
      </c>
      <c r="B312" s="3" t="s">
        <v>624</v>
      </c>
      <c r="C312" s="4" t="str">
        <f>"18-11"</f>
        <v>18-11</v>
      </c>
    </row>
    <row r="313" spans="1:3" x14ac:dyDescent="0.4">
      <c r="A313" s="2" t="s">
        <v>625</v>
      </c>
      <c r="B313" s="3" t="s">
        <v>626</v>
      </c>
      <c r="C313" s="4" t="str">
        <f>"7-2"</f>
        <v>7-2</v>
      </c>
    </row>
    <row r="314" spans="1:3" x14ac:dyDescent="0.4">
      <c r="A314" s="2" t="s">
        <v>627</v>
      </c>
      <c r="B314" s="3" t="s">
        <v>628</v>
      </c>
      <c r="C314" s="4" t="str">
        <f>"16-3"</f>
        <v>16-3</v>
      </c>
    </row>
    <row r="315" spans="1:3" x14ac:dyDescent="0.4">
      <c r="A315" s="2" t="s">
        <v>629</v>
      </c>
      <c r="B315" s="3" t="s">
        <v>630</v>
      </c>
      <c r="C315" s="4" t="str">
        <f>"10-8 18-9"</f>
        <v>10-8 18-9</v>
      </c>
    </row>
    <row r="316" spans="1:3" x14ac:dyDescent="0.4">
      <c r="A316" s="2" t="s">
        <v>631</v>
      </c>
      <c r="B316" s="3" t="s">
        <v>632</v>
      </c>
      <c r="C316" s="4" t="str">
        <f>"4-5 9-9"</f>
        <v>4-5 9-9</v>
      </c>
    </row>
    <row r="317" spans="1:3" x14ac:dyDescent="0.4">
      <c r="A317" s="2" t="s">
        <v>633</v>
      </c>
      <c r="B317" s="3" t="s">
        <v>634</v>
      </c>
      <c r="C317" s="4" t="str">
        <f>"9-10"</f>
        <v>9-10</v>
      </c>
    </row>
    <row r="318" spans="1:3" x14ac:dyDescent="0.4">
      <c r="A318" s="2" t="s">
        <v>635</v>
      </c>
      <c r="B318" s="3" t="s">
        <v>636</v>
      </c>
      <c r="C318" s="4" t="str">
        <f>"11-10 12-3 12-4 12-7 12-10 14-4"</f>
        <v>11-10 12-3 12-4 12-7 12-10 14-4</v>
      </c>
    </row>
    <row r="319" spans="1:3" x14ac:dyDescent="0.4">
      <c r="A319" s="2" t="s">
        <v>637</v>
      </c>
      <c r="B319" s="3" t="s">
        <v>638</v>
      </c>
      <c r="C319" s="4" t="str">
        <f>"7-5 7-6"</f>
        <v>7-5 7-6</v>
      </c>
    </row>
    <row r="320" spans="1:3" x14ac:dyDescent="0.4">
      <c r="A320" s="2" t="s">
        <v>639</v>
      </c>
      <c r="B320" s="3" t="s">
        <v>640</v>
      </c>
      <c r="C320" s="4" t="str">
        <f>"9-8"</f>
        <v>9-8</v>
      </c>
    </row>
    <row r="321" spans="1:3" x14ac:dyDescent="0.4">
      <c r="A321" s="2" t="s">
        <v>641</v>
      </c>
      <c r="B321" s="3" t="s">
        <v>642</v>
      </c>
      <c r="C321" s="4" t="str">
        <f>"10-5"</f>
        <v>10-5</v>
      </c>
    </row>
    <row r="322" spans="1:3" x14ac:dyDescent="0.4">
      <c r="A322" s="2" t="s">
        <v>643</v>
      </c>
      <c r="B322" s="3" t="s">
        <v>644</v>
      </c>
      <c r="C322" s="4" t="str">
        <f>"5-4"</f>
        <v>5-4</v>
      </c>
    </row>
    <row r="323" spans="1:3" x14ac:dyDescent="0.4">
      <c r="A323" s="2" t="s">
        <v>645</v>
      </c>
      <c r="B323" s="3" t="s">
        <v>646</v>
      </c>
      <c r="C323" s="4" t="str">
        <f>"7-5 9-10 13-3"</f>
        <v>7-5 9-10 13-3</v>
      </c>
    </row>
    <row r="324" spans="1:3" x14ac:dyDescent="0.4">
      <c r="A324" s="2" t="s">
        <v>647</v>
      </c>
      <c r="B324" s="3" t="s">
        <v>466</v>
      </c>
      <c r="C324" s="4" t="str">
        <f>"11-6"</f>
        <v>11-6</v>
      </c>
    </row>
    <row r="325" spans="1:3" x14ac:dyDescent="0.4">
      <c r="A325" s="2" t="s">
        <v>648</v>
      </c>
      <c r="B325" s="3" t="s">
        <v>649</v>
      </c>
      <c r="C325" s="4" t="str">
        <f>"18-11"</f>
        <v>18-11</v>
      </c>
    </row>
    <row r="326" spans="1:3" x14ac:dyDescent="0.4">
      <c r="A326" s="2" t="s">
        <v>650</v>
      </c>
      <c r="B326" s="3" t="s">
        <v>651</v>
      </c>
      <c r="C326" s="4" t="str">
        <f>"16-4"</f>
        <v>16-4</v>
      </c>
    </row>
    <row r="327" spans="1:3" x14ac:dyDescent="0.4">
      <c r="A327" s="2" t="s">
        <v>652</v>
      </c>
      <c r="B327" s="3" t="s">
        <v>653</v>
      </c>
      <c r="C327" s="4" t="str">
        <f>"4-3"</f>
        <v>4-3</v>
      </c>
    </row>
    <row r="328" spans="1:3" ht="56.25" x14ac:dyDescent="0.4">
      <c r="A328" s="2" t="s">
        <v>654</v>
      </c>
      <c r="B328" s="3" t="s">
        <v>655</v>
      </c>
      <c r="C328" s="4" t="str">
        <f>"11-9"</f>
        <v>11-9</v>
      </c>
    </row>
    <row r="329" spans="1:3" ht="75" x14ac:dyDescent="0.4">
      <c r="A329" s="2" t="s">
        <v>656</v>
      </c>
      <c r="B329" s="3" t="s">
        <v>657</v>
      </c>
      <c r="C329" s="4" t="str">
        <f>"18-11"</f>
        <v>18-11</v>
      </c>
    </row>
    <row r="330" spans="1:3" x14ac:dyDescent="0.4">
      <c r="A330" s="2" t="s">
        <v>658</v>
      </c>
      <c r="B330" s="3" t="s">
        <v>659</v>
      </c>
      <c r="C330" s="4" t="str">
        <f>"4-5 6-4 9-10 10-6 10-12"</f>
        <v>4-5 6-4 9-10 10-6 10-12</v>
      </c>
    </row>
    <row r="331" spans="1:3" ht="56.25" x14ac:dyDescent="0.4">
      <c r="A331" s="2" t="s">
        <v>660</v>
      </c>
      <c r="B331" s="3" t="s">
        <v>661</v>
      </c>
      <c r="C331" s="4" t="str">
        <f>"16-4"</f>
        <v>16-4</v>
      </c>
    </row>
    <row r="332" spans="1:3" x14ac:dyDescent="0.4">
      <c r="A332" s="2" t="s">
        <v>662</v>
      </c>
      <c r="B332" s="3" t="s">
        <v>663</v>
      </c>
      <c r="C332" s="4" t="str">
        <f>"7-7"</f>
        <v>7-7</v>
      </c>
    </row>
    <row r="333" spans="1:3" x14ac:dyDescent="0.4">
      <c r="A333" s="2" t="s">
        <v>664</v>
      </c>
      <c r="B333" s="3" t="s">
        <v>665</v>
      </c>
      <c r="C333" s="4" t="str">
        <f>"5-1 11-5"</f>
        <v>5-1 11-5</v>
      </c>
    </row>
    <row r="334" spans="1:3" ht="37.5" x14ac:dyDescent="0.4">
      <c r="A334" s="2" t="s">
        <v>666</v>
      </c>
      <c r="B334" s="3" t="s">
        <v>667</v>
      </c>
      <c r="C334" s="4" t="str">
        <f>"11-8"</f>
        <v>11-8</v>
      </c>
    </row>
    <row r="335" spans="1:3" x14ac:dyDescent="0.4">
      <c r="A335" s="2" t="s">
        <v>668</v>
      </c>
      <c r="B335" s="3" t="s">
        <v>669</v>
      </c>
      <c r="C335" s="4" t="str">
        <f>"2-2 2-4 3-1 4-1 4-3 4-6 4-7 4-8 13-6"</f>
        <v>2-2 2-4 3-1 4-1 4-3 4-6 4-7 4-8 13-6</v>
      </c>
    </row>
    <row r="336" spans="1:3" x14ac:dyDescent="0.4">
      <c r="A336" s="2" t="s">
        <v>670</v>
      </c>
      <c r="B336" s="3" t="s">
        <v>671</v>
      </c>
      <c r="C336" s="4" t="str">
        <f>"10-5"</f>
        <v>10-5</v>
      </c>
    </row>
    <row r="337" spans="1:3" x14ac:dyDescent="0.4">
      <c r="A337" s="2" t="s">
        <v>672</v>
      </c>
      <c r="B337" s="3" t="s">
        <v>673</v>
      </c>
      <c r="C337" s="4" t="str">
        <f>"9-10"</f>
        <v>9-10</v>
      </c>
    </row>
    <row r="338" spans="1:3" x14ac:dyDescent="0.4">
      <c r="A338" s="2" t="s">
        <v>674</v>
      </c>
      <c r="B338" s="3" t="s">
        <v>675</v>
      </c>
      <c r="C338" s="4" t="str">
        <f>"13-6"</f>
        <v>13-6</v>
      </c>
    </row>
    <row r="339" spans="1:3" x14ac:dyDescent="0.4">
      <c r="A339" s="2" t="s">
        <v>676</v>
      </c>
      <c r="B339" s="3" t="s">
        <v>677</v>
      </c>
      <c r="C339" s="4" t="str">
        <f>"11-9"</f>
        <v>11-9</v>
      </c>
    </row>
    <row r="340" spans="1:3" x14ac:dyDescent="0.4">
      <c r="A340" s="2" t="s">
        <v>678</v>
      </c>
      <c r="B340" s="3" t="s">
        <v>679</v>
      </c>
      <c r="C340" s="4" t="str">
        <f>"2-1 4-2"</f>
        <v>2-1 4-2</v>
      </c>
    </row>
    <row r="341" spans="1:3" x14ac:dyDescent="0.4">
      <c r="A341" s="2" t="s">
        <v>680</v>
      </c>
      <c r="B341" s="3" t="s">
        <v>681</v>
      </c>
      <c r="C341" s="4" t="str">
        <f>"3-1 11-2 18-7 18-11"</f>
        <v>3-1 11-2 18-7 18-11</v>
      </c>
    </row>
    <row r="342" spans="1:3" x14ac:dyDescent="0.4">
      <c r="A342" s="2" t="s">
        <v>682</v>
      </c>
      <c r="B342" s="3" t="s">
        <v>683</v>
      </c>
      <c r="C342" s="4" t="str">
        <f>"3-1 18-5"</f>
        <v>3-1 18-5</v>
      </c>
    </row>
    <row r="343" spans="1:3" x14ac:dyDescent="0.4">
      <c r="A343" s="2" t="s">
        <v>684</v>
      </c>
      <c r="B343" s="3" t="s">
        <v>685</v>
      </c>
      <c r="C343" s="4" t="str">
        <f>"18-3"</f>
        <v>18-3</v>
      </c>
    </row>
    <row r="344" spans="1:3" x14ac:dyDescent="0.4">
      <c r="A344" s="2" t="s">
        <v>686</v>
      </c>
      <c r="B344" s="3" t="s">
        <v>687</v>
      </c>
      <c r="C344" s="4" t="str">
        <f>"18-11"</f>
        <v>18-11</v>
      </c>
    </row>
    <row r="345" spans="1:3" x14ac:dyDescent="0.4">
      <c r="A345" s="2" t="s">
        <v>688</v>
      </c>
      <c r="B345" s="3" t="s">
        <v>689</v>
      </c>
      <c r="C345" s="4" t="str">
        <f>"2-3 4-6"</f>
        <v>2-3 4-6</v>
      </c>
    </row>
    <row r="346" spans="1:3" x14ac:dyDescent="0.4">
      <c r="A346" s="2" t="s">
        <v>690</v>
      </c>
      <c r="B346" s="3" t="s">
        <v>691</v>
      </c>
      <c r="C346" s="4" t="str">
        <f>"2-2 4-4"</f>
        <v>2-2 4-4</v>
      </c>
    </row>
    <row r="347" spans="1:3" x14ac:dyDescent="0.4">
      <c r="A347" s="2" t="s">
        <v>692</v>
      </c>
      <c r="B347" s="3" t="s">
        <v>693</v>
      </c>
      <c r="C347" s="4" t="str">
        <f>"14-7"</f>
        <v>14-7</v>
      </c>
    </row>
    <row r="348" spans="1:3" x14ac:dyDescent="0.4">
      <c r="A348" s="2" t="s">
        <v>694</v>
      </c>
      <c r="B348" s="3" t="s">
        <v>695</v>
      </c>
      <c r="C348" s="4" t="str">
        <f>"4-5"</f>
        <v>4-5</v>
      </c>
    </row>
    <row r="349" spans="1:3" x14ac:dyDescent="0.4">
      <c r="A349" s="2" t="s">
        <v>696</v>
      </c>
      <c r="B349" s="3" t="s">
        <v>697</v>
      </c>
      <c r="C349" s="4" t="str">
        <f>"11-2"</f>
        <v>11-2</v>
      </c>
    </row>
    <row r="350" spans="1:3" x14ac:dyDescent="0.4">
      <c r="A350" s="2" t="s">
        <v>698</v>
      </c>
      <c r="B350" s="3" t="s">
        <v>699</v>
      </c>
      <c r="C350" s="4" t="str">
        <f>"18-11"</f>
        <v>18-11</v>
      </c>
    </row>
    <row r="351" spans="1:3" x14ac:dyDescent="0.4">
      <c r="A351" s="2" t="s">
        <v>700</v>
      </c>
      <c r="B351" s="3" t="s">
        <v>701</v>
      </c>
      <c r="C351" s="4" t="str">
        <f>"10-5"</f>
        <v>10-5</v>
      </c>
    </row>
    <row r="352" spans="1:3" x14ac:dyDescent="0.4">
      <c r="A352" s="2" t="s">
        <v>702</v>
      </c>
      <c r="B352" s="3" t="s">
        <v>703</v>
      </c>
      <c r="C352" s="4" t="str">
        <f>"3-5"</f>
        <v>3-5</v>
      </c>
    </row>
    <row r="353" spans="1:3" x14ac:dyDescent="0.4">
      <c r="A353" s="2" t="s">
        <v>704</v>
      </c>
      <c r="B353" s="3" t="s">
        <v>705</v>
      </c>
      <c r="C353" s="4" t="str">
        <f>"11-7 18-6"</f>
        <v>11-7 18-6</v>
      </c>
    </row>
    <row r="354" spans="1:3" x14ac:dyDescent="0.4">
      <c r="A354" s="2" t="s">
        <v>706</v>
      </c>
      <c r="B354" s="3" t="s">
        <v>707</v>
      </c>
      <c r="C354" s="4" t="str">
        <f>"1-2 7-5 18-3"</f>
        <v>1-2 7-5 18-3</v>
      </c>
    </row>
    <row r="355" spans="1:3" ht="56.25" x14ac:dyDescent="0.4">
      <c r="A355" s="2" t="s">
        <v>708</v>
      </c>
      <c r="B355" s="3" t="s">
        <v>709</v>
      </c>
      <c r="C355" s="4" t="str">
        <f>"18-9"</f>
        <v>18-9</v>
      </c>
    </row>
    <row r="356" spans="1:3" ht="37.5" x14ac:dyDescent="0.4">
      <c r="A356" s="2" t="s">
        <v>710</v>
      </c>
      <c r="B356" s="3" t="s">
        <v>711</v>
      </c>
      <c r="C356" s="4" t="str">
        <f>"8-7"</f>
        <v>8-7</v>
      </c>
    </row>
    <row r="357" spans="1:3" x14ac:dyDescent="0.4">
      <c r="A357" s="2" t="s">
        <v>712</v>
      </c>
      <c r="B357" s="3" t="s">
        <v>713</v>
      </c>
      <c r="C357" s="4" t="str">
        <f>"18-1"</f>
        <v>18-1</v>
      </c>
    </row>
    <row r="358" spans="1:3" x14ac:dyDescent="0.4">
      <c r="A358" s="2" t="s">
        <v>714</v>
      </c>
      <c r="B358" s="3" t="s">
        <v>715</v>
      </c>
      <c r="C358" s="4" t="str">
        <f>"7-2 7-3"</f>
        <v>7-2 7-3</v>
      </c>
    </row>
    <row r="359" spans="1:3" x14ac:dyDescent="0.4">
      <c r="A359" s="2" t="s">
        <v>716</v>
      </c>
      <c r="B359" s="3" t="s">
        <v>717</v>
      </c>
      <c r="C359" s="4" t="str">
        <f>"4-2 16-4"</f>
        <v>4-2 16-4</v>
      </c>
    </row>
    <row r="360" spans="1:3" ht="37.5" x14ac:dyDescent="0.4">
      <c r="A360" s="2" t="s">
        <v>718</v>
      </c>
      <c r="B360" s="3" t="s">
        <v>719</v>
      </c>
      <c r="C360" s="4" t="str">
        <f>"5-5"</f>
        <v>5-5</v>
      </c>
    </row>
    <row r="361" spans="1:3" x14ac:dyDescent="0.4">
      <c r="A361" s="2" t="s">
        <v>720</v>
      </c>
      <c r="B361" s="3" t="s">
        <v>721</v>
      </c>
      <c r="C361" s="4" t="str">
        <f>"14-2 18-11"</f>
        <v>14-2 18-11</v>
      </c>
    </row>
    <row r="362" spans="1:3" ht="37.5" x14ac:dyDescent="0.4">
      <c r="A362" s="2" t="s">
        <v>722</v>
      </c>
      <c r="B362" s="3" t="s">
        <v>723</v>
      </c>
      <c r="C362" s="4" t="str">
        <f>"18-11"</f>
        <v>18-11</v>
      </c>
    </row>
    <row r="363" spans="1:3" x14ac:dyDescent="0.4">
      <c r="A363" s="2" t="s">
        <v>724</v>
      </c>
      <c r="B363" s="3" t="s">
        <v>725</v>
      </c>
      <c r="C363" s="4" t="str">
        <f>"7-2 17-1"</f>
        <v>7-2 17-1</v>
      </c>
    </row>
    <row r="364" spans="1:3" ht="37.5" x14ac:dyDescent="0.4">
      <c r="A364" s="2" t="s">
        <v>726</v>
      </c>
      <c r="B364" s="3" t="s">
        <v>727</v>
      </c>
      <c r="C364" s="4" t="str">
        <f>"2-1 4-2"</f>
        <v>2-1 4-2</v>
      </c>
    </row>
    <row r="365" spans="1:3" x14ac:dyDescent="0.4">
      <c r="A365" s="2" t="s">
        <v>728</v>
      </c>
      <c r="B365" s="3" t="s">
        <v>729</v>
      </c>
      <c r="C365" s="4" t="str">
        <f>"7-2 7-3"</f>
        <v>7-2 7-3</v>
      </c>
    </row>
    <row r="366" spans="1:3" x14ac:dyDescent="0.4">
      <c r="A366" s="2" t="s">
        <v>730</v>
      </c>
      <c r="B366" s="3" t="s">
        <v>731</v>
      </c>
      <c r="C366" s="4" t="str">
        <f>"1-4 18-8"</f>
        <v>1-4 18-8</v>
      </c>
    </row>
    <row r="367" spans="1:3" ht="37.5" x14ac:dyDescent="0.4">
      <c r="A367" s="2" t="s">
        <v>732</v>
      </c>
      <c r="B367" s="3" t="s">
        <v>733</v>
      </c>
      <c r="C367" s="4" t="str">
        <f>"2-1 2-2 2-5 4-1 4-3 4-5 4-7 4-8 7-5 13-6"</f>
        <v>2-1 2-2 2-5 4-1 4-3 4-5 4-7 4-8 7-5 13-6</v>
      </c>
    </row>
    <row r="368" spans="1:3" x14ac:dyDescent="0.4">
      <c r="A368" s="2" t="s">
        <v>734</v>
      </c>
      <c r="B368" s="3" t="s">
        <v>735</v>
      </c>
      <c r="C368" s="4" t="str">
        <f>"2-3 12-9"</f>
        <v>2-3 12-9</v>
      </c>
    </row>
    <row r="369" spans="1:3" ht="37.5" x14ac:dyDescent="0.4">
      <c r="A369" s="2" t="s">
        <v>736</v>
      </c>
      <c r="B369" s="3" t="s">
        <v>737</v>
      </c>
      <c r="C369" s="4" t="str">
        <f>"8-2"</f>
        <v>8-2</v>
      </c>
    </row>
    <row r="370" spans="1:3" x14ac:dyDescent="0.4">
      <c r="A370" s="2" t="s">
        <v>738</v>
      </c>
      <c r="B370" s="3" t="s">
        <v>739</v>
      </c>
      <c r="C370" s="4" t="str">
        <f>"4-2 5-6"</f>
        <v>4-2 5-6</v>
      </c>
    </row>
    <row r="371" spans="1:3" x14ac:dyDescent="0.4">
      <c r="A371" s="2" t="s">
        <v>740</v>
      </c>
      <c r="B371" s="3" t="s">
        <v>741</v>
      </c>
      <c r="C371" s="4" t="str">
        <f>"16-4"</f>
        <v>16-4</v>
      </c>
    </row>
    <row r="372" spans="1:3" ht="37.5" x14ac:dyDescent="0.4">
      <c r="A372" s="2" t="s">
        <v>742</v>
      </c>
      <c r="B372" s="3" t="s">
        <v>743</v>
      </c>
      <c r="C372" s="4" t="str">
        <f>"18-11"</f>
        <v>18-11</v>
      </c>
    </row>
    <row r="373" spans="1:3" x14ac:dyDescent="0.4">
      <c r="A373" s="2" t="s">
        <v>744</v>
      </c>
      <c r="B373" s="3" t="s">
        <v>745</v>
      </c>
      <c r="C373" s="4" t="str">
        <f>"7-2"</f>
        <v>7-2</v>
      </c>
    </row>
    <row r="374" spans="1:3" x14ac:dyDescent="0.4">
      <c r="A374" s="2" t="s">
        <v>746</v>
      </c>
      <c r="B374" s="3" t="s">
        <v>747</v>
      </c>
      <c r="C374" s="4" t="str">
        <f>"7-4 10-10"</f>
        <v>7-4 10-10</v>
      </c>
    </row>
    <row r="375" spans="1:3" x14ac:dyDescent="0.4">
      <c r="A375" s="2" t="s">
        <v>748</v>
      </c>
      <c r="B375" s="3" t="s">
        <v>749</v>
      </c>
      <c r="C375" s="4" t="str">
        <f>"16-4 18-3"</f>
        <v>16-4 18-3</v>
      </c>
    </row>
    <row r="376" spans="1:3" x14ac:dyDescent="0.4">
      <c r="A376" s="2" t="s">
        <v>750</v>
      </c>
      <c r="B376" s="3" t="s">
        <v>751</v>
      </c>
      <c r="C376" s="4" t="str">
        <f>"18-1"</f>
        <v>18-1</v>
      </c>
    </row>
    <row r="377" spans="1:3" x14ac:dyDescent="0.4">
      <c r="A377" s="2" t="s">
        <v>752</v>
      </c>
      <c r="B377" s="3" t="s">
        <v>753</v>
      </c>
      <c r="C377" s="4" t="str">
        <f>"18-11"</f>
        <v>18-11</v>
      </c>
    </row>
    <row r="378" spans="1:3" ht="37.5" x14ac:dyDescent="0.4">
      <c r="A378" s="2" t="s">
        <v>754</v>
      </c>
      <c r="B378" s="3" t="s">
        <v>755</v>
      </c>
      <c r="C378" s="4" t="str">
        <f>"2-4 3-1 4-9 8-4 8-5 8-6 10-1 10-5 12-5 12-7 18-11"</f>
        <v>2-4 3-1 4-9 8-4 8-5 8-6 10-1 10-5 12-5 12-7 18-11</v>
      </c>
    </row>
    <row r="379" spans="1:3" x14ac:dyDescent="0.4">
      <c r="A379" s="2" t="s">
        <v>756</v>
      </c>
      <c r="B379" s="3" t="s">
        <v>757</v>
      </c>
      <c r="C379" s="4" t="str">
        <f>"18-8 18-11"</f>
        <v>18-8 18-11</v>
      </c>
    </row>
    <row r="380" spans="1:3" x14ac:dyDescent="0.4">
      <c r="A380" s="2" t="s">
        <v>758</v>
      </c>
      <c r="B380" s="3" t="s">
        <v>759</v>
      </c>
      <c r="C380" s="4" t="str">
        <f>"3-2"</f>
        <v>3-2</v>
      </c>
    </row>
    <row r="381" spans="1:3" ht="19.5" thickBot="1" x14ac:dyDescent="0.45">
      <c r="A381" s="5" t="s">
        <v>760</v>
      </c>
      <c r="B381" s="6" t="s">
        <v>761</v>
      </c>
      <c r="C381" s="7" t="str">
        <f>"18-11"</f>
        <v>18-11</v>
      </c>
    </row>
  </sheetData>
  <phoneticPr fontId="18"/>
  <pageMargins left="0.70866141732283472" right="0.70866141732283472" top="0.74803149606299213" bottom="0.74803149606299213" header="0.31496062992125984" footer="0.31496062992125984"/>
  <pageSetup paperSize="9" scale="86" fitToHeight="0" orientation="portrait" horizontalDpi="360" verticalDpi="360" r:id="rId1"/>
  <headerFooter>
    <oddHeader>&amp;C訳語集 Coursera 金融市場 by Robert Shiller</oddHead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訳語集_金融市場</vt:lpstr>
      <vt:lpstr>訳語集_金融市場!Print_Titles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lastPrinted>2021-08-13T02:59:12Z</cp:lastPrinted>
  <dcterms:created xsi:type="dcterms:W3CDTF">2021-08-13T02:59:41Z</dcterms:created>
  <dcterms:modified xsi:type="dcterms:W3CDTF">2021-08-13T03:00:27Z</dcterms:modified>
</cp:coreProperties>
</file>