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.Programming\.UploadGithub\ml-ui-heartdisease\.preprocessing\"/>
    </mc:Choice>
  </mc:AlternateContent>
  <xr:revisionPtr revIDLastSave="0" documentId="13_ncr:1_{4FE5DC38-418A-4B7E-9E7F-54A21010FC9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asil_base_learner (2)" sheetId="7" r:id="rId1"/>
    <sheet name="hasil_base_learner" sheetId="2" r:id="rId2"/>
    <sheet name="hasil_base_selected" sheetId="3" r:id="rId3"/>
    <sheet name="ensemble_learning" sheetId="5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4" i="7" l="1"/>
  <c r="R144" i="7"/>
  <c r="Q144" i="7"/>
  <c r="P144" i="7"/>
  <c r="O144" i="7"/>
  <c r="S142" i="7"/>
  <c r="R142" i="7"/>
  <c r="Q142" i="7"/>
  <c r="P142" i="7"/>
  <c r="O142" i="7"/>
  <c r="S140" i="7"/>
  <c r="R140" i="7"/>
  <c r="Q140" i="7"/>
  <c r="P140" i="7"/>
  <c r="O140" i="7"/>
  <c r="S138" i="7"/>
  <c r="R138" i="7"/>
  <c r="Q138" i="7"/>
  <c r="P138" i="7"/>
  <c r="O138" i="7"/>
  <c r="S133" i="7"/>
  <c r="R133" i="7"/>
  <c r="Q133" i="7"/>
  <c r="P133" i="7"/>
  <c r="O133" i="7"/>
  <c r="S131" i="7"/>
  <c r="R131" i="7"/>
  <c r="Q131" i="7"/>
  <c r="P131" i="7"/>
  <c r="O131" i="7"/>
  <c r="S129" i="7"/>
  <c r="R129" i="7"/>
  <c r="Q129" i="7"/>
  <c r="P129" i="7"/>
  <c r="O129" i="7"/>
  <c r="S127" i="7"/>
  <c r="R127" i="7"/>
  <c r="Q127" i="7"/>
  <c r="P127" i="7"/>
  <c r="O127" i="7"/>
  <c r="S122" i="7"/>
  <c r="R122" i="7"/>
  <c r="Q122" i="7"/>
  <c r="P122" i="7"/>
  <c r="O122" i="7"/>
  <c r="S120" i="7"/>
  <c r="R120" i="7"/>
  <c r="Q120" i="7"/>
  <c r="P120" i="7"/>
  <c r="O120" i="7"/>
  <c r="S118" i="7"/>
  <c r="R118" i="7"/>
  <c r="Q118" i="7"/>
  <c r="P118" i="7"/>
  <c r="O118" i="7"/>
  <c r="S116" i="7"/>
  <c r="R116" i="7"/>
  <c r="Q116" i="7"/>
  <c r="P116" i="7"/>
  <c r="O116" i="7"/>
  <c r="S107" i="7"/>
  <c r="R107" i="7"/>
  <c r="Q107" i="7"/>
  <c r="P107" i="7"/>
  <c r="O107" i="7"/>
  <c r="S105" i="7"/>
  <c r="R105" i="7"/>
  <c r="Q105" i="7"/>
  <c r="P105" i="7"/>
  <c r="O105" i="7"/>
  <c r="S103" i="7"/>
  <c r="R103" i="7"/>
  <c r="Q103" i="7"/>
  <c r="P103" i="7"/>
  <c r="O103" i="7"/>
  <c r="S101" i="7"/>
  <c r="R101" i="7"/>
  <c r="Q101" i="7"/>
  <c r="P101" i="7"/>
  <c r="O101" i="7"/>
  <c r="S96" i="7"/>
  <c r="R96" i="7"/>
  <c r="Q96" i="7"/>
  <c r="P96" i="7"/>
  <c r="O96" i="7"/>
  <c r="S94" i="7"/>
  <c r="R94" i="7"/>
  <c r="Q94" i="7"/>
  <c r="P94" i="7"/>
  <c r="O94" i="7"/>
  <c r="S92" i="7"/>
  <c r="R92" i="7"/>
  <c r="Q92" i="7"/>
  <c r="P92" i="7"/>
  <c r="O92" i="7"/>
  <c r="S90" i="7"/>
  <c r="R90" i="7"/>
  <c r="Q90" i="7"/>
  <c r="P90" i="7"/>
  <c r="O90" i="7"/>
  <c r="S85" i="7"/>
  <c r="R85" i="7"/>
  <c r="Q85" i="7"/>
  <c r="P85" i="7"/>
  <c r="O85" i="7"/>
  <c r="S83" i="7"/>
  <c r="R83" i="7"/>
  <c r="Q83" i="7"/>
  <c r="P83" i="7"/>
  <c r="O83" i="7"/>
  <c r="S81" i="7"/>
  <c r="R81" i="7"/>
  <c r="Q81" i="7"/>
  <c r="P81" i="7"/>
  <c r="O81" i="7"/>
  <c r="S79" i="7"/>
  <c r="R79" i="7"/>
  <c r="Q79" i="7"/>
  <c r="P79" i="7"/>
  <c r="O79" i="7"/>
  <c r="S70" i="7"/>
  <c r="R70" i="7"/>
  <c r="Q70" i="7"/>
  <c r="P70" i="7"/>
  <c r="O70" i="7"/>
  <c r="S68" i="7"/>
  <c r="R68" i="7"/>
  <c r="Q68" i="7"/>
  <c r="P68" i="7"/>
  <c r="O68" i="7"/>
  <c r="S66" i="7"/>
  <c r="R66" i="7"/>
  <c r="Q66" i="7"/>
  <c r="P66" i="7"/>
  <c r="O66" i="7"/>
  <c r="S64" i="7"/>
  <c r="R64" i="7"/>
  <c r="Q64" i="7"/>
  <c r="P64" i="7"/>
  <c r="O64" i="7"/>
  <c r="S59" i="7"/>
  <c r="R59" i="7"/>
  <c r="Q59" i="7"/>
  <c r="P59" i="7"/>
  <c r="O59" i="7"/>
  <c r="S57" i="7"/>
  <c r="R57" i="7"/>
  <c r="Q57" i="7"/>
  <c r="P57" i="7"/>
  <c r="O57" i="7"/>
  <c r="S55" i="7"/>
  <c r="R55" i="7"/>
  <c r="Q55" i="7"/>
  <c r="P55" i="7"/>
  <c r="O55" i="7"/>
  <c r="S53" i="7"/>
  <c r="R53" i="7"/>
  <c r="Q53" i="7"/>
  <c r="P53" i="7"/>
  <c r="O53" i="7"/>
  <c r="S48" i="7"/>
  <c r="R48" i="7"/>
  <c r="Q48" i="7"/>
  <c r="P48" i="7"/>
  <c r="O48" i="7"/>
  <c r="S46" i="7"/>
  <c r="R46" i="7"/>
  <c r="Q46" i="7"/>
  <c r="P46" i="7"/>
  <c r="O46" i="7"/>
  <c r="S44" i="7"/>
  <c r="R44" i="7"/>
  <c r="Q44" i="7"/>
  <c r="P44" i="7"/>
  <c r="O44" i="7"/>
  <c r="S42" i="7"/>
  <c r="R42" i="7"/>
  <c r="Q42" i="7"/>
  <c r="P42" i="7"/>
  <c r="O42" i="7"/>
  <c r="S33" i="7"/>
  <c r="R33" i="7"/>
  <c r="Q33" i="7"/>
  <c r="P33" i="7"/>
  <c r="O33" i="7"/>
  <c r="S31" i="7"/>
  <c r="R31" i="7"/>
  <c r="Q31" i="7"/>
  <c r="P31" i="7"/>
  <c r="O31" i="7"/>
  <c r="S29" i="7"/>
  <c r="R29" i="7"/>
  <c r="Q29" i="7"/>
  <c r="P29" i="7"/>
  <c r="O29" i="7"/>
  <c r="S27" i="7"/>
  <c r="R27" i="7"/>
  <c r="Q27" i="7"/>
  <c r="P27" i="7"/>
  <c r="O27" i="7"/>
  <c r="S22" i="7"/>
  <c r="R22" i="7"/>
  <c r="Q22" i="7"/>
  <c r="P22" i="7"/>
  <c r="O22" i="7"/>
  <c r="S20" i="7"/>
  <c r="R20" i="7"/>
  <c r="Q20" i="7"/>
  <c r="P20" i="7"/>
  <c r="O20" i="7"/>
  <c r="S18" i="7"/>
  <c r="R18" i="7"/>
  <c r="Q18" i="7"/>
  <c r="P18" i="7"/>
  <c r="O18" i="7"/>
  <c r="S16" i="7"/>
  <c r="R16" i="7"/>
  <c r="Q16" i="7"/>
  <c r="P16" i="7"/>
  <c r="O16" i="7"/>
  <c r="S11" i="7"/>
  <c r="R11" i="7"/>
  <c r="Q11" i="7"/>
  <c r="P11" i="7"/>
  <c r="O11" i="7"/>
  <c r="S9" i="7"/>
  <c r="R9" i="7"/>
  <c r="Q9" i="7"/>
  <c r="P9" i="7"/>
  <c r="O9" i="7"/>
  <c r="S7" i="7"/>
  <c r="R7" i="7"/>
  <c r="Q7" i="7"/>
  <c r="P7" i="7"/>
  <c r="O7" i="7"/>
  <c r="S5" i="7"/>
  <c r="R5" i="7"/>
  <c r="Q5" i="7"/>
  <c r="P5" i="7"/>
  <c r="O5" i="7"/>
  <c r="G20" i="6"/>
  <c r="G21" i="6" s="1"/>
  <c r="F20" i="6"/>
  <c r="H20" i="6"/>
  <c r="H21" i="6" s="1"/>
  <c r="F21" i="6"/>
  <c r="I21" i="6"/>
  <c r="H13" i="6"/>
  <c r="H14" i="6" s="1"/>
  <c r="G13" i="6"/>
  <c r="G14" i="6" s="1"/>
  <c r="F13" i="6"/>
  <c r="F14" i="6" s="1"/>
  <c r="I14" i="6"/>
  <c r="H6" i="6"/>
  <c r="H7" i="6" s="1"/>
  <c r="G6" i="6"/>
  <c r="G7" i="6" s="1"/>
  <c r="F6" i="6"/>
  <c r="F7" i="6" s="1"/>
  <c r="I7" i="6"/>
  <c r="I4" i="5"/>
  <c r="M6" i="5"/>
  <c r="M8" i="5"/>
  <c r="M10" i="5"/>
  <c r="M12" i="5"/>
  <c r="M14" i="5"/>
  <c r="M4" i="5"/>
  <c r="L6" i="5"/>
  <c r="L8" i="5"/>
  <c r="L10" i="5"/>
  <c r="L12" i="5"/>
  <c r="L14" i="5"/>
  <c r="L4" i="5"/>
  <c r="K6" i="5"/>
  <c r="K8" i="5"/>
  <c r="K10" i="5"/>
  <c r="K12" i="5"/>
  <c r="K14" i="5"/>
  <c r="K4" i="5"/>
  <c r="J6" i="5"/>
  <c r="J8" i="5"/>
  <c r="J10" i="5"/>
  <c r="J12" i="5"/>
  <c r="J14" i="5"/>
  <c r="J4" i="5"/>
  <c r="I6" i="5"/>
  <c r="I8" i="5"/>
  <c r="I10" i="5"/>
  <c r="I12" i="5"/>
  <c r="I14" i="5"/>
  <c r="S4" i="3"/>
  <c r="O20" i="2"/>
  <c r="O6" i="3"/>
  <c r="P6" i="3"/>
  <c r="Q6" i="3"/>
  <c r="R6" i="3"/>
  <c r="S6" i="3"/>
  <c r="O8" i="3"/>
  <c r="P8" i="3"/>
  <c r="Q8" i="3"/>
  <c r="R8" i="3"/>
  <c r="S8" i="3"/>
  <c r="O10" i="3"/>
  <c r="P10" i="3"/>
  <c r="Q10" i="3"/>
  <c r="R10" i="3"/>
  <c r="S10" i="3"/>
  <c r="O12" i="3"/>
  <c r="P12" i="3"/>
  <c r="Q12" i="3"/>
  <c r="R12" i="3"/>
  <c r="S12" i="3"/>
  <c r="O14" i="3"/>
  <c r="P14" i="3"/>
  <c r="Q14" i="3"/>
  <c r="R14" i="3"/>
  <c r="S14" i="3"/>
  <c r="O16" i="3"/>
  <c r="P16" i="3"/>
  <c r="Q16" i="3"/>
  <c r="R16" i="3"/>
  <c r="S16" i="3"/>
  <c r="O18" i="3"/>
  <c r="P18" i="3"/>
  <c r="Q18" i="3"/>
  <c r="R18" i="3"/>
  <c r="S18" i="3"/>
  <c r="O20" i="3"/>
  <c r="P20" i="3"/>
  <c r="Q20" i="3"/>
  <c r="R20" i="3"/>
  <c r="S20" i="3"/>
  <c r="R4" i="3"/>
  <c r="Q4" i="3"/>
  <c r="P4" i="3"/>
  <c r="O4" i="3"/>
  <c r="O107" i="2"/>
  <c r="O105" i="2"/>
  <c r="O103" i="2"/>
  <c r="O101" i="2"/>
  <c r="O96" i="2"/>
  <c r="O94" i="2"/>
  <c r="O92" i="2"/>
  <c r="O90" i="2"/>
  <c r="O85" i="2"/>
  <c r="O83" i="2"/>
  <c r="O81" i="2"/>
  <c r="O79" i="2"/>
  <c r="O70" i="2"/>
  <c r="O68" i="2"/>
  <c r="O66" i="2"/>
  <c r="O64" i="2"/>
  <c r="O59" i="2"/>
  <c r="O55" i="2"/>
  <c r="O57" i="2"/>
  <c r="O53" i="2"/>
  <c r="O48" i="2"/>
  <c r="O46" i="2"/>
  <c r="O44" i="2"/>
  <c r="O42" i="2"/>
  <c r="O29" i="2"/>
  <c r="O31" i="2"/>
  <c r="O33" i="2"/>
  <c r="O27" i="2"/>
  <c r="O22" i="2"/>
  <c r="O18" i="2"/>
  <c r="O16" i="2"/>
  <c r="O7" i="2"/>
  <c r="O9" i="2"/>
  <c r="O11" i="2"/>
  <c r="O5" i="2"/>
  <c r="S107" i="2"/>
  <c r="R107" i="2"/>
  <c r="Q107" i="2"/>
  <c r="P107" i="2"/>
  <c r="S105" i="2"/>
  <c r="R105" i="2"/>
  <c r="Q105" i="2"/>
  <c r="P105" i="2"/>
  <c r="S103" i="2"/>
  <c r="R103" i="2"/>
  <c r="Q103" i="2"/>
  <c r="P103" i="2"/>
  <c r="S101" i="2"/>
  <c r="R101" i="2"/>
  <c r="Q101" i="2"/>
  <c r="P101" i="2"/>
  <c r="S96" i="2"/>
  <c r="R96" i="2"/>
  <c r="Q96" i="2"/>
  <c r="P96" i="2"/>
  <c r="S94" i="2"/>
  <c r="R94" i="2"/>
  <c r="Q94" i="2"/>
  <c r="P94" i="2"/>
  <c r="S92" i="2"/>
  <c r="R92" i="2"/>
  <c r="Q92" i="2"/>
  <c r="P92" i="2"/>
  <c r="S90" i="2"/>
  <c r="R90" i="2"/>
  <c r="Q90" i="2"/>
  <c r="P90" i="2"/>
  <c r="P81" i="2"/>
  <c r="Q81" i="2"/>
  <c r="R81" i="2"/>
  <c r="S81" i="2"/>
  <c r="P83" i="2"/>
  <c r="Q83" i="2"/>
  <c r="R83" i="2"/>
  <c r="S83" i="2"/>
  <c r="P85" i="2"/>
  <c r="Q85" i="2"/>
  <c r="R85" i="2"/>
  <c r="S85" i="2"/>
  <c r="S79" i="2"/>
  <c r="R79" i="2"/>
  <c r="Q79" i="2"/>
  <c r="P79" i="2"/>
  <c r="P66" i="2"/>
  <c r="Q66" i="2"/>
  <c r="R66" i="2"/>
  <c r="S66" i="2"/>
  <c r="P68" i="2"/>
  <c r="Q68" i="2"/>
  <c r="R68" i="2"/>
  <c r="S68" i="2"/>
  <c r="P70" i="2"/>
  <c r="Q70" i="2"/>
  <c r="R70" i="2"/>
  <c r="S70" i="2"/>
  <c r="S64" i="2"/>
  <c r="R64" i="2"/>
  <c r="Q64" i="2"/>
  <c r="P64" i="2"/>
  <c r="P55" i="2"/>
  <c r="Q55" i="2"/>
  <c r="R55" i="2"/>
  <c r="S55" i="2"/>
  <c r="P57" i="2"/>
  <c r="Q57" i="2"/>
  <c r="R57" i="2"/>
  <c r="S57" i="2"/>
  <c r="P59" i="2"/>
  <c r="Q59" i="2"/>
  <c r="R59" i="2"/>
  <c r="S59" i="2"/>
  <c r="S53" i="2"/>
  <c r="R53" i="2"/>
  <c r="Q53" i="2"/>
  <c r="P53" i="2"/>
  <c r="P44" i="2"/>
  <c r="Q44" i="2"/>
  <c r="R44" i="2"/>
  <c r="S44" i="2"/>
  <c r="P46" i="2"/>
  <c r="Q46" i="2"/>
  <c r="R46" i="2"/>
  <c r="S46" i="2"/>
  <c r="P48" i="2"/>
  <c r="Q48" i="2"/>
  <c r="R48" i="2"/>
  <c r="S48" i="2"/>
  <c r="S42" i="2"/>
  <c r="R42" i="2"/>
  <c r="Q42" i="2"/>
  <c r="P42" i="2"/>
  <c r="P29" i="2"/>
  <c r="Q29" i="2"/>
  <c r="R29" i="2"/>
  <c r="S29" i="2"/>
  <c r="P31" i="2"/>
  <c r="Q31" i="2"/>
  <c r="R31" i="2"/>
  <c r="S31" i="2"/>
  <c r="P33" i="2"/>
  <c r="Q33" i="2"/>
  <c r="R33" i="2"/>
  <c r="S33" i="2"/>
  <c r="S27" i="2"/>
  <c r="R27" i="2"/>
  <c r="Q27" i="2"/>
  <c r="P27" i="2"/>
  <c r="P18" i="2"/>
  <c r="Q18" i="2"/>
  <c r="R18" i="2"/>
  <c r="S18" i="2"/>
  <c r="P20" i="2"/>
  <c r="Q20" i="2"/>
  <c r="R20" i="2"/>
  <c r="S20" i="2"/>
  <c r="P22" i="2"/>
  <c r="Q22" i="2"/>
  <c r="R22" i="2"/>
  <c r="S22" i="2"/>
  <c r="R16" i="2"/>
  <c r="P16" i="2"/>
  <c r="S16" i="2"/>
  <c r="Q16" i="2"/>
  <c r="P7" i="2"/>
  <c r="Q7" i="2"/>
  <c r="R7" i="2"/>
  <c r="S7" i="2"/>
  <c r="P9" i="2"/>
  <c r="Q9" i="2"/>
  <c r="R9" i="2"/>
  <c r="S9" i="2"/>
  <c r="P11" i="2"/>
  <c r="Q11" i="2"/>
  <c r="R11" i="2"/>
  <c r="S11" i="2"/>
  <c r="S5" i="2"/>
  <c r="R5" i="2"/>
  <c r="Q5" i="2"/>
  <c r="P5" i="2"/>
</calcChain>
</file>

<file path=xl/sharedStrings.xml><?xml version="1.0" encoding="utf-8"?>
<sst xmlns="http://schemas.openxmlformats.org/spreadsheetml/2006/main" count="1150" uniqueCount="162">
  <si>
    <t>Epoch</t>
  </si>
  <si>
    <t>Train Loss</t>
  </si>
  <si>
    <t>auto_lr()</t>
  </si>
  <si>
    <t>Model</t>
  </si>
  <si>
    <t>LSTM</t>
  </si>
  <si>
    <t>ket</t>
  </si>
  <si>
    <t>manual</t>
  </si>
  <si>
    <t>Validation
Accuracy</t>
  </si>
  <si>
    <t>Train
Accuracy</t>
  </si>
  <si>
    <t>Validation
Loss</t>
  </si>
  <si>
    <t>Accuracy</t>
  </si>
  <si>
    <t>Precision</t>
  </si>
  <si>
    <t>Recall</t>
  </si>
  <si>
    <t>F1-Score</t>
  </si>
  <si>
    <t>GRU</t>
  </si>
  <si>
    <t>TCN</t>
  </si>
  <si>
    <t>0.7800</t>
  </si>
  <si>
    <t>1: Abnormal</t>
  </si>
  <si>
    <t>0: Normal</t>
  </si>
  <si>
    <t>0.3124</t>
  </si>
  <si>
    <t>0.8894</t>
  </si>
  <si>
    <t>0.8275</t>
  </si>
  <si>
    <t>Label/Class</t>
  </si>
  <si>
    <t>0.90</t>
  </si>
  <si>
    <t>0.1200</t>
  </si>
  <si>
    <t>1.0000e-04</t>
  </si>
  <si>
    <t>0.8900</t>
  </si>
  <si>
    <t>0.8825</t>
  </si>
  <si>
    <t>0.3987</t>
  </si>
  <si>
    <t>0.8375</t>
  </si>
  <si>
    <t>0.4181</t>
  </si>
  <si>
    <t>0.8100</t>
  </si>
  <si>
    <t>0.2950</t>
  </si>
  <si>
    <t>0.8781</t>
  </si>
  <si>
    <t>0.8700</t>
  </si>
  <si>
    <t>0.0835</t>
  </si>
  <si>
    <t>0.9756</t>
  </si>
  <si>
    <t>0.3265</t>
  </si>
  <si>
    <t>0.8675</t>
  </si>
  <si>
    <t>0.1662</t>
  </si>
  <si>
    <t>0.9444</t>
  </si>
  <si>
    <t>0.4997</t>
  </si>
  <si>
    <t>0.8875</t>
  </si>
  <si>
    <t>0.0853</t>
  </si>
  <si>
    <t>0.9725</t>
  </si>
  <si>
    <t>0.9025</t>
  </si>
  <si>
    <t>Proses Training (Nilai Epoch Terakhir)</t>
  </si>
  <si>
    <t>0.0298</t>
  </si>
  <si>
    <t>0.9950</t>
  </si>
  <si>
    <t>0.3657</t>
  </si>
  <si>
    <t>0.9100</t>
  </si>
  <si>
    <t>0.9275</t>
  </si>
  <si>
    <t>0.3150</t>
  </si>
  <si>
    <t>0.8637</t>
  </si>
  <si>
    <t>0.4618</t>
  </si>
  <si>
    <t>0.2460</t>
  </si>
  <si>
    <t>0.0220</t>
  </si>
  <si>
    <t>0.9981</t>
  </si>
  <si>
    <t>0.3142</t>
  </si>
  <si>
    <t>0.9200</t>
  </si>
  <si>
    <t>0.9050</t>
  </si>
  <si>
    <t>0.3736</t>
  </si>
  <si>
    <t xml:space="preserve">0.4312 </t>
  </si>
  <si>
    <t>0.8025</t>
  </si>
  <si>
    <t>0.8313</t>
  </si>
  <si>
    <t>0.2114</t>
  </si>
  <si>
    <t>0.9187</t>
  </si>
  <si>
    <t>0.8550</t>
  </si>
  <si>
    <t>0.0096</t>
  </si>
  <si>
    <t>0.9994</t>
  </si>
  <si>
    <t>0.2739</t>
  </si>
  <si>
    <t>0.9350</t>
  </si>
  <si>
    <t>0.8925</t>
  </si>
  <si>
    <t>0.1866</t>
  </si>
  <si>
    <t>0.9394</t>
  </si>
  <si>
    <t>0.5547</t>
  </si>
  <si>
    <t>0.9125</t>
  </si>
  <si>
    <t>6.1355e-04</t>
  </si>
  <si>
    <t>1.0000</t>
  </si>
  <si>
    <t>0.0038</t>
  </si>
  <si>
    <t>0.4812</t>
  </si>
  <si>
    <t>0.3605</t>
  </si>
  <si>
    <t>0.8306</t>
  </si>
  <si>
    <t>0.6350</t>
  </si>
  <si>
    <t>0.7900</t>
  </si>
  <si>
    <t>0.1890</t>
  </si>
  <si>
    <t>0.0188</t>
  </si>
  <si>
    <t>0.9956</t>
  </si>
  <si>
    <t>0.3132</t>
  </si>
  <si>
    <t>0.9225</t>
  </si>
  <si>
    <t>0.3819</t>
  </si>
  <si>
    <t>0.8181</t>
  </si>
  <si>
    <t>0.5533</t>
  </si>
  <si>
    <t>0.7825</t>
  </si>
  <si>
    <t>0.3064</t>
  </si>
  <si>
    <t>0.8662</t>
  </si>
  <si>
    <t>0.8300</t>
  </si>
  <si>
    <t>0.0051</t>
  </si>
  <si>
    <t>0.3278</t>
  </si>
  <si>
    <t>0.9250</t>
  </si>
  <si>
    <t>0.9150</t>
  </si>
  <si>
    <t>0.0032</t>
  </si>
  <si>
    <t>0.9024</t>
  </si>
  <si>
    <t>0.0015</t>
  </si>
  <si>
    <t>0.0011</t>
  </si>
  <si>
    <t>0.0037</t>
  </si>
  <si>
    <t>Epoch 10</t>
  </si>
  <si>
    <t>Epoch 20</t>
  </si>
  <si>
    <t>Epoch 30</t>
  </si>
  <si>
    <t>Learning Rate</t>
  </si>
  <si>
    <t>value</t>
  </si>
  <si>
    <r>
      <rPr>
        <b/>
        <sz val="11"/>
        <color theme="1"/>
        <rFont val="Calibri"/>
        <family val="2"/>
        <scheme val="minor"/>
      </rPr>
      <t>Persentase</t>
    </r>
    <r>
      <rPr>
        <sz val="11"/>
        <color theme="1"/>
        <rFont val="Calibri"/>
        <family val="2"/>
        <scheme val="minor"/>
      </rPr>
      <t xml:space="preserve">
Accuracy: </t>
    </r>
    <r>
      <rPr>
        <b/>
        <sz val="11"/>
        <color theme="1"/>
        <rFont val="Calibri"/>
        <family val="2"/>
        <scheme val="minor"/>
      </rPr>
      <t>60%</t>
    </r>
    <r>
      <rPr>
        <sz val="11"/>
        <color theme="1"/>
        <rFont val="Calibri"/>
        <family val="2"/>
        <scheme val="minor"/>
      </rPr>
      <t xml:space="preserve">
F1-Score:</t>
    </r>
    <r>
      <rPr>
        <b/>
        <sz val="11"/>
        <color theme="1"/>
        <rFont val="Calibri"/>
        <family val="2"/>
        <scheme val="minor"/>
      </rPr>
      <t xml:space="preserve"> 40%</t>
    </r>
  </si>
  <si>
    <r>
      <rPr>
        <b/>
        <sz val="11"/>
        <color theme="1"/>
        <rFont val="Calibri"/>
        <family val="2"/>
        <scheme val="minor"/>
      </rPr>
      <t>Persentase</t>
    </r>
    <r>
      <rPr>
        <sz val="11"/>
        <color theme="1"/>
        <rFont val="Calibri"/>
        <family val="2"/>
        <scheme val="minor"/>
      </rPr>
      <t xml:space="preserve">
Accuracy: 7</t>
    </r>
    <r>
      <rPr>
        <b/>
        <sz val="11"/>
        <color theme="1"/>
        <rFont val="Calibri"/>
        <family val="2"/>
        <scheme val="minor"/>
      </rPr>
      <t>0%</t>
    </r>
    <r>
      <rPr>
        <sz val="11"/>
        <color theme="1"/>
        <rFont val="Calibri"/>
        <family val="2"/>
        <scheme val="minor"/>
      </rPr>
      <t xml:space="preserve">
F1-Score:</t>
    </r>
    <r>
      <rPr>
        <b/>
        <sz val="11"/>
        <color theme="1"/>
        <rFont val="Calibri"/>
        <family val="2"/>
        <scheme val="minor"/>
      </rPr>
      <t xml:space="preserve"> 30%</t>
    </r>
  </si>
  <si>
    <r>
      <rPr>
        <b/>
        <sz val="11"/>
        <color theme="1"/>
        <rFont val="Calibri"/>
        <family val="2"/>
        <scheme val="minor"/>
      </rPr>
      <t>Persentase</t>
    </r>
    <r>
      <rPr>
        <sz val="11"/>
        <color theme="1"/>
        <rFont val="Calibri"/>
        <family val="2"/>
        <scheme val="minor"/>
      </rPr>
      <t xml:space="preserve">
Accuracy: 8</t>
    </r>
    <r>
      <rPr>
        <b/>
        <sz val="11"/>
        <color theme="1"/>
        <rFont val="Calibri"/>
        <family val="2"/>
        <scheme val="minor"/>
      </rPr>
      <t>0%</t>
    </r>
    <r>
      <rPr>
        <sz val="11"/>
        <color theme="1"/>
        <rFont val="Calibri"/>
        <family val="2"/>
        <scheme val="minor"/>
      </rPr>
      <t xml:space="preserve">
F1-Score:</t>
    </r>
    <r>
      <rPr>
        <b/>
        <sz val="11"/>
        <color theme="1"/>
        <rFont val="Calibri"/>
        <family val="2"/>
        <scheme val="minor"/>
      </rPr>
      <t xml:space="preserve"> 20%</t>
    </r>
  </si>
  <si>
    <r>
      <rPr>
        <b/>
        <sz val="11"/>
        <color theme="1"/>
        <rFont val="Calibri"/>
        <family val="2"/>
        <scheme val="minor"/>
      </rPr>
      <t>Persentase</t>
    </r>
    <r>
      <rPr>
        <sz val="11"/>
        <color theme="1"/>
        <rFont val="Calibri"/>
        <family val="2"/>
        <scheme val="minor"/>
      </rPr>
      <t xml:space="preserve">
Accuracy: </t>
    </r>
    <r>
      <rPr>
        <b/>
        <sz val="11"/>
        <color theme="1"/>
        <rFont val="Calibri"/>
        <family val="2"/>
        <scheme val="minor"/>
      </rPr>
      <t>90%</t>
    </r>
    <r>
      <rPr>
        <sz val="11"/>
        <color theme="1"/>
        <rFont val="Calibri"/>
        <family val="2"/>
        <scheme val="minor"/>
      </rPr>
      <t xml:space="preserve">
F1-Score:</t>
    </r>
    <r>
      <rPr>
        <b/>
        <sz val="11"/>
        <color theme="1"/>
        <rFont val="Calibri"/>
        <family val="2"/>
        <scheme val="minor"/>
      </rPr>
      <t xml:space="preserve"> 10%</t>
    </r>
  </si>
  <si>
    <r>
      <rPr>
        <b/>
        <sz val="11"/>
        <color theme="1"/>
        <rFont val="Calibri"/>
        <family val="2"/>
        <scheme val="minor"/>
      </rPr>
      <t>Persentase</t>
    </r>
    <r>
      <rPr>
        <sz val="11"/>
        <color theme="1"/>
        <rFont val="Calibri"/>
        <family val="2"/>
        <scheme val="minor"/>
      </rPr>
      <t xml:space="preserve">
Accuracy: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 xml:space="preserve">
F1-Score:</t>
    </r>
    <r>
      <rPr>
        <b/>
        <sz val="11"/>
        <color theme="1"/>
        <rFont val="Calibri"/>
        <family val="2"/>
        <scheme val="minor"/>
      </rPr>
      <t xml:space="preserve"> 50%</t>
    </r>
  </si>
  <si>
    <t>Classification Report</t>
  </si>
  <si>
    <t>0.9999</t>
  </si>
  <si>
    <t>Weight</t>
  </si>
  <si>
    <t>1:1:1</t>
  </si>
  <si>
    <t>1:1:2</t>
  </si>
  <si>
    <t>1:2:1</t>
  </si>
  <si>
    <t>ROC AUC</t>
  </si>
  <si>
    <t>Persentase
(50%, 25%, 25%)</t>
  </si>
  <si>
    <t>Persentase
(60%, 20%, 20%)</t>
  </si>
  <si>
    <t>Persentase
(70%, 15%, 15%)</t>
  </si>
  <si>
    <t>Persentase
(80%, 10%, 10%)</t>
  </si>
  <si>
    <t>Persentase
(40%, 30%, 30%)</t>
  </si>
  <si>
    <t>Metrik</t>
  </si>
  <si>
    <t>Ensemble</t>
  </si>
  <si>
    <t>accuracy</t>
  </si>
  <si>
    <t>f1-score</t>
  </si>
  <si>
    <t>performance</t>
  </si>
  <si>
    <t>Epoch Auto (EarlyStopping)</t>
  </si>
  <si>
    <r>
      <t xml:space="preserve">Accuracy: </t>
    </r>
    <r>
      <rPr>
        <b/>
        <sz val="12"/>
        <color theme="1"/>
        <rFont val="Times New Roman"/>
        <family val="1"/>
      </rPr>
      <t>50%</t>
    </r>
    <r>
      <rPr>
        <sz val="12"/>
        <color theme="1"/>
        <rFont val="Times New Roman"/>
        <family val="1"/>
      </rPr>
      <t xml:space="preserve">
F1-Score:</t>
    </r>
    <r>
      <rPr>
        <b/>
        <sz val="12"/>
        <color theme="1"/>
        <rFont val="Times New Roman"/>
        <family val="1"/>
      </rPr>
      <t xml:space="preserve"> 50%</t>
    </r>
  </si>
  <si>
    <r>
      <t xml:space="preserve">Accuracy: </t>
    </r>
    <r>
      <rPr>
        <b/>
        <sz val="12"/>
        <color theme="1"/>
        <rFont val="Times New Roman"/>
        <family val="1"/>
      </rPr>
      <t>60%</t>
    </r>
    <r>
      <rPr>
        <sz val="12"/>
        <color theme="1"/>
        <rFont val="Times New Roman"/>
        <family val="1"/>
      </rPr>
      <t xml:space="preserve">
F1-Score:</t>
    </r>
    <r>
      <rPr>
        <b/>
        <sz val="12"/>
        <color theme="1"/>
        <rFont val="Times New Roman"/>
        <family val="1"/>
      </rPr>
      <t xml:space="preserve"> 40%</t>
    </r>
  </si>
  <si>
    <r>
      <t>Accuracy: 7</t>
    </r>
    <r>
      <rPr>
        <b/>
        <sz val="12"/>
        <color theme="1"/>
        <rFont val="Times New Roman"/>
        <family val="1"/>
      </rPr>
      <t>0%</t>
    </r>
    <r>
      <rPr>
        <sz val="12"/>
        <color theme="1"/>
        <rFont val="Times New Roman"/>
        <family val="1"/>
      </rPr>
      <t xml:space="preserve">
F1-Score:</t>
    </r>
    <r>
      <rPr>
        <b/>
        <sz val="12"/>
        <color theme="1"/>
        <rFont val="Times New Roman"/>
        <family val="1"/>
      </rPr>
      <t xml:space="preserve"> 30%</t>
    </r>
  </si>
  <si>
    <r>
      <t>Accuracy: 8</t>
    </r>
    <r>
      <rPr>
        <b/>
        <sz val="12"/>
        <color theme="1"/>
        <rFont val="Times New Roman"/>
        <family val="1"/>
      </rPr>
      <t>0%</t>
    </r>
    <r>
      <rPr>
        <sz val="12"/>
        <color theme="1"/>
        <rFont val="Times New Roman"/>
        <family val="1"/>
      </rPr>
      <t xml:space="preserve">
F1-Score:</t>
    </r>
    <r>
      <rPr>
        <b/>
        <sz val="12"/>
        <color theme="1"/>
        <rFont val="Times New Roman"/>
        <family val="1"/>
      </rPr>
      <t xml:space="preserve"> 20%</t>
    </r>
  </si>
  <si>
    <r>
      <t xml:space="preserve">Accuracy: </t>
    </r>
    <r>
      <rPr>
        <b/>
        <sz val="12"/>
        <color theme="1"/>
        <rFont val="Times New Roman"/>
        <family val="1"/>
      </rPr>
      <t>90%</t>
    </r>
    <r>
      <rPr>
        <sz val="12"/>
        <color theme="1"/>
        <rFont val="Times New Roman"/>
        <family val="1"/>
      </rPr>
      <t xml:space="preserve">
F1-Score:</t>
    </r>
    <r>
      <rPr>
        <b/>
        <sz val="12"/>
        <color theme="1"/>
        <rFont val="Times New Roman"/>
        <family val="1"/>
      </rPr>
      <t xml:space="preserve"> 10%</t>
    </r>
  </si>
  <si>
    <t>0.83</t>
  </si>
  <si>
    <t>0.85</t>
  </si>
  <si>
    <t>0.81</t>
  </si>
  <si>
    <t>0.82</t>
  </si>
  <si>
    <t>0.84</t>
  </si>
  <si>
    <t>0.87</t>
  </si>
  <si>
    <t>0.86</t>
  </si>
  <si>
    <t>0.89</t>
  </si>
  <si>
    <t>0.88</t>
  </si>
  <si>
    <t>0.0001</t>
  </si>
  <si>
    <t>0.91</t>
  </si>
  <si>
    <t>0.94</t>
  </si>
  <si>
    <t>0.93</t>
  </si>
  <si>
    <t>1.0000e-06</t>
  </si>
  <si>
    <t>0.77</t>
  </si>
  <si>
    <t>0.79</t>
  </si>
  <si>
    <t>0.92</t>
  </si>
  <si>
    <t>0.95</t>
  </si>
  <si>
    <r>
      <rPr>
        <b/>
        <sz val="12"/>
        <color theme="1"/>
        <rFont val="Times New Roman"/>
        <family val="1"/>
      </rPr>
      <t>Persentase</t>
    </r>
    <r>
      <rPr>
        <sz val="12"/>
        <color theme="1"/>
        <rFont val="Times New Roman"/>
        <family val="1"/>
      </rPr>
      <t xml:space="preserve">
Accuracy: </t>
    </r>
    <r>
      <rPr>
        <b/>
        <sz val="12"/>
        <color theme="1"/>
        <rFont val="Times New Roman"/>
        <family val="1"/>
      </rPr>
      <t>50%</t>
    </r>
    <r>
      <rPr>
        <sz val="12"/>
        <color theme="1"/>
        <rFont val="Times New Roman"/>
        <family val="1"/>
      </rPr>
      <t xml:space="preserve">
F1-Score:</t>
    </r>
    <r>
      <rPr>
        <b/>
        <sz val="12"/>
        <color theme="1"/>
        <rFont val="Times New Roman"/>
        <family val="1"/>
      </rPr>
      <t xml:space="preserve"> 50%</t>
    </r>
  </si>
  <si>
    <r>
      <rPr>
        <b/>
        <sz val="12"/>
        <color theme="1"/>
        <rFont val="Times New Roman"/>
        <family val="1"/>
      </rPr>
      <t>Persentase</t>
    </r>
    <r>
      <rPr>
        <sz val="12"/>
        <color theme="1"/>
        <rFont val="Times New Roman"/>
        <family val="1"/>
      </rPr>
      <t xml:space="preserve">
Accuracy: </t>
    </r>
    <r>
      <rPr>
        <b/>
        <sz val="12"/>
        <color theme="1"/>
        <rFont val="Times New Roman"/>
        <family val="1"/>
      </rPr>
      <t>60%</t>
    </r>
    <r>
      <rPr>
        <sz val="12"/>
        <color theme="1"/>
        <rFont val="Times New Roman"/>
        <family val="1"/>
      </rPr>
      <t xml:space="preserve">
F1-Score:</t>
    </r>
    <r>
      <rPr>
        <b/>
        <sz val="12"/>
        <color theme="1"/>
        <rFont val="Times New Roman"/>
        <family val="1"/>
      </rPr>
      <t xml:space="preserve"> 40%</t>
    </r>
  </si>
  <si>
    <r>
      <rPr>
        <b/>
        <sz val="12"/>
        <color theme="1"/>
        <rFont val="Times New Roman"/>
        <family val="1"/>
      </rPr>
      <t>Persentase</t>
    </r>
    <r>
      <rPr>
        <sz val="12"/>
        <color theme="1"/>
        <rFont val="Times New Roman"/>
        <family val="1"/>
      </rPr>
      <t xml:space="preserve">
Accuracy: 7</t>
    </r>
    <r>
      <rPr>
        <b/>
        <sz val="12"/>
        <color theme="1"/>
        <rFont val="Times New Roman"/>
        <family val="1"/>
      </rPr>
      <t>0%</t>
    </r>
    <r>
      <rPr>
        <sz val="12"/>
        <color theme="1"/>
        <rFont val="Times New Roman"/>
        <family val="1"/>
      </rPr>
      <t xml:space="preserve">
F1-Score:</t>
    </r>
    <r>
      <rPr>
        <b/>
        <sz val="12"/>
        <color theme="1"/>
        <rFont val="Times New Roman"/>
        <family val="1"/>
      </rPr>
      <t xml:space="preserve"> 30%</t>
    </r>
  </si>
  <si>
    <r>
      <rPr>
        <b/>
        <sz val="12"/>
        <color theme="1"/>
        <rFont val="Times New Roman"/>
        <family val="1"/>
      </rPr>
      <t>Persentase</t>
    </r>
    <r>
      <rPr>
        <sz val="12"/>
        <color theme="1"/>
        <rFont val="Times New Roman"/>
        <family val="1"/>
      </rPr>
      <t xml:space="preserve">
Accuracy: 8</t>
    </r>
    <r>
      <rPr>
        <b/>
        <sz val="12"/>
        <color theme="1"/>
        <rFont val="Times New Roman"/>
        <family val="1"/>
      </rPr>
      <t>0%</t>
    </r>
    <r>
      <rPr>
        <sz val="12"/>
        <color theme="1"/>
        <rFont val="Times New Roman"/>
        <family val="1"/>
      </rPr>
      <t xml:space="preserve">
F1-Score:</t>
    </r>
    <r>
      <rPr>
        <b/>
        <sz val="12"/>
        <color theme="1"/>
        <rFont val="Times New Roman"/>
        <family val="1"/>
      </rPr>
      <t xml:space="preserve"> 20%</t>
    </r>
  </si>
  <si>
    <r>
      <rPr>
        <b/>
        <sz val="12"/>
        <color theme="1"/>
        <rFont val="Times New Roman"/>
        <family val="1"/>
      </rPr>
      <t>Persentase</t>
    </r>
    <r>
      <rPr>
        <sz val="12"/>
        <color theme="1"/>
        <rFont val="Times New Roman"/>
        <family val="1"/>
      </rPr>
      <t xml:space="preserve">
Accuracy: </t>
    </r>
    <r>
      <rPr>
        <b/>
        <sz val="12"/>
        <color theme="1"/>
        <rFont val="Times New Roman"/>
        <family val="1"/>
      </rPr>
      <t>90%</t>
    </r>
    <r>
      <rPr>
        <sz val="12"/>
        <color theme="1"/>
        <rFont val="Times New Roman"/>
        <family val="1"/>
      </rPr>
      <t xml:space="preserve">
F1-Score:</t>
    </r>
    <r>
      <rPr>
        <b/>
        <sz val="12"/>
        <color theme="1"/>
        <rFont val="Times New Roman"/>
        <family val="1"/>
      </rPr>
      <t xml:space="preserve"> 10%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</si>
</sst>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0" fillId="8" borderId="1" xfId="0" quotePrefix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0" fillId="5" borderId="3" xfId="0" applyNumberForma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6" fillId="9" borderId="11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7" fillId="9" borderId="12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10" fillId="0" borderId="2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6" fillId="0" borderId="1" xfId="0" quotePrefix="1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49" fontId="10" fillId="0" borderId="2" xfId="0" quotePrefix="1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49" fontId="10" fillId="9" borderId="2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9" fontId="10" fillId="9" borderId="3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49" fontId="6" fillId="9" borderId="2" xfId="0" applyNumberFormat="1" applyFont="1" applyFill="1" applyBorder="1" applyAlignment="1">
      <alignment horizontal="center" vertical="center"/>
    </xf>
    <xf numFmtId="49" fontId="6" fillId="9" borderId="3" xfId="0" applyNumberFormat="1" applyFont="1" applyFill="1" applyBorder="1" applyAlignment="1">
      <alignment horizontal="center" vertical="center"/>
    </xf>
    <xf numFmtId="0" fontId="6" fillId="9" borderId="2" xfId="0" quotePrefix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25B4A-DC30-40E0-B05E-8C8478357D87}">
  <dimension ref="B1:S145"/>
  <sheetViews>
    <sheetView tabSelected="1" topLeftCell="A128" zoomScale="85" zoomScaleNormal="85" workbookViewId="0">
      <selection activeCell="B136" activeCellId="3" sqref="B25:S34 B62:S71 B99:S108 B136:S145"/>
    </sheetView>
  </sheetViews>
  <sheetFormatPr defaultRowHeight="15.75" x14ac:dyDescent="0.25"/>
  <cols>
    <col min="1" max="1" width="2.85546875" style="121" customWidth="1"/>
    <col min="2" max="2" width="7.42578125" style="121" bestFit="1" customWidth="1"/>
    <col min="3" max="3" width="9.42578125" style="121" bestFit="1" customWidth="1"/>
    <col min="4" max="4" width="11.85546875" style="121" bestFit="1" customWidth="1"/>
    <col min="5" max="5" width="7.140625" style="121" bestFit="1" customWidth="1"/>
    <col min="6" max="6" width="13.140625" style="121" bestFit="1" customWidth="1"/>
    <col min="7" max="7" width="12.140625" style="121" hidden="1" customWidth="1"/>
    <col min="8" max="8" width="10.5703125" style="121" hidden="1" customWidth="1"/>
    <col min="9" max="10" width="11.7109375" style="121" hidden="1" customWidth="1"/>
    <col min="11" max="12" width="10.5703125" style="121" bestFit="1" customWidth="1"/>
    <col min="13" max="13" width="9.28515625" style="121" customWidth="1"/>
    <col min="14" max="14" width="10.28515625" style="121" bestFit="1" customWidth="1"/>
    <col min="15" max="19" width="12.42578125" style="121" bestFit="1" customWidth="1"/>
    <col min="20" max="36" width="11.42578125" style="121" customWidth="1"/>
    <col min="37" max="38" width="10.7109375" style="121" customWidth="1"/>
    <col min="39" max="42" width="9.28515625" style="121" customWidth="1"/>
    <col min="43" max="16384" width="9.140625" style="121"/>
  </cols>
  <sheetData>
    <row r="1" spans="2:19" ht="30" customHeight="1" x14ac:dyDescent="0.25">
      <c r="B1" s="151" t="s">
        <v>106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</row>
    <row r="2" spans="2:19" x14ac:dyDescent="0.25"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</row>
    <row r="3" spans="2:19" ht="15" customHeight="1" x14ac:dyDescent="0.25">
      <c r="B3" s="152" t="s">
        <v>3</v>
      </c>
      <c r="C3" s="153" t="s">
        <v>109</v>
      </c>
      <c r="D3" s="154"/>
      <c r="E3" s="152" t="s">
        <v>0</v>
      </c>
      <c r="F3" s="152" t="s">
        <v>22</v>
      </c>
      <c r="G3" s="155" t="s">
        <v>46</v>
      </c>
      <c r="H3" s="155"/>
      <c r="I3" s="155"/>
      <c r="J3" s="155"/>
      <c r="K3" s="155" t="s">
        <v>116</v>
      </c>
      <c r="L3" s="155"/>
      <c r="M3" s="155"/>
      <c r="N3" s="155"/>
      <c r="O3" s="156" t="s">
        <v>157</v>
      </c>
      <c r="P3" s="156" t="s">
        <v>158</v>
      </c>
      <c r="Q3" s="156" t="s">
        <v>159</v>
      </c>
      <c r="R3" s="156" t="s">
        <v>160</v>
      </c>
      <c r="S3" s="156" t="s">
        <v>161</v>
      </c>
    </row>
    <row r="4" spans="2:19" ht="32.25" thickBot="1" x14ac:dyDescent="0.3">
      <c r="B4" s="152"/>
      <c r="C4" s="157" t="s">
        <v>5</v>
      </c>
      <c r="D4" s="158" t="s">
        <v>110</v>
      </c>
      <c r="E4" s="152"/>
      <c r="F4" s="152"/>
      <c r="G4" s="159" t="s">
        <v>1</v>
      </c>
      <c r="H4" s="160" t="s">
        <v>8</v>
      </c>
      <c r="I4" s="160" t="s">
        <v>9</v>
      </c>
      <c r="J4" s="160" t="s">
        <v>7</v>
      </c>
      <c r="K4" s="159" t="s">
        <v>10</v>
      </c>
      <c r="L4" s="159" t="s">
        <v>11</v>
      </c>
      <c r="M4" s="159" t="s">
        <v>12</v>
      </c>
      <c r="N4" s="159" t="s">
        <v>13</v>
      </c>
      <c r="O4" s="161"/>
      <c r="P4" s="161"/>
      <c r="Q4" s="161"/>
      <c r="R4" s="161"/>
      <c r="S4" s="161"/>
    </row>
    <row r="5" spans="2:19" x14ac:dyDescent="0.25">
      <c r="B5" s="162" t="s">
        <v>4</v>
      </c>
      <c r="C5" s="163" t="s">
        <v>6</v>
      </c>
      <c r="D5" s="164">
        <v>0.01</v>
      </c>
      <c r="E5" s="163">
        <v>10</v>
      </c>
      <c r="F5" s="165" t="s">
        <v>18</v>
      </c>
      <c r="G5" s="166">
        <v>0.39100000000000001</v>
      </c>
      <c r="H5" s="166">
        <v>0.81810000000000005</v>
      </c>
      <c r="I5" s="166" t="s">
        <v>16</v>
      </c>
      <c r="J5" s="166">
        <v>0.4587</v>
      </c>
      <c r="K5" s="111">
        <v>0.78</v>
      </c>
      <c r="L5" s="112">
        <v>0.86</v>
      </c>
      <c r="M5" s="112">
        <v>0.67</v>
      </c>
      <c r="N5" s="112">
        <v>0.75</v>
      </c>
      <c r="O5" s="144">
        <f>ROUND(($K5*0.5)+($N5*0.5),4)</f>
        <v>0.76500000000000001</v>
      </c>
      <c r="P5" s="144">
        <f>ROUND(($K5*0.6)+($N5*0.4),4)</f>
        <v>0.76800000000000002</v>
      </c>
      <c r="Q5" s="144">
        <f>ROUND(($K5*0.7)+($N5*0.3),4)</f>
        <v>0.77100000000000002</v>
      </c>
      <c r="R5" s="144">
        <f>ROUND(($K5*0.8)+($N5*0.2),4)</f>
        <v>0.77400000000000002</v>
      </c>
      <c r="S5" s="144">
        <f>ROUND(($K5*0.9)+($N5*0.1),4)</f>
        <v>0.77700000000000002</v>
      </c>
    </row>
    <row r="6" spans="2:19" x14ac:dyDescent="0.25">
      <c r="B6" s="167"/>
      <c r="C6" s="163"/>
      <c r="D6" s="164"/>
      <c r="E6" s="163"/>
      <c r="F6" s="165" t="s">
        <v>17</v>
      </c>
      <c r="G6" s="168"/>
      <c r="H6" s="168"/>
      <c r="I6" s="168"/>
      <c r="J6" s="168"/>
      <c r="K6" s="113"/>
      <c r="L6" s="114">
        <v>0.73</v>
      </c>
      <c r="M6" s="114">
        <v>0.89</v>
      </c>
      <c r="N6" s="114">
        <v>0.8</v>
      </c>
      <c r="O6" s="140"/>
      <c r="P6" s="140"/>
      <c r="Q6" s="140"/>
      <c r="R6" s="140"/>
      <c r="S6" s="140"/>
    </row>
    <row r="7" spans="2:19" x14ac:dyDescent="0.25">
      <c r="B7" s="167"/>
      <c r="C7" s="163" t="s">
        <v>6</v>
      </c>
      <c r="D7" s="164">
        <v>1E-3</v>
      </c>
      <c r="E7" s="163">
        <v>10</v>
      </c>
      <c r="F7" s="165" t="s">
        <v>18</v>
      </c>
      <c r="G7" s="166" t="s">
        <v>19</v>
      </c>
      <c r="H7" s="166" t="s">
        <v>20</v>
      </c>
      <c r="I7" s="169">
        <v>0.39810000000000001</v>
      </c>
      <c r="J7" s="166" t="s">
        <v>21</v>
      </c>
      <c r="K7" s="113">
        <v>0.83</v>
      </c>
      <c r="L7" s="114">
        <v>0.78</v>
      </c>
      <c r="M7" s="114">
        <v>0.91</v>
      </c>
      <c r="N7" s="114">
        <v>0.84</v>
      </c>
      <c r="O7" s="144">
        <f t="shared" ref="O7:O12" si="0">ROUND(($K7*0.5)+($N7*0.5),4)</f>
        <v>0.83499999999999996</v>
      </c>
      <c r="P7" s="144">
        <f t="shared" ref="P7:P12" si="1">ROUND(($K7*0.6)+($N7*0.4),4)</f>
        <v>0.83399999999999996</v>
      </c>
      <c r="Q7" s="144">
        <f t="shared" ref="Q7:Q12" si="2">ROUND(($K7*0.7)+($N7*0.3),4)</f>
        <v>0.83299999999999996</v>
      </c>
      <c r="R7" s="144">
        <f t="shared" ref="R7:R12" si="3">ROUND(($K7*0.8)+($N7*0.2),4)</f>
        <v>0.83199999999999996</v>
      </c>
      <c r="S7" s="144">
        <f t="shared" ref="S7:S12" si="4">ROUND(($K7*0.9)+($N7*0.1),4)</f>
        <v>0.83099999999999996</v>
      </c>
    </row>
    <row r="8" spans="2:19" x14ac:dyDescent="0.25">
      <c r="B8" s="167"/>
      <c r="C8" s="163"/>
      <c r="D8" s="164"/>
      <c r="E8" s="163"/>
      <c r="F8" s="165" t="s">
        <v>17</v>
      </c>
      <c r="G8" s="168"/>
      <c r="H8" s="168"/>
      <c r="I8" s="170"/>
      <c r="J8" s="168"/>
      <c r="K8" s="113"/>
      <c r="L8" s="114">
        <v>0.89</v>
      </c>
      <c r="M8" s="114">
        <v>0.75</v>
      </c>
      <c r="N8" s="114">
        <v>0.81</v>
      </c>
      <c r="O8" s="140"/>
      <c r="P8" s="140"/>
      <c r="Q8" s="140"/>
      <c r="R8" s="140"/>
      <c r="S8" s="140"/>
    </row>
    <row r="9" spans="2:19" x14ac:dyDescent="0.25">
      <c r="B9" s="167"/>
      <c r="C9" s="163" t="s">
        <v>6</v>
      </c>
      <c r="D9" s="164">
        <v>1E-4</v>
      </c>
      <c r="E9" s="163">
        <v>10</v>
      </c>
      <c r="F9" s="165" t="s">
        <v>18</v>
      </c>
      <c r="G9" s="171" t="s">
        <v>24</v>
      </c>
      <c r="H9" s="171">
        <v>0.96060000000000001</v>
      </c>
      <c r="I9" s="171">
        <v>0.26950000000000002</v>
      </c>
      <c r="J9" s="171">
        <v>0.90249999999999997</v>
      </c>
      <c r="K9" s="113">
        <v>0.9</v>
      </c>
      <c r="L9" s="116">
        <v>0.87</v>
      </c>
      <c r="M9" s="116">
        <v>0.95</v>
      </c>
      <c r="N9" s="116">
        <v>0.91</v>
      </c>
      <c r="O9" s="144">
        <f t="shared" ref="O9:O12" si="5">ROUND(($K9*0.5)+($N9*0.5),4)</f>
        <v>0.90500000000000003</v>
      </c>
      <c r="P9" s="144">
        <f t="shared" ref="P9:P12" si="6">ROUND(($K9*0.6)+($N9*0.4),4)</f>
        <v>0.90400000000000003</v>
      </c>
      <c r="Q9" s="144">
        <f t="shared" ref="Q9:Q12" si="7">ROUND(($K9*0.7)+($N9*0.3),4)</f>
        <v>0.90300000000000002</v>
      </c>
      <c r="R9" s="144">
        <f t="shared" ref="R9:R12" si="8">ROUND(($K9*0.8)+($N9*0.2),4)</f>
        <v>0.90200000000000002</v>
      </c>
      <c r="S9" s="144">
        <f t="shared" ref="S9:S12" si="9">ROUND(($K9*0.9)+($N9*0.1),4)</f>
        <v>0.90100000000000002</v>
      </c>
    </row>
    <row r="10" spans="2:19" x14ac:dyDescent="0.25">
      <c r="B10" s="167"/>
      <c r="C10" s="163"/>
      <c r="D10" s="164"/>
      <c r="E10" s="163"/>
      <c r="F10" s="165" t="s">
        <v>17</v>
      </c>
      <c r="G10" s="172"/>
      <c r="H10" s="172"/>
      <c r="I10" s="172"/>
      <c r="J10" s="172"/>
      <c r="K10" s="113"/>
      <c r="L10" s="116">
        <v>0.94</v>
      </c>
      <c r="M10" s="116">
        <v>0.86</v>
      </c>
      <c r="N10" s="116">
        <v>0.9</v>
      </c>
      <c r="O10" s="140"/>
      <c r="P10" s="140"/>
      <c r="Q10" s="140"/>
      <c r="R10" s="140"/>
      <c r="S10" s="140"/>
    </row>
    <row r="11" spans="2:19" x14ac:dyDescent="0.25">
      <c r="B11" s="167"/>
      <c r="C11" s="163" t="s">
        <v>2</v>
      </c>
      <c r="D11" s="164" t="s">
        <v>25</v>
      </c>
      <c r="E11" s="163">
        <v>10</v>
      </c>
      <c r="F11" s="165" t="s">
        <v>18</v>
      </c>
      <c r="G11" s="169">
        <v>0.21440000000000001</v>
      </c>
      <c r="H11" s="173" t="s">
        <v>100</v>
      </c>
      <c r="I11" s="169">
        <v>0.33760000000000001</v>
      </c>
      <c r="J11" s="171" t="s">
        <v>27</v>
      </c>
      <c r="K11" s="113">
        <v>0.88</v>
      </c>
      <c r="L11" s="116">
        <v>0.86</v>
      </c>
      <c r="M11" s="116">
        <v>0.91</v>
      </c>
      <c r="N11" s="116">
        <v>0.89</v>
      </c>
      <c r="O11" s="144">
        <f t="shared" ref="O11:O12" si="10">ROUND(($K11*0.5)+($N11*0.5),4)</f>
        <v>0.88500000000000001</v>
      </c>
      <c r="P11" s="144">
        <f t="shared" ref="P11:P12" si="11">ROUND(($K11*0.6)+($N11*0.4),4)</f>
        <v>0.88400000000000001</v>
      </c>
      <c r="Q11" s="144">
        <f t="shared" ref="Q11:Q12" si="12">ROUND(($K11*0.7)+($N11*0.3),4)</f>
        <v>0.88300000000000001</v>
      </c>
      <c r="R11" s="144">
        <f t="shared" ref="R11:R12" si="13">ROUND(($K11*0.8)+($N11*0.2),4)</f>
        <v>0.88200000000000001</v>
      </c>
      <c r="S11" s="144">
        <f t="shared" ref="S11:S12" si="14">ROUND(($K11*0.9)+($N11*0.1),4)</f>
        <v>0.88100000000000001</v>
      </c>
    </row>
    <row r="12" spans="2:19" ht="16.5" thickBot="1" x14ac:dyDescent="0.3">
      <c r="B12" s="174"/>
      <c r="C12" s="163"/>
      <c r="D12" s="164"/>
      <c r="E12" s="163"/>
      <c r="F12" s="165" t="s">
        <v>17</v>
      </c>
      <c r="G12" s="170"/>
      <c r="H12" s="170"/>
      <c r="I12" s="170"/>
      <c r="J12" s="172"/>
      <c r="K12" s="120"/>
      <c r="L12" s="118">
        <v>0.9</v>
      </c>
      <c r="M12" s="118">
        <v>0.95</v>
      </c>
      <c r="N12" s="118">
        <v>0.88</v>
      </c>
      <c r="O12" s="140"/>
      <c r="P12" s="140"/>
      <c r="Q12" s="140"/>
      <c r="R12" s="140"/>
      <c r="S12" s="140"/>
    </row>
    <row r="13" spans="2:19" x14ac:dyDescent="0.25"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</row>
    <row r="14" spans="2:19" ht="15" customHeight="1" x14ac:dyDescent="0.25">
      <c r="B14" s="152" t="s">
        <v>3</v>
      </c>
      <c r="C14" s="153" t="s">
        <v>109</v>
      </c>
      <c r="D14" s="154"/>
      <c r="E14" s="152" t="s">
        <v>0</v>
      </c>
      <c r="F14" s="152" t="s">
        <v>22</v>
      </c>
      <c r="G14" s="155" t="s">
        <v>46</v>
      </c>
      <c r="H14" s="155"/>
      <c r="I14" s="155"/>
      <c r="J14" s="155"/>
      <c r="K14" s="155" t="s">
        <v>116</v>
      </c>
      <c r="L14" s="155"/>
      <c r="M14" s="155"/>
      <c r="N14" s="155"/>
      <c r="O14" s="156" t="s">
        <v>157</v>
      </c>
      <c r="P14" s="156" t="s">
        <v>158</v>
      </c>
      <c r="Q14" s="156" t="s">
        <v>159</v>
      </c>
      <c r="R14" s="156" t="s">
        <v>160</v>
      </c>
      <c r="S14" s="156" t="s">
        <v>161</v>
      </c>
    </row>
    <row r="15" spans="2:19" ht="32.25" thickBot="1" x14ac:dyDescent="0.3">
      <c r="B15" s="152"/>
      <c r="C15" s="157" t="s">
        <v>5</v>
      </c>
      <c r="D15" s="158" t="s">
        <v>110</v>
      </c>
      <c r="E15" s="152"/>
      <c r="F15" s="152"/>
      <c r="G15" s="159" t="s">
        <v>1</v>
      </c>
      <c r="H15" s="160" t="s">
        <v>8</v>
      </c>
      <c r="I15" s="160" t="s">
        <v>9</v>
      </c>
      <c r="J15" s="160" t="s">
        <v>7</v>
      </c>
      <c r="K15" s="159" t="s">
        <v>10</v>
      </c>
      <c r="L15" s="159" t="s">
        <v>11</v>
      </c>
      <c r="M15" s="159" t="s">
        <v>12</v>
      </c>
      <c r="N15" s="159" t="s">
        <v>13</v>
      </c>
      <c r="O15" s="161"/>
      <c r="P15" s="161"/>
      <c r="Q15" s="161"/>
      <c r="R15" s="161"/>
      <c r="S15" s="161"/>
    </row>
    <row r="16" spans="2:19" x14ac:dyDescent="0.25">
      <c r="B16" s="162" t="s">
        <v>14</v>
      </c>
      <c r="C16" s="169" t="s">
        <v>6</v>
      </c>
      <c r="D16" s="164">
        <v>0.01</v>
      </c>
      <c r="E16" s="163">
        <v>10</v>
      </c>
      <c r="F16" s="165" t="s">
        <v>18</v>
      </c>
      <c r="G16" s="166" t="s">
        <v>28</v>
      </c>
      <c r="H16" s="166" t="s">
        <v>29</v>
      </c>
      <c r="I16" s="166" t="s">
        <v>30</v>
      </c>
      <c r="J16" s="166" t="s">
        <v>31</v>
      </c>
      <c r="K16" s="111">
        <v>0.81</v>
      </c>
      <c r="L16" s="112">
        <v>0.79</v>
      </c>
      <c r="M16" s="112">
        <v>0.86</v>
      </c>
      <c r="N16" s="112">
        <v>0.82</v>
      </c>
      <c r="O16" s="144">
        <f>ROUND(($K16*0.5)+($N16*0.5),4)</f>
        <v>0.81499999999999995</v>
      </c>
      <c r="P16" s="144">
        <f>ROUND(($K16*0.6)+($N16*0.4),4)</f>
        <v>0.81399999999999995</v>
      </c>
      <c r="Q16" s="144">
        <f>ROUND(($K16*0.7)+($N16*0.3),4)</f>
        <v>0.81299999999999994</v>
      </c>
      <c r="R16" s="144">
        <f>ROUND(($K16*0.8)+($N16*0.2),4)</f>
        <v>0.81200000000000006</v>
      </c>
      <c r="S16" s="144">
        <f>ROUND(($K16*0.9)+($N16*0.1),4)</f>
        <v>0.81100000000000005</v>
      </c>
    </row>
    <row r="17" spans="2:19" x14ac:dyDescent="0.25">
      <c r="B17" s="167"/>
      <c r="C17" s="170"/>
      <c r="D17" s="164"/>
      <c r="E17" s="163"/>
      <c r="F17" s="165" t="s">
        <v>17</v>
      </c>
      <c r="G17" s="168"/>
      <c r="H17" s="168"/>
      <c r="I17" s="168"/>
      <c r="J17" s="168"/>
      <c r="K17" s="113"/>
      <c r="L17" s="114">
        <v>0.84</v>
      </c>
      <c r="M17" s="114">
        <v>0.76</v>
      </c>
      <c r="N17" s="114">
        <v>0.8</v>
      </c>
      <c r="O17" s="140"/>
      <c r="P17" s="140"/>
      <c r="Q17" s="140"/>
      <c r="R17" s="140"/>
      <c r="S17" s="140"/>
    </row>
    <row r="18" spans="2:19" x14ac:dyDescent="0.25">
      <c r="B18" s="167"/>
      <c r="C18" s="163" t="s">
        <v>6</v>
      </c>
      <c r="D18" s="164">
        <v>1E-3</v>
      </c>
      <c r="E18" s="163">
        <v>10</v>
      </c>
      <c r="F18" s="165" t="s">
        <v>18</v>
      </c>
      <c r="G18" s="166" t="s">
        <v>32</v>
      </c>
      <c r="H18" s="166" t="s">
        <v>33</v>
      </c>
      <c r="I18" s="169">
        <v>0.41010000000000002</v>
      </c>
      <c r="J18" s="166" t="s">
        <v>34</v>
      </c>
      <c r="K18" s="113">
        <v>0.87</v>
      </c>
      <c r="L18" s="114">
        <v>0.85</v>
      </c>
      <c r="M18" s="114">
        <v>0.9</v>
      </c>
      <c r="N18" s="114">
        <v>0.87</v>
      </c>
      <c r="O18" s="144">
        <f t="shared" ref="O18:O23" si="15">ROUND(($K18*0.5)+($N18*0.5),4)</f>
        <v>0.87</v>
      </c>
      <c r="P18" s="144">
        <f t="shared" ref="P18:P23" si="16">ROUND(($K18*0.6)+($N18*0.4),4)</f>
        <v>0.87</v>
      </c>
      <c r="Q18" s="144">
        <f t="shared" ref="Q18:Q23" si="17">ROUND(($K18*0.7)+($N18*0.3),4)</f>
        <v>0.87</v>
      </c>
      <c r="R18" s="144">
        <f t="shared" ref="R18:R23" si="18">ROUND(($K18*0.8)+($N18*0.2),4)</f>
        <v>0.87</v>
      </c>
      <c r="S18" s="144">
        <f t="shared" ref="S18:S23" si="19">ROUND(($K18*0.9)+($N18*0.1),4)</f>
        <v>0.87</v>
      </c>
    </row>
    <row r="19" spans="2:19" x14ac:dyDescent="0.25">
      <c r="B19" s="167"/>
      <c r="C19" s="163"/>
      <c r="D19" s="164"/>
      <c r="E19" s="163"/>
      <c r="F19" s="165" t="s">
        <v>17</v>
      </c>
      <c r="G19" s="168"/>
      <c r="H19" s="168"/>
      <c r="I19" s="170"/>
      <c r="J19" s="168"/>
      <c r="K19" s="113"/>
      <c r="L19" s="114">
        <v>0.89</v>
      </c>
      <c r="M19" s="114">
        <v>0.84</v>
      </c>
      <c r="N19" s="114">
        <v>0.87</v>
      </c>
      <c r="O19" s="140"/>
      <c r="P19" s="140"/>
      <c r="Q19" s="140"/>
      <c r="R19" s="140"/>
      <c r="S19" s="140"/>
    </row>
    <row r="20" spans="2:19" x14ac:dyDescent="0.25">
      <c r="B20" s="167"/>
      <c r="C20" s="163" t="s">
        <v>6</v>
      </c>
      <c r="D20" s="164">
        <v>1E-4</v>
      </c>
      <c r="E20" s="163">
        <v>10</v>
      </c>
      <c r="F20" s="165" t="s">
        <v>18</v>
      </c>
      <c r="G20" s="171" t="s">
        <v>35</v>
      </c>
      <c r="H20" s="171" t="s">
        <v>36</v>
      </c>
      <c r="I20" s="171" t="s">
        <v>37</v>
      </c>
      <c r="J20" s="171" t="s">
        <v>38</v>
      </c>
      <c r="K20" s="115">
        <v>0.88</v>
      </c>
      <c r="L20" s="116">
        <v>0.81</v>
      </c>
      <c r="M20" s="116">
        <v>0.96</v>
      </c>
      <c r="N20" s="116">
        <v>0.88</v>
      </c>
      <c r="O20" s="144">
        <f t="shared" ref="O20:O23" si="20">ROUND(($K20*0.5)+($N20*0.5),4)</f>
        <v>0.88</v>
      </c>
      <c r="P20" s="144">
        <f t="shared" ref="P20:P23" si="21">ROUND(($K20*0.6)+($N20*0.4),4)</f>
        <v>0.88</v>
      </c>
      <c r="Q20" s="144">
        <f t="shared" ref="Q20:Q23" si="22">ROUND(($K20*0.7)+($N20*0.3),4)</f>
        <v>0.88</v>
      </c>
      <c r="R20" s="144">
        <f t="shared" ref="R20:R23" si="23">ROUND(($K20*0.8)+($N20*0.2),4)</f>
        <v>0.88</v>
      </c>
      <c r="S20" s="144">
        <f t="shared" ref="S20:S23" si="24">ROUND(($K20*0.9)+($N20*0.1),4)</f>
        <v>0.88</v>
      </c>
    </row>
    <row r="21" spans="2:19" x14ac:dyDescent="0.25">
      <c r="B21" s="167"/>
      <c r="C21" s="163"/>
      <c r="D21" s="164"/>
      <c r="E21" s="163"/>
      <c r="F21" s="165" t="s">
        <v>17</v>
      </c>
      <c r="G21" s="172"/>
      <c r="H21" s="172"/>
      <c r="I21" s="172"/>
      <c r="J21" s="172"/>
      <c r="K21" s="115"/>
      <c r="L21" s="116">
        <v>0.95</v>
      </c>
      <c r="M21" s="116">
        <v>0.78</v>
      </c>
      <c r="N21" s="116">
        <v>0.86</v>
      </c>
      <c r="O21" s="140"/>
      <c r="P21" s="140"/>
      <c r="Q21" s="140"/>
      <c r="R21" s="140"/>
      <c r="S21" s="140"/>
    </row>
    <row r="22" spans="2:19" x14ac:dyDescent="0.25">
      <c r="B22" s="167"/>
      <c r="C22" s="163" t="s">
        <v>2</v>
      </c>
      <c r="D22" s="164" t="s">
        <v>25</v>
      </c>
      <c r="E22" s="163">
        <v>10</v>
      </c>
      <c r="F22" s="165" t="s">
        <v>18</v>
      </c>
      <c r="G22" s="169">
        <v>0.2291</v>
      </c>
      <c r="H22" s="169">
        <v>0.92190000000000005</v>
      </c>
      <c r="I22" s="169">
        <v>0.35809999999999997</v>
      </c>
      <c r="J22" s="171" t="s">
        <v>38</v>
      </c>
      <c r="K22" s="115">
        <v>0.87</v>
      </c>
      <c r="L22" s="116">
        <v>0.83</v>
      </c>
      <c r="M22" s="116">
        <v>0.92</v>
      </c>
      <c r="N22" s="116">
        <v>0.87</v>
      </c>
      <c r="O22" s="144">
        <f t="shared" ref="O22:O23" si="25">ROUND(($K22*0.5)+($N22*0.5),4)</f>
        <v>0.87</v>
      </c>
      <c r="P22" s="144">
        <f t="shared" ref="P22:P23" si="26">ROUND(($K22*0.6)+($N22*0.4),4)</f>
        <v>0.87</v>
      </c>
      <c r="Q22" s="144">
        <f t="shared" ref="Q22:Q23" si="27">ROUND(($K22*0.7)+($N22*0.3),4)</f>
        <v>0.87</v>
      </c>
      <c r="R22" s="144">
        <f t="shared" ref="R22:R23" si="28">ROUND(($K22*0.8)+($N22*0.2),4)</f>
        <v>0.87</v>
      </c>
      <c r="S22" s="144">
        <f t="shared" ref="S22:S23" si="29">ROUND(($K22*0.9)+($N22*0.1),4)</f>
        <v>0.87</v>
      </c>
    </row>
    <row r="23" spans="2:19" ht="16.5" thickBot="1" x14ac:dyDescent="0.3">
      <c r="B23" s="174"/>
      <c r="C23" s="163"/>
      <c r="D23" s="164"/>
      <c r="E23" s="163"/>
      <c r="F23" s="165" t="s">
        <v>17</v>
      </c>
      <c r="G23" s="170"/>
      <c r="H23" s="170"/>
      <c r="I23" s="170"/>
      <c r="J23" s="172"/>
      <c r="K23" s="117"/>
      <c r="L23" s="118">
        <v>0.91</v>
      </c>
      <c r="M23" s="118">
        <v>0.81</v>
      </c>
      <c r="N23" s="118">
        <v>0.86</v>
      </c>
      <c r="O23" s="140"/>
      <c r="P23" s="140"/>
      <c r="Q23" s="140"/>
      <c r="R23" s="140"/>
      <c r="S23" s="140"/>
    </row>
    <row r="24" spans="2:19" x14ac:dyDescent="0.25"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</row>
    <row r="25" spans="2:19" ht="15" customHeight="1" x14ac:dyDescent="0.25">
      <c r="B25" s="152" t="s">
        <v>3</v>
      </c>
      <c r="C25" s="153" t="s">
        <v>109</v>
      </c>
      <c r="D25" s="154"/>
      <c r="E25" s="152" t="s">
        <v>0</v>
      </c>
      <c r="F25" s="152" t="s">
        <v>22</v>
      </c>
      <c r="G25" s="155" t="s">
        <v>46</v>
      </c>
      <c r="H25" s="155"/>
      <c r="I25" s="155"/>
      <c r="J25" s="155"/>
      <c r="K25" s="155" t="s">
        <v>116</v>
      </c>
      <c r="L25" s="155"/>
      <c r="M25" s="155"/>
      <c r="N25" s="155"/>
      <c r="O25" s="156" t="s">
        <v>157</v>
      </c>
      <c r="P25" s="156" t="s">
        <v>158</v>
      </c>
      <c r="Q25" s="156" t="s">
        <v>159</v>
      </c>
      <c r="R25" s="156" t="s">
        <v>160</v>
      </c>
      <c r="S25" s="156" t="s">
        <v>161</v>
      </c>
    </row>
    <row r="26" spans="2:19" ht="32.25" thickBot="1" x14ac:dyDescent="0.3">
      <c r="B26" s="152"/>
      <c r="C26" s="157" t="s">
        <v>5</v>
      </c>
      <c r="D26" s="158" t="s">
        <v>110</v>
      </c>
      <c r="E26" s="152"/>
      <c r="F26" s="152"/>
      <c r="G26" s="159" t="s">
        <v>1</v>
      </c>
      <c r="H26" s="160" t="s">
        <v>8</v>
      </c>
      <c r="I26" s="160" t="s">
        <v>9</v>
      </c>
      <c r="J26" s="160" t="s">
        <v>7</v>
      </c>
      <c r="K26" s="159" t="s">
        <v>10</v>
      </c>
      <c r="L26" s="159" t="s">
        <v>11</v>
      </c>
      <c r="M26" s="159" t="s">
        <v>12</v>
      </c>
      <c r="N26" s="159" t="s">
        <v>13</v>
      </c>
      <c r="O26" s="161"/>
      <c r="P26" s="161"/>
      <c r="Q26" s="161"/>
      <c r="R26" s="161"/>
      <c r="S26" s="161"/>
    </row>
    <row r="27" spans="2:19" x14ac:dyDescent="0.25">
      <c r="B27" s="162" t="s">
        <v>15</v>
      </c>
      <c r="C27" s="163" t="s">
        <v>6</v>
      </c>
      <c r="D27" s="164">
        <v>0.01</v>
      </c>
      <c r="E27" s="163">
        <v>10</v>
      </c>
      <c r="F27" s="165" t="s">
        <v>18</v>
      </c>
      <c r="G27" s="166" t="s">
        <v>39</v>
      </c>
      <c r="H27" s="166" t="s">
        <v>40</v>
      </c>
      <c r="I27" s="166" t="s">
        <v>41</v>
      </c>
      <c r="J27" s="166" t="s">
        <v>42</v>
      </c>
      <c r="K27" s="111">
        <v>0.89</v>
      </c>
      <c r="L27" s="112">
        <v>0.88</v>
      </c>
      <c r="M27" s="112">
        <v>0.9</v>
      </c>
      <c r="N27" s="112">
        <v>0.89</v>
      </c>
      <c r="O27" s="144">
        <f>ROUND(($K27*0.5)+($N27*0.5),4)</f>
        <v>0.89</v>
      </c>
      <c r="P27" s="144">
        <f>ROUND(($K27*0.6)+($N27*0.4),4)</f>
        <v>0.89</v>
      </c>
      <c r="Q27" s="144">
        <f>ROUND(($K27*0.7)+($N27*0.3),4)</f>
        <v>0.89</v>
      </c>
      <c r="R27" s="144">
        <f>ROUND(($K27*0.8)+($N27*0.2),4)</f>
        <v>0.89</v>
      </c>
      <c r="S27" s="144">
        <f>ROUND(($K27*0.9)+($N27*0.1),4)</f>
        <v>0.89</v>
      </c>
    </row>
    <row r="28" spans="2:19" x14ac:dyDescent="0.25">
      <c r="B28" s="167"/>
      <c r="C28" s="163"/>
      <c r="D28" s="164"/>
      <c r="E28" s="163"/>
      <c r="F28" s="165" t="s">
        <v>17</v>
      </c>
      <c r="G28" s="168"/>
      <c r="H28" s="168"/>
      <c r="I28" s="168"/>
      <c r="J28" s="168"/>
      <c r="K28" s="113"/>
      <c r="L28" s="114">
        <v>0.9</v>
      </c>
      <c r="M28" s="114">
        <v>0.87</v>
      </c>
      <c r="N28" s="114">
        <v>0.89</v>
      </c>
      <c r="O28" s="140"/>
      <c r="P28" s="140"/>
      <c r="Q28" s="140"/>
      <c r="R28" s="140"/>
      <c r="S28" s="140"/>
    </row>
    <row r="29" spans="2:19" x14ac:dyDescent="0.25">
      <c r="B29" s="167"/>
      <c r="C29" s="163" t="s">
        <v>6</v>
      </c>
      <c r="D29" s="164">
        <v>1E-3</v>
      </c>
      <c r="E29" s="163">
        <v>10</v>
      </c>
      <c r="F29" s="165" t="s">
        <v>18</v>
      </c>
      <c r="G29" s="166" t="s">
        <v>43</v>
      </c>
      <c r="H29" s="166" t="s">
        <v>44</v>
      </c>
      <c r="I29" s="169">
        <v>0.51280000000000003</v>
      </c>
      <c r="J29" s="166" t="s">
        <v>45</v>
      </c>
      <c r="K29" s="113">
        <v>0.9</v>
      </c>
      <c r="L29" s="114">
        <v>0.9</v>
      </c>
      <c r="M29" s="114">
        <v>0.91</v>
      </c>
      <c r="N29" s="114">
        <v>0.9</v>
      </c>
      <c r="O29" s="144">
        <f t="shared" ref="O29:O34" si="30">ROUND(($K29*0.5)+($N29*0.5),4)</f>
        <v>0.9</v>
      </c>
      <c r="P29" s="144">
        <f t="shared" ref="P29:P34" si="31">ROUND(($K29*0.6)+($N29*0.4),4)</f>
        <v>0.9</v>
      </c>
      <c r="Q29" s="144">
        <f t="shared" ref="Q29:Q34" si="32">ROUND(($K29*0.7)+($N29*0.3),4)</f>
        <v>0.9</v>
      </c>
      <c r="R29" s="144">
        <f t="shared" ref="R29:R34" si="33">ROUND(($K29*0.8)+($N29*0.2),4)</f>
        <v>0.9</v>
      </c>
      <c r="S29" s="144">
        <f t="shared" ref="S29:S34" si="34">ROUND(($K29*0.9)+($N29*0.1),4)</f>
        <v>0.9</v>
      </c>
    </row>
    <row r="30" spans="2:19" x14ac:dyDescent="0.25">
      <c r="B30" s="167"/>
      <c r="C30" s="163"/>
      <c r="D30" s="164"/>
      <c r="E30" s="163"/>
      <c r="F30" s="165" t="s">
        <v>17</v>
      </c>
      <c r="G30" s="168"/>
      <c r="H30" s="168"/>
      <c r="I30" s="170"/>
      <c r="J30" s="168"/>
      <c r="K30" s="113"/>
      <c r="L30" s="114">
        <v>0.91</v>
      </c>
      <c r="M30" s="114">
        <v>0.89</v>
      </c>
      <c r="N30" s="114">
        <v>0.9</v>
      </c>
      <c r="O30" s="140"/>
      <c r="P30" s="140"/>
      <c r="Q30" s="140"/>
      <c r="R30" s="140"/>
      <c r="S30" s="140"/>
    </row>
    <row r="31" spans="2:19" x14ac:dyDescent="0.25">
      <c r="B31" s="167"/>
      <c r="C31" s="163" t="s">
        <v>6</v>
      </c>
      <c r="D31" s="164">
        <v>1E-4</v>
      </c>
      <c r="E31" s="163">
        <v>10</v>
      </c>
      <c r="F31" s="165" t="s">
        <v>18</v>
      </c>
      <c r="G31" s="171" t="s">
        <v>47</v>
      </c>
      <c r="H31" s="171" t="s">
        <v>48</v>
      </c>
      <c r="I31" s="171" t="s">
        <v>49</v>
      </c>
      <c r="J31" s="171" t="s">
        <v>50</v>
      </c>
      <c r="K31" s="115">
        <v>0.91</v>
      </c>
      <c r="L31" s="116">
        <v>0.88</v>
      </c>
      <c r="M31" s="116">
        <v>0.95</v>
      </c>
      <c r="N31" s="116">
        <v>0.91</v>
      </c>
      <c r="O31" s="144">
        <f t="shared" ref="O31:O34" si="35">ROUND(($K31*0.5)+($N31*0.5),4)</f>
        <v>0.91</v>
      </c>
      <c r="P31" s="144">
        <f t="shared" ref="P31:P34" si="36">ROUND(($K31*0.6)+($N31*0.4),4)</f>
        <v>0.91</v>
      </c>
      <c r="Q31" s="144">
        <f t="shared" ref="Q31:Q34" si="37">ROUND(($K31*0.7)+($N31*0.3),4)</f>
        <v>0.91</v>
      </c>
      <c r="R31" s="144">
        <f t="shared" ref="R31:R34" si="38">ROUND(($K31*0.8)+($N31*0.2),4)</f>
        <v>0.91</v>
      </c>
      <c r="S31" s="144">
        <f t="shared" ref="S31:S34" si="39">ROUND(($K31*0.9)+($N31*0.1),4)</f>
        <v>0.91</v>
      </c>
    </row>
    <row r="32" spans="2:19" x14ac:dyDescent="0.25">
      <c r="B32" s="167"/>
      <c r="C32" s="163"/>
      <c r="D32" s="164"/>
      <c r="E32" s="163"/>
      <c r="F32" s="165" t="s">
        <v>17</v>
      </c>
      <c r="G32" s="172"/>
      <c r="H32" s="172"/>
      <c r="I32" s="172"/>
      <c r="J32" s="172"/>
      <c r="K32" s="115"/>
      <c r="L32" s="116">
        <v>0.95</v>
      </c>
      <c r="M32" s="116">
        <v>0.87</v>
      </c>
      <c r="N32" s="116">
        <v>0.91</v>
      </c>
      <c r="O32" s="140"/>
      <c r="P32" s="140"/>
      <c r="Q32" s="140"/>
      <c r="R32" s="140"/>
      <c r="S32" s="140"/>
    </row>
    <row r="33" spans="2:19" x14ac:dyDescent="0.25">
      <c r="B33" s="167"/>
      <c r="C33" s="163" t="s">
        <v>2</v>
      </c>
      <c r="D33" s="164" t="s">
        <v>25</v>
      </c>
      <c r="E33" s="163">
        <v>10</v>
      </c>
      <c r="F33" s="165" t="s">
        <v>18</v>
      </c>
      <c r="G33" s="169">
        <v>1.6199999999999999E-2</v>
      </c>
      <c r="H33" s="169">
        <v>0.99809999999999999</v>
      </c>
      <c r="I33" s="169">
        <v>0.44340000000000002</v>
      </c>
      <c r="J33" s="171" t="s">
        <v>51</v>
      </c>
      <c r="K33" s="115">
        <v>0.93</v>
      </c>
      <c r="L33" s="116">
        <v>0.91</v>
      </c>
      <c r="M33" s="116">
        <v>0.95</v>
      </c>
      <c r="N33" s="116">
        <v>0.93</v>
      </c>
      <c r="O33" s="144">
        <f t="shared" ref="O33:O34" si="40">ROUND(($K33*0.5)+($N33*0.5),4)</f>
        <v>0.93</v>
      </c>
      <c r="P33" s="144">
        <f t="shared" ref="P33:P34" si="41">ROUND(($K33*0.6)+($N33*0.4),4)</f>
        <v>0.93</v>
      </c>
      <c r="Q33" s="144">
        <f t="shared" ref="Q33:Q34" si="42">ROUND(($K33*0.7)+($N33*0.3),4)</f>
        <v>0.93</v>
      </c>
      <c r="R33" s="144">
        <f t="shared" ref="R33:R34" si="43">ROUND(($K33*0.8)+($N33*0.2),4)</f>
        <v>0.93</v>
      </c>
      <c r="S33" s="144">
        <f t="shared" ref="S33:S34" si="44">ROUND(($K33*0.9)+($N33*0.1),4)</f>
        <v>0.93</v>
      </c>
    </row>
    <row r="34" spans="2:19" ht="16.5" thickBot="1" x14ac:dyDescent="0.3">
      <c r="B34" s="174"/>
      <c r="C34" s="163"/>
      <c r="D34" s="164"/>
      <c r="E34" s="163"/>
      <c r="F34" s="165" t="s">
        <v>17</v>
      </c>
      <c r="G34" s="170"/>
      <c r="H34" s="170"/>
      <c r="I34" s="170"/>
      <c r="J34" s="172"/>
      <c r="K34" s="117"/>
      <c r="L34" s="118">
        <v>0.94</v>
      </c>
      <c r="M34" s="118">
        <v>0.91</v>
      </c>
      <c r="N34" s="118">
        <v>0.93</v>
      </c>
      <c r="O34" s="140"/>
      <c r="P34" s="140"/>
      <c r="Q34" s="140"/>
      <c r="R34" s="140"/>
      <c r="S34" s="140"/>
    </row>
    <row r="38" spans="2:19" ht="30" customHeight="1" x14ac:dyDescent="0.25">
      <c r="B38" s="151" t="s">
        <v>107</v>
      </c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</row>
    <row r="39" spans="2:19" x14ac:dyDescent="0.25"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</row>
    <row r="40" spans="2:19" ht="15" customHeight="1" x14ac:dyDescent="0.25">
      <c r="B40" s="152" t="s">
        <v>3</v>
      </c>
      <c r="C40" s="153" t="s">
        <v>109</v>
      </c>
      <c r="D40" s="154"/>
      <c r="E40" s="152" t="s">
        <v>0</v>
      </c>
      <c r="F40" s="152" t="s">
        <v>22</v>
      </c>
      <c r="G40" s="155" t="s">
        <v>46</v>
      </c>
      <c r="H40" s="155"/>
      <c r="I40" s="155"/>
      <c r="J40" s="155"/>
      <c r="K40" s="155" t="s">
        <v>116</v>
      </c>
      <c r="L40" s="155"/>
      <c r="M40" s="155"/>
      <c r="N40" s="155"/>
      <c r="O40" s="156" t="s">
        <v>157</v>
      </c>
      <c r="P40" s="156" t="s">
        <v>158</v>
      </c>
      <c r="Q40" s="156" t="s">
        <v>159</v>
      </c>
      <c r="R40" s="156" t="s">
        <v>160</v>
      </c>
      <c r="S40" s="156" t="s">
        <v>161</v>
      </c>
    </row>
    <row r="41" spans="2:19" ht="32.25" thickBot="1" x14ac:dyDescent="0.3">
      <c r="B41" s="152"/>
      <c r="C41" s="157" t="s">
        <v>5</v>
      </c>
      <c r="D41" s="158" t="s">
        <v>110</v>
      </c>
      <c r="E41" s="152"/>
      <c r="F41" s="152"/>
      <c r="G41" s="159" t="s">
        <v>1</v>
      </c>
      <c r="H41" s="160" t="s">
        <v>8</v>
      </c>
      <c r="I41" s="160" t="s">
        <v>9</v>
      </c>
      <c r="J41" s="160" t="s">
        <v>7</v>
      </c>
      <c r="K41" s="159" t="s">
        <v>10</v>
      </c>
      <c r="L41" s="159" t="s">
        <v>11</v>
      </c>
      <c r="M41" s="159" t="s">
        <v>12</v>
      </c>
      <c r="N41" s="159" t="s">
        <v>13</v>
      </c>
      <c r="O41" s="161"/>
      <c r="P41" s="161"/>
      <c r="Q41" s="161"/>
      <c r="R41" s="161"/>
      <c r="S41" s="161"/>
    </row>
    <row r="42" spans="2:19" x14ac:dyDescent="0.25">
      <c r="B42" s="162" t="s">
        <v>4</v>
      </c>
      <c r="C42" s="163" t="s">
        <v>6</v>
      </c>
      <c r="D42" s="164">
        <v>0.01</v>
      </c>
      <c r="E42" s="163">
        <v>20</v>
      </c>
      <c r="F42" s="165" t="s">
        <v>18</v>
      </c>
      <c r="G42" s="166" t="s">
        <v>52</v>
      </c>
      <c r="H42" s="166" t="s">
        <v>53</v>
      </c>
      <c r="I42" s="166" t="s">
        <v>54</v>
      </c>
      <c r="J42" s="166" t="s">
        <v>21</v>
      </c>
      <c r="K42" s="111">
        <v>0.83</v>
      </c>
      <c r="L42" s="112">
        <v>0.82</v>
      </c>
      <c r="M42" s="112">
        <v>0.84</v>
      </c>
      <c r="N42" s="112">
        <v>0.83</v>
      </c>
      <c r="O42" s="144">
        <f>ROUND(($K42*0.5)+($N42*0.5),4)</f>
        <v>0.83</v>
      </c>
      <c r="P42" s="144">
        <f>ROUND(($K42*0.6)+($N42*0.4),4)</f>
        <v>0.83</v>
      </c>
      <c r="Q42" s="144">
        <f>ROUND(($K42*0.7)+($N42*0.3),4)</f>
        <v>0.83</v>
      </c>
      <c r="R42" s="144">
        <f>ROUND(($K42*0.8)+($N42*0.2),4)</f>
        <v>0.83</v>
      </c>
      <c r="S42" s="144">
        <f>ROUND(($K42*0.9)+($N42*0.1),4)</f>
        <v>0.83</v>
      </c>
    </row>
    <row r="43" spans="2:19" x14ac:dyDescent="0.25">
      <c r="B43" s="167"/>
      <c r="C43" s="163"/>
      <c r="D43" s="164"/>
      <c r="E43" s="163"/>
      <c r="F43" s="165" t="s">
        <v>17</v>
      </c>
      <c r="G43" s="168"/>
      <c r="H43" s="168"/>
      <c r="I43" s="168"/>
      <c r="J43" s="168"/>
      <c r="K43" s="113"/>
      <c r="L43" s="114">
        <v>0.83</v>
      </c>
      <c r="M43" s="114">
        <v>0.82</v>
      </c>
      <c r="N43" s="114">
        <v>0.83</v>
      </c>
      <c r="O43" s="140"/>
      <c r="P43" s="140"/>
      <c r="Q43" s="140"/>
      <c r="R43" s="140"/>
      <c r="S43" s="140"/>
    </row>
    <row r="44" spans="2:19" x14ac:dyDescent="0.25">
      <c r="B44" s="167"/>
      <c r="C44" s="163" t="s">
        <v>6</v>
      </c>
      <c r="D44" s="164">
        <v>1E-3</v>
      </c>
      <c r="E44" s="163">
        <v>20</v>
      </c>
      <c r="F44" s="165" t="s">
        <v>18</v>
      </c>
      <c r="G44" s="166" t="s">
        <v>55</v>
      </c>
      <c r="H44" s="166" t="s">
        <v>26</v>
      </c>
      <c r="I44" s="169">
        <v>0.43130000000000002</v>
      </c>
      <c r="J44" s="166" t="s">
        <v>29</v>
      </c>
      <c r="K44" s="113">
        <v>0.84</v>
      </c>
      <c r="L44" s="114">
        <v>0.9</v>
      </c>
      <c r="M44" s="114">
        <v>0.76</v>
      </c>
      <c r="N44" s="114">
        <v>0.82</v>
      </c>
      <c r="O44" s="144">
        <f t="shared" ref="O44:O49" si="45">ROUND(($K44*0.5)+($N44*0.5),4)</f>
        <v>0.83</v>
      </c>
      <c r="P44" s="144">
        <f t="shared" ref="P44:P49" si="46">ROUND(($K44*0.6)+($N44*0.4),4)</f>
        <v>0.83199999999999996</v>
      </c>
      <c r="Q44" s="144">
        <f t="shared" ref="Q44:Q49" si="47">ROUND(($K44*0.7)+($N44*0.3),4)</f>
        <v>0.83399999999999996</v>
      </c>
      <c r="R44" s="144">
        <f t="shared" ref="R44:R49" si="48">ROUND(($K44*0.8)+($N44*0.2),4)</f>
        <v>0.83599999999999997</v>
      </c>
      <c r="S44" s="144">
        <f t="shared" ref="S44:S49" si="49">ROUND(($K44*0.9)+($N44*0.1),4)</f>
        <v>0.83799999999999997</v>
      </c>
    </row>
    <row r="45" spans="2:19" x14ac:dyDescent="0.25">
      <c r="B45" s="167"/>
      <c r="C45" s="163"/>
      <c r="D45" s="164"/>
      <c r="E45" s="163"/>
      <c r="F45" s="165" t="s">
        <v>17</v>
      </c>
      <c r="G45" s="168"/>
      <c r="H45" s="168"/>
      <c r="I45" s="170"/>
      <c r="J45" s="168"/>
      <c r="K45" s="113"/>
      <c r="L45" s="114">
        <v>0.79</v>
      </c>
      <c r="M45" s="114">
        <v>0.91</v>
      </c>
      <c r="N45" s="114">
        <v>0.85</v>
      </c>
      <c r="O45" s="140"/>
      <c r="P45" s="140"/>
      <c r="Q45" s="140"/>
      <c r="R45" s="140"/>
      <c r="S45" s="140"/>
    </row>
    <row r="46" spans="2:19" x14ac:dyDescent="0.25">
      <c r="B46" s="167"/>
      <c r="C46" s="163" t="s">
        <v>6</v>
      </c>
      <c r="D46" s="164">
        <v>1E-4</v>
      </c>
      <c r="E46" s="163">
        <v>20</v>
      </c>
      <c r="F46" s="165" t="s">
        <v>18</v>
      </c>
      <c r="G46" s="171" t="s">
        <v>56</v>
      </c>
      <c r="H46" s="171" t="s">
        <v>57</v>
      </c>
      <c r="I46" s="171" t="s">
        <v>58</v>
      </c>
      <c r="J46" s="171" t="s">
        <v>59</v>
      </c>
      <c r="K46" s="113">
        <v>0.92</v>
      </c>
      <c r="L46" s="116">
        <v>0.9</v>
      </c>
      <c r="M46" s="116">
        <v>0.95</v>
      </c>
      <c r="N46" s="116">
        <v>0.92</v>
      </c>
      <c r="O46" s="144">
        <f t="shared" ref="O46:O49" si="50">ROUND(($K46*0.5)+($N46*0.5),4)</f>
        <v>0.92</v>
      </c>
      <c r="P46" s="144">
        <f t="shared" ref="P46:P49" si="51">ROUND(($K46*0.6)+($N46*0.4),4)</f>
        <v>0.92</v>
      </c>
      <c r="Q46" s="144">
        <f t="shared" ref="Q46:Q49" si="52">ROUND(($K46*0.7)+($N46*0.3),4)</f>
        <v>0.92</v>
      </c>
      <c r="R46" s="144">
        <f t="shared" ref="R46:R49" si="53">ROUND(($K46*0.8)+($N46*0.2),4)</f>
        <v>0.92</v>
      </c>
      <c r="S46" s="144">
        <f t="shared" ref="S46:S49" si="54">ROUND(($K46*0.9)+($N46*0.1),4)</f>
        <v>0.92</v>
      </c>
    </row>
    <row r="47" spans="2:19" x14ac:dyDescent="0.25">
      <c r="B47" s="167"/>
      <c r="C47" s="163"/>
      <c r="D47" s="164"/>
      <c r="E47" s="163"/>
      <c r="F47" s="165" t="s">
        <v>17</v>
      </c>
      <c r="G47" s="172"/>
      <c r="H47" s="172"/>
      <c r="I47" s="172"/>
      <c r="J47" s="172"/>
      <c r="K47" s="113"/>
      <c r="L47" s="116">
        <v>0.94</v>
      </c>
      <c r="M47" s="116">
        <v>0.89</v>
      </c>
      <c r="N47" s="116">
        <v>0.92</v>
      </c>
      <c r="O47" s="140"/>
      <c r="P47" s="140"/>
      <c r="Q47" s="140"/>
      <c r="R47" s="140"/>
      <c r="S47" s="140"/>
    </row>
    <row r="48" spans="2:19" x14ac:dyDescent="0.25">
      <c r="B48" s="167"/>
      <c r="C48" s="163" t="s">
        <v>2</v>
      </c>
      <c r="D48" s="164" t="s">
        <v>25</v>
      </c>
      <c r="E48" s="163">
        <v>20</v>
      </c>
      <c r="F48" s="165" t="s">
        <v>18</v>
      </c>
      <c r="G48" s="169">
        <v>0.15090000000000001</v>
      </c>
      <c r="H48" s="169">
        <v>0.9375</v>
      </c>
      <c r="I48" s="169">
        <v>0.3301</v>
      </c>
      <c r="J48" s="171" t="s">
        <v>60</v>
      </c>
      <c r="K48" s="113">
        <v>0.91</v>
      </c>
      <c r="L48" s="116">
        <v>0.88</v>
      </c>
      <c r="M48" s="116">
        <v>0.94</v>
      </c>
      <c r="N48" s="116">
        <v>0.91</v>
      </c>
      <c r="O48" s="144">
        <f t="shared" ref="O48:O49" si="55">ROUND(($K48*0.5)+($N48*0.5),4)</f>
        <v>0.91</v>
      </c>
      <c r="P48" s="144">
        <f t="shared" ref="P48:P49" si="56">ROUND(($K48*0.6)+($N48*0.4),4)</f>
        <v>0.91</v>
      </c>
      <c r="Q48" s="144">
        <f t="shared" ref="Q48:Q49" si="57">ROUND(($K48*0.7)+($N48*0.3),4)</f>
        <v>0.91</v>
      </c>
      <c r="R48" s="144">
        <f t="shared" ref="R48:R49" si="58">ROUND(($K48*0.8)+($N48*0.2),4)</f>
        <v>0.91</v>
      </c>
      <c r="S48" s="144">
        <f t="shared" ref="S48:S49" si="59">ROUND(($K48*0.9)+($N48*0.1),4)</f>
        <v>0.91</v>
      </c>
    </row>
    <row r="49" spans="2:19" ht="16.5" thickBot="1" x14ac:dyDescent="0.3">
      <c r="B49" s="174"/>
      <c r="C49" s="163"/>
      <c r="D49" s="164"/>
      <c r="E49" s="163"/>
      <c r="F49" s="165" t="s">
        <v>17</v>
      </c>
      <c r="G49" s="170"/>
      <c r="H49" s="170"/>
      <c r="I49" s="170"/>
      <c r="J49" s="172"/>
      <c r="K49" s="120"/>
      <c r="L49" s="118">
        <v>0.93</v>
      </c>
      <c r="M49" s="118">
        <v>0.87</v>
      </c>
      <c r="N49" s="118">
        <v>0.9</v>
      </c>
      <c r="O49" s="140"/>
      <c r="P49" s="140"/>
      <c r="Q49" s="140"/>
      <c r="R49" s="140"/>
      <c r="S49" s="140"/>
    </row>
    <row r="50" spans="2:19" x14ac:dyDescent="0.25"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</row>
    <row r="51" spans="2:19" ht="15" customHeight="1" x14ac:dyDescent="0.25">
      <c r="B51" s="152" t="s">
        <v>3</v>
      </c>
      <c r="C51" s="153" t="s">
        <v>109</v>
      </c>
      <c r="D51" s="154"/>
      <c r="E51" s="152" t="s">
        <v>0</v>
      </c>
      <c r="F51" s="152" t="s">
        <v>22</v>
      </c>
      <c r="G51" s="155" t="s">
        <v>46</v>
      </c>
      <c r="H51" s="155"/>
      <c r="I51" s="155"/>
      <c r="J51" s="155"/>
      <c r="K51" s="155" t="s">
        <v>116</v>
      </c>
      <c r="L51" s="155"/>
      <c r="M51" s="155"/>
      <c r="N51" s="155"/>
      <c r="O51" s="156" t="s">
        <v>157</v>
      </c>
      <c r="P51" s="156" t="s">
        <v>158</v>
      </c>
      <c r="Q51" s="156" t="s">
        <v>159</v>
      </c>
      <c r="R51" s="156" t="s">
        <v>160</v>
      </c>
      <c r="S51" s="156" t="s">
        <v>161</v>
      </c>
    </row>
    <row r="52" spans="2:19" ht="32.25" thickBot="1" x14ac:dyDescent="0.3">
      <c r="B52" s="152"/>
      <c r="C52" s="157" t="s">
        <v>5</v>
      </c>
      <c r="D52" s="158" t="s">
        <v>110</v>
      </c>
      <c r="E52" s="152"/>
      <c r="F52" s="152"/>
      <c r="G52" s="159" t="s">
        <v>1</v>
      </c>
      <c r="H52" s="160" t="s">
        <v>8</v>
      </c>
      <c r="I52" s="160" t="s">
        <v>9</v>
      </c>
      <c r="J52" s="160" t="s">
        <v>7</v>
      </c>
      <c r="K52" s="159" t="s">
        <v>10</v>
      </c>
      <c r="L52" s="159" t="s">
        <v>11</v>
      </c>
      <c r="M52" s="159" t="s">
        <v>12</v>
      </c>
      <c r="N52" s="159" t="s">
        <v>13</v>
      </c>
      <c r="O52" s="161"/>
      <c r="P52" s="161"/>
      <c r="Q52" s="161"/>
      <c r="R52" s="161"/>
      <c r="S52" s="161"/>
    </row>
    <row r="53" spans="2:19" x14ac:dyDescent="0.25">
      <c r="B53" s="162" t="s">
        <v>14</v>
      </c>
      <c r="C53" s="169" t="s">
        <v>6</v>
      </c>
      <c r="D53" s="164">
        <v>0.01</v>
      </c>
      <c r="E53" s="163">
        <v>20</v>
      </c>
      <c r="F53" s="165" t="s">
        <v>18</v>
      </c>
      <c r="G53" s="166" t="s">
        <v>61</v>
      </c>
      <c r="H53" s="166" t="s">
        <v>64</v>
      </c>
      <c r="I53" s="166" t="s">
        <v>62</v>
      </c>
      <c r="J53" s="166" t="s">
        <v>63</v>
      </c>
      <c r="K53" s="111">
        <v>0.8</v>
      </c>
      <c r="L53" s="112">
        <v>0.85</v>
      </c>
      <c r="M53" s="112">
        <v>0.74</v>
      </c>
      <c r="N53" s="112">
        <v>0.79</v>
      </c>
      <c r="O53" s="144">
        <f>ROUND(($K53*0.5)+($N53*0.5),4)</f>
        <v>0.79500000000000004</v>
      </c>
      <c r="P53" s="144">
        <f>ROUND(($K53*0.6)+($N53*0.4),4)</f>
        <v>0.79600000000000004</v>
      </c>
      <c r="Q53" s="144">
        <f>ROUND(($K53*0.7)+($N53*0.3),4)</f>
        <v>0.79700000000000004</v>
      </c>
      <c r="R53" s="144">
        <f>ROUND(($K53*0.8)+($N53*0.2),4)</f>
        <v>0.79800000000000004</v>
      </c>
      <c r="S53" s="144">
        <f>ROUND(($K53*0.9)+($N53*0.1),4)</f>
        <v>0.79900000000000004</v>
      </c>
    </row>
    <row r="54" spans="2:19" x14ac:dyDescent="0.25">
      <c r="B54" s="167"/>
      <c r="C54" s="170"/>
      <c r="D54" s="164"/>
      <c r="E54" s="163"/>
      <c r="F54" s="165" t="s">
        <v>17</v>
      </c>
      <c r="G54" s="168"/>
      <c r="H54" s="168"/>
      <c r="I54" s="168"/>
      <c r="J54" s="168"/>
      <c r="K54" s="113"/>
      <c r="L54" s="114">
        <v>0.77</v>
      </c>
      <c r="M54" s="114">
        <v>0.86</v>
      </c>
      <c r="N54" s="114">
        <v>0.81</v>
      </c>
      <c r="O54" s="140"/>
      <c r="P54" s="140"/>
      <c r="Q54" s="140"/>
      <c r="R54" s="140"/>
      <c r="S54" s="140"/>
    </row>
    <row r="55" spans="2:19" x14ac:dyDescent="0.25">
      <c r="B55" s="167"/>
      <c r="C55" s="163" t="s">
        <v>6</v>
      </c>
      <c r="D55" s="164">
        <v>1E-3</v>
      </c>
      <c r="E55" s="163">
        <v>20</v>
      </c>
      <c r="F55" s="165" t="s">
        <v>18</v>
      </c>
      <c r="G55" s="166" t="s">
        <v>65</v>
      </c>
      <c r="H55" s="166" t="s">
        <v>66</v>
      </c>
      <c r="I55" s="169">
        <v>0.41760000000000003</v>
      </c>
      <c r="J55" s="166" t="s">
        <v>67</v>
      </c>
      <c r="K55" s="113">
        <v>0.85</v>
      </c>
      <c r="L55" s="114">
        <v>0.88</v>
      </c>
      <c r="M55" s="114">
        <v>0.82</v>
      </c>
      <c r="N55" s="114">
        <v>0.85</v>
      </c>
      <c r="O55" s="144">
        <f t="shared" ref="O55:O60" si="60">ROUND(($K55*0.5)+($N55*0.5),4)</f>
        <v>0.85</v>
      </c>
      <c r="P55" s="144">
        <f t="shared" ref="P55:P60" si="61">ROUND(($K55*0.6)+($N55*0.4),4)</f>
        <v>0.85</v>
      </c>
      <c r="Q55" s="144">
        <f t="shared" ref="Q55:Q60" si="62">ROUND(($K55*0.7)+($N55*0.3),4)</f>
        <v>0.85</v>
      </c>
      <c r="R55" s="144">
        <f t="shared" ref="R55:R60" si="63">ROUND(($K55*0.8)+($N55*0.2),4)</f>
        <v>0.85</v>
      </c>
      <c r="S55" s="144">
        <f t="shared" ref="S55:S60" si="64">ROUND(($K55*0.9)+($N55*0.1),4)</f>
        <v>0.85</v>
      </c>
    </row>
    <row r="56" spans="2:19" x14ac:dyDescent="0.25">
      <c r="B56" s="167"/>
      <c r="C56" s="163"/>
      <c r="D56" s="164"/>
      <c r="E56" s="163"/>
      <c r="F56" s="165" t="s">
        <v>17</v>
      </c>
      <c r="G56" s="168"/>
      <c r="H56" s="168"/>
      <c r="I56" s="170"/>
      <c r="J56" s="168"/>
      <c r="K56" s="113"/>
      <c r="L56" s="114">
        <v>0.83</v>
      </c>
      <c r="M56" s="114">
        <v>0.89</v>
      </c>
      <c r="N56" s="114">
        <v>0.86</v>
      </c>
      <c r="O56" s="140"/>
      <c r="P56" s="140"/>
      <c r="Q56" s="140"/>
      <c r="R56" s="140"/>
      <c r="S56" s="140"/>
    </row>
    <row r="57" spans="2:19" x14ac:dyDescent="0.25">
      <c r="B57" s="167"/>
      <c r="C57" s="163" t="s">
        <v>6</v>
      </c>
      <c r="D57" s="164">
        <v>1E-4</v>
      </c>
      <c r="E57" s="163">
        <v>20</v>
      </c>
      <c r="F57" s="165" t="s">
        <v>18</v>
      </c>
      <c r="G57" s="171" t="s">
        <v>68</v>
      </c>
      <c r="H57" s="171" t="s">
        <v>69</v>
      </c>
      <c r="I57" s="171" t="s">
        <v>70</v>
      </c>
      <c r="J57" s="171" t="s">
        <v>71</v>
      </c>
      <c r="K57" s="115">
        <v>0.94</v>
      </c>
      <c r="L57" s="116">
        <v>0.93</v>
      </c>
      <c r="M57" s="116">
        <v>0.94</v>
      </c>
      <c r="N57" s="116">
        <v>0.94</v>
      </c>
      <c r="O57" s="144">
        <f t="shared" ref="O57:O60" si="65">ROUND(($K57*0.5)+($N57*0.5),4)</f>
        <v>0.94</v>
      </c>
      <c r="P57" s="144">
        <f t="shared" ref="P57:P60" si="66">ROUND(($K57*0.6)+($N57*0.4),4)</f>
        <v>0.94</v>
      </c>
      <c r="Q57" s="144">
        <f t="shared" ref="Q57:Q60" si="67">ROUND(($K57*0.7)+($N57*0.3),4)</f>
        <v>0.94</v>
      </c>
      <c r="R57" s="144">
        <f t="shared" ref="R57:R60" si="68">ROUND(($K57*0.8)+($N57*0.2),4)</f>
        <v>0.94</v>
      </c>
      <c r="S57" s="144">
        <f t="shared" ref="S57:S60" si="69">ROUND(($K57*0.9)+($N57*0.1),4)</f>
        <v>0.94</v>
      </c>
    </row>
    <row r="58" spans="2:19" x14ac:dyDescent="0.25">
      <c r="B58" s="167"/>
      <c r="C58" s="163"/>
      <c r="D58" s="164"/>
      <c r="E58" s="163"/>
      <c r="F58" s="165" t="s">
        <v>17</v>
      </c>
      <c r="G58" s="172"/>
      <c r="H58" s="172"/>
      <c r="I58" s="172"/>
      <c r="J58" s="172"/>
      <c r="K58" s="115"/>
      <c r="L58" s="116">
        <v>0.94</v>
      </c>
      <c r="M58" s="116">
        <v>0.93</v>
      </c>
      <c r="N58" s="116">
        <v>0.93</v>
      </c>
      <c r="O58" s="140"/>
      <c r="P58" s="140"/>
      <c r="Q58" s="140"/>
      <c r="R58" s="140"/>
      <c r="S58" s="140"/>
    </row>
    <row r="59" spans="2:19" x14ac:dyDescent="0.25">
      <c r="B59" s="167"/>
      <c r="C59" s="163" t="s">
        <v>2</v>
      </c>
      <c r="D59" s="164" t="s">
        <v>25</v>
      </c>
      <c r="E59" s="163">
        <v>20</v>
      </c>
      <c r="F59" s="165" t="s">
        <v>18</v>
      </c>
      <c r="G59" s="169">
        <v>0.16370000000000001</v>
      </c>
      <c r="H59" s="169">
        <v>0.94059999999999999</v>
      </c>
      <c r="I59" s="169">
        <v>0.3306</v>
      </c>
      <c r="J59" s="171" t="s">
        <v>72</v>
      </c>
      <c r="K59" s="115">
        <v>0.89</v>
      </c>
      <c r="L59" s="116">
        <v>0.88</v>
      </c>
      <c r="M59" s="116">
        <v>0.92</v>
      </c>
      <c r="N59" s="116">
        <v>0.9</v>
      </c>
      <c r="O59" s="144">
        <f t="shared" ref="O59:O60" si="70">ROUND(($K59*0.5)+($N59*0.5),4)</f>
        <v>0.89500000000000002</v>
      </c>
      <c r="P59" s="144">
        <f t="shared" ref="P59:P60" si="71">ROUND(($K59*0.6)+($N59*0.4),4)</f>
        <v>0.89400000000000002</v>
      </c>
      <c r="Q59" s="144">
        <f t="shared" ref="Q59:Q60" si="72">ROUND(($K59*0.7)+($N59*0.3),4)</f>
        <v>0.89300000000000002</v>
      </c>
      <c r="R59" s="144">
        <f t="shared" ref="R59:R60" si="73">ROUND(($K59*0.8)+($N59*0.2),4)</f>
        <v>0.89200000000000002</v>
      </c>
      <c r="S59" s="144">
        <f t="shared" ref="S59:S60" si="74">ROUND(($K59*0.9)+($N59*0.1),4)</f>
        <v>0.89100000000000001</v>
      </c>
    </row>
    <row r="60" spans="2:19" ht="16.5" thickBot="1" x14ac:dyDescent="0.3">
      <c r="B60" s="174"/>
      <c r="C60" s="163"/>
      <c r="D60" s="164"/>
      <c r="E60" s="163"/>
      <c r="F60" s="165" t="s">
        <v>17</v>
      </c>
      <c r="G60" s="170"/>
      <c r="H60" s="170"/>
      <c r="I60" s="170"/>
      <c r="J60" s="172"/>
      <c r="K60" s="117"/>
      <c r="L60" s="118">
        <v>0.91</v>
      </c>
      <c r="M60" s="118">
        <v>0.87</v>
      </c>
      <c r="N60" s="118">
        <v>0.89</v>
      </c>
      <c r="O60" s="140"/>
      <c r="P60" s="140"/>
      <c r="Q60" s="140"/>
      <c r="R60" s="140"/>
      <c r="S60" s="140"/>
    </row>
    <row r="61" spans="2:19" x14ac:dyDescent="0.25"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2:19" ht="15" customHeight="1" x14ac:dyDescent="0.25">
      <c r="B62" s="152" t="s">
        <v>3</v>
      </c>
      <c r="C62" s="153" t="s">
        <v>109</v>
      </c>
      <c r="D62" s="154"/>
      <c r="E62" s="152" t="s">
        <v>0</v>
      </c>
      <c r="F62" s="152" t="s">
        <v>22</v>
      </c>
      <c r="G62" s="155" t="s">
        <v>46</v>
      </c>
      <c r="H62" s="155"/>
      <c r="I62" s="155"/>
      <c r="J62" s="155"/>
      <c r="K62" s="155" t="s">
        <v>116</v>
      </c>
      <c r="L62" s="155"/>
      <c r="M62" s="155"/>
      <c r="N62" s="155"/>
      <c r="O62" s="156" t="s">
        <v>157</v>
      </c>
      <c r="P62" s="156" t="s">
        <v>158</v>
      </c>
      <c r="Q62" s="156" t="s">
        <v>159</v>
      </c>
      <c r="R62" s="156" t="s">
        <v>160</v>
      </c>
      <c r="S62" s="156" t="s">
        <v>161</v>
      </c>
    </row>
    <row r="63" spans="2:19" ht="32.25" thickBot="1" x14ac:dyDescent="0.3">
      <c r="B63" s="152"/>
      <c r="C63" s="157" t="s">
        <v>5</v>
      </c>
      <c r="D63" s="158" t="s">
        <v>110</v>
      </c>
      <c r="E63" s="152"/>
      <c r="F63" s="152"/>
      <c r="G63" s="159" t="s">
        <v>1</v>
      </c>
      <c r="H63" s="160" t="s">
        <v>8</v>
      </c>
      <c r="I63" s="160" t="s">
        <v>9</v>
      </c>
      <c r="J63" s="160" t="s">
        <v>7</v>
      </c>
      <c r="K63" s="159" t="s">
        <v>10</v>
      </c>
      <c r="L63" s="159" t="s">
        <v>11</v>
      </c>
      <c r="M63" s="159" t="s">
        <v>12</v>
      </c>
      <c r="N63" s="159" t="s">
        <v>13</v>
      </c>
      <c r="O63" s="161"/>
      <c r="P63" s="161"/>
      <c r="Q63" s="161"/>
      <c r="R63" s="161"/>
      <c r="S63" s="161"/>
    </row>
    <row r="64" spans="2:19" x14ac:dyDescent="0.25">
      <c r="B64" s="162" t="s">
        <v>15</v>
      </c>
      <c r="C64" s="163" t="s">
        <v>6</v>
      </c>
      <c r="D64" s="164">
        <v>0.01</v>
      </c>
      <c r="E64" s="163">
        <v>20</v>
      </c>
      <c r="F64" s="165" t="s">
        <v>18</v>
      </c>
      <c r="G64" s="166" t="s">
        <v>73</v>
      </c>
      <c r="H64" s="166" t="s">
        <v>74</v>
      </c>
      <c r="I64" s="166" t="s">
        <v>75</v>
      </c>
      <c r="J64" s="166" t="s">
        <v>76</v>
      </c>
      <c r="K64" s="111">
        <v>0.91</v>
      </c>
      <c r="L64" s="112">
        <v>0.87</v>
      </c>
      <c r="M64" s="112">
        <v>0.97</v>
      </c>
      <c r="N64" s="112">
        <v>0.92</v>
      </c>
      <c r="O64" s="144">
        <f>ROUND(($K64*0.5)+($N64*0.5),4)</f>
        <v>0.91500000000000004</v>
      </c>
      <c r="P64" s="144">
        <f>ROUND(($K64*0.6)+($N64*0.4),4)</f>
        <v>0.91400000000000003</v>
      </c>
      <c r="Q64" s="144">
        <f>ROUND(($K64*0.7)+($N64*0.3),4)</f>
        <v>0.91300000000000003</v>
      </c>
      <c r="R64" s="144">
        <f>ROUND(($K64*0.8)+($N64*0.2),4)</f>
        <v>0.91200000000000003</v>
      </c>
      <c r="S64" s="144">
        <f>ROUND(($K64*0.9)+($N64*0.1),4)</f>
        <v>0.91100000000000003</v>
      </c>
    </row>
    <row r="65" spans="2:19" x14ac:dyDescent="0.25">
      <c r="B65" s="167"/>
      <c r="C65" s="163"/>
      <c r="D65" s="164"/>
      <c r="E65" s="163"/>
      <c r="F65" s="165" t="s">
        <v>17</v>
      </c>
      <c r="G65" s="168"/>
      <c r="H65" s="168"/>
      <c r="I65" s="168"/>
      <c r="J65" s="168"/>
      <c r="K65" s="113"/>
      <c r="L65" s="114">
        <v>0.96</v>
      </c>
      <c r="M65" s="114">
        <v>0.86</v>
      </c>
      <c r="N65" s="114">
        <v>0.91</v>
      </c>
      <c r="O65" s="140"/>
      <c r="P65" s="140"/>
      <c r="Q65" s="140"/>
      <c r="R65" s="140"/>
      <c r="S65" s="140"/>
    </row>
    <row r="66" spans="2:19" x14ac:dyDescent="0.25">
      <c r="B66" s="167"/>
      <c r="C66" s="163" t="s">
        <v>6</v>
      </c>
      <c r="D66" s="164">
        <v>1E-3</v>
      </c>
      <c r="E66" s="163">
        <v>20</v>
      </c>
      <c r="F66" s="165" t="s">
        <v>18</v>
      </c>
      <c r="G66" s="166" t="s">
        <v>77</v>
      </c>
      <c r="H66" s="166" t="s">
        <v>78</v>
      </c>
      <c r="I66" s="169">
        <v>0.54169999999999996</v>
      </c>
      <c r="J66" s="166" t="s">
        <v>76</v>
      </c>
      <c r="K66" s="113">
        <v>0.91</v>
      </c>
      <c r="L66" s="114">
        <v>0.9</v>
      </c>
      <c r="M66" s="114">
        <v>0.94</v>
      </c>
      <c r="N66" s="114">
        <v>0.91</v>
      </c>
      <c r="O66" s="144">
        <f t="shared" ref="O66:O71" si="75">ROUND(($K66*0.5)+($N66*0.5),4)</f>
        <v>0.91</v>
      </c>
      <c r="P66" s="144">
        <f t="shared" ref="P66:P71" si="76">ROUND(($K66*0.6)+($N66*0.4),4)</f>
        <v>0.91</v>
      </c>
      <c r="Q66" s="144">
        <f t="shared" ref="Q66:Q71" si="77">ROUND(($K66*0.7)+($N66*0.3),4)</f>
        <v>0.91</v>
      </c>
      <c r="R66" s="144">
        <f t="shared" ref="R66:R71" si="78">ROUND(($K66*0.8)+($N66*0.2),4)</f>
        <v>0.91</v>
      </c>
      <c r="S66" s="144">
        <f t="shared" ref="S66:S71" si="79">ROUND(($K66*0.9)+($N66*0.1),4)</f>
        <v>0.91</v>
      </c>
    </row>
    <row r="67" spans="2:19" x14ac:dyDescent="0.25">
      <c r="B67" s="167"/>
      <c r="C67" s="163"/>
      <c r="D67" s="164"/>
      <c r="E67" s="163"/>
      <c r="F67" s="165" t="s">
        <v>17</v>
      </c>
      <c r="G67" s="168"/>
      <c r="H67" s="168"/>
      <c r="I67" s="170"/>
      <c r="J67" s="168"/>
      <c r="K67" s="113"/>
      <c r="L67" s="114">
        <v>0.93</v>
      </c>
      <c r="M67" s="114">
        <v>0.89</v>
      </c>
      <c r="N67" s="114">
        <v>0.91</v>
      </c>
      <c r="O67" s="140"/>
      <c r="P67" s="140"/>
      <c r="Q67" s="140"/>
      <c r="R67" s="140"/>
      <c r="S67" s="140"/>
    </row>
    <row r="68" spans="2:19" x14ac:dyDescent="0.25">
      <c r="B68" s="167"/>
      <c r="C68" s="163" t="s">
        <v>6</v>
      </c>
      <c r="D68" s="164">
        <v>1E-4</v>
      </c>
      <c r="E68" s="163">
        <v>20</v>
      </c>
      <c r="F68" s="165" t="s">
        <v>18</v>
      </c>
      <c r="G68" s="171" t="s">
        <v>79</v>
      </c>
      <c r="H68" s="171" t="s">
        <v>78</v>
      </c>
      <c r="I68" s="171" t="s">
        <v>80</v>
      </c>
      <c r="J68" s="171" t="s">
        <v>50</v>
      </c>
      <c r="K68" s="115">
        <v>0.91</v>
      </c>
      <c r="L68" s="116">
        <v>0.89</v>
      </c>
      <c r="M68" s="116">
        <v>0.94</v>
      </c>
      <c r="N68" s="116">
        <v>0.91</v>
      </c>
      <c r="O68" s="144">
        <f t="shared" ref="O68:O71" si="80">ROUND(($K68*0.5)+($N68*0.5),4)</f>
        <v>0.91</v>
      </c>
      <c r="P68" s="144">
        <f t="shared" ref="P68:P71" si="81">ROUND(($K68*0.6)+($N68*0.4),4)</f>
        <v>0.91</v>
      </c>
      <c r="Q68" s="144">
        <f t="shared" ref="Q68:Q71" si="82">ROUND(($K68*0.7)+($N68*0.3),4)</f>
        <v>0.91</v>
      </c>
      <c r="R68" s="144">
        <f t="shared" ref="R68:R71" si="83">ROUND(($K68*0.8)+($N68*0.2),4)</f>
        <v>0.91</v>
      </c>
      <c r="S68" s="144">
        <f t="shared" ref="S68:S71" si="84">ROUND(($K68*0.9)+($N68*0.1),4)</f>
        <v>0.91</v>
      </c>
    </row>
    <row r="69" spans="2:19" x14ac:dyDescent="0.25">
      <c r="B69" s="167"/>
      <c r="C69" s="163"/>
      <c r="D69" s="164"/>
      <c r="E69" s="163"/>
      <c r="F69" s="165" t="s">
        <v>17</v>
      </c>
      <c r="G69" s="172"/>
      <c r="H69" s="172"/>
      <c r="I69" s="172"/>
      <c r="J69" s="172"/>
      <c r="K69" s="115"/>
      <c r="L69" s="116">
        <v>0.94</v>
      </c>
      <c r="M69" s="116">
        <v>0.88</v>
      </c>
      <c r="N69" s="116">
        <v>0.91</v>
      </c>
      <c r="O69" s="140"/>
      <c r="P69" s="140"/>
      <c r="Q69" s="140"/>
      <c r="R69" s="140"/>
      <c r="S69" s="140"/>
    </row>
    <row r="70" spans="2:19" x14ac:dyDescent="0.25">
      <c r="B70" s="167"/>
      <c r="C70" s="163" t="s">
        <v>2</v>
      </c>
      <c r="D70" s="164" t="s">
        <v>25</v>
      </c>
      <c r="E70" s="163">
        <v>20</v>
      </c>
      <c r="F70" s="165" t="s">
        <v>18</v>
      </c>
      <c r="G70" s="171">
        <v>9.2999999999999992E-3</v>
      </c>
      <c r="H70" s="169">
        <v>0.99939999999999996</v>
      </c>
      <c r="I70" s="169">
        <v>0.43519999999999998</v>
      </c>
      <c r="J70" s="171" t="s">
        <v>59</v>
      </c>
      <c r="K70" s="115">
        <v>0.92</v>
      </c>
      <c r="L70" s="114">
        <v>0.9</v>
      </c>
      <c r="M70" s="116">
        <v>0.94</v>
      </c>
      <c r="N70" s="116">
        <v>0.92</v>
      </c>
      <c r="O70" s="144">
        <f t="shared" ref="O70:O71" si="85">ROUND(($K70*0.5)+($N70*0.5),4)</f>
        <v>0.92</v>
      </c>
      <c r="P70" s="144">
        <f t="shared" ref="P70:P71" si="86">ROUND(($K70*0.6)+($N70*0.4),4)</f>
        <v>0.92</v>
      </c>
      <c r="Q70" s="144">
        <f t="shared" ref="Q70:Q71" si="87">ROUND(($K70*0.7)+($N70*0.3),4)</f>
        <v>0.92</v>
      </c>
      <c r="R70" s="144">
        <f t="shared" ref="R70:R71" si="88">ROUND(($K70*0.8)+($N70*0.2),4)</f>
        <v>0.92</v>
      </c>
      <c r="S70" s="144">
        <f t="shared" ref="S70:S71" si="89">ROUND(($K70*0.9)+($N70*0.1),4)</f>
        <v>0.92</v>
      </c>
    </row>
    <row r="71" spans="2:19" ht="16.5" thickBot="1" x14ac:dyDescent="0.3">
      <c r="B71" s="174"/>
      <c r="C71" s="163"/>
      <c r="D71" s="164"/>
      <c r="E71" s="163"/>
      <c r="F71" s="165" t="s">
        <v>17</v>
      </c>
      <c r="G71" s="172"/>
      <c r="H71" s="170"/>
      <c r="I71" s="170"/>
      <c r="J71" s="172"/>
      <c r="K71" s="117"/>
      <c r="L71" s="118">
        <v>0.94</v>
      </c>
      <c r="M71" s="119">
        <v>0.9</v>
      </c>
      <c r="N71" s="118">
        <v>0.92</v>
      </c>
      <c r="O71" s="140"/>
      <c r="P71" s="140"/>
      <c r="Q71" s="140"/>
      <c r="R71" s="140"/>
      <c r="S71" s="140"/>
    </row>
    <row r="75" spans="2:19" x14ac:dyDescent="0.25">
      <c r="B75" s="151" t="s">
        <v>108</v>
      </c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</row>
    <row r="76" spans="2:19" x14ac:dyDescent="0.25"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</row>
    <row r="77" spans="2:19" ht="15" customHeight="1" x14ac:dyDescent="0.25">
      <c r="B77" s="152" t="s">
        <v>3</v>
      </c>
      <c r="C77" s="153" t="s">
        <v>109</v>
      </c>
      <c r="D77" s="154"/>
      <c r="E77" s="152" t="s">
        <v>0</v>
      </c>
      <c r="F77" s="152" t="s">
        <v>22</v>
      </c>
      <c r="G77" s="155" t="s">
        <v>46</v>
      </c>
      <c r="H77" s="155"/>
      <c r="I77" s="155"/>
      <c r="J77" s="155"/>
      <c r="K77" s="155" t="s">
        <v>116</v>
      </c>
      <c r="L77" s="155"/>
      <c r="M77" s="155"/>
      <c r="N77" s="155"/>
      <c r="O77" s="156" t="s">
        <v>157</v>
      </c>
      <c r="P77" s="156" t="s">
        <v>158</v>
      </c>
      <c r="Q77" s="156" t="s">
        <v>159</v>
      </c>
      <c r="R77" s="156" t="s">
        <v>160</v>
      </c>
      <c r="S77" s="156" t="s">
        <v>161</v>
      </c>
    </row>
    <row r="78" spans="2:19" ht="31.5" x14ac:dyDescent="0.25">
      <c r="B78" s="152"/>
      <c r="C78" s="157" t="s">
        <v>5</v>
      </c>
      <c r="D78" s="158" t="s">
        <v>110</v>
      </c>
      <c r="E78" s="152"/>
      <c r="F78" s="152"/>
      <c r="G78" s="159" t="s">
        <v>1</v>
      </c>
      <c r="H78" s="160" t="s">
        <v>8</v>
      </c>
      <c r="I78" s="175" t="s">
        <v>9</v>
      </c>
      <c r="J78" s="175" t="s">
        <v>7</v>
      </c>
      <c r="K78" s="176" t="s">
        <v>10</v>
      </c>
      <c r="L78" s="176" t="s">
        <v>11</v>
      </c>
      <c r="M78" s="176" t="s">
        <v>12</v>
      </c>
      <c r="N78" s="176" t="s">
        <v>13</v>
      </c>
      <c r="O78" s="177"/>
      <c r="P78" s="161"/>
      <c r="Q78" s="161"/>
      <c r="R78" s="161"/>
      <c r="S78" s="161"/>
    </row>
    <row r="79" spans="2:19" x14ac:dyDescent="0.25">
      <c r="B79" s="162" t="s">
        <v>4</v>
      </c>
      <c r="C79" s="163" t="s">
        <v>6</v>
      </c>
      <c r="D79" s="164">
        <v>0.01</v>
      </c>
      <c r="E79" s="163">
        <v>30</v>
      </c>
      <c r="F79" s="165" t="s">
        <v>18</v>
      </c>
      <c r="G79" s="166" t="s">
        <v>81</v>
      </c>
      <c r="H79" s="166" t="s">
        <v>82</v>
      </c>
      <c r="I79" s="178" t="s">
        <v>83</v>
      </c>
      <c r="J79" s="178" t="s">
        <v>84</v>
      </c>
      <c r="K79" s="107">
        <v>0.79</v>
      </c>
      <c r="L79" s="108">
        <v>0.86</v>
      </c>
      <c r="M79" s="108">
        <v>0.7</v>
      </c>
      <c r="N79" s="108">
        <v>0.77</v>
      </c>
      <c r="O79" s="144">
        <f>ROUND(($K79*0.5)+($N79*0.5),4)</f>
        <v>0.78</v>
      </c>
      <c r="P79" s="144">
        <f>ROUND(($K79*0.6)+($N79*0.4),4)</f>
        <v>0.78200000000000003</v>
      </c>
      <c r="Q79" s="144">
        <f>ROUND(($K79*0.7)+($N79*0.3),4)</f>
        <v>0.78400000000000003</v>
      </c>
      <c r="R79" s="144">
        <f>ROUND(($K79*0.8)+($N79*0.2),4)</f>
        <v>0.78600000000000003</v>
      </c>
      <c r="S79" s="144">
        <f>ROUND(($K79*0.9)+($N79*0.1),4)</f>
        <v>0.78800000000000003</v>
      </c>
    </row>
    <row r="80" spans="2:19" x14ac:dyDescent="0.25">
      <c r="B80" s="167"/>
      <c r="C80" s="163"/>
      <c r="D80" s="164"/>
      <c r="E80" s="163"/>
      <c r="F80" s="165" t="s">
        <v>17</v>
      </c>
      <c r="G80" s="168"/>
      <c r="H80" s="168"/>
      <c r="I80" s="178"/>
      <c r="J80" s="178"/>
      <c r="K80" s="107"/>
      <c r="L80" s="108">
        <v>0.74</v>
      </c>
      <c r="M80" s="108">
        <v>0.88</v>
      </c>
      <c r="N80" s="108">
        <v>0.81</v>
      </c>
      <c r="O80" s="140"/>
      <c r="P80" s="140"/>
      <c r="Q80" s="140"/>
      <c r="R80" s="140"/>
      <c r="S80" s="140"/>
    </row>
    <row r="81" spans="2:19" x14ac:dyDescent="0.25">
      <c r="B81" s="167"/>
      <c r="C81" s="163" t="s">
        <v>6</v>
      </c>
      <c r="D81" s="164">
        <v>1E-3</v>
      </c>
      <c r="E81" s="163">
        <v>30</v>
      </c>
      <c r="F81" s="165" t="s">
        <v>18</v>
      </c>
      <c r="G81" s="166" t="s">
        <v>85</v>
      </c>
      <c r="H81" s="166" t="s">
        <v>71</v>
      </c>
      <c r="I81" s="163">
        <v>0.37840000000000001</v>
      </c>
      <c r="J81" s="178" t="s">
        <v>26</v>
      </c>
      <c r="K81" s="107">
        <v>0.89</v>
      </c>
      <c r="L81" s="108">
        <v>0.86</v>
      </c>
      <c r="M81" s="108">
        <v>0.93</v>
      </c>
      <c r="N81" s="108">
        <v>0.89</v>
      </c>
      <c r="O81" s="144">
        <f t="shared" ref="O81:O86" si="90">ROUND(($K81*0.5)+($N81*0.5),4)</f>
        <v>0.89</v>
      </c>
      <c r="P81" s="144">
        <f t="shared" ref="P81:P86" si="91">ROUND(($K81*0.6)+($N81*0.4),4)</f>
        <v>0.89</v>
      </c>
      <c r="Q81" s="144">
        <f t="shared" ref="Q81:Q86" si="92">ROUND(($K81*0.7)+($N81*0.3),4)</f>
        <v>0.89</v>
      </c>
      <c r="R81" s="144">
        <f t="shared" ref="R81:R86" si="93">ROUND(($K81*0.8)+($N81*0.2),4)</f>
        <v>0.89</v>
      </c>
      <c r="S81" s="144">
        <f t="shared" ref="S81:S86" si="94">ROUND(($K81*0.9)+($N81*0.1),4)</f>
        <v>0.89</v>
      </c>
    </row>
    <row r="82" spans="2:19" x14ac:dyDescent="0.25">
      <c r="B82" s="167"/>
      <c r="C82" s="163"/>
      <c r="D82" s="164"/>
      <c r="E82" s="163"/>
      <c r="F82" s="165" t="s">
        <v>17</v>
      </c>
      <c r="G82" s="168"/>
      <c r="H82" s="168"/>
      <c r="I82" s="163"/>
      <c r="J82" s="178"/>
      <c r="K82" s="107"/>
      <c r="L82" s="108">
        <v>0.92</v>
      </c>
      <c r="M82" s="108">
        <v>0.85</v>
      </c>
      <c r="N82" s="108">
        <v>0.88</v>
      </c>
      <c r="O82" s="140"/>
      <c r="P82" s="140"/>
      <c r="Q82" s="140"/>
      <c r="R82" s="140"/>
      <c r="S82" s="140"/>
    </row>
    <row r="83" spans="2:19" x14ac:dyDescent="0.25">
      <c r="B83" s="167"/>
      <c r="C83" s="163" t="s">
        <v>6</v>
      </c>
      <c r="D83" s="164">
        <v>1E-4</v>
      </c>
      <c r="E83" s="163">
        <v>30</v>
      </c>
      <c r="F83" s="165" t="s">
        <v>18</v>
      </c>
      <c r="G83" s="171" t="s">
        <v>86</v>
      </c>
      <c r="H83" s="171" t="s">
        <v>87</v>
      </c>
      <c r="I83" s="164" t="s">
        <v>88</v>
      </c>
      <c r="J83" s="164" t="s">
        <v>89</v>
      </c>
      <c r="K83" s="107">
        <v>0.92</v>
      </c>
      <c r="L83" s="110">
        <v>0.9</v>
      </c>
      <c r="M83" s="110">
        <v>0.95</v>
      </c>
      <c r="N83" s="110">
        <v>0.92</v>
      </c>
      <c r="O83" s="144">
        <f t="shared" ref="O83:O86" si="95">ROUND(($K83*0.5)+($N83*0.5),4)</f>
        <v>0.92</v>
      </c>
      <c r="P83" s="144">
        <f t="shared" ref="P83:P86" si="96">ROUND(($K83*0.6)+($N83*0.4),4)</f>
        <v>0.92</v>
      </c>
      <c r="Q83" s="144">
        <f t="shared" ref="Q83:Q86" si="97">ROUND(($K83*0.7)+($N83*0.3),4)</f>
        <v>0.92</v>
      </c>
      <c r="R83" s="144">
        <f t="shared" ref="R83:R86" si="98">ROUND(($K83*0.8)+($N83*0.2),4)</f>
        <v>0.92</v>
      </c>
      <c r="S83" s="144">
        <f t="shared" ref="S83:S86" si="99">ROUND(($K83*0.9)+($N83*0.1),4)</f>
        <v>0.92</v>
      </c>
    </row>
    <row r="84" spans="2:19" x14ac:dyDescent="0.25">
      <c r="B84" s="167"/>
      <c r="C84" s="163"/>
      <c r="D84" s="164"/>
      <c r="E84" s="163"/>
      <c r="F84" s="165" t="s">
        <v>17</v>
      </c>
      <c r="G84" s="172"/>
      <c r="H84" s="172"/>
      <c r="I84" s="164"/>
      <c r="J84" s="164"/>
      <c r="K84" s="107"/>
      <c r="L84" s="110">
        <v>0.94</v>
      </c>
      <c r="M84" s="110">
        <v>0.9</v>
      </c>
      <c r="N84" s="110">
        <v>0.92</v>
      </c>
      <c r="O84" s="140"/>
      <c r="P84" s="140"/>
      <c r="Q84" s="140"/>
      <c r="R84" s="140"/>
      <c r="S84" s="140"/>
    </row>
    <row r="85" spans="2:19" x14ac:dyDescent="0.25">
      <c r="B85" s="167"/>
      <c r="C85" s="163" t="s">
        <v>2</v>
      </c>
      <c r="D85" s="164" t="s">
        <v>25</v>
      </c>
      <c r="E85" s="163">
        <v>30</v>
      </c>
      <c r="F85" s="165" t="s">
        <v>18</v>
      </c>
      <c r="G85" s="169">
        <v>0.14610000000000001</v>
      </c>
      <c r="H85" s="169">
        <v>0.94630000000000003</v>
      </c>
      <c r="I85" s="163">
        <v>0.35749999999999998</v>
      </c>
      <c r="J85" s="164" t="s">
        <v>27</v>
      </c>
      <c r="K85" s="107">
        <v>0.88</v>
      </c>
      <c r="L85" s="110">
        <v>0.86</v>
      </c>
      <c r="M85" s="110">
        <v>0.92</v>
      </c>
      <c r="N85" s="110">
        <v>0.89</v>
      </c>
      <c r="O85" s="144">
        <f t="shared" ref="O85:O86" si="100">ROUND(($K85*0.5)+($N85*0.5),4)</f>
        <v>0.88500000000000001</v>
      </c>
      <c r="P85" s="144">
        <f t="shared" ref="P85:P86" si="101">ROUND(($K85*0.6)+($N85*0.4),4)</f>
        <v>0.88400000000000001</v>
      </c>
      <c r="Q85" s="144">
        <f t="shared" ref="Q85:Q86" si="102">ROUND(($K85*0.7)+($N85*0.3),4)</f>
        <v>0.88300000000000001</v>
      </c>
      <c r="R85" s="144">
        <f t="shared" ref="R85:R86" si="103">ROUND(($K85*0.8)+($N85*0.2),4)</f>
        <v>0.88200000000000001</v>
      </c>
      <c r="S85" s="144">
        <f t="shared" ref="S85:S86" si="104">ROUND(($K85*0.9)+($N85*0.1),4)</f>
        <v>0.88100000000000001</v>
      </c>
    </row>
    <row r="86" spans="2:19" x14ac:dyDescent="0.25">
      <c r="B86" s="174"/>
      <c r="C86" s="163"/>
      <c r="D86" s="164"/>
      <c r="E86" s="163"/>
      <c r="F86" s="165" t="s">
        <v>17</v>
      </c>
      <c r="G86" s="170"/>
      <c r="H86" s="170"/>
      <c r="I86" s="163"/>
      <c r="J86" s="164"/>
      <c r="K86" s="107"/>
      <c r="L86" s="110">
        <v>0.91</v>
      </c>
      <c r="M86" s="110">
        <v>0.85</v>
      </c>
      <c r="N86" s="110">
        <v>0.88</v>
      </c>
      <c r="O86" s="140"/>
      <c r="P86" s="140"/>
      <c r="Q86" s="140"/>
      <c r="R86" s="140"/>
      <c r="S86" s="140"/>
    </row>
    <row r="87" spans="2:19" x14ac:dyDescent="0.25">
      <c r="B87" s="147"/>
      <c r="C87" s="147"/>
      <c r="D87" s="147"/>
      <c r="E87" s="147"/>
      <c r="F87" s="147"/>
      <c r="G87" s="147"/>
      <c r="H87" s="147"/>
      <c r="I87" s="122"/>
      <c r="J87" s="122"/>
      <c r="K87" s="122"/>
      <c r="L87" s="122"/>
      <c r="M87" s="122"/>
      <c r="N87" s="122"/>
      <c r="O87" s="122"/>
      <c r="P87" s="147"/>
      <c r="Q87" s="147"/>
      <c r="R87" s="147"/>
      <c r="S87" s="147"/>
    </row>
    <row r="88" spans="2:19" ht="15" customHeight="1" x14ac:dyDescent="0.25">
      <c r="B88" s="152" t="s">
        <v>3</v>
      </c>
      <c r="C88" s="153" t="s">
        <v>109</v>
      </c>
      <c r="D88" s="154"/>
      <c r="E88" s="152" t="s">
        <v>0</v>
      </c>
      <c r="F88" s="152" t="s">
        <v>22</v>
      </c>
      <c r="G88" s="155" t="s">
        <v>46</v>
      </c>
      <c r="H88" s="155"/>
      <c r="I88" s="155"/>
      <c r="J88" s="155"/>
      <c r="K88" s="155" t="s">
        <v>116</v>
      </c>
      <c r="L88" s="155"/>
      <c r="M88" s="155"/>
      <c r="N88" s="155"/>
      <c r="O88" s="156" t="s">
        <v>157</v>
      </c>
      <c r="P88" s="156" t="s">
        <v>158</v>
      </c>
      <c r="Q88" s="156" t="s">
        <v>159</v>
      </c>
      <c r="R88" s="156" t="s">
        <v>160</v>
      </c>
      <c r="S88" s="156" t="s">
        <v>161</v>
      </c>
    </row>
    <row r="89" spans="2:19" ht="31.5" x14ac:dyDescent="0.25">
      <c r="B89" s="152"/>
      <c r="C89" s="157" t="s">
        <v>5</v>
      </c>
      <c r="D89" s="158" t="s">
        <v>110</v>
      </c>
      <c r="E89" s="152"/>
      <c r="F89" s="152"/>
      <c r="G89" s="159" t="s">
        <v>1</v>
      </c>
      <c r="H89" s="160" t="s">
        <v>8</v>
      </c>
      <c r="I89" s="160" t="s">
        <v>9</v>
      </c>
      <c r="J89" s="175" t="s">
        <v>7</v>
      </c>
      <c r="K89" s="176" t="s">
        <v>10</v>
      </c>
      <c r="L89" s="176" t="s">
        <v>11</v>
      </c>
      <c r="M89" s="176" t="s">
        <v>12</v>
      </c>
      <c r="N89" s="176" t="s">
        <v>13</v>
      </c>
      <c r="O89" s="177"/>
      <c r="P89" s="161"/>
      <c r="Q89" s="161"/>
      <c r="R89" s="161"/>
      <c r="S89" s="161"/>
    </row>
    <row r="90" spans="2:19" x14ac:dyDescent="0.25">
      <c r="B90" s="162" t="s">
        <v>14</v>
      </c>
      <c r="C90" s="169" t="s">
        <v>6</v>
      </c>
      <c r="D90" s="164">
        <v>0.01</v>
      </c>
      <c r="E90" s="163">
        <v>30</v>
      </c>
      <c r="F90" s="165" t="s">
        <v>18</v>
      </c>
      <c r="G90" s="166" t="s">
        <v>90</v>
      </c>
      <c r="H90" s="166" t="s">
        <v>91</v>
      </c>
      <c r="I90" s="166" t="s">
        <v>92</v>
      </c>
      <c r="J90" s="178" t="s">
        <v>93</v>
      </c>
      <c r="K90" s="107">
        <v>0.78</v>
      </c>
      <c r="L90" s="108">
        <v>0.84</v>
      </c>
      <c r="M90" s="108">
        <v>0.71</v>
      </c>
      <c r="N90" s="108">
        <v>0.77</v>
      </c>
      <c r="O90" s="144">
        <f>ROUND(($K90*0.5)+($N90*0.5),4)</f>
        <v>0.77500000000000002</v>
      </c>
      <c r="P90" s="144">
        <f>ROUND(($K90*0.6)+($N90*0.4),4)</f>
        <v>0.77600000000000002</v>
      </c>
      <c r="Q90" s="144">
        <f>ROUND(($K90*0.7)+($N90*0.3),4)</f>
        <v>0.77700000000000002</v>
      </c>
      <c r="R90" s="144">
        <f>ROUND(($K90*0.8)+($N90*0.2),4)</f>
        <v>0.77800000000000002</v>
      </c>
      <c r="S90" s="144">
        <f>ROUND(($K90*0.9)+($N90*0.1),4)</f>
        <v>0.77900000000000003</v>
      </c>
    </row>
    <row r="91" spans="2:19" x14ac:dyDescent="0.25">
      <c r="B91" s="167"/>
      <c r="C91" s="170"/>
      <c r="D91" s="164"/>
      <c r="E91" s="163"/>
      <c r="F91" s="165" t="s">
        <v>17</v>
      </c>
      <c r="G91" s="168"/>
      <c r="H91" s="168"/>
      <c r="I91" s="168"/>
      <c r="J91" s="178"/>
      <c r="K91" s="107"/>
      <c r="L91" s="108">
        <v>0.74</v>
      </c>
      <c r="M91" s="108">
        <v>0.86</v>
      </c>
      <c r="N91" s="108">
        <v>0.8</v>
      </c>
      <c r="O91" s="140"/>
      <c r="P91" s="140"/>
      <c r="Q91" s="140"/>
      <c r="R91" s="140"/>
      <c r="S91" s="140"/>
    </row>
    <row r="92" spans="2:19" x14ac:dyDescent="0.25">
      <c r="B92" s="167"/>
      <c r="C92" s="163" t="s">
        <v>6</v>
      </c>
      <c r="D92" s="164">
        <v>1E-3</v>
      </c>
      <c r="E92" s="163">
        <v>30</v>
      </c>
      <c r="F92" s="165" t="s">
        <v>18</v>
      </c>
      <c r="G92" s="166" t="s">
        <v>94</v>
      </c>
      <c r="H92" s="166" t="s">
        <v>95</v>
      </c>
      <c r="I92" s="169">
        <v>0.44579999999999997</v>
      </c>
      <c r="J92" s="178" t="s">
        <v>96</v>
      </c>
      <c r="K92" s="107">
        <v>0.83</v>
      </c>
      <c r="L92" s="108">
        <v>0.78</v>
      </c>
      <c r="M92" s="108">
        <v>0.93</v>
      </c>
      <c r="N92" s="108">
        <v>0.85</v>
      </c>
      <c r="O92" s="144">
        <f t="shared" ref="O92:O97" si="105">ROUND(($K92*0.5)+($N92*0.5),4)</f>
        <v>0.84</v>
      </c>
      <c r="P92" s="144">
        <f t="shared" ref="P92:P97" si="106">ROUND(($K92*0.6)+($N92*0.4),4)</f>
        <v>0.83799999999999997</v>
      </c>
      <c r="Q92" s="144">
        <f t="shared" ref="Q92:Q97" si="107">ROUND(($K92*0.7)+($N92*0.3),4)</f>
        <v>0.83599999999999997</v>
      </c>
      <c r="R92" s="144">
        <f t="shared" ref="R92:R97" si="108">ROUND(($K92*0.8)+($N92*0.2),4)</f>
        <v>0.83399999999999996</v>
      </c>
      <c r="S92" s="144">
        <f t="shared" ref="S92:S97" si="109">ROUND(($K92*0.9)+($N92*0.1),4)</f>
        <v>0.83199999999999996</v>
      </c>
    </row>
    <row r="93" spans="2:19" x14ac:dyDescent="0.25">
      <c r="B93" s="167"/>
      <c r="C93" s="163"/>
      <c r="D93" s="164"/>
      <c r="E93" s="163"/>
      <c r="F93" s="165" t="s">
        <v>17</v>
      </c>
      <c r="G93" s="168"/>
      <c r="H93" s="168"/>
      <c r="I93" s="170"/>
      <c r="J93" s="178"/>
      <c r="K93" s="107"/>
      <c r="L93" s="108">
        <v>0.91</v>
      </c>
      <c r="M93" s="108">
        <v>0.73</v>
      </c>
      <c r="N93" s="108">
        <v>0.81</v>
      </c>
      <c r="O93" s="140"/>
      <c r="P93" s="140"/>
      <c r="Q93" s="140"/>
      <c r="R93" s="140"/>
      <c r="S93" s="140"/>
    </row>
    <row r="94" spans="2:19" x14ac:dyDescent="0.25">
      <c r="B94" s="167"/>
      <c r="C94" s="163" t="s">
        <v>6</v>
      </c>
      <c r="D94" s="164">
        <v>1E-4</v>
      </c>
      <c r="E94" s="163">
        <v>30</v>
      </c>
      <c r="F94" s="165" t="s">
        <v>18</v>
      </c>
      <c r="G94" s="171" t="s">
        <v>97</v>
      </c>
      <c r="H94" s="171" t="s">
        <v>69</v>
      </c>
      <c r="I94" s="171" t="s">
        <v>98</v>
      </c>
      <c r="J94" s="164" t="s">
        <v>99</v>
      </c>
      <c r="K94" s="109">
        <v>0.93</v>
      </c>
      <c r="L94" s="110">
        <v>0.91</v>
      </c>
      <c r="M94" s="110">
        <v>0.94</v>
      </c>
      <c r="N94" s="110">
        <v>0.93</v>
      </c>
      <c r="O94" s="144">
        <f t="shared" ref="O94:O97" si="110">ROUND(($K94*0.5)+($N94*0.5),4)</f>
        <v>0.93</v>
      </c>
      <c r="P94" s="144">
        <f t="shared" ref="P94:P97" si="111">ROUND(($K94*0.6)+($N94*0.4),4)</f>
        <v>0.93</v>
      </c>
      <c r="Q94" s="144">
        <f t="shared" ref="Q94:Q97" si="112">ROUND(($K94*0.7)+($N94*0.3),4)</f>
        <v>0.93</v>
      </c>
      <c r="R94" s="144">
        <f t="shared" ref="R94:R97" si="113">ROUND(($K94*0.8)+($N94*0.2),4)</f>
        <v>0.93</v>
      </c>
      <c r="S94" s="144">
        <f t="shared" ref="S94:S97" si="114">ROUND(($K94*0.9)+($N94*0.1),4)</f>
        <v>0.93</v>
      </c>
    </row>
    <row r="95" spans="2:19" x14ac:dyDescent="0.25">
      <c r="B95" s="167"/>
      <c r="C95" s="163"/>
      <c r="D95" s="164"/>
      <c r="E95" s="163"/>
      <c r="F95" s="165" t="s">
        <v>17</v>
      </c>
      <c r="G95" s="172"/>
      <c r="H95" s="172"/>
      <c r="I95" s="172"/>
      <c r="J95" s="164"/>
      <c r="K95" s="109"/>
      <c r="L95" s="110">
        <v>0.94</v>
      </c>
      <c r="M95" s="110">
        <v>0.91</v>
      </c>
      <c r="N95" s="110">
        <v>0.92</v>
      </c>
      <c r="O95" s="140"/>
      <c r="P95" s="140"/>
      <c r="Q95" s="140"/>
      <c r="R95" s="140"/>
      <c r="S95" s="140"/>
    </row>
    <row r="96" spans="2:19" x14ac:dyDescent="0.25">
      <c r="B96" s="167"/>
      <c r="C96" s="163" t="s">
        <v>2</v>
      </c>
      <c r="D96" s="164" t="s">
        <v>25</v>
      </c>
      <c r="E96" s="163">
        <v>30</v>
      </c>
      <c r="F96" s="165" t="s">
        <v>18</v>
      </c>
      <c r="G96" s="169">
        <v>0.1195</v>
      </c>
      <c r="H96" s="169">
        <v>0.95440000000000003</v>
      </c>
      <c r="I96" s="169">
        <v>0.29320000000000002</v>
      </c>
      <c r="J96" s="164" t="s">
        <v>100</v>
      </c>
      <c r="K96" s="109">
        <v>0.92</v>
      </c>
      <c r="L96" s="110">
        <v>0.9</v>
      </c>
      <c r="M96" s="110">
        <v>0.94</v>
      </c>
      <c r="N96" s="110">
        <v>0.92</v>
      </c>
      <c r="O96" s="144">
        <f t="shared" ref="O96:O97" si="115">ROUND(($K96*0.5)+($N96*0.5),4)</f>
        <v>0.92</v>
      </c>
      <c r="P96" s="144">
        <f t="shared" ref="P96:P97" si="116">ROUND(($K96*0.6)+($N96*0.4),4)</f>
        <v>0.92</v>
      </c>
      <c r="Q96" s="144">
        <f t="shared" ref="Q96:Q97" si="117">ROUND(($K96*0.7)+($N96*0.3),4)</f>
        <v>0.92</v>
      </c>
      <c r="R96" s="144">
        <f t="shared" ref="R96:R97" si="118">ROUND(($K96*0.8)+($N96*0.2),4)</f>
        <v>0.92</v>
      </c>
      <c r="S96" s="144">
        <f t="shared" ref="S96:S97" si="119">ROUND(($K96*0.9)+($N96*0.1),4)</f>
        <v>0.92</v>
      </c>
    </row>
    <row r="97" spans="2:19" x14ac:dyDescent="0.25">
      <c r="B97" s="174"/>
      <c r="C97" s="163"/>
      <c r="D97" s="164"/>
      <c r="E97" s="163"/>
      <c r="F97" s="165" t="s">
        <v>17</v>
      </c>
      <c r="G97" s="170"/>
      <c r="H97" s="170"/>
      <c r="I97" s="170"/>
      <c r="J97" s="164"/>
      <c r="K97" s="109"/>
      <c r="L97" s="110">
        <v>0.93</v>
      </c>
      <c r="M97" s="110">
        <v>0.89</v>
      </c>
      <c r="N97" s="110">
        <v>0.91</v>
      </c>
      <c r="O97" s="140"/>
      <c r="P97" s="140"/>
      <c r="Q97" s="140"/>
      <c r="R97" s="140"/>
      <c r="S97" s="140"/>
    </row>
    <row r="98" spans="2:19" x14ac:dyDescent="0.25">
      <c r="B98" s="147"/>
      <c r="C98" s="147"/>
      <c r="D98" s="147"/>
      <c r="E98" s="147"/>
      <c r="F98" s="147"/>
      <c r="G98" s="147"/>
      <c r="H98" s="147"/>
      <c r="I98" s="147"/>
      <c r="J98" s="122"/>
      <c r="K98" s="122"/>
      <c r="L98" s="122"/>
      <c r="M98" s="122"/>
      <c r="N98" s="122"/>
      <c r="O98" s="122"/>
      <c r="P98" s="147"/>
      <c r="Q98" s="147"/>
      <c r="R98" s="147"/>
      <c r="S98" s="147"/>
    </row>
    <row r="99" spans="2:19" ht="15" customHeight="1" x14ac:dyDescent="0.25">
      <c r="B99" s="152" t="s">
        <v>3</v>
      </c>
      <c r="C99" s="153" t="s">
        <v>109</v>
      </c>
      <c r="D99" s="154"/>
      <c r="E99" s="152" t="s">
        <v>0</v>
      </c>
      <c r="F99" s="152" t="s">
        <v>22</v>
      </c>
      <c r="G99" s="155" t="s">
        <v>46</v>
      </c>
      <c r="H99" s="155"/>
      <c r="I99" s="155"/>
      <c r="J99" s="155"/>
      <c r="K99" s="155" t="s">
        <v>116</v>
      </c>
      <c r="L99" s="155"/>
      <c r="M99" s="155"/>
      <c r="N99" s="155"/>
      <c r="O99" s="156" t="s">
        <v>157</v>
      </c>
      <c r="P99" s="156" t="s">
        <v>158</v>
      </c>
      <c r="Q99" s="156" t="s">
        <v>159</v>
      </c>
      <c r="R99" s="156" t="s">
        <v>160</v>
      </c>
      <c r="S99" s="156" t="s">
        <v>161</v>
      </c>
    </row>
    <row r="100" spans="2:19" ht="31.5" x14ac:dyDescent="0.25">
      <c r="B100" s="152"/>
      <c r="C100" s="157" t="s">
        <v>5</v>
      </c>
      <c r="D100" s="158" t="s">
        <v>110</v>
      </c>
      <c r="E100" s="152"/>
      <c r="F100" s="152"/>
      <c r="G100" s="159" t="s">
        <v>1</v>
      </c>
      <c r="H100" s="160" t="s">
        <v>8</v>
      </c>
      <c r="I100" s="175" t="s">
        <v>9</v>
      </c>
      <c r="J100" s="175" t="s">
        <v>7</v>
      </c>
      <c r="K100" s="176" t="s">
        <v>10</v>
      </c>
      <c r="L100" s="176" t="s">
        <v>11</v>
      </c>
      <c r="M100" s="176" t="s">
        <v>12</v>
      </c>
      <c r="N100" s="176" t="s">
        <v>13</v>
      </c>
      <c r="O100" s="177"/>
      <c r="P100" s="161"/>
      <c r="Q100" s="161"/>
      <c r="R100" s="161"/>
      <c r="S100" s="161"/>
    </row>
    <row r="101" spans="2:19" x14ac:dyDescent="0.25">
      <c r="B101" s="162" t="s">
        <v>15</v>
      </c>
      <c r="C101" s="163" t="s">
        <v>6</v>
      </c>
      <c r="D101" s="164">
        <v>0.01</v>
      </c>
      <c r="E101" s="163">
        <v>30</v>
      </c>
      <c r="F101" s="165" t="s">
        <v>18</v>
      </c>
      <c r="G101" s="166" t="s">
        <v>101</v>
      </c>
      <c r="H101" s="166" t="s">
        <v>69</v>
      </c>
      <c r="I101" s="178" t="s">
        <v>102</v>
      </c>
      <c r="J101" s="178" t="s">
        <v>60</v>
      </c>
      <c r="K101" s="107">
        <v>0.91</v>
      </c>
      <c r="L101" s="108">
        <v>0.88</v>
      </c>
      <c r="M101" s="108">
        <v>0.94</v>
      </c>
      <c r="N101" s="108">
        <v>0.91</v>
      </c>
      <c r="O101" s="144">
        <f>ROUND(($K101*0.5)+($N101*0.5),4)</f>
        <v>0.91</v>
      </c>
      <c r="P101" s="144">
        <f>ROUND(($K101*0.6)+($N101*0.4),4)</f>
        <v>0.91</v>
      </c>
      <c r="Q101" s="144">
        <f>ROUND(($K101*0.7)+($N101*0.3),4)</f>
        <v>0.91</v>
      </c>
      <c r="R101" s="144">
        <f>ROUND(($K101*0.8)+($N101*0.2),4)</f>
        <v>0.91</v>
      </c>
      <c r="S101" s="144">
        <f>ROUND(($K101*0.9)+($N101*0.1),4)</f>
        <v>0.91</v>
      </c>
    </row>
    <row r="102" spans="2:19" x14ac:dyDescent="0.25">
      <c r="B102" s="167"/>
      <c r="C102" s="163"/>
      <c r="D102" s="164"/>
      <c r="E102" s="163"/>
      <c r="F102" s="165" t="s">
        <v>17</v>
      </c>
      <c r="G102" s="168"/>
      <c r="H102" s="168"/>
      <c r="I102" s="178"/>
      <c r="J102" s="178"/>
      <c r="K102" s="107"/>
      <c r="L102" s="108">
        <v>0.94</v>
      </c>
      <c r="M102" s="108">
        <v>0.87</v>
      </c>
      <c r="N102" s="108">
        <v>0.9</v>
      </c>
      <c r="O102" s="140"/>
      <c r="P102" s="140"/>
      <c r="Q102" s="140"/>
      <c r="R102" s="140"/>
      <c r="S102" s="140"/>
    </row>
    <row r="103" spans="2:19" x14ac:dyDescent="0.25">
      <c r="B103" s="167"/>
      <c r="C103" s="163" t="s">
        <v>6</v>
      </c>
      <c r="D103" s="164">
        <v>1E-3</v>
      </c>
      <c r="E103" s="163">
        <v>30</v>
      </c>
      <c r="F103" s="165" t="s">
        <v>18</v>
      </c>
      <c r="G103" s="166" t="s">
        <v>103</v>
      </c>
      <c r="H103" s="166" t="s">
        <v>78</v>
      </c>
      <c r="I103" s="163">
        <v>0.60680000000000001</v>
      </c>
      <c r="J103" s="178" t="s">
        <v>50</v>
      </c>
      <c r="K103" s="107">
        <v>0.91</v>
      </c>
      <c r="L103" s="108">
        <v>0.89</v>
      </c>
      <c r="M103" s="108">
        <v>0.94</v>
      </c>
      <c r="N103" s="108">
        <v>0.91</v>
      </c>
      <c r="O103" s="144">
        <f t="shared" ref="O103:O108" si="120">ROUND(($K103*0.5)+($N103*0.5),4)</f>
        <v>0.91</v>
      </c>
      <c r="P103" s="144">
        <f t="shared" ref="P103:P108" si="121">ROUND(($K103*0.6)+($N103*0.4),4)</f>
        <v>0.91</v>
      </c>
      <c r="Q103" s="144">
        <f t="shared" ref="Q103:Q108" si="122">ROUND(($K103*0.7)+($N103*0.3),4)</f>
        <v>0.91</v>
      </c>
      <c r="R103" s="144">
        <f t="shared" ref="R103:R108" si="123">ROUND(($K103*0.8)+($N103*0.2),4)</f>
        <v>0.91</v>
      </c>
      <c r="S103" s="144">
        <f t="shared" ref="S103:S108" si="124">ROUND(($K103*0.9)+($N103*0.1),4)</f>
        <v>0.91</v>
      </c>
    </row>
    <row r="104" spans="2:19" x14ac:dyDescent="0.25">
      <c r="B104" s="167"/>
      <c r="C104" s="163"/>
      <c r="D104" s="164"/>
      <c r="E104" s="163"/>
      <c r="F104" s="165" t="s">
        <v>17</v>
      </c>
      <c r="G104" s="168"/>
      <c r="H104" s="168"/>
      <c r="I104" s="163"/>
      <c r="J104" s="178"/>
      <c r="K104" s="107"/>
      <c r="L104" s="108">
        <v>0.94</v>
      </c>
      <c r="M104" s="108">
        <v>0.88</v>
      </c>
      <c r="N104" s="108">
        <v>0.91</v>
      </c>
      <c r="O104" s="140"/>
      <c r="P104" s="140"/>
      <c r="Q104" s="140"/>
      <c r="R104" s="140"/>
      <c r="S104" s="140"/>
    </row>
    <row r="105" spans="2:19" x14ac:dyDescent="0.25">
      <c r="B105" s="167"/>
      <c r="C105" s="163" t="s">
        <v>6</v>
      </c>
      <c r="D105" s="164">
        <v>1E-4</v>
      </c>
      <c r="E105" s="163">
        <v>30</v>
      </c>
      <c r="F105" s="165" t="s">
        <v>18</v>
      </c>
      <c r="G105" s="171" t="s">
        <v>104</v>
      </c>
      <c r="H105" s="171" t="s">
        <v>78</v>
      </c>
      <c r="I105" s="164" t="s">
        <v>80</v>
      </c>
      <c r="J105" s="164" t="s">
        <v>100</v>
      </c>
      <c r="K105" s="109">
        <v>0.91</v>
      </c>
      <c r="L105" s="110">
        <v>0.89</v>
      </c>
      <c r="M105" s="110">
        <v>0.95</v>
      </c>
      <c r="N105" s="110">
        <v>0.92</v>
      </c>
      <c r="O105" s="144">
        <f t="shared" ref="O105:O108" si="125">ROUND(($K105*0.5)+($N105*0.5),4)</f>
        <v>0.91500000000000004</v>
      </c>
      <c r="P105" s="144">
        <f t="shared" ref="P105:P108" si="126">ROUND(($K105*0.6)+($N105*0.4),4)</f>
        <v>0.91400000000000003</v>
      </c>
      <c r="Q105" s="144">
        <f t="shared" ref="Q105:Q108" si="127">ROUND(($K105*0.7)+($N105*0.3),4)</f>
        <v>0.91300000000000003</v>
      </c>
      <c r="R105" s="144">
        <f t="shared" ref="R105:R108" si="128">ROUND(($K105*0.8)+($N105*0.2),4)</f>
        <v>0.91200000000000003</v>
      </c>
      <c r="S105" s="144">
        <f t="shared" ref="S105:S108" si="129">ROUND(($K105*0.9)+($N105*0.1),4)</f>
        <v>0.91100000000000003</v>
      </c>
    </row>
    <row r="106" spans="2:19" x14ac:dyDescent="0.25">
      <c r="B106" s="167"/>
      <c r="C106" s="163"/>
      <c r="D106" s="164"/>
      <c r="E106" s="163"/>
      <c r="F106" s="165" t="s">
        <v>17</v>
      </c>
      <c r="G106" s="172"/>
      <c r="H106" s="172"/>
      <c r="I106" s="164"/>
      <c r="J106" s="164"/>
      <c r="K106" s="109"/>
      <c r="L106" s="110">
        <v>0.95</v>
      </c>
      <c r="M106" s="110">
        <v>0.88</v>
      </c>
      <c r="N106" s="110">
        <v>0.91</v>
      </c>
      <c r="O106" s="140"/>
      <c r="P106" s="140"/>
      <c r="Q106" s="140"/>
      <c r="R106" s="140"/>
      <c r="S106" s="140"/>
    </row>
    <row r="107" spans="2:19" x14ac:dyDescent="0.25">
      <c r="B107" s="167"/>
      <c r="C107" s="163" t="s">
        <v>2</v>
      </c>
      <c r="D107" s="164" t="s">
        <v>25</v>
      </c>
      <c r="E107" s="163">
        <v>30</v>
      </c>
      <c r="F107" s="165" t="s">
        <v>18</v>
      </c>
      <c r="G107" s="171" t="s">
        <v>105</v>
      </c>
      <c r="H107" s="171" t="s">
        <v>117</v>
      </c>
      <c r="I107" s="163">
        <v>0.47739999999999999</v>
      </c>
      <c r="J107" s="164" t="s">
        <v>89</v>
      </c>
      <c r="K107" s="109">
        <v>0.92</v>
      </c>
      <c r="L107" s="108">
        <v>0.9</v>
      </c>
      <c r="M107" s="110">
        <v>0.95</v>
      </c>
      <c r="N107" s="110">
        <v>0.92</v>
      </c>
      <c r="O107" s="144">
        <f t="shared" ref="O107:O108" si="130">ROUND(($K107*0.5)+($N107*0.5),4)</f>
        <v>0.92</v>
      </c>
      <c r="P107" s="144">
        <f t="shared" ref="P107:P108" si="131">ROUND(($K107*0.6)+($N107*0.4),4)</f>
        <v>0.92</v>
      </c>
      <c r="Q107" s="144">
        <f t="shared" ref="Q107:Q108" si="132">ROUND(($K107*0.7)+($N107*0.3),4)</f>
        <v>0.92</v>
      </c>
      <c r="R107" s="144">
        <f t="shared" ref="R107:R108" si="133">ROUND(($K107*0.8)+($N107*0.2),4)</f>
        <v>0.92</v>
      </c>
      <c r="S107" s="144">
        <f t="shared" ref="S107:S108" si="134">ROUND(($K107*0.9)+($N107*0.1),4)</f>
        <v>0.92</v>
      </c>
    </row>
    <row r="108" spans="2:19" x14ac:dyDescent="0.25">
      <c r="B108" s="174"/>
      <c r="C108" s="163"/>
      <c r="D108" s="164"/>
      <c r="E108" s="163"/>
      <c r="F108" s="165" t="s">
        <v>17</v>
      </c>
      <c r="G108" s="172"/>
      <c r="H108" s="172"/>
      <c r="I108" s="163"/>
      <c r="J108" s="164"/>
      <c r="K108" s="109"/>
      <c r="L108" s="110">
        <v>0.94</v>
      </c>
      <c r="M108" s="108">
        <v>0.9</v>
      </c>
      <c r="N108" s="110">
        <v>0.92</v>
      </c>
      <c r="O108" s="140"/>
      <c r="P108" s="140"/>
      <c r="Q108" s="140"/>
      <c r="R108" s="140"/>
      <c r="S108" s="140"/>
    </row>
    <row r="112" spans="2:19" x14ac:dyDescent="0.25">
      <c r="B112" s="151" t="s">
        <v>133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</row>
    <row r="113" spans="2:19" x14ac:dyDescent="0.25">
      <c r="B113" s="122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</row>
    <row r="114" spans="2:19" x14ac:dyDescent="0.25">
      <c r="B114" s="123" t="s">
        <v>3</v>
      </c>
      <c r="C114" s="124" t="s">
        <v>109</v>
      </c>
      <c r="D114" s="125"/>
      <c r="E114" s="123" t="s">
        <v>0</v>
      </c>
      <c r="F114" s="123" t="s">
        <v>22</v>
      </c>
      <c r="K114" s="126" t="s">
        <v>116</v>
      </c>
      <c r="L114" s="126"/>
      <c r="M114" s="126"/>
      <c r="N114" s="126"/>
      <c r="O114" s="94" t="s">
        <v>134</v>
      </c>
      <c r="P114" s="94" t="s">
        <v>135</v>
      </c>
      <c r="Q114" s="94" t="s">
        <v>136</v>
      </c>
      <c r="R114" s="94" t="s">
        <v>137</v>
      </c>
      <c r="S114" s="94" t="s">
        <v>138</v>
      </c>
    </row>
    <row r="115" spans="2:19" x14ac:dyDescent="0.25">
      <c r="B115" s="123"/>
      <c r="C115" s="127" t="s">
        <v>5</v>
      </c>
      <c r="D115" s="128" t="s">
        <v>110</v>
      </c>
      <c r="E115" s="123"/>
      <c r="F115" s="123"/>
      <c r="K115" s="129" t="s">
        <v>10</v>
      </c>
      <c r="L115" s="129" t="s">
        <v>11</v>
      </c>
      <c r="M115" s="129" t="s">
        <v>12</v>
      </c>
      <c r="N115" s="129" t="s">
        <v>13</v>
      </c>
      <c r="O115" s="130"/>
      <c r="P115" s="130"/>
      <c r="Q115" s="130"/>
      <c r="R115" s="130"/>
      <c r="S115" s="130"/>
    </row>
    <row r="116" spans="2:19" x14ac:dyDescent="0.25">
      <c r="B116" s="131" t="s">
        <v>4</v>
      </c>
      <c r="C116" s="132" t="s">
        <v>6</v>
      </c>
      <c r="D116" s="133">
        <v>0.01</v>
      </c>
      <c r="E116" s="132">
        <v>8</v>
      </c>
      <c r="F116" s="134" t="s">
        <v>18</v>
      </c>
      <c r="K116" s="135" t="s">
        <v>139</v>
      </c>
      <c r="L116" s="136" t="s">
        <v>140</v>
      </c>
      <c r="M116" s="136" t="s">
        <v>141</v>
      </c>
      <c r="N116" s="136" t="s">
        <v>139</v>
      </c>
      <c r="O116" s="137">
        <f>($K116*0.5)+($N116*0.5)</f>
        <v>0.83</v>
      </c>
      <c r="P116" s="137">
        <f>($K116*0.6)+($N116*0.4)</f>
        <v>0.83</v>
      </c>
      <c r="Q116" s="137">
        <f>($K116*0.7)+($N116*0.3)</f>
        <v>0.83</v>
      </c>
      <c r="R116" s="137">
        <f>($K116*0.8)+($N116*0.2)</f>
        <v>0.83000000000000007</v>
      </c>
      <c r="S116" s="137">
        <f>($K116*0.9)+($N116*0.1)</f>
        <v>0.83</v>
      </c>
    </row>
    <row r="117" spans="2:19" x14ac:dyDescent="0.25">
      <c r="B117" s="138"/>
      <c r="C117" s="132"/>
      <c r="D117" s="133"/>
      <c r="E117" s="132"/>
      <c r="F117" s="134" t="s">
        <v>17</v>
      </c>
      <c r="K117" s="139"/>
      <c r="L117" s="136" t="s">
        <v>142</v>
      </c>
      <c r="M117" s="136" t="s">
        <v>140</v>
      </c>
      <c r="N117" s="136" t="s">
        <v>143</v>
      </c>
      <c r="O117" s="140"/>
      <c r="P117" s="140"/>
      <c r="Q117" s="140"/>
      <c r="R117" s="140"/>
      <c r="S117" s="140"/>
    </row>
    <row r="118" spans="2:19" x14ac:dyDescent="0.25">
      <c r="B118" s="138"/>
      <c r="C118" s="132" t="s">
        <v>6</v>
      </c>
      <c r="D118" s="133">
        <v>1E-3</v>
      </c>
      <c r="E118" s="132">
        <v>8</v>
      </c>
      <c r="F118" s="134" t="s">
        <v>18</v>
      </c>
      <c r="K118" s="135" t="s">
        <v>144</v>
      </c>
      <c r="L118" s="136" t="s">
        <v>145</v>
      </c>
      <c r="M118" s="136" t="s">
        <v>146</v>
      </c>
      <c r="N118" s="136" t="s">
        <v>144</v>
      </c>
      <c r="O118" s="137">
        <f>($K118*0.5)+($N118*0.5)</f>
        <v>0.87</v>
      </c>
      <c r="P118" s="137">
        <f>($K118*0.6)+($N118*0.4)</f>
        <v>0.87000000000000011</v>
      </c>
      <c r="Q118" s="137">
        <f>($K118*0.7)+($N118*0.3)</f>
        <v>0.87</v>
      </c>
      <c r="R118" s="137">
        <f>($K118*0.8)+($N118*0.2)</f>
        <v>0.87000000000000011</v>
      </c>
      <c r="S118" s="137">
        <f>($K118*0.9)+($N118*0.1)</f>
        <v>0.87</v>
      </c>
    </row>
    <row r="119" spans="2:19" x14ac:dyDescent="0.25">
      <c r="B119" s="138"/>
      <c r="C119" s="132"/>
      <c r="D119" s="133"/>
      <c r="E119" s="132"/>
      <c r="F119" s="134" t="s">
        <v>17</v>
      </c>
      <c r="K119" s="139"/>
      <c r="L119" s="136" t="s">
        <v>147</v>
      </c>
      <c r="M119" s="136" t="s">
        <v>140</v>
      </c>
      <c r="N119" s="136" t="s">
        <v>144</v>
      </c>
      <c r="O119" s="140"/>
      <c r="P119" s="140"/>
      <c r="Q119" s="140"/>
      <c r="R119" s="140"/>
      <c r="S119" s="140"/>
    </row>
    <row r="120" spans="2:19" x14ac:dyDescent="0.25">
      <c r="B120" s="138"/>
      <c r="C120" s="132" t="s">
        <v>6</v>
      </c>
      <c r="D120" s="133" t="s">
        <v>148</v>
      </c>
      <c r="E120" s="132">
        <v>15</v>
      </c>
      <c r="F120" s="134" t="s">
        <v>18</v>
      </c>
      <c r="K120" s="137" t="s">
        <v>149</v>
      </c>
      <c r="L120" s="141" t="s">
        <v>23</v>
      </c>
      <c r="M120" s="142" t="s">
        <v>150</v>
      </c>
      <c r="N120" s="142" t="s">
        <v>149</v>
      </c>
      <c r="O120" s="137">
        <f>($K120*0.5)+($N120*0.5)</f>
        <v>0.91</v>
      </c>
      <c r="P120" s="137">
        <f>($K120*0.6)+($N120*0.4)</f>
        <v>0.91000000000000014</v>
      </c>
      <c r="Q120" s="137">
        <f>($K120*0.7)+($N120*0.3)</f>
        <v>0.91</v>
      </c>
      <c r="R120" s="137">
        <f>($K120*0.8)+($N120*0.2)</f>
        <v>0.91000000000000014</v>
      </c>
      <c r="S120" s="137">
        <f>($K120*0.9)+($N120*0.1)</f>
        <v>0.91</v>
      </c>
    </row>
    <row r="121" spans="2:19" x14ac:dyDescent="0.25">
      <c r="B121" s="138"/>
      <c r="C121" s="132"/>
      <c r="D121" s="133"/>
      <c r="E121" s="132"/>
      <c r="F121" s="134" t="s">
        <v>17</v>
      </c>
      <c r="K121" s="143"/>
      <c r="L121" s="142" t="s">
        <v>151</v>
      </c>
      <c r="M121" s="142" t="s">
        <v>146</v>
      </c>
      <c r="N121" s="142" t="s">
        <v>149</v>
      </c>
      <c r="O121" s="140"/>
      <c r="P121" s="140"/>
      <c r="Q121" s="140"/>
      <c r="R121" s="140"/>
      <c r="S121" s="140"/>
    </row>
    <row r="122" spans="2:19" x14ac:dyDescent="0.25">
      <c r="B122" s="138"/>
      <c r="C122" s="132" t="s">
        <v>2</v>
      </c>
      <c r="D122" s="133" t="s">
        <v>152</v>
      </c>
      <c r="E122" s="132">
        <v>96</v>
      </c>
      <c r="F122" s="134" t="s">
        <v>18</v>
      </c>
      <c r="K122" s="144">
        <v>0.87</v>
      </c>
      <c r="L122" s="145">
        <v>0.86</v>
      </c>
      <c r="M122" s="145">
        <v>0.88</v>
      </c>
      <c r="N122" s="136" t="s">
        <v>144</v>
      </c>
      <c r="O122" s="137">
        <f>($K122*0.5)+($N122*0.5)</f>
        <v>0.87</v>
      </c>
      <c r="P122" s="137">
        <f>($K122*0.6)+($N122*0.4)</f>
        <v>0.87000000000000011</v>
      </c>
      <c r="Q122" s="137">
        <f>($K122*0.7)+($N122*0.3)</f>
        <v>0.87</v>
      </c>
      <c r="R122" s="137">
        <f>($K122*0.8)+($N122*0.2)</f>
        <v>0.87000000000000011</v>
      </c>
      <c r="S122" s="137">
        <f>($K122*0.9)+($N122*0.1)</f>
        <v>0.87</v>
      </c>
    </row>
    <row r="123" spans="2:19" x14ac:dyDescent="0.25">
      <c r="B123" s="146"/>
      <c r="C123" s="132"/>
      <c r="D123" s="133"/>
      <c r="E123" s="132"/>
      <c r="F123" s="134" t="s">
        <v>17</v>
      </c>
      <c r="K123" s="140"/>
      <c r="L123" s="142" t="s">
        <v>147</v>
      </c>
      <c r="M123" s="145">
        <v>0.86</v>
      </c>
      <c r="N123" s="136" t="s">
        <v>144</v>
      </c>
      <c r="O123" s="140"/>
      <c r="P123" s="140"/>
      <c r="Q123" s="140"/>
      <c r="R123" s="140"/>
      <c r="S123" s="140"/>
    </row>
    <row r="124" spans="2:19" x14ac:dyDescent="0.25">
      <c r="B124" s="147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</row>
    <row r="125" spans="2:19" x14ac:dyDescent="0.25">
      <c r="B125" s="123" t="s">
        <v>3</v>
      </c>
      <c r="C125" s="124" t="s">
        <v>109</v>
      </c>
      <c r="D125" s="125"/>
      <c r="E125" s="123" t="s">
        <v>0</v>
      </c>
      <c r="F125" s="123" t="s">
        <v>22</v>
      </c>
      <c r="K125" s="126" t="s">
        <v>116</v>
      </c>
      <c r="L125" s="126"/>
      <c r="M125" s="126"/>
      <c r="N125" s="126"/>
      <c r="O125" s="94" t="s">
        <v>134</v>
      </c>
      <c r="P125" s="94" t="s">
        <v>135</v>
      </c>
      <c r="Q125" s="94" t="s">
        <v>136</v>
      </c>
      <c r="R125" s="94" t="s">
        <v>137</v>
      </c>
      <c r="S125" s="94" t="s">
        <v>138</v>
      </c>
    </row>
    <row r="126" spans="2:19" x14ac:dyDescent="0.25">
      <c r="B126" s="123"/>
      <c r="C126" s="127" t="s">
        <v>5</v>
      </c>
      <c r="D126" s="128" t="s">
        <v>110</v>
      </c>
      <c r="E126" s="123"/>
      <c r="F126" s="123"/>
      <c r="K126" s="129" t="s">
        <v>10</v>
      </c>
      <c r="L126" s="129" t="s">
        <v>11</v>
      </c>
      <c r="M126" s="129" t="s">
        <v>12</v>
      </c>
      <c r="N126" s="129" t="s">
        <v>13</v>
      </c>
      <c r="O126" s="130"/>
      <c r="P126" s="130"/>
      <c r="Q126" s="130"/>
      <c r="R126" s="130"/>
      <c r="S126" s="130"/>
    </row>
    <row r="127" spans="2:19" x14ac:dyDescent="0.25">
      <c r="B127" s="131" t="s">
        <v>14</v>
      </c>
      <c r="C127" s="144" t="s">
        <v>6</v>
      </c>
      <c r="D127" s="133">
        <v>0.01</v>
      </c>
      <c r="E127" s="132">
        <v>18</v>
      </c>
      <c r="F127" s="134" t="s">
        <v>18</v>
      </c>
      <c r="K127" s="135" t="s">
        <v>142</v>
      </c>
      <c r="L127" s="136" t="s">
        <v>144</v>
      </c>
      <c r="M127" s="136" t="s">
        <v>153</v>
      </c>
      <c r="N127" s="136" t="s">
        <v>141</v>
      </c>
      <c r="O127" s="137">
        <f>($K127*0.5)+($N127*0.5)</f>
        <v>0.81499999999999995</v>
      </c>
      <c r="P127" s="137">
        <f>($K127*0.6)+($N127*0.4)</f>
        <v>0.81600000000000006</v>
      </c>
      <c r="Q127" s="137">
        <f>($K127*0.7)+($N127*0.3)</f>
        <v>0.81699999999999995</v>
      </c>
      <c r="R127" s="137">
        <f>($K127*0.8)+($N127*0.2)</f>
        <v>0.81800000000000006</v>
      </c>
      <c r="S127" s="137">
        <f>($K127*0.9)+($N127*0.1)</f>
        <v>0.81899999999999995</v>
      </c>
    </row>
    <row r="128" spans="2:19" x14ac:dyDescent="0.25">
      <c r="B128" s="138"/>
      <c r="C128" s="140"/>
      <c r="D128" s="133"/>
      <c r="E128" s="132"/>
      <c r="F128" s="134" t="s">
        <v>17</v>
      </c>
      <c r="K128" s="139"/>
      <c r="L128" s="136" t="s">
        <v>154</v>
      </c>
      <c r="M128" s="136" t="s">
        <v>147</v>
      </c>
      <c r="N128" s="136" t="s">
        <v>139</v>
      </c>
      <c r="O128" s="140"/>
      <c r="P128" s="140"/>
      <c r="Q128" s="140"/>
      <c r="R128" s="140"/>
      <c r="S128" s="140"/>
    </row>
    <row r="129" spans="2:19" x14ac:dyDescent="0.25">
      <c r="B129" s="138"/>
      <c r="C129" s="132" t="s">
        <v>6</v>
      </c>
      <c r="D129" s="133">
        <v>1E-3</v>
      </c>
      <c r="E129" s="132">
        <v>16</v>
      </c>
      <c r="F129" s="134" t="s">
        <v>18</v>
      </c>
      <c r="K129" s="135" t="s">
        <v>144</v>
      </c>
      <c r="L129" s="136" t="s">
        <v>140</v>
      </c>
      <c r="M129" s="148" t="s">
        <v>23</v>
      </c>
      <c r="N129" s="136" t="s">
        <v>147</v>
      </c>
      <c r="O129" s="137">
        <f>($K129*0.5)+($N129*0.5)</f>
        <v>0.875</v>
      </c>
      <c r="P129" s="137">
        <f>($K129*0.6)+($N129*0.4)</f>
        <v>0.87400000000000011</v>
      </c>
      <c r="Q129" s="137">
        <f>($K129*0.7)+($N129*0.3)</f>
        <v>0.873</v>
      </c>
      <c r="R129" s="137">
        <f>($K129*0.8)+($N129*0.2)</f>
        <v>0.87200000000000011</v>
      </c>
      <c r="S129" s="137">
        <f>($K129*0.9)+($N129*0.1)</f>
        <v>0.871</v>
      </c>
    </row>
    <row r="130" spans="2:19" x14ac:dyDescent="0.25">
      <c r="B130" s="138"/>
      <c r="C130" s="132"/>
      <c r="D130" s="133"/>
      <c r="E130" s="132"/>
      <c r="F130" s="134" t="s">
        <v>17</v>
      </c>
      <c r="K130" s="139"/>
      <c r="L130" s="136" t="s">
        <v>146</v>
      </c>
      <c r="M130" s="136" t="s">
        <v>143</v>
      </c>
      <c r="N130" s="136" t="s">
        <v>144</v>
      </c>
      <c r="O130" s="140"/>
      <c r="P130" s="140"/>
      <c r="Q130" s="140"/>
      <c r="R130" s="140"/>
      <c r="S130" s="140"/>
    </row>
    <row r="131" spans="2:19" x14ac:dyDescent="0.25">
      <c r="B131" s="138"/>
      <c r="C131" s="132" t="s">
        <v>6</v>
      </c>
      <c r="D131" s="133" t="s">
        <v>148</v>
      </c>
      <c r="E131" s="132">
        <v>14</v>
      </c>
      <c r="F131" s="134" t="s">
        <v>18</v>
      </c>
      <c r="K131" s="137" t="s">
        <v>155</v>
      </c>
      <c r="L131" s="141" t="s">
        <v>23</v>
      </c>
      <c r="M131" s="142" t="s">
        <v>156</v>
      </c>
      <c r="N131" s="142" t="s">
        <v>155</v>
      </c>
      <c r="O131" s="137">
        <f>($K131*0.5)+($N131*0.5)</f>
        <v>0.92</v>
      </c>
      <c r="P131" s="137">
        <f>($K131*0.6)+($N131*0.4)</f>
        <v>0.92000000000000015</v>
      </c>
      <c r="Q131" s="137">
        <f>($K131*0.7)+($N131*0.3)</f>
        <v>0.92</v>
      </c>
      <c r="R131" s="137">
        <f>($K131*0.8)+($N131*0.2)</f>
        <v>0.92000000000000015</v>
      </c>
      <c r="S131" s="137">
        <f>($K131*0.9)+($N131*0.1)</f>
        <v>0.92</v>
      </c>
    </row>
    <row r="132" spans="2:19" x14ac:dyDescent="0.25">
      <c r="B132" s="138"/>
      <c r="C132" s="132"/>
      <c r="D132" s="133"/>
      <c r="E132" s="132"/>
      <c r="F132" s="134" t="s">
        <v>17</v>
      </c>
      <c r="K132" s="143"/>
      <c r="L132" s="142" t="s">
        <v>156</v>
      </c>
      <c r="M132" s="142" t="s">
        <v>146</v>
      </c>
      <c r="N132" s="142" t="s">
        <v>155</v>
      </c>
      <c r="O132" s="140"/>
      <c r="P132" s="140"/>
      <c r="Q132" s="140"/>
      <c r="R132" s="140"/>
      <c r="S132" s="140"/>
    </row>
    <row r="133" spans="2:19" x14ac:dyDescent="0.25">
      <c r="B133" s="138"/>
      <c r="C133" s="132" t="s">
        <v>2</v>
      </c>
      <c r="D133" s="133" t="s">
        <v>152</v>
      </c>
      <c r="E133" s="132">
        <v>48</v>
      </c>
      <c r="F133" s="134" t="s">
        <v>18</v>
      </c>
      <c r="K133" s="144">
        <v>0.89</v>
      </c>
      <c r="L133" s="149">
        <v>0.87</v>
      </c>
      <c r="M133" s="145">
        <v>0.93</v>
      </c>
      <c r="N133" s="141" t="s">
        <v>23</v>
      </c>
      <c r="O133" s="137">
        <f>($K133*0.5)+($N133*0.5)</f>
        <v>0.89500000000000002</v>
      </c>
      <c r="P133" s="137">
        <f>($K133*0.6)+($N133*0.4)</f>
        <v>0.89400000000000013</v>
      </c>
      <c r="Q133" s="137">
        <f>($K133*0.7)+($N133*0.3)</f>
        <v>0.89300000000000002</v>
      </c>
      <c r="R133" s="137">
        <f>($K133*0.8)+($N133*0.2)</f>
        <v>0.89200000000000013</v>
      </c>
      <c r="S133" s="137">
        <f>($K133*0.9)+($N133*0.1)</f>
        <v>0.89100000000000001</v>
      </c>
    </row>
    <row r="134" spans="2:19" x14ac:dyDescent="0.25">
      <c r="B134" s="146"/>
      <c r="C134" s="132"/>
      <c r="D134" s="133"/>
      <c r="E134" s="132"/>
      <c r="F134" s="134" t="s">
        <v>17</v>
      </c>
      <c r="K134" s="140"/>
      <c r="L134" s="142" t="s">
        <v>155</v>
      </c>
      <c r="M134" s="145">
        <v>0.86</v>
      </c>
      <c r="N134" s="145">
        <v>0.89</v>
      </c>
      <c r="O134" s="140"/>
      <c r="P134" s="140"/>
      <c r="Q134" s="140"/>
      <c r="R134" s="140"/>
      <c r="S134" s="140"/>
    </row>
    <row r="135" spans="2:19" x14ac:dyDescent="0.25">
      <c r="B135" s="147"/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</row>
    <row r="136" spans="2:19" x14ac:dyDescent="0.25">
      <c r="B136" s="123" t="s">
        <v>3</v>
      </c>
      <c r="C136" s="124" t="s">
        <v>109</v>
      </c>
      <c r="D136" s="125"/>
      <c r="E136" s="123" t="s">
        <v>0</v>
      </c>
      <c r="F136" s="123" t="s">
        <v>22</v>
      </c>
      <c r="K136" s="126" t="s">
        <v>116</v>
      </c>
      <c r="L136" s="126"/>
      <c r="M136" s="126"/>
      <c r="N136" s="126"/>
      <c r="O136" s="94" t="s">
        <v>134</v>
      </c>
      <c r="P136" s="94" t="s">
        <v>135</v>
      </c>
      <c r="Q136" s="94" t="s">
        <v>136</v>
      </c>
      <c r="R136" s="94" t="s">
        <v>137</v>
      </c>
      <c r="S136" s="94" t="s">
        <v>138</v>
      </c>
    </row>
    <row r="137" spans="2:19" x14ac:dyDescent="0.25">
      <c r="B137" s="123"/>
      <c r="C137" s="127" t="s">
        <v>5</v>
      </c>
      <c r="D137" s="128" t="s">
        <v>110</v>
      </c>
      <c r="E137" s="123"/>
      <c r="F137" s="123"/>
      <c r="K137" s="129" t="s">
        <v>10</v>
      </c>
      <c r="L137" s="129" t="s">
        <v>11</v>
      </c>
      <c r="M137" s="129" t="s">
        <v>12</v>
      </c>
      <c r="N137" s="129" t="s">
        <v>13</v>
      </c>
      <c r="O137" s="130"/>
      <c r="P137" s="130"/>
      <c r="Q137" s="130"/>
      <c r="R137" s="130"/>
      <c r="S137" s="130"/>
    </row>
    <row r="138" spans="2:19" x14ac:dyDescent="0.25">
      <c r="B138" s="131" t="s">
        <v>15</v>
      </c>
      <c r="C138" s="132" t="s">
        <v>6</v>
      </c>
      <c r="D138" s="133">
        <v>0.01</v>
      </c>
      <c r="E138" s="132">
        <v>10</v>
      </c>
      <c r="F138" s="134" t="s">
        <v>18</v>
      </c>
      <c r="K138" s="135" t="s">
        <v>146</v>
      </c>
      <c r="L138" s="136" t="s">
        <v>149</v>
      </c>
      <c r="M138" s="136" t="s">
        <v>145</v>
      </c>
      <c r="N138" s="136" t="s">
        <v>147</v>
      </c>
      <c r="O138" s="137">
        <f>($K138*0.5)+($N138*0.5)</f>
        <v>0.88500000000000001</v>
      </c>
      <c r="P138" s="137">
        <f>($K138*0.6)+($N138*0.4)</f>
        <v>0.88600000000000012</v>
      </c>
      <c r="Q138" s="137">
        <f>($K138*0.7)+($N138*0.3)</f>
        <v>0.88700000000000001</v>
      </c>
      <c r="R138" s="137">
        <f>($K138*0.8)+($N138*0.2)</f>
        <v>0.88800000000000012</v>
      </c>
      <c r="S138" s="137">
        <f>($K138*0.9)+($N138*0.1)</f>
        <v>0.88900000000000001</v>
      </c>
    </row>
    <row r="139" spans="2:19" x14ac:dyDescent="0.25">
      <c r="B139" s="138"/>
      <c r="C139" s="132"/>
      <c r="D139" s="133"/>
      <c r="E139" s="132"/>
      <c r="F139" s="134" t="s">
        <v>17</v>
      </c>
      <c r="K139" s="139"/>
      <c r="L139" s="136" t="s">
        <v>144</v>
      </c>
      <c r="M139" s="136" t="s">
        <v>149</v>
      </c>
      <c r="N139" s="136" t="s">
        <v>146</v>
      </c>
      <c r="O139" s="140"/>
      <c r="P139" s="140"/>
      <c r="Q139" s="140"/>
      <c r="R139" s="140"/>
      <c r="S139" s="140"/>
    </row>
    <row r="140" spans="2:19" x14ac:dyDescent="0.25">
      <c r="B140" s="138"/>
      <c r="C140" s="132" t="s">
        <v>6</v>
      </c>
      <c r="D140" s="133">
        <v>1E-3</v>
      </c>
      <c r="E140" s="132">
        <v>12</v>
      </c>
      <c r="F140" s="134" t="s">
        <v>18</v>
      </c>
      <c r="K140" s="150" t="s">
        <v>23</v>
      </c>
      <c r="L140" s="136" t="s">
        <v>146</v>
      </c>
      <c r="M140" s="136" t="s">
        <v>149</v>
      </c>
      <c r="N140" s="148" t="s">
        <v>23</v>
      </c>
      <c r="O140" s="137">
        <f>($K140*0.5)+($N140*0.5)</f>
        <v>0.9</v>
      </c>
      <c r="P140" s="137">
        <f>($K140*0.6)+($N140*0.4)</f>
        <v>0.90000000000000013</v>
      </c>
      <c r="Q140" s="137">
        <f>($K140*0.7)+($N140*0.3)</f>
        <v>0.9</v>
      </c>
      <c r="R140" s="137">
        <f>($K140*0.8)+($N140*0.2)</f>
        <v>0.90000000000000013</v>
      </c>
      <c r="S140" s="137">
        <f>($K140*0.9)+($N140*0.1)</f>
        <v>0.9</v>
      </c>
    </row>
    <row r="141" spans="2:19" x14ac:dyDescent="0.25">
      <c r="B141" s="138"/>
      <c r="C141" s="132"/>
      <c r="D141" s="133"/>
      <c r="E141" s="132"/>
      <c r="F141" s="134" t="s">
        <v>17</v>
      </c>
      <c r="K141" s="139"/>
      <c r="L141" s="136" t="s">
        <v>149</v>
      </c>
      <c r="M141" s="136" t="s">
        <v>146</v>
      </c>
      <c r="N141" s="148" t="s">
        <v>23</v>
      </c>
      <c r="O141" s="140"/>
      <c r="P141" s="140"/>
      <c r="Q141" s="140"/>
      <c r="R141" s="140"/>
      <c r="S141" s="140"/>
    </row>
    <row r="142" spans="2:19" x14ac:dyDescent="0.25">
      <c r="B142" s="138"/>
      <c r="C142" s="132" t="s">
        <v>6</v>
      </c>
      <c r="D142" s="133">
        <v>1E-4</v>
      </c>
      <c r="E142" s="132">
        <v>11</v>
      </c>
      <c r="F142" s="134" t="s">
        <v>18</v>
      </c>
      <c r="K142" s="135" t="s">
        <v>155</v>
      </c>
      <c r="L142" s="141" t="s">
        <v>23</v>
      </c>
      <c r="M142" s="142" t="s">
        <v>156</v>
      </c>
      <c r="N142" s="136" t="s">
        <v>155</v>
      </c>
      <c r="O142" s="137">
        <f>($K142*0.5)+($N142*0.5)</f>
        <v>0.92</v>
      </c>
      <c r="P142" s="137">
        <f>($K142*0.6)+($N142*0.4)</f>
        <v>0.92000000000000015</v>
      </c>
      <c r="Q142" s="137">
        <f>($K142*0.7)+($N142*0.3)</f>
        <v>0.92</v>
      </c>
      <c r="R142" s="137">
        <f>($K142*0.8)+($N142*0.2)</f>
        <v>0.92000000000000015</v>
      </c>
      <c r="S142" s="137">
        <f>($K142*0.9)+($N142*0.1)</f>
        <v>0.92</v>
      </c>
    </row>
    <row r="143" spans="2:19" x14ac:dyDescent="0.25">
      <c r="B143" s="138"/>
      <c r="C143" s="132"/>
      <c r="D143" s="133"/>
      <c r="E143" s="132"/>
      <c r="F143" s="134" t="s">
        <v>17</v>
      </c>
      <c r="K143" s="139"/>
      <c r="L143" s="142" t="s">
        <v>150</v>
      </c>
      <c r="M143" s="141" t="s">
        <v>23</v>
      </c>
      <c r="N143" s="136" t="s">
        <v>155</v>
      </c>
      <c r="O143" s="140"/>
      <c r="P143" s="140"/>
      <c r="Q143" s="140"/>
      <c r="R143" s="140"/>
      <c r="S143" s="140"/>
    </row>
    <row r="144" spans="2:19" x14ac:dyDescent="0.25">
      <c r="B144" s="138"/>
      <c r="C144" s="132" t="s">
        <v>2</v>
      </c>
      <c r="D144" s="133" t="s">
        <v>152</v>
      </c>
      <c r="E144" s="132">
        <v>9</v>
      </c>
      <c r="F144" s="134" t="s">
        <v>18</v>
      </c>
      <c r="K144" s="144">
        <v>0.85</v>
      </c>
      <c r="L144" s="136" t="s">
        <v>139</v>
      </c>
      <c r="M144" s="141" t="s">
        <v>23</v>
      </c>
      <c r="N144" s="145">
        <v>0.86</v>
      </c>
      <c r="O144" s="137">
        <f>($K144*0.5)+($N144*0.5)</f>
        <v>0.85499999999999998</v>
      </c>
      <c r="P144" s="137">
        <f>($K144*0.6)+($N144*0.4)</f>
        <v>0.85400000000000009</v>
      </c>
      <c r="Q144" s="137">
        <f>($K144*0.7)+($N144*0.3)</f>
        <v>0.85299999999999998</v>
      </c>
      <c r="R144" s="137">
        <f>($K144*0.8)+($N144*0.2)</f>
        <v>0.85200000000000009</v>
      </c>
      <c r="S144" s="137">
        <f>($K144*0.9)+($N144*0.1)</f>
        <v>0.85099999999999998</v>
      </c>
    </row>
    <row r="145" spans="2:19" x14ac:dyDescent="0.25">
      <c r="B145" s="146"/>
      <c r="C145" s="132"/>
      <c r="D145" s="133"/>
      <c r="E145" s="132"/>
      <c r="F145" s="134" t="s">
        <v>17</v>
      </c>
      <c r="K145" s="140"/>
      <c r="L145" s="142" t="s">
        <v>146</v>
      </c>
      <c r="M145" s="136" t="s">
        <v>141</v>
      </c>
      <c r="N145" s="145">
        <v>0.85</v>
      </c>
      <c r="O145" s="140"/>
      <c r="P145" s="140"/>
      <c r="Q145" s="140"/>
      <c r="R145" s="140"/>
      <c r="S145" s="140"/>
    </row>
  </sheetData>
  <mergeCells count="733">
    <mergeCell ref="S144:S145"/>
    <mergeCell ref="R142:R143"/>
    <mergeCell ref="S142:S143"/>
    <mergeCell ref="C144:C145"/>
    <mergeCell ref="D144:D145"/>
    <mergeCell ref="E144:E145"/>
    <mergeCell ref="K144:K145"/>
    <mergeCell ref="O144:O145"/>
    <mergeCell ref="P144:P145"/>
    <mergeCell ref="Q144:Q145"/>
    <mergeCell ref="R144:R145"/>
    <mergeCell ref="Q140:Q141"/>
    <mergeCell ref="R140:R141"/>
    <mergeCell ref="S140:S141"/>
    <mergeCell ref="C142:C143"/>
    <mergeCell ref="D142:D143"/>
    <mergeCell ref="E142:E143"/>
    <mergeCell ref="K142:K143"/>
    <mergeCell ref="O142:O143"/>
    <mergeCell ref="P142:P143"/>
    <mergeCell ref="Q142:Q143"/>
    <mergeCell ref="P138:P139"/>
    <mergeCell ref="Q138:Q139"/>
    <mergeCell ref="R138:R139"/>
    <mergeCell ref="S138:S139"/>
    <mergeCell ref="C140:C141"/>
    <mergeCell ref="D140:D141"/>
    <mergeCell ref="E140:E141"/>
    <mergeCell ref="K140:K141"/>
    <mergeCell ref="O140:O141"/>
    <mergeCell ref="P140:P141"/>
    <mergeCell ref="P136:P137"/>
    <mergeCell ref="Q136:Q137"/>
    <mergeCell ref="R136:R137"/>
    <mergeCell ref="S136:S137"/>
    <mergeCell ref="B138:B145"/>
    <mergeCell ref="C138:C139"/>
    <mergeCell ref="D138:D139"/>
    <mergeCell ref="E138:E139"/>
    <mergeCell ref="K138:K139"/>
    <mergeCell ref="O138:O139"/>
    <mergeCell ref="Q133:Q134"/>
    <mergeCell ref="R133:R134"/>
    <mergeCell ref="S133:S134"/>
    <mergeCell ref="B135:O135"/>
    <mergeCell ref="B136:B137"/>
    <mergeCell ref="C136:D136"/>
    <mergeCell ref="E136:E137"/>
    <mergeCell ref="F136:F137"/>
    <mergeCell ref="K136:N136"/>
    <mergeCell ref="O136:O137"/>
    <mergeCell ref="C133:C134"/>
    <mergeCell ref="D133:D134"/>
    <mergeCell ref="E133:E134"/>
    <mergeCell ref="K133:K134"/>
    <mergeCell ref="O133:O134"/>
    <mergeCell ref="P133:P134"/>
    <mergeCell ref="S129:S130"/>
    <mergeCell ref="C131:C132"/>
    <mergeCell ref="D131:D132"/>
    <mergeCell ref="E131:E132"/>
    <mergeCell ref="K131:K132"/>
    <mergeCell ref="O131:O132"/>
    <mergeCell ref="P131:P132"/>
    <mergeCell ref="Q131:Q132"/>
    <mergeCell ref="R131:R132"/>
    <mergeCell ref="S131:S132"/>
    <mergeCell ref="R127:R128"/>
    <mergeCell ref="S127:S128"/>
    <mergeCell ref="C129:C130"/>
    <mergeCell ref="D129:D130"/>
    <mergeCell ref="E129:E130"/>
    <mergeCell ref="K129:K130"/>
    <mergeCell ref="O129:O130"/>
    <mergeCell ref="P129:P130"/>
    <mergeCell ref="Q129:Q130"/>
    <mergeCell ref="R129:R130"/>
    <mergeCell ref="R125:R126"/>
    <mergeCell ref="S125:S126"/>
    <mergeCell ref="B127:B134"/>
    <mergeCell ref="C127:C128"/>
    <mergeCell ref="D127:D128"/>
    <mergeCell ref="E127:E128"/>
    <mergeCell ref="K127:K128"/>
    <mergeCell ref="O127:O128"/>
    <mergeCell ref="P127:P128"/>
    <mergeCell ref="Q127:Q128"/>
    <mergeCell ref="S122:S123"/>
    <mergeCell ref="B124:O124"/>
    <mergeCell ref="B125:B126"/>
    <mergeCell ref="C125:D125"/>
    <mergeCell ref="E125:E126"/>
    <mergeCell ref="F125:F126"/>
    <mergeCell ref="K125:N125"/>
    <mergeCell ref="O125:O126"/>
    <mergeCell ref="P125:P126"/>
    <mergeCell ref="Q125:Q126"/>
    <mergeCell ref="R120:R121"/>
    <mergeCell ref="S120:S121"/>
    <mergeCell ref="C122:C123"/>
    <mergeCell ref="D122:D123"/>
    <mergeCell ref="E122:E123"/>
    <mergeCell ref="K122:K123"/>
    <mergeCell ref="O122:O123"/>
    <mergeCell ref="P122:P123"/>
    <mergeCell ref="Q122:Q123"/>
    <mergeCell ref="R122:R123"/>
    <mergeCell ref="Q118:Q119"/>
    <mergeCell ref="R118:R119"/>
    <mergeCell ref="S118:S119"/>
    <mergeCell ref="C120:C121"/>
    <mergeCell ref="D120:D121"/>
    <mergeCell ref="E120:E121"/>
    <mergeCell ref="K120:K121"/>
    <mergeCell ref="O120:O121"/>
    <mergeCell ref="P120:P121"/>
    <mergeCell ref="Q120:Q121"/>
    <mergeCell ref="P116:P117"/>
    <mergeCell ref="Q116:Q117"/>
    <mergeCell ref="R116:R117"/>
    <mergeCell ref="S116:S117"/>
    <mergeCell ref="C118:C119"/>
    <mergeCell ref="D118:D119"/>
    <mergeCell ref="E118:E119"/>
    <mergeCell ref="K118:K119"/>
    <mergeCell ref="O118:O119"/>
    <mergeCell ref="P118:P119"/>
    <mergeCell ref="P114:P115"/>
    <mergeCell ref="Q114:Q115"/>
    <mergeCell ref="R114:R115"/>
    <mergeCell ref="S114:S115"/>
    <mergeCell ref="B116:B123"/>
    <mergeCell ref="C116:C117"/>
    <mergeCell ref="D116:D117"/>
    <mergeCell ref="E116:E117"/>
    <mergeCell ref="K116:K117"/>
    <mergeCell ref="O116:O117"/>
    <mergeCell ref="B114:B115"/>
    <mergeCell ref="C114:D114"/>
    <mergeCell ref="E114:E115"/>
    <mergeCell ref="F114:F115"/>
    <mergeCell ref="K114:N114"/>
    <mergeCell ref="O114:O115"/>
    <mergeCell ref="P107:P108"/>
    <mergeCell ref="Q107:Q108"/>
    <mergeCell ref="R107:R108"/>
    <mergeCell ref="S107:S108"/>
    <mergeCell ref="B112:O112"/>
    <mergeCell ref="B113:O113"/>
    <mergeCell ref="S105:S106"/>
    <mergeCell ref="C107:C108"/>
    <mergeCell ref="D107:D108"/>
    <mergeCell ref="E107:E108"/>
    <mergeCell ref="G107:G108"/>
    <mergeCell ref="H107:H108"/>
    <mergeCell ref="I107:I108"/>
    <mergeCell ref="J107:J108"/>
    <mergeCell ref="K107:K108"/>
    <mergeCell ref="O107:O108"/>
    <mergeCell ref="J105:J106"/>
    <mergeCell ref="K105:K106"/>
    <mergeCell ref="O105:O106"/>
    <mergeCell ref="P105:P106"/>
    <mergeCell ref="Q105:Q106"/>
    <mergeCell ref="R105:R106"/>
    <mergeCell ref="C105:C106"/>
    <mergeCell ref="D105:D106"/>
    <mergeCell ref="E105:E106"/>
    <mergeCell ref="G105:G106"/>
    <mergeCell ref="H105:H106"/>
    <mergeCell ref="I105:I106"/>
    <mergeCell ref="K103:K104"/>
    <mergeCell ref="O103:O104"/>
    <mergeCell ref="P103:P104"/>
    <mergeCell ref="Q103:Q104"/>
    <mergeCell ref="R103:R104"/>
    <mergeCell ref="S103:S104"/>
    <mergeCell ref="Q101:Q102"/>
    <mergeCell ref="R101:R102"/>
    <mergeCell ref="S101:S102"/>
    <mergeCell ref="C103:C104"/>
    <mergeCell ref="D103:D104"/>
    <mergeCell ref="E103:E104"/>
    <mergeCell ref="G103:G104"/>
    <mergeCell ref="H103:H104"/>
    <mergeCell ref="I103:I104"/>
    <mergeCell ref="J103:J104"/>
    <mergeCell ref="H101:H102"/>
    <mergeCell ref="I101:I102"/>
    <mergeCell ref="J101:J102"/>
    <mergeCell ref="K101:K102"/>
    <mergeCell ref="O101:O102"/>
    <mergeCell ref="P101:P102"/>
    <mergeCell ref="O99:O100"/>
    <mergeCell ref="P99:P100"/>
    <mergeCell ref="Q99:Q100"/>
    <mergeCell ref="R99:R100"/>
    <mergeCell ref="S99:S100"/>
    <mergeCell ref="B101:B108"/>
    <mergeCell ref="C101:C102"/>
    <mergeCell ref="D101:D102"/>
    <mergeCell ref="E101:E102"/>
    <mergeCell ref="G101:G102"/>
    <mergeCell ref="B99:B100"/>
    <mergeCell ref="C99:D99"/>
    <mergeCell ref="E99:E100"/>
    <mergeCell ref="F99:F100"/>
    <mergeCell ref="G99:J99"/>
    <mergeCell ref="K99:N99"/>
    <mergeCell ref="O96:O97"/>
    <mergeCell ref="P96:P97"/>
    <mergeCell ref="Q96:Q97"/>
    <mergeCell ref="R96:R97"/>
    <mergeCell ref="S96:S97"/>
    <mergeCell ref="B98:S98"/>
    <mergeCell ref="R94:R95"/>
    <mergeCell ref="S94:S95"/>
    <mergeCell ref="C96:C97"/>
    <mergeCell ref="D96:D97"/>
    <mergeCell ref="E96:E97"/>
    <mergeCell ref="G96:G97"/>
    <mergeCell ref="H96:H97"/>
    <mergeCell ref="I96:I97"/>
    <mergeCell ref="J96:J97"/>
    <mergeCell ref="K96:K97"/>
    <mergeCell ref="I94:I95"/>
    <mergeCell ref="J94:J95"/>
    <mergeCell ref="K94:K95"/>
    <mergeCell ref="O94:O95"/>
    <mergeCell ref="P94:P95"/>
    <mergeCell ref="Q94:Q95"/>
    <mergeCell ref="O92:O93"/>
    <mergeCell ref="P92:P93"/>
    <mergeCell ref="Q92:Q93"/>
    <mergeCell ref="R92:R93"/>
    <mergeCell ref="S92:S93"/>
    <mergeCell ref="C94:C95"/>
    <mergeCell ref="D94:D95"/>
    <mergeCell ref="E94:E95"/>
    <mergeCell ref="G94:G95"/>
    <mergeCell ref="H94:H95"/>
    <mergeCell ref="R90:R91"/>
    <mergeCell ref="S90:S91"/>
    <mergeCell ref="C92:C93"/>
    <mergeCell ref="D92:D93"/>
    <mergeCell ref="E92:E93"/>
    <mergeCell ref="G92:G93"/>
    <mergeCell ref="H92:H93"/>
    <mergeCell ref="I92:I93"/>
    <mergeCell ref="J92:J93"/>
    <mergeCell ref="K92:K93"/>
    <mergeCell ref="I90:I91"/>
    <mergeCell ref="J90:J91"/>
    <mergeCell ref="K90:K91"/>
    <mergeCell ref="O90:O91"/>
    <mergeCell ref="P90:P91"/>
    <mergeCell ref="Q90:Q91"/>
    <mergeCell ref="B90:B97"/>
    <mergeCell ref="C90:C91"/>
    <mergeCell ref="D90:D91"/>
    <mergeCell ref="E90:E91"/>
    <mergeCell ref="G90:G91"/>
    <mergeCell ref="H90:H91"/>
    <mergeCell ref="K88:N88"/>
    <mergeCell ref="O88:O89"/>
    <mergeCell ref="P88:P89"/>
    <mergeCell ref="Q88:Q89"/>
    <mergeCell ref="R88:R89"/>
    <mergeCell ref="S88:S89"/>
    <mergeCell ref="P85:P86"/>
    <mergeCell ref="Q85:Q86"/>
    <mergeCell ref="R85:R86"/>
    <mergeCell ref="S85:S86"/>
    <mergeCell ref="B87:S87"/>
    <mergeCell ref="B88:B89"/>
    <mergeCell ref="C88:D88"/>
    <mergeCell ref="E88:E89"/>
    <mergeCell ref="F88:F89"/>
    <mergeCell ref="G88:J88"/>
    <mergeCell ref="S83:S84"/>
    <mergeCell ref="C85:C86"/>
    <mergeCell ref="D85:D86"/>
    <mergeCell ref="E85:E86"/>
    <mergeCell ref="G85:G86"/>
    <mergeCell ref="H85:H86"/>
    <mergeCell ref="I85:I86"/>
    <mergeCell ref="J85:J86"/>
    <mergeCell ref="K85:K86"/>
    <mergeCell ref="O85:O86"/>
    <mergeCell ref="J83:J84"/>
    <mergeCell ref="K83:K84"/>
    <mergeCell ref="O83:O84"/>
    <mergeCell ref="P83:P84"/>
    <mergeCell ref="Q83:Q84"/>
    <mergeCell ref="R83:R84"/>
    <mergeCell ref="C83:C84"/>
    <mergeCell ref="D83:D84"/>
    <mergeCell ref="E83:E84"/>
    <mergeCell ref="G83:G84"/>
    <mergeCell ref="H83:H84"/>
    <mergeCell ref="I83:I84"/>
    <mergeCell ref="K81:K82"/>
    <mergeCell ref="O81:O82"/>
    <mergeCell ref="P81:P82"/>
    <mergeCell ref="Q81:Q82"/>
    <mergeCell ref="R81:R82"/>
    <mergeCell ref="S81:S82"/>
    <mergeCell ref="Q79:Q80"/>
    <mergeCell ref="R79:R80"/>
    <mergeCell ref="S79:S80"/>
    <mergeCell ref="C81:C82"/>
    <mergeCell ref="D81:D82"/>
    <mergeCell ref="E81:E82"/>
    <mergeCell ref="G81:G82"/>
    <mergeCell ref="H81:H82"/>
    <mergeCell ref="I81:I82"/>
    <mergeCell ref="J81:J82"/>
    <mergeCell ref="H79:H80"/>
    <mergeCell ref="I79:I80"/>
    <mergeCell ref="J79:J80"/>
    <mergeCell ref="K79:K80"/>
    <mergeCell ref="O79:O80"/>
    <mergeCell ref="P79:P80"/>
    <mergeCell ref="O77:O78"/>
    <mergeCell ref="P77:P78"/>
    <mergeCell ref="Q77:Q78"/>
    <mergeCell ref="R77:R78"/>
    <mergeCell ref="S77:S78"/>
    <mergeCell ref="B79:B86"/>
    <mergeCell ref="C79:C80"/>
    <mergeCell ref="D79:D80"/>
    <mergeCell ref="E79:E80"/>
    <mergeCell ref="G79:G80"/>
    <mergeCell ref="B77:B78"/>
    <mergeCell ref="C77:D77"/>
    <mergeCell ref="E77:E78"/>
    <mergeCell ref="F77:F78"/>
    <mergeCell ref="G77:J77"/>
    <mergeCell ref="K77:N77"/>
    <mergeCell ref="P70:P71"/>
    <mergeCell ref="Q70:Q71"/>
    <mergeCell ref="R70:R71"/>
    <mergeCell ref="S70:S71"/>
    <mergeCell ref="B75:S75"/>
    <mergeCell ref="B76:S76"/>
    <mergeCell ref="S68:S69"/>
    <mergeCell ref="C70:C71"/>
    <mergeCell ref="D70:D71"/>
    <mergeCell ref="E70:E71"/>
    <mergeCell ref="G70:G71"/>
    <mergeCell ref="H70:H71"/>
    <mergeCell ref="I70:I71"/>
    <mergeCell ref="J70:J71"/>
    <mergeCell ref="K70:K71"/>
    <mergeCell ref="O70:O71"/>
    <mergeCell ref="J68:J69"/>
    <mergeCell ref="K68:K69"/>
    <mergeCell ref="O68:O69"/>
    <mergeCell ref="P68:P69"/>
    <mergeCell ref="Q68:Q69"/>
    <mergeCell ref="R68:R69"/>
    <mergeCell ref="C68:C69"/>
    <mergeCell ref="D68:D69"/>
    <mergeCell ref="E68:E69"/>
    <mergeCell ref="G68:G69"/>
    <mergeCell ref="H68:H69"/>
    <mergeCell ref="I68:I69"/>
    <mergeCell ref="K66:K67"/>
    <mergeCell ref="O66:O67"/>
    <mergeCell ref="P66:P67"/>
    <mergeCell ref="Q66:Q67"/>
    <mergeCell ref="R66:R67"/>
    <mergeCell ref="S66:S67"/>
    <mergeCell ref="Q64:Q65"/>
    <mergeCell ref="R64:R65"/>
    <mergeCell ref="S64:S65"/>
    <mergeCell ref="C66:C67"/>
    <mergeCell ref="D66:D67"/>
    <mergeCell ref="E66:E67"/>
    <mergeCell ref="G66:G67"/>
    <mergeCell ref="H66:H67"/>
    <mergeCell ref="I66:I67"/>
    <mergeCell ref="J66:J67"/>
    <mergeCell ref="H64:H65"/>
    <mergeCell ref="I64:I65"/>
    <mergeCell ref="J64:J65"/>
    <mergeCell ref="K64:K65"/>
    <mergeCell ref="O64:O65"/>
    <mergeCell ref="P64:P65"/>
    <mergeCell ref="O62:O63"/>
    <mergeCell ref="P62:P63"/>
    <mergeCell ref="Q62:Q63"/>
    <mergeCell ref="R62:R63"/>
    <mergeCell ref="S62:S63"/>
    <mergeCell ref="B64:B71"/>
    <mergeCell ref="C64:C65"/>
    <mergeCell ref="D64:D65"/>
    <mergeCell ref="E64:E65"/>
    <mergeCell ref="G64:G65"/>
    <mergeCell ref="B62:B63"/>
    <mergeCell ref="C62:D62"/>
    <mergeCell ref="E62:E63"/>
    <mergeCell ref="F62:F63"/>
    <mergeCell ref="G62:J62"/>
    <mergeCell ref="K62:N62"/>
    <mergeCell ref="O59:O60"/>
    <mergeCell ref="P59:P60"/>
    <mergeCell ref="Q59:Q60"/>
    <mergeCell ref="R59:R60"/>
    <mergeCell ref="S59:S60"/>
    <mergeCell ref="B61:S61"/>
    <mergeCell ref="R57:R58"/>
    <mergeCell ref="S57:S58"/>
    <mergeCell ref="C59:C60"/>
    <mergeCell ref="D59:D60"/>
    <mergeCell ref="E59:E60"/>
    <mergeCell ref="G59:G60"/>
    <mergeCell ref="H59:H60"/>
    <mergeCell ref="I59:I60"/>
    <mergeCell ref="J59:J60"/>
    <mergeCell ref="K59:K60"/>
    <mergeCell ref="I57:I58"/>
    <mergeCell ref="J57:J58"/>
    <mergeCell ref="K57:K58"/>
    <mergeCell ref="O57:O58"/>
    <mergeCell ref="P57:P58"/>
    <mergeCell ref="Q57:Q58"/>
    <mergeCell ref="O55:O56"/>
    <mergeCell ref="P55:P56"/>
    <mergeCell ref="Q55:Q56"/>
    <mergeCell ref="R55:R56"/>
    <mergeCell ref="S55:S56"/>
    <mergeCell ref="C57:C58"/>
    <mergeCell ref="D57:D58"/>
    <mergeCell ref="E57:E58"/>
    <mergeCell ref="G57:G58"/>
    <mergeCell ref="H57:H58"/>
    <mergeCell ref="R53:R54"/>
    <mergeCell ref="S53:S54"/>
    <mergeCell ref="C55:C56"/>
    <mergeCell ref="D55:D56"/>
    <mergeCell ref="E55:E56"/>
    <mergeCell ref="G55:G56"/>
    <mergeCell ref="H55:H56"/>
    <mergeCell ref="I55:I56"/>
    <mergeCell ref="J55:J56"/>
    <mergeCell ref="K55:K56"/>
    <mergeCell ref="I53:I54"/>
    <mergeCell ref="J53:J54"/>
    <mergeCell ref="K53:K54"/>
    <mergeCell ref="O53:O54"/>
    <mergeCell ref="P53:P54"/>
    <mergeCell ref="Q53:Q54"/>
    <mergeCell ref="B53:B60"/>
    <mergeCell ref="C53:C54"/>
    <mergeCell ref="D53:D54"/>
    <mergeCell ref="E53:E54"/>
    <mergeCell ref="G53:G54"/>
    <mergeCell ref="H53:H54"/>
    <mergeCell ref="K51:N51"/>
    <mergeCell ref="O51:O52"/>
    <mergeCell ref="P51:P52"/>
    <mergeCell ref="Q51:Q52"/>
    <mergeCell ref="R51:R52"/>
    <mergeCell ref="S51:S52"/>
    <mergeCell ref="P48:P49"/>
    <mergeCell ref="Q48:Q49"/>
    <mergeCell ref="R48:R49"/>
    <mergeCell ref="S48:S49"/>
    <mergeCell ref="B50:S50"/>
    <mergeCell ref="B51:B52"/>
    <mergeCell ref="C51:D51"/>
    <mergeCell ref="E51:E52"/>
    <mergeCell ref="F51:F52"/>
    <mergeCell ref="G51:J51"/>
    <mergeCell ref="S46:S47"/>
    <mergeCell ref="C48:C49"/>
    <mergeCell ref="D48:D49"/>
    <mergeCell ref="E48:E49"/>
    <mergeCell ref="G48:G49"/>
    <mergeCell ref="H48:H49"/>
    <mergeCell ref="I48:I49"/>
    <mergeCell ref="J48:J49"/>
    <mergeCell ref="K48:K49"/>
    <mergeCell ref="O48:O49"/>
    <mergeCell ref="J46:J47"/>
    <mergeCell ref="K46:K47"/>
    <mergeCell ref="O46:O47"/>
    <mergeCell ref="P46:P47"/>
    <mergeCell ref="Q46:Q47"/>
    <mergeCell ref="R46:R47"/>
    <mergeCell ref="C46:C47"/>
    <mergeCell ref="D46:D47"/>
    <mergeCell ref="E46:E47"/>
    <mergeCell ref="G46:G47"/>
    <mergeCell ref="H46:H47"/>
    <mergeCell ref="I46:I47"/>
    <mergeCell ref="K44:K45"/>
    <mergeCell ref="O44:O45"/>
    <mergeCell ref="P44:P45"/>
    <mergeCell ref="Q44:Q45"/>
    <mergeCell ref="R44:R45"/>
    <mergeCell ref="S44:S45"/>
    <mergeCell ref="Q42:Q43"/>
    <mergeCell ref="R42:R43"/>
    <mergeCell ref="S42:S43"/>
    <mergeCell ref="C44:C45"/>
    <mergeCell ref="D44:D45"/>
    <mergeCell ref="E44:E45"/>
    <mergeCell ref="G44:G45"/>
    <mergeCell ref="H44:H45"/>
    <mergeCell ref="I44:I45"/>
    <mergeCell ref="J44:J45"/>
    <mergeCell ref="H42:H43"/>
    <mergeCell ref="I42:I43"/>
    <mergeCell ref="J42:J43"/>
    <mergeCell ref="K42:K43"/>
    <mergeCell ref="O42:O43"/>
    <mergeCell ref="P42:P43"/>
    <mergeCell ref="O40:O41"/>
    <mergeCell ref="P40:P41"/>
    <mergeCell ref="Q40:Q41"/>
    <mergeCell ref="R40:R41"/>
    <mergeCell ref="S40:S41"/>
    <mergeCell ref="B42:B49"/>
    <mergeCell ref="C42:C43"/>
    <mergeCell ref="D42:D43"/>
    <mergeCell ref="E42:E43"/>
    <mergeCell ref="G42:G43"/>
    <mergeCell ref="B40:B41"/>
    <mergeCell ref="C40:D40"/>
    <mergeCell ref="E40:E41"/>
    <mergeCell ref="F40:F41"/>
    <mergeCell ref="G40:J40"/>
    <mergeCell ref="K40:N40"/>
    <mergeCell ref="P33:P34"/>
    <mergeCell ref="Q33:Q34"/>
    <mergeCell ref="R33:R34"/>
    <mergeCell ref="S33:S34"/>
    <mergeCell ref="B38:S38"/>
    <mergeCell ref="B39:S39"/>
    <mergeCell ref="S31:S32"/>
    <mergeCell ref="C33:C34"/>
    <mergeCell ref="D33:D34"/>
    <mergeCell ref="E33:E34"/>
    <mergeCell ref="G33:G34"/>
    <mergeCell ref="H33:H34"/>
    <mergeCell ref="I33:I34"/>
    <mergeCell ref="J33:J34"/>
    <mergeCell ref="K33:K34"/>
    <mergeCell ref="O33:O34"/>
    <mergeCell ref="J31:J32"/>
    <mergeCell ref="K31:K32"/>
    <mergeCell ref="O31:O32"/>
    <mergeCell ref="P31:P32"/>
    <mergeCell ref="Q31:Q32"/>
    <mergeCell ref="R31:R32"/>
    <mergeCell ref="C31:C32"/>
    <mergeCell ref="D31:D32"/>
    <mergeCell ref="E31:E32"/>
    <mergeCell ref="G31:G32"/>
    <mergeCell ref="H31:H32"/>
    <mergeCell ref="I31:I32"/>
    <mergeCell ref="K29:K30"/>
    <mergeCell ref="O29:O30"/>
    <mergeCell ref="P29:P30"/>
    <mergeCell ref="Q29:Q30"/>
    <mergeCell ref="R29:R30"/>
    <mergeCell ref="S29:S30"/>
    <mergeCell ref="Q27:Q28"/>
    <mergeCell ref="R27:R28"/>
    <mergeCell ref="S27:S28"/>
    <mergeCell ref="C29:C30"/>
    <mergeCell ref="D29:D30"/>
    <mergeCell ref="E29:E30"/>
    <mergeCell ref="G29:G30"/>
    <mergeCell ref="H29:H30"/>
    <mergeCell ref="I29:I30"/>
    <mergeCell ref="J29:J30"/>
    <mergeCell ref="H27:H28"/>
    <mergeCell ref="I27:I28"/>
    <mergeCell ref="J27:J28"/>
    <mergeCell ref="K27:K28"/>
    <mergeCell ref="O27:O28"/>
    <mergeCell ref="P27:P28"/>
    <mergeCell ref="O25:O26"/>
    <mergeCell ref="P25:P26"/>
    <mergeCell ref="Q25:Q26"/>
    <mergeCell ref="R25:R26"/>
    <mergeCell ref="S25:S26"/>
    <mergeCell ref="B27:B34"/>
    <mergeCell ref="C27:C28"/>
    <mergeCell ref="D27:D28"/>
    <mergeCell ref="E27:E28"/>
    <mergeCell ref="G27:G28"/>
    <mergeCell ref="B25:B26"/>
    <mergeCell ref="C25:D25"/>
    <mergeCell ref="E25:E26"/>
    <mergeCell ref="F25:F26"/>
    <mergeCell ref="G25:J25"/>
    <mergeCell ref="K25:N25"/>
    <mergeCell ref="O22:O23"/>
    <mergeCell ref="P22:P23"/>
    <mergeCell ref="Q22:Q23"/>
    <mergeCell ref="R22:R23"/>
    <mergeCell ref="S22:S23"/>
    <mergeCell ref="B24:S24"/>
    <mergeCell ref="R20:R21"/>
    <mergeCell ref="S20:S21"/>
    <mergeCell ref="C22:C23"/>
    <mergeCell ref="D22:D23"/>
    <mergeCell ref="E22:E23"/>
    <mergeCell ref="G22:G23"/>
    <mergeCell ref="H22:H23"/>
    <mergeCell ref="I22:I23"/>
    <mergeCell ref="J22:J23"/>
    <mergeCell ref="K22:K23"/>
    <mergeCell ref="I20:I21"/>
    <mergeCell ref="J20:J21"/>
    <mergeCell ref="K20:K21"/>
    <mergeCell ref="O20:O21"/>
    <mergeCell ref="P20:P21"/>
    <mergeCell ref="Q20:Q21"/>
    <mergeCell ref="O18:O19"/>
    <mergeCell ref="P18:P19"/>
    <mergeCell ref="Q18:Q19"/>
    <mergeCell ref="R18:R19"/>
    <mergeCell ref="S18:S19"/>
    <mergeCell ref="C20:C21"/>
    <mergeCell ref="D20:D21"/>
    <mergeCell ref="E20:E21"/>
    <mergeCell ref="G20:G21"/>
    <mergeCell ref="H20:H21"/>
    <mergeCell ref="R16:R17"/>
    <mergeCell ref="S16:S17"/>
    <mergeCell ref="C18:C19"/>
    <mergeCell ref="D18:D19"/>
    <mergeCell ref="E18:E19"/>
    <mergeCell ref="G18:G19"/>
    <mergeCell ref="H18:H19"/>
    <mergeCell ref="I18:I19"/>
    <mergeCell ref="J18:J19"/>
    <mergeCell ref="K18:K19"/>
    <mergeCell ref="I16:I17"/>
    <mergeCell ref="J16:J17"/>
    <mergeCell ref="K16:K17"/>
    <mergeCell ref="O16:O17"/>
    <mergeCell ref="P16:P17"/>
    <mergeCell ref="Q16:Q17"/>
    <mergeCell ref="B16:B23"/>
    <mergeCell ref="C16:C17"/>
    <mergeCell ref="D16:D17"/>
    <mergeCell ref="E16:E17"/>
    <mergeCell ref="G16:G17"/>
    <mergeCell ref="H16:H17"/>
    <mergeCell ref="K14:N14"/>
    <mergeCell ref="O14:O15"/>
    <mergeCell ref="P14:P15"/>
    <mergeCell ref="Q14:Q15"/>
    <mergeCell ref="R14:R15"/>
    <mergeCell ref="S14:S15"/>
    <mergeCell ref="P11:P12"/>
    <mergeCell ref="Q11:Q12"/>
    <mergeCell ref="R11:R12"/>
    <mergeCell ref="S11:S12"/>
    <mergeCell ref="B13:S13"/>
    <mergeCell ref="B14:B15"/>
    <mergeCell ref="C14:D14"/>
    <mergeCell ref="E14:E15"/>
    <mergeCell ref="F14:F15"/>
    <mergeCell ref="G14:J14"/>
    <mergeCell ref="S9:S10"/>
    <mergeCell ref="C11:C12"/>
    <mergeCell ref="D11:D12"/>
    <mergeCell ref="E11:E12"/>
    <mergeCell ref="G11:G12"/>
    <mergeCell ref="H11:H12"/>
    <mergeCell ref="I11:I12"/>
    <mergeCell ref="J11:J12"/>
    <mergeCell ref="K11:K12"/>
    <mergeCell ref="O11:O12"/>
    <mergeCell ref="J9:J10"/>
    <mergeCell ref="K9:K10"/>
    <mergeCell ref="O9:O10"/>
    <mergeCell ref="P9:P10"/>
    <mergeCell ref="Q9:Q10"/>
    <mergeCell ref="R9:R10"/>
    <mergeCell ref="P7:P8"/>
    <mergeCell ref="Q7:Q8"/>
    <mergeCell ref="R7:R8"/>
    <mergeCell ref="S7:S8"/>
    <mergeCell ref="C9:C10"/>
    <mergeCell ref="D9:D10"/>
    <mergeCell ref="E9:E10"/>
    <mergeCell ref="G9:G10"/>
    <mergeCell ref="H9:H10"/>
    <mergeCell ref="I9:I10"/>
    <mergeCell ref="S5:S6"/>
    <mergeCell ref="C7:C8"/>
    <mergeCell ref="D7:D8"/>
    <mergeCell ref="E7:E8"/>
    <mergeCell ref="G7:G8"/>
    <mergeCell ref="H7:H8"/>
    <mergeCell ref="I7:I8"/>
    <mergeCell ref="J7:J8"/>
    <mergeCell ref="K7:K8"/>
    <mergeCell ref="O7:O8"/>
    <mergeCell ref="J5:J6"/>
    <mergeCell ref="K5:K6"/>
    <mergeCell ref="O5:O6"/>
    <mergeCell ref="P5:P6"/>
    <mergeCell ref="Q5:Q6"/>
    <mergeCell ref="R5:R6"/>
    <mergeCell ref="Q3:Q4"/>
    <mergeCell ref="R3:R4"/>
    <mergeCell ref="S3:S4"/>
    <mergeCell ref="B5:B12"/>
    <mergeCell ref="C5:C6"/>
    <mergeCell ref="D5:D6"/>
    <mergeCell ref="E5:E6"/>
    <mergeCell ref="G5:G6"/>
    <mergeCell ref="H5:H6"/>
    <mergeCell ref="I5:I6"/>
    <mergeCell ref="B1:S1"/>
    <mergeCell ref="B2:S2"/>
    <mergeCell ref="B3:B4"/>
    <mergeCell ref="C3:D3"/>
    <mergeCell ref="E3:E4"/>
    <mergeCell ref="F3:F4"/>
    <mergeCell ref="G3:J3"/>
    <mergeCell ref="K3:N3"/>
    <mergeCell ref="O3:O4"/>
    <mergeCell ref="P3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C667F-70EC-4D43-80AA-0C0F273AA513}">
  <dimension ref="B1:S108"/>
  <sheetViews>
    <sheetView zoomScale="85" zoomScaleNormal="85" workbookViewId="0">
      <selection activeCell="O88" sqref="O88:O89"/>
    </sheetView>
  </sheetViews>
  <sheetFormatPr defaultRowHeight="15" x14ac:dyDescent="0.25"/>
  <cols>
    <col min="1" max="1" width="2.85546875" style="1" customWidth="1"/>
    <col min="2" max="3" width="9.28515625" style="1" customWidth="1"/>
    <col min="4" max="4" width="11.140625" style="1" customWidth="1"/>
    <col min="5" max="5" width="9.28515625" style="1" customWidth="1"/>
    <col min="6" max="6" width="12.140625" style="1" customWidth="1"/>
    <col min="7" max="10" width="10.7109375" style="1" hidden="1" customWidth="1"/>
    <col min="11" max="14" width="9.28515625" style="1" customWidth="1"/>
    <col min="15" max="15" width="13.42578125" style="1" bestFit="1" customWidth="1"/>
    <col min="16" max="16" width="13.7109375" style="1" customWidth="1"/>
    <col min="17" max="19" width="13.42578125" style="1" bestFit="1" customWidth="1"/>
    <col min="20" max="36" width="11.42578125" style="1" customWidth="1"/>
    <col min="37" max="38" width="10.7109375" style="1" customWidth="1"/>
    <col min="39" max="42" width="9.28515625" style="1" customWidth="1"/>
    <col min="43" max="16384" width="9.140625" style="1"/>
  </cols>
  <sheetData>
    <row r="1" spans="2:19" ht="30" customHeight="1" x14ac:dyDescent="0.25">
      <c r="B1" s="43" t="s">
        <v>106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r="2" spans="2:19" x14ac:dyDescent="0.25"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</row>
    <row r="3" spans="2:19" ht="15" customHeight="1" x14ac:dyDescent="0.25">
      <c r="B3" s="69" t="s">
        <v>3</v>
      </c>
      <c r="C3" s="50" t="s">
        <v>109</v>
      </c>
      <c r="D3" s="51"/>
      <c r="E3" s="69" t="s">
        <v>0</v>
      </c>
      <c r="F3" s="69" t="s">
        <v>22</v>
      </c>
      <c r="G3" s="67" t="s">
        <v>46</v>
      </c>
      <c r="H3" s="67"/>
      <c r="I3" s="67"/>
      <c r="J3" s="67"/>
      <c r="K3" s="67" t="s">
        <v>116</v>
      </c>
      <c r="L3" s="67"/>
      <c r="M3" s="67"/>
      <c r="N3" s="67"/>
      <c r="O3" s="46" t="s">
        <v>115</v>
      </c>
      <c r="P3" s="46" t="s">
        <v>111</v>
      </c>
      <c r="Q3" s="46" t="s">
        <v>112</v>
      </c>
      <c r="R3" s="46" t="s">
        <v>113</v>
      </c>
      <c r="S3" s="46" t="s">
        <v>114</v>
      </c>
    </row>
    <row r="4" spans="2:19" ht="30.75" thickBot="1" x14ac:dyDescent="0.3">
      <c r="B4" s="69"/>
      <c r="C4" s="6" t="s">
        <v>5</v>
      </c>
      <c r="D4" s="7" t="s">
        <v>110</v>
      </c>
      <c r="E4" s="69"/>
      <c r="F4" s="69"/>
      <c r="G4" s="4" t="s">
        <v>1</v>
      </c>
      <c r="H4" s="5" t="s">
        <v>8</v>
      </c>
      <c r="I4" s="5" t="s">
        <v>9</v>
      </c>
      <c r="J4" s="5" t="s">
        <v>7</v>
      </c>
      <c r="K4" s="4" t="s">
        <v>10</v>
      </c>
      <c r="L4" s="4" t="s">
        <v>11</v>
      </c>
      <c r="M4" s="4" t="s">
        <v>12</v>
      </c>
      <c r="N4" s="4" t="s">
        <v>13</v>
      </c>
      <c r="O4" s="47"/>
      <c r="P4" s="47"/>
      <c r="Q4" s="47"/>
      <c r="R4" s="47"/>
      <c r="S4" s="47"/>
    </row>
    <row r="5" spans="2:19" ht="15.75" x14ac:dyDescent="0.25">
      <c r="B5" s="52" t="s">
        <v>4</v>
      </c>
      <c r="C5" s="58" t="s">
        <v>6</v>
      </c>
      <c r="D5" s="59">
        <v>0.01</v>
      </c>
      <c r="E5" s="58">
        <v>10</v>
      </c>
      <c r="F5" s="3" t="s">
        <v>18</v>
      </c>
      <c r="G5" s="55">
        <v>0.39100000000000001</v>
      </c>
      <c r="H5" s="55">
        <v>0.81810000000000005</v>
      </c>
      <c r="I5" s="55" t="s">
        <v>16</v>
      </c>
      <c r="J5" s="55">
        <v>0.4587</v>
      </c>
      <c r="K5" s="68">
        <v>0.78</v>
      </c>
      <c r="L5" s="21">
        <v>0.86</v>
      </c>
      <c r="M5" s="21">
        <v>0.67</v>
      </c>
      <c r="N5" s="21">
        <v>0.75</v>
      </c>
      <c r="O5" s="44">
        <f>ROUND(($K5*0.5)+((($N5+$N6)/2)*0.5),4)</f>
        <v>0.77749999999999997</v>
      </c>
      <c r="P5" s="44">
        <f>ROUND(($K5*0.6)+((($N5+$N6)/2)*0.4),4)</f>
        <v>0.77800000000000002</v>
      </c>
      <c r="Q5" s="44">
        <f>ROUND(($K5*0.7)+((($N5+$N6)/2)*0.3),4)</f>
        <v>0.77849999999999997</v>
      </c>
      <c r="R5" s="44">
        <f>ROUND(($K5*0.8)+((($N5+$N6)/2)*0.2),4)</f>
        <v>0.77900000000000003</v>
      </c>
      <c r="S5" s="44">
        <f>ROUND(($K5*0.9)+((($N5+$N6)/2)*0.1),4)</f>
        <v>0.77949999999999997</v>
      </c>
    </row>
    <row r="6" spans="2:19" ht="15.75" x14ac:dyDescent="0.25">
      <c r="B6" s="53"/>
      <c r="C6" s="58"/>
      <c r="D6" s="59"/>
      <c r="E6" s="58"/>
      <c r="F6" s="3" t="s">
        <v>17</v>
      </c>
      <c r="G6" s="56"/>
      <c r="H6" s="56"/>
      <c r="I6" s="56"/>
      <c r="J6" s="56"/>
      <c r="K6" s="57"/>
      <c r="L6" s="20">
        <v>0.73</v>
      </c>
      <c r="M6" s="20">
        <v>0.89</v>
      </c>
      <c r="N6" s="20">
        <v>0.8</v>
      </c>
      <c r="O6" s="45"/>
      <c r="P6" s="45"/>
      <c r="Q6" s="45"/>
      <c r="R6" s="45"/>
      <c r="S6" s="45"/>
    </row>
    <row r="7" spans="2:19" ht="15.75" x14ac:dyDescent="0.25">
      <c r="B7" s="53"/>
      <c r="C7" s="58" t="s">
        <v>6</v>
      </c>
      <c r="D7" s="59">
        <v>1E-3</v>
      </c>
      <c r="E7" s="58">
        <v>10</v>
      </c>
      <c r="F7" s="3" t="s">
        <v>18</v>
      </c>
      <c r="G7" s="55" t="s">
        <v>19</v>
      </c>
      <c r="H7" s="55" t="s">
        <v>20</v>
      </c>
      <c r="I7" s="44">
        <v>0.39810000000000001</v>
      </c>
      <c r="J7" s="55" t="s">
        <v>21</v>
      </c>
      <c r="K7" s="57">
        <v>0.83</v>
      </c>
      <c r="L7" s="20">
        <v>0.78</v>
      </c>
      <c r="M7" s="20">
        <v>0.91</v>
      </c>
      <c r="N7" s="20">
        <v>0.84</v>
      </c>
      <c r="O7" s="44">
        <f t="shared" ref="O7" si="0">ROUND(($K7*0.5)+((($N7+$N8)/2)*0.5),4)</f>
        <v>0.82750000000000001</v>
      </c>
      <c r="P7" s="44">
        <f t="shared" ref="P7" si="1">ROUND(($K7*0.6)+((($N7+$N8)/2)*0.4),4)</f>
        <v>0.82799999999999996</v>
      </c>
      <c r="Q7" s="44">
        <f t="shared" ref="Q7" si="2">ROUND(($K7*0.7)+((($N7+$N8)/2)*0.3),4)</f>
        <v>0.82850000000000001</v>
      </c>
      <c r="R7" s="44">
        <f t="shared" ref="R7" si="3">ROUND(($K7*0.8)+((($N7+$N8)/2)*0.2),4)</f>
        <v>0.82899999999999996</v>
      </c>
      <c r="S7" s="44">
        <f t="shared" ref="S7" si="4">ROUND(($K7*0.9)+((($N7+$N8)/2)*0.1),4)</f>
        <v>0.82950000000000002</v>
      </c>
    </row>
    <row r="8" spans="2:19" ht="15.75" x14ac:dyDescent="0.25">
      <c r="B8" s="53"/>
      <c r="C8" s="58"/>
      <c r="D8" s="59"/>
      <c r="E8" s="58"/>
      <c r="F8" s="3" t="s">
        <v>17</v>
      </c>
      <c r="G8" s="56"/>
      <c r="H8" s="56"/>
      <c r="I8" s="45"/>
      <c r="J8" s="56"/>
      <c r="K8" s="57"/>
      <c r="L8" s="20">
        <v>0.89</v>
      </c>
      <c r="M8" s="20">
        <v>0.75</v>
      </c>
      <c r="N8" s="20">
        <v>0.81</v>
      </c>
      <c r="O8" s="45"/>
      <c r="P8" s="45"/>
      <c r="Q8" s="45"/>
      <c r="R8" s="45"/>
      <c r="S8" s="45"/>
    </row>
    <row r="9" spans="2:19" ht="15.75" x14ac:dyDescent="0.25">
      <c r="B9" s="53"/>
      <c r="C9" s="65" t="s">
        <v>6</v>
      </c>
      <c r="D9" s="66">
        <v>1E-4</v>
      </c>
      <c r="E9" s="65">
        <v>10</v>
      </c>
      <c r="F9" s="8" t="s">
        <v>18</v>
      </c>
      <c r="G9" s="48" t="s">
        <v>24</v>
      </c>
      <c r="H9" s="48">
        <v>0.96060000000000001</v>
      </c>
      <c r="I9" s="48">
        <v>0.26950000000000002</v>
      </c>
      <c r="J9" s="48">
        <v>0.90249999999999997</v>
      </c>
      <c r="K9" s="72">
        <v>0.9</v>
      </c>
      <c r="L9" s="29">
        <v>0.87</v>
      </c>
      <c r="M9" s="29">
        <v>0.95</v>
      </c>
      <c r="N9" s="29">
        <v>0.91</v>
      </c>
      <c r="O9" s="41">
        <f t="shared" ref="O9" si="5">ROUND(($K9*0.5)+((($N9+$N10)/2)*0.5),4)</f>
        <v>0.90249999999999997</v>
      </c>
      <c r="P9" s="41">
        <f t="shared" ref="P9" si="6">ROUND(($K9*0.6)+((($N9+$N10)/2)*0.4),4)</f>
        <v>0.90200000000000002</v>
      </c>
      <c r="Q9" s="41">
        <f t="shared" ref="Q9" si="7">ROUND(($K9*0.7)+((($N9+$N10)/2)*0.3),4)</f>
        <v>0.90149999999999997</v>
      </c>
      <c r="R9" s="41">
        <f t="shared" ref="R9" si="8">ROUND(($K9*0.8)+((($N9+$N10)/2)*0.2),4)</f>
        <v>0.90100000000000002</v>
      </c>
      <c r="S9" s="41">
        <f t="shared" ref="S9" si="9">ROUND(($K9*0.9)+((($N9+$N10)/2)*0.1),4)</f>
        <v>0.90049999999999997</v>
      </c>
    </row>
    <row r="10" spans="2:19" ht="15.75" x14ac:dyDescent="0.25">
      <c r="B10" s="53"/>
      <c r="C10" s="65"/>
      <c r="D10" s="66"/>
      <c r="E10" s="65"/>
      <c r="F10" s="8" t="s">
        <v>17</v>
      </c>
      <c r="G10" s="49"/>
      <c r="H10" s="49"/>
      <c r="I10" s="49"/>
      <c r="J10" s="49"/>
      <c r="K10" s="72"/>
      <c r="L10" s="29">
        <v>0.94</v>
      </c>
      <c r="M10" s="29">
        <v>0.86</v>
      </c>
      <c r="N10" s="29">
        <v>0.9</v>
      </c>
      <c r="O10" s="42"/>
      <c r="P10" s="42"/>
      <c r="Q10" s="42"/>
      <c r="R10" s="42"/>
      <c r="S10" s="42"/>
    </row>
    <row r="11" spans="2:19" ht="15.75" x14ac:dyDescent="0.25">
      <c r="B11" s="53"/>
      <c r="C11" s="58" t="s">
        <v>2</v>
      </c>
      <c r="D11" s="59" t="s">
        <v>25</v>
      </c>
      <c r="E11" s="58">
        <v>10</v>
      </c>
      <c r="F11" s="3" t="s">
        <v>18</v>
      </c>
      <c r="G11" s="44">
        <v>0.21440000000000001</v>
      </c>
      <c r="H11" s="73" t="s">
        <v>100</v>
      </c>
      <c r="I11" s="44">
        <v>0.33760000000000001</v>
      </c>
      <c r="J11" s="60" t="s">
        <v>27</v>
      </c>
      <c r="K11" s="57">
        <v>0.88</v>
      </c>
      <c r="L11" s="22">
        <v>0.86</v>
      </c>
      <c r="M11" s="22">
        <v>0.91</v>
      </c>
      <c r="N11" s="22">
        <v>0.89</v>
      </c>
      <c r="O11" s="44">
        <f t="shared" ref="O11" si="10">ROUND(($K11*0.5)+((($N11+$N12)/2)*0.5),4)</f>
        <v>0.88249999999999995</v>
      </c>
      <c r="P11" s="44">
        <f t="shared" ref="P11" si="11">ROUND(($K11*0.6)+((($N11+$N12)/2)*0.4),4)</f>
        <v>0.88200000000000001</v>
      </c>
      <c r="Q11" s="44">
        <f t="shared" ref="Q11" si="12">ROUND(($K11*0.7)+((($N11+$N12)/2)*0.3),4)</f>
        <v>0.88149999999999995</v>
      </c>
      <c r="R11" s="44">
        <f t="shared" ref="R11" si="13">ROUND(($K11*0.8)+((($N11+$N12)/2)*0.2),4)</f>
        <v>0.88100000000000001</v>
      </c>
      <c r="S11" s="44">
        <f t="shared" ref="S11" si="14">ROUND(($K11*0.9)+((($N11+$N12)/2)*0.1),4)</f>
        <v>0.88049999999999995</v>
      </c>
    </row>
    <row r="12" spans="2:19" ht="16.5" thickBot="1" x14ac:dyDescent="0.3">
      <c r="B12" s="54"/>
      <c r="C12" s="58"/>
      <c r="D12" s="59"/>
      <c r="E12" s="58"/>
      <c r="F12" s="3" t="s">
        <v>17</v>
      </c>
      <c r="G12" s="45"/>
      <c r="H12" s="45"/>
      <c r="I12" s="45"/>
      <c r="J12" s="61"/>
      <c r="K12" s="71"/>
      <c r="L12" s="23">
        <v>0.9</v>
      </c>
      <c r="M12" s="23">
        <v>0.95</v>
      </c>
      <c r="N12" s="23">
        <v>0.88</v>
      </c>
      <c r="O12" s="45"/>
      <c r="P12" s="45"/>
      <c r="Q12" s="45"/>
      <c r="R12" s="45"/>
      <c r="S12" s="45"/>
    </row>
    <row r="13" spans="2:19" x14ac:dyDescent="0.25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19" ht="15" customHeight="1" x14ac:dyDescent="0.25">
      <c r="B14" s="69" t="s">
        <v>3</v>
      </c>
      <c r="C14" s="50" t="s">
        <v>109</v>
      </c>
      <c r="D14" s="51"/>
      <c r="E14" s="69" t="s">
        <v>0</v>
      </c>
      <c r="F14" s="69" t="s">
        <v>22</v>
      </c>
      <c r="G14" s="67" t="s">
        <v>46</v>
      </c>
      <c r="H14" s="67"/>
      <c r="I14" s="67"/>
      <c r="J14" s="67"/>
      <c r="K14" s="67" t="s">
        <v>116</v>
      </c>
      <c r="L14" s="67"/>
      <c r="M14" s="67"/>
      <c r="N14" s="67"/>
      <c r="O14" s="46" t="s">
        <v>115</v>
      </c>
      <c r="P14" s="46" t="s">
        <v>111</v>
      </c>
      <c r="Q14" s="46" t="s">
        <v>112</v>
      </c>
      <c r="R14" s="46" t="s">
        <v>113</v>
      </c>
      <c r="S14" s="46" t="s">
        <v>114</v>
      </c>
    </row>
    <row r="15" spans="2:19" ht="30.75" thickBot="1" x14ac:dyDescent="0.3">
      <c r="B15" s="69"/>
      <c r="C15" s="6" t="s">
        <v>5</v>
      </c>
      <c r="D15" s="7" t="s">
        <v>110</v>
      </c>
      <c r="E15" s="69"/>
      <c r="F15" s="69"/>
      <c r="G15" s="4" t="s">
        <v>1</v>
      </c>
      <c r="H15" s="5" t="s">
        <v>8</v>
      </c>
      <c r="I15" s="5" t="s">
        <v>9</v>
      </c>
      <c r="J15" s="5" t="s">
        <v>7</v>
      </c>
      <c r="K15" s="4" t="s">
        <v>10</v>
      </c>
      <c r="L15" s="4" t="s">
        <v>11</v>
      </c>
      <c r="M15" s="4" t="s">
        <v>12</v>
      </c>
      <c r="N15" s="4" t="s">
        <v>13</v>
      </c>
      <c r="O15" s="47"/>
      <c r="P15" s="47"/>
      <c r="Q15" s="47"/>
      <c r="R15" s="47"/>
      <c r="S15" s="47"/>
    </row>
    <row r="16" spans="2:19" ht="15.75" x14ac:dyDescent="0.25">
      <c r="B16" s="52" t="s">
        <v>14</v>
      </c>
      <c r="C16" s="44" t="s">
        <v>6</v>
      </c>
      <c r="D16" s="59">
        <v>0.01</v>
      </c>
      <c r="E16" s="58">
        <v>10</v>
      </c>
      <c r="F16" s="3" t="s">
        <v>18</v>
      </c>
      <c r="G16" s="55" t="s">
        <v>28</v>
      </c>
      <c r="H16" s="55" t="s">
        <v>29</v>
      </c>
      <c r="I16" s="55" t="s">
        <v>30</v>
      </c>
      <c r="J16" s="55" t="s">
        <v>31</v>
      </c>
      <c r="K16" s="68">
        <v>0.81</v>
      </c>
      <c r="L16" s="21">
        <v>0.79</v>
      </c>
      <c r="M16" s="21">
        <v>0.86</v>
      </c>
      <c r="N16" s="21">
        <v>0.82</v>
      </c>
      <c r="O16" s="44">
        <f t="shared" ref="O16" si="15">ROUND(($K16*0.5)+((($N16+$N17)/2)*0.5),4)</f>
        <v>0.81</v>
      </c>
      <c r="P16" s="44">
        <f>ROUND(($K16*0.6)+((($N16+$N17)/2)*0.4),4)</f>
        <v>0.81</v>
      </c>
      <c r="Q16" s="44">
        <f>ROUND(($K16*0.7)+((($N16+$N17)/2)*0.3),4)</f>
        <v>0.81</v>
      </c>
      <c r="R16" s="44">
        <f>ROUND(($K16*0.8)+((($N16+$N17)/2)*0.2),4)</f>
        <v>0.81</v>
      </c>
      <c r="S16" s="44">
        <f>ROUND(($K16*0.9)+((($N16+$N17)/2)*0.1),4)</f>
        <v>0.81</v>
      </c>
    </row>
    <row r="17" spans="2:19" ht="15.75" x14ac:dyDescent="0.25">
      <c r="B17" s="53"/>
      <c r="C17" s="45"/>
      <c r="D17" s="59"/>
      <c r="E17" s="58"/>
      <c r="F17" s="3" t="s">
        <v>17</v>
      </c>
      <c r="G17" s="56"/>
      <c r="H17" s="56"/>
      <c r="I17" s="56"/>
      <c r="J17" s="56"/>
      <c r="K17" s="57"/>
      <c r="L17" s="20">
        <v>0.84</v>
      </c>
      <c r="M17" s="20">
        <v>0.76</v>
      </c>
      <c r="N17" s="20">
        <v>0.8</v>
      </c>
      <c r="O17" s="45"/>
      <c r="P17" s="45"/>
      <c r="Q17" s="45"/>
      <c r="R17" s="45"/>
      <c r="S17" s="45"/>
    </row>
    <row r="18" spans="2:19" ht="15.75" x14ac:dyDescent="0.25">
      <c r="B18" s="53"/>
      <c r="C18" s="58" t="s">
        <v>6</v>
      </c>
      <c r="D18" s="59">
        <v>1E-3</v>
      </c>
      <c r="E18" s="58">
        <v>10</v>
      </c>
      <c r="F18" s="3" t="s">
        <v>18</v>
      </c>
      <c r="G18" s="55" t="s">
        <v>32</v>
      </c>
      <c r="H18" s="55" t="s">
        <v>33</v>
      </c>
      <c r="I18" s="44">
        <v>0.41010000000000002</v>
      </c>
      <c r="J18" s="55" t="s">
        <v>34</v>
      </c>
      <c r="K18" s="57">
        <v>0.87</v>
      </c>
      <c r="L18" s="20">
        <v>0.85</v>
      </c>
      <c r="M18" s="20">
        <v>0.9</v>
      </c>
      <c r="N18" s="20">
        <v>0.87</v>
      </c>
      <c r="O18" s="44">
        <f t="shared" ref="O18" si="16">ROUND(($K18*0.5)+((($N18+$N19)/2)*0.5),4)</f>
        <v>0.87</v>
      </c>
      <c r="P18" s="44">
        <f t="shared" ref="P18" si="17">ROUND(($K18*0.6)+((($N18+$N19)/2)*0.4),4)</f>
        <v>0.87</v>
      </c>
      <c r="Q18" s="44">
        <f t="shared" ref="Q18" si="18">ROUND(($K18*0.7)+((($N18+$N19)/2)*0.3),4)</f>
        <v>0.87</v>
      </c>
      <c r="R18" s="44">
        <f t="shared" ref="R18" si="19">ROUND(($K18*0.8)+((($N18+$N19)/2)*0.2),4)</f>
        <v>0.87</v>
      </c>
      <c r="S18" s="44">
        <f t="shared" ref="S18" si="20">ROUND(($K18*0.9)+((($N18+$N19)/2)*0.1),4)</f>
        <v>0.87</v>
      </c>
    </row>
    <row r="19" spans="2:19" ht="15.75" x14ac:dyDescent="0.25">
      <c r="B19" s="53"/>
      <c r="C19" s="58"/>
      <c r="D19" s="59"/>
      <c r="E19" s="58"/>
      <c r="F19" s="3" t="s">
        <v>17</v>
      </c>
      <c r="G19" s="56"/>
      <c r="H19" s="56"/>
      <c r="I19" s="45"/>
      <c r="J19" s="56"/>
      <c r="K19" s="57"/>
      <c r="L19" s="20">
        <v>0.89</v>
      </c>
      <c r="M19" s="20">
        <v>0.84</v>
      </c>
      <c r="N19" s="20">
        <v>0.87</v>
      </c>
      <c r="O19" s="45"/>
      <c r="P19" s="45"/>
      <c r="Q19" s="45"/>
      <c r="R19" s="45"/>
      <c r="S19" s="45"/>
    </row>
    <row r="20" spans="2:19" ht="15.75" x14ac:dyDescent="0.25">
      <c r="B20" s="53"/>
      <c r="C20" s="65" t="s">
        <v>6</v>
      </c>
      <c r="D20" s="66">
        <v>1E-4</v>
      </c>
      <c r="E20" s="65">
        <v>10</v>
      </c>
      <c r="F20" s="8" t="s">
        <v>18</v>
      </c>
      <c r="G20" s="48" t="s">
        <v>35</v>
      </c>
      <c r="H20" s="48" t="s">
        <v>36</v>
      </c>
      <c r="I20" s="48" t="s">
        <v>37</v>
      </c>
      <c r="J20" s="48" t="s">
        <v>38</v>
      </c>
      <c r="K20" s="62">
        <v>0.88</v>
      </c>
      <c r="L20" s="29">
        <v>0.81</v>
      </c>
      <c r="M20" s="29">
        <v>0.96</v>
      </c>
      <c r="N20" s="29">
        <v>0.88</v>
      </c>
      <c r="O20" s="41">
        <f>ROUND(($K20*0.5)+((($N20+$N21)/2)*0.5),4)</f>
        <v>0.875</v>
      </c>
      <c r="P20" s="41">
        <f t="shared" ref="P20" si="21">ROUND(($K20*0.6)+((($N20+$N21)/2)*0.4),4)</f>
        <v>0.876</v>
      </c>
      <c r="Q20" s="41">
        <f t="shared" ref="Q20" si="22">ROUND(($K20*0.7)+((($N20+$N21)/2)*0.3),4)</f>
        <v>0.877</v>
      </c>
      <c r="R20" s="41">
        <f t="shared" ref="R20" si="23">ROUND(($K20*0.8)+((($N20+$N21)/2)*0.2),4)</f>
        <v>0.878</v>
      </c>
      <c r="S20" s="41">
        <f t="shared" ref="S20" si="24">ROUND(($K20*0.9)+((($N20+$N21)/2)*0.1),4)</f>
        <v>0.879</v>
      </c>
    </row>
    <row r="21" spans="2:19" ht="15.75" x14ac:dyDescent="0.25">
      <c r="B21" s="53"/>
      <c r="C21" s="65"/>
      <c r="D21" s="66"/>
      <c r="E21" s="65"/>
      <c r="F21" s="8" t="s">
        <v>17</v>
      </c>
      <c r="G21" s="49"/>
      <c r="H21" s="49"/>
      <c r="I21" s="49"/>
      <c r="J21" s="49"/>
      <c r="K21" s="62"/>
      <c r="L21" s="29">
        <v>0.95</v>
      </c>
      <c r="M21" s="29">
        <v>0.78</v>
      </c>
      <c r="N21" s="29">
        <v>0.86</v>
      </c>
      <c r="O21" s="42"/>
      <c r="P21" s="42"/>
      <c r="Q21" s="42"/>
      <c r="R21" s="42"/>
      <c r="S21" s="42"/>
    </row>
    <row r="22" spans="2:19" ht="15.75" x14ac:dyDescent="0.25">
      <c r="B22" s="53"/>
      <c r="C22" s="58" t="s">
        <v>2</v>
      </c>
      <c r="D22" s="59" t="s">
        <v>25</v>
      </c>
      <c r="E22" s="58">
        <v>10</v>
      </c>
      <c r="F22" s="3" t="s">
        <v>18</v>
      </c>
      <c r="G22" s="44">
        <v>0.2291</v>
      </c>
      <c r="H22" s="44">
        <v>0.92190000000000005</v>
      </c>
      <c r="I22" s="44">
        <v>0.35809999999999997</v>
      </c>
      <c r="J22" s="60" t="s">
        <v>38</v>
      </c>
      <c r="K22" s="64">
        <v>0.87</v>
      </c>
      <c r="L22" s="22">
        <v>0.83</v>
      </c>
      <c r="M22" s="22">
        <v>0.92</v>
      </c>
      <c r="N22" s="22">
        <v>0.87</v>
      </c>
      <c r="O22" s="44">
        <f t="shared" ref="O22" si="25">ROUND(($K22*0.5)+((($N22+$N23)/2)*0.5),4)</f>
        <v>0.86750000000000005</v>
      </c>
      <c r="P22" s="44">
        <f t="shared" ref="P22" si="26">ROUND(($K22*0.6)+((($N22+$N23)/2)*0.4),4)</f>
        <v>0.86799999999999999</v>
      </c>
      <c r="Q22" s="44">
        <f t="shared" ref="Q22" si="27">ROUND(($K22*0.7)+((($N22+$N23)/2)*0.3),4)</f>
        <v>0.86850000000000005</v>
      </c>
      <c r="R22" s="44">
        <f t="shared" ref="R22" si="28">ROUND(($K22*0.8)+((($N22+$N23)/2)*0.2),4)</f>
        <v>0.86899999999999999</v>
      </c>
      <c r="S22" s="44">
        <f t="shared" ref="S22" si="29">ROUND(($K22*0.9)+((($N22+$N23)/2)*0.1),4)</f>
        <v>0.86950000000000005</v>
      </c>
    </row>
    <row r="23" spans="2:19" ht="16.5" thickBot="1" x14ac:dyDescent="0.3">
      <c r="B23" s="54"/>
      <c r="C23" s="58"/>
      <c r="D23" s="59"/>
      <c r="E23" s="58"/>
      <c r="F23" s="3" t="s">
        <v>17</v>
      </c>
      <c r="G23" s="45"/>
      <c r="H23" s="45"/>
      <c r="I23" s="45"/>
      <c r="J23" s="61"/>
      <c r="K23" s="70"/>
      <c r="L23" s="23">
        <v>0.91</v>
      </c>
      <c r="M23" s="23">
        <v>0.81</v>
      </c>
      <c r="N23" s="23">
        <v>0.86</v>
      </c>
      <c r="O23" s="45"/>
      <c r="P23" s="45"/>
      <c r="Q23" s="45"/>
      <c r="R23" s="45"/>
      <c r="S23" s="45"/>
    </row>
    <row r="24" spans="2:19" x14ac:dyDescent="0.2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 ht="15" customHeight="1" x14ac:dyDescent="0.25">
      <c r="B25" s="69" t="s">
        <v>3</v>
      </c>
      <c r="C25" s="50" t="s">
        <v>109</v>
      </c>
      <c r="D25" s="51"/>
      <c r="E25" s="69" t="s">
        <v>0</v>
      </c>
      <c r="F25" s="69" t="s">
        <v>22</v>
      </c>
      <c r="G25" s="67" t="s">
        <v>46</v>
      </c>
      <c r="H25" s="67"/>
      <c r="I25" s="67"/>
      <c r="J25" s="67"/>
      <c r="K25" s="67" t="s">
        <v>116</v>
      </c>
      <c r="L25" s="67"/>
      <c r="M25" s="67"/>
      <c r="N25" s="67"/>
      <c r="O25" s="46" t="s">
        <v>115</v>
      </c>
      <c r="P25" s="46" t="s">
        <v>111</v>
      </c>
      <c r="Q25" s="46" t="s">
        <v>112</v>
      </c>
      <c r="R25" s="46" t="s">
        <v>113</v>
      </c>
      <c r="S25" s="46" t="s">
        <v>114</v>
      </c>
    </row>
    <row r="26" spans="2:19" ht="30.75" thickBot="1" x14ac:dyDescent="0.3">
      <c r="B26" s="69"/>
      <c r="C26" s="6" t="s">
        <v>5</v>
      </c>
      <c r="D26" s="7" t="s">
        <v>110</v>
      </c>
      <c r="E26" s="69"/>
      <c r="F26" s="69"/>
      <c r="G26" s="4" t="s">
        <v>1</v>
      </c>
      <c r="H26" s="5" t="s">
        <v>8</v>
      </c>
      <c r="I26" s="5" t="s">
        <v>9</v>
      </c>
      <c r="J26" s="5" t="s">
        <v>7</v>
      </c>
      <c r="K26" s="4" t="s">
        <v>10</v>
      </c>
      <c r="L26" s="4" t="s">
        <v>11</v>
      </c>
      <c r="M26" s="4" t="s">
        <v>12</v>
      </c>
      <c r="N26" s="4" t="s">
        <v>13</v>
      </c>
      <c r="O26" s="47"/>
      <c r="P26" s="47"/>
      <c r="Q26" s="47"/>
      <c r="R26" s="47"/>
      <c r="S26" s="47"/>
    </row>
    <row r="27" spans="2:19" ht="15.75" x14ac:dyDescent="0.25">
      <c r="B27" s="52" t="s">
        <v>15</v>
      </c>
      <c r="C27" s="58" t="s">
        <v>6</v>
      </c>
      <c r="D27" s="59">
        <v>0.01</v>
      </c>
      <c r="E27" s="58">
        <v>10</v>
      </c>
      <c r="F27" s="3" t="s">
        <v>18</v>
      </c>
      <c r="G27" s="55" t="s">
        <v>39</v>
      </c>
      <c r="H27" s="55" t="s">
        <v>40</v>
      </c>
      <c r="I27" s="55" t="s">
        <v>41</v>
      </c>
      <c r="J27" s="55" t="s">
        <v>42</v>
      </c>
      <c r="K27" s="68">
        <v>0.89</v>
      </c>
      <c r="L27" s="21">
        <v>0.88</v>
      </c>
      <c r="M27" s="21">
        <v>0.9</v>
      </c>
      <c r="N27" s="21">
        <v>0.89</v>
      </c>
      <c r="O27" s="44">
        <f>ROUND(($K27*0.5)+((($N27+$N28)/2)*0.5),4)</f>
        <v>0.89</v>
      </c>
      <c r="P27" s="44">
        <f>ROUND(($K27*0.6)+((($N27+$N28)/2)*0.4),4)</f>
        <v>0.89</v>
      </c>
      <c r="Q27" s="44">
        <f>ROUND(($K27*0.7)+((($N27+$N28)/2)*0.3),4)</f>
        <v>0.89</v>
      </c>
      <c r="R27" s="44">
        <f>ROUND(($K27*0.8)+((($N27+$N28)/2)*0.2),4)</f>
        <v>0.89</v>
      </c>
      <c r="S27" s="44">
        <f>ROUND(($K27*0.9)+((($N27+$N28)/2)*0.1),4)</f>
        <v>0.89</v>
      </c>
    </row>
    <row r="28" spans="2:19" ht="15.75" x14ac:dyDescent="0.25">
      <c r="B28" s="53"/>
      <c r="C28" s="58"/>
      <c r="D28" s="59"/>
      <c r="E28" s="58"/>
      <c r="F28" s="3" t="s">
        <v>17</v>
      </c>
      <c r="G28" s="56"/>
      <c r="H28" s="56"/>
      <c r="I28" s="56"/>
      <c r="J28" s="56"/>
      <c r="K28" s="57"/>
      <c r="L28" s="20">
        <v>0.9</v>
      </c>
      <c r="M28" s="20">
        <v>0.87</v>
      </c>
      <c r="N28" s="20">
        <v>0.89</v>
      </c>
      <c r="O28" s="45"/>
      <c r="P28" s="45"/>
      <c r="Q28" s="45"/>
      <c r="R28" s="45"/>
      <c r="S28" s="45"/>
    </row>
    <row r="29" spans="2:19" ht="15.75" x14ac:dyDescent="0.25">
      <c r="B29" s="53"/>
      <c r="C29" s="58" t="s">
        <v>6</v>
      </c>
      <c r="D29" s="59">
        <v>1E-3</v>
      </c>
      <c r="E29" s="58">
        <v>10</v>
      </c>
      <c r="F29" s="3" t="s">
        <v>18</v>
      </c>
      <c r="G29" s="55" t="s">
        <v>43</v>
      </c>
      <c r="H29" s="55" t="s">
        <v>44</v>
      </c>
      <c r="I29" s="44">
        <v>0.51280000000000003</v>
      </c>
      <c r="J29" s="55" t="s">
        <v>45</v>
      </c>
      <c r="K29" s="57">
        <v>0.9</v>
      </c>
      <c r="L29" s="20">
        <v>0.9</v>
      </c>
      <c r="M29" s="20">
        <v>0.91</v>
      </c>
      <c r="N29" s="20">
        <v>0.9</v>
      </c>
      <c r="O29" s="44">
        <f t="shared" ref="O29" si="30">ROUND(($K29*0.5)+((($N29+$N30)/2)*0.5),4)</f>
        <v>0.9</v>
      </c>
      <c r="P29" s="44">
        <f t="shared" ref="P29" si="31">ROUND(($K29*0.6)+((($N29+$N30)/2)*0.4),4)</f>
        <v>0.9</v>
      </c>
      <c r="Q29" s="44">
        <f t="shared" ref="Q29" si="32">ROUND(($K29*0.7)+((($N29+$N30)/2)*0.3),4)</f>
        <v>0.9</v>
      </c>
      <c r="R29" s="44">
        <f t="shared" ref="R29" si="33">ROUND(($K29*0.8)+((($N29+$N30)/2)*0.2),4)</f>
        <v>0.9</v>
      </c>
      <c r="S29" s="44">
        <f t="shared" ref="S29" si="34">ROUND(($K29*0.9)+((($N29+$N30)/2)*0.1),4)</f>
        <v>0.9</v>
      </c>
    </row>
    <row r="30" spans="2:19" ht="15.75" x14ac:dyDescent="0.25">
      <c r="B30" s="53"/>
      <c r="C30" s="58"/>
      <c r="D30" s="59"/>
      <c r="E30" s="58"/>
      <c r="F30" s="3" t="s">
        <v>17</v>
      </c>
      <c r="G30" s="56"/>
      <c r="H30" s="56"/>
      <c r="I30" s="45"/>
      <c r="J30" s="56"/>
      <c r="K30" s="57"/>
      <c r="L30" s="20">
        <v>0.91</v>
      </c>
      <c r="M30" s="20">
        <v>0.89</v>
      </c>
      <c r="N30" s="20">
        <v>0.9</v>
      </c>
      <c r="O30" s="45"/>
      <c r="P30" s="45"/>
      <c r="Q30" s="45"/>
      <c r="R30" s="45"/>
      <c r="S30" s="45"/>
    </row>
    <row r="31" spans="2:19" ht="15.75" x14ac:dyDescent="0.25">
      <c r="B31" s="53"/>
      <c r="C31" s="58" t="s">
        <v>6</v>
      </c>
      <c r="D31" s="59">
        <v>1E-4</v>
      </c>
      <c r="E31" s="58">
        <v>10</v>
      </c>
      <c r="F31" s="3" t="s">
        <v>18</v>
      </c>
      <c r="G31" s="60" t="s">
        <v>47</v>
      </c>
      <c r="H31" s="60" t="s">
        <v>48</v>
      </c>
      <c r="I31" s="60" t="s">
        <v>49</v>
      </c>
      <c r="J31" s="60" t="s">
        <v>50</v>
      </c>
      <c r="K31" s="64">
        <v>0.91</v>
      </c>
      <c r="L31" s="22">
        <v>0.88</v>
      </c>
      <c r="M31" s="22">
        <v>0.95</v>
      </c>
      <c r="N31" s="22">
        <v>0.91</v>
      </c>
      <c r="O31" s="44">
        <f t="shared" ref="O31" si="35">ROUND(($K31*0.5)+((($N31+$N32)/2)*0.5),4)</f>
        <v>0.91</v>
      </c>
      <c r="P31" s="44">
        <f t="shared" ref="P31" si="36">ROUND(($K31*0.6)+((($N31+$N32)/2)*0.4),4)</f>
        <v>0.91</v>
      </c>
      <c r="Q31" s="44">
        <f t="shared" ref="Q31" si="37">ROUND(($K31*0.7)+((($N31+$N32)/2)*0.3),4)</f>
        <v>0.91</v>
      </c>
      <c r="R31" s="44">
        <f t="shared" ref="R31" si="38">ROUND(($K31*0.8)+((($N31+$N32)/2)*0.2),4)</f>
        <v>0.91</v>
      </c>
      <c r="S31" s="44">
        <f t="shared" ref="S31" si="39">ROUND(($K31*0.9)+((($N31+$N32)/2)*0.1),4)</f>
        <v>0.91</v>
      </c>
    </row>
    <row r="32" spans="2:19" ht="15.75" x14ac:dyDescent="0.25">
      <c r="B32" s="53"/>
      <c r="C32" s="58"/>
      <c r="D32" s="59"/>
      <c r="E32" s="58"/>
      <c r="F32" s="3" t="s">
        <v>17</v>
      </c>
      <c r="G32" s="61"/>
      <c r="H32" s="61"/>
      <c r="I32" s="61"/>
      <c r="J32" s="61"/>
      <c r="K32" s="64"/>
      <c r="L32" s="22">
        <v>0.95</v>
      </c>
      <c r="M32" s="22">
        <v>0.87</v>
      </c>
      <c r="N32" s="22">
        <v>0.91</v>
      </c>
      <c r="O32" s="45"/>
      <c r="P32" s="45"/>
      <c r="Q32" s="45"/>
      <c r="R32" s="45"/>
      <c r="S32" s="45"/>
    </row>
    <row r="33" spans="2:19" ht="15.75" x14ac:dyDescent="0.25">
      <c r="B33" s="53"/>
      <c r="C33" s="65" t="s">
        <v>2</v>
      </c>
      <c r="D33" s="66" t="s">
        <v>25</v>
      </c>
      <c r="E33" s="65">
        <v>10</v>
      </c>
      <c r="F33" s="8" t="s">
        <v>18</v>
      </c>
      <c r="G33" s="41">
        <v>1.6199999999999999E-2</v>
      </c>
      <c r="H33" s="41">
        <v>0.99809999999999999</v>
      </c>
      <c r="I33" s="41">
        <v>0.44340000000000002</v>
      </c>
      <c r="J33" s="48" t="s">
        <v>51</v>
      </c>
      <c r="K33" s="62">
        <v>0.93</v>
      </c>
      <c r="L33" s="29">
        <v>0.91</v>
      </c>
      <c r="M33" s="29">
        <v>0.95</v>
      </c>
      <c r="N33" s="29">
        <v>0.93</v>
      </c>
      <c r="O33" s="41">
        <f t="shared" ref="O33" si="40">ROUND(($K33*0.5)+((($N33+$N34)/2)*0.5),4)</f>
        <v>0.93</v>
      </c>
      <c r="P33" s="41">
        <f t="shared" ref="P33" si="41">ROUND(($K33*0.6)+((($N33+$N34)/2)*0.4),4)</f>
        <v>0.93</v>
      </c>
      <c r="Q33" s="41">
        <f t="shared" ref="Q33" si="42">ROUND(($K33*0.7)+((($N33+$N34)/2)*0.3),4)</f>
        <v>0.93</v>
      </c>
      <c r="R33" s="41">
        <f t="shared" ref="R33" si="43">ROUND(($K33*0.8)+((($N33+$N34)/2)*0.2),4)</f>
        <v>0.93</v>
      </c>
      <c r="S33" s="41">
        <f t="shared" ref="S33" si="44">ROUND(($K33*0.9)+((($N33+$N34)/2)*0.1),4)</f>
        <v>0.93</v>
      </c>
    </row>
    <row r="34" spans="2:19" ht="16.5" thickBot="1" x14ac:dyDescent="0.3">
      <c r="B34" s="54"/>
      <c r="C34" s="65"/>
      <c r="D34" s="66"/>
      <c r="E34" s="65"/>
      <c r="F34" s="8" t="s">
        <v>17</v>
      </c>
      <c r="G34" s="42"/>
      <c r="H34" s="42"/>
      <c r="I34" s="42"/>
      <c r="J34" s="49"/>
      <c r="K34" s="63"/>
      <c r="L34" s="30">
        <v>0.94</v>
      </c>
      <c r="M34" s="30">
        <v>0.91</v>
      </c>
      <c r="N34" s="30">
        <v>0.93</v>
      </c>
      <c r="O34" s="42"/>
      <c r="P34" s="42"/>
      <c r="Q34" s="42"/>
      <c r="R34" s="42"/>
      <c r="S34" s="42"/>
    </row>
    <row r="38" spans="2:19" ht="30" customHeight="1" x14ac:dyDescent="0.25">
      <c r="B38" s="43" t="s">
        <v>107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</row>
    <row r="39" spans="2:19" x14ac:dyDescent="0.2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</row>
    <row r="40" spans="2:19" ht="15" customHeight="1" x14ac:dyDescent="0.25">
      <c r="B40" s="69" t="s">
        <v>3</v>
      </c>
      <c r="C40" s="50" t="s">
        <v>109</v>
      </c>
      <c r="D40" s="51"/>
      <c r="E40" s="69" t="s">
        <v>0</v>
      </c>
      <c r="F40" s="69" t="s">
        <v>22</v>
      </c>
      <c r="G40" s="67" t="s">
        <v>46</v>
      </c>
      <c r="H40" s="67"/>
      <c r="I40" s="67"/>
      <c r="J40" s="67"/>
      <c r="K40" s="67" t="s">
        <v>116</v>
      </c>
      <c r="L40" s="67"/>
      <c r="M40" s="67"/>
      <c r="N40" s="67"/>
      <c r="O40" s="46" t="s">
        <v>115</v>
      </c>
      <c r="P40" s="46" t="s">
        <v>111</v>
      </c>
      <c r="Q40" s="46" t="s">
        <v>112</v>
      </c>
      <c r="R40" s="46" t="s">
        <v>113</v>
      </c>
      <c r="S40" s="46" t="s">
        <v>114</v>
      </c>
    </row>
    <row r="41" spans="2:19" ht="30.75" thickBot="1" x14ac:dyDescent="0.3">
      <c r="B41" s="69"/>
      <c r="C41" s="6" t="s">
        <v>5</v>
      </c>
      <c r="D41" s="7" t="s">
        <v>110</v>
      </c>
      <c r="E41" s="69"/>
      <c r="F41" s="69"/>
      <c r="G41" s="4" t="s">
        <v>1</v>
      </c>
      <c r="H41" s="5" t="s">
        <v>8</v>
      </c>
      <c r="I41" s="5" t="s">
        <v>9</v>
      </c>
      <c r="J41" s="5" t="s">
        <v>7</v>
      </c>
      <c r="K41" s="4" t="s">
        <v>10</v>
      </c>
      <c r="L41" s="4" t="s">
        <v>11</v>
      </c>
      <c r="M41" s="4" t="s">
        <v>12</v>
      </c>
      <c r="N41" s="4" t="s">
        <v>13</v>
      </c>
      <c r="O41" s="47"/>
      <c r="P41" s="47"/>
      <c r="Q41" s="47"/>
      <c r="R41" s="47"/>
      <c r="S41" s="47"/>
    </row>
    <row r="42" spans="2:19" ht="15.75" x14ac:dyDescent="0.25">
      <c r="B42" s="52" t="s">
        <v>4</v>
      </c>
      <c r="C42" s="58" t="s">
        <v>6</v>
      </c>
      <c r="D42" s="59">
        <v>0.01</v>
      </c>
      <c r="E42" s="58">
        <v>20</v>
      </c>
      <c r="F42" s="3" t="s">
        <v>18</v>
      </c>
      <c r="G42" s="55" t="s">
        <v>52</v>
      </c>
      <c r="H42" s="55" t="s">
        <v>53</v>
      </c>
      <c r="I42" s="55" t="s">
        <v>54</v>
      </c>
      <c r="J42" s="55" t="s">
        <v>21</v>
      </c>
      <c r="K42" s="68">
        <v>0.83</v>
      </c>
      <c r="L42" s="21">
        <v>0.82</v>
      </c>
      <c r="M42" s="21">
        <v>0.84</v>
      </c>
      <c r="N42" s="21">
        <v>0.83</v>
      </c>
      <c r="O42" s="44">
        <f>ROUND(($K42*0.5)+((($N42+$N43)/2)*0.5),4)</f>
        <v>0.83</v>
      </c>
      <c r="P42" s="44">
        <f>ROUND(($K42*0.6)+((($N42+$N43)/2)*0.4),4)</f>
        <v>0.83</v>
      </c>
      <c r="Q42" s="44">
        <f>ROUND(($K42*0.7)+((($N42+$N43)/2)*0.3),4)</f>
        <v>0.83</v>
      </c>
      <c r="R42" s="44">
        <f>ROUND(($K42*0.8)+((($N42+$N43)/2)*0.2),4)</f>
        <v>0.83</v>
      </c>
      <c r="S42" s="44">
        <f>ROUND(($K42*0.9)+((($N42+$N43)/2)*0.1),4)</f>
        <v>0.83</v>
      </c>
    </row>
    <row r="43" spans="2:19" ht="15.75" x14ac:dyDescent="0.25">
      <c r="B43" s="53"/>
      <c r="C43" s="58"/>
      <c r="D43" s="59"/>
      <c r="E43" s="58"/>
      <c r="F43" s="3" t="s">
        <v>17</v>
      </c>
      <c r="G43" s="56"/>
      <c r="H43" s="56"/>
      <c r="I43" s="56"/>
      <c r="J43" s="56"/>
      <c r="K43" s="57"/>
      <c r="L43" s="20">
        <v>0.83</v>
      </c>
      <c r="M43" s="20">
        <v>0.82</v>
      </c>
      <c r="N43" s="20">
        <v>0.83</v>
      </c>
      <c r="O43" s="45"/>
      <c r="P43" s="45"/>
      <c r="Q43" s="45"/>
      <c r="R43" s="45"/>
      <c r="S43" s="45"/>
    </row>
    <row r="44" spans="2:19" ht="15.75" x14ac:dyDescent="0.25">
      <c r="B44" s="53"/>
      <c r="C44" s="58" t="s">
        <v>6</v>
      </c>
      <c r="D44" s="59">
        <v>1E-3</v>
      </c>
      <c r="E44" s="58">
        <v>20</v>
      </c>
      <c r="F44" s="3" t="s">
        <v>18</v>
      </c>
      <c r="G44" s="55" t="s">
        <v>55</v>
      </c>
      <c r="H44" s="55" t="s">
        <v>26</v>
      </c>
      <c r="I44" s="44">
        <v>0.43130000000000002</v>
      </c>
      <c r="J44" s="55" t="s">
        <v>29</v>
      </c>
      <c r="K44" s="57">
        <v>0.84</v>
      </c>
      <c r="L44" s="20">
        <v>0.9</v>
      </c>
      <c r="M44" s="20">
        <v>0.76</v>
      </c>
      <c r="N44" s="20">
        <v>0.82</v>
      </c>
      <c r="O44" s="44">
        <f>ROUND(($K44*0.5)+((($N44+$N45)/2)*0.5),4)</f>
        <v>0.83750000000000002</v>
      </c>
      <c r="P44" s="44">
        <f t="shared" ref="P44" si="45">ROUND(($K44*0.6)+((($N44+$N45)/2)*0.4),4)</f>
        <v>0.83799999999999997</v>
      </c>
      <c r="Q44" s="44">
        <f t="shared" ref="Q44" si="46">ROUND(($K44*0.7)+((($N44+$N45)/2)*0.3),4)</f>
        <v>0.83850000000000002</v>
      </c>
      <c r="R44" s="44">
        <f t="shared" ref="R44" si="47">ROUND(($K44*0.8)+((($N44+$N45)/2)*0.2),4)</f>
        <v>0.83899999999999997</v>
      </c>
      <c r="S44" s="44">
        <f t="shared" ref="S44" si="48">ROUND(($K44*0.9)+((($N44+$N45)/2)*0.1),4)</f>
        <v>0.83950000000000002</v>
      </c>
    </row>
    <row r="45" spans="2:19" ht="15.75" x14ac:dyDescent="0.25">
      <c r="B45" s="53"/>
      <c r="C45" s="58"/>
      <c r="D45" s="59"/>
      <c r="E45" s="58"/>
      <c r="F45" s="3" t="s">
        <v>17</v>
      </c>
      <c r="G45" s="56"/>
      <c r="H45" s="56"/>
      <c r="I45" s="45"/>
      <c r="J45" s="56"/>
      <c r="K45" s="57"/>
      <c r="L45" s="20">
        <v>0.79</v>
      </c>
      <c r="M45" s="20">
        <v>0.91</v>
      </c>
      <c r="N45" s="20">
        <v>0.85</v>
      </c>
      <c r="O45" s="45"/>
      <c r="P45" s="45"/>
      <c r="Q45" s="45"/>
      <c r="R45" s="45"/>
      <c r="S45" s="45"/>
    </row>
    <row r="46" spans="2:19" ht="15.75" x14ac:dyDescent="0.25">
      <c r="B46" s="53"/>
      <c r="C46" s="65" t="s">
        <v>6</v>
      </c>
      <c r="D46" s="66">
        <v>1E-4</v>
      </c>
      <c r="E46" s="65">
        <v>20</v>
      </c>
      <c r="F46" s="8" t="s">
        <v>18</v>
      </c>
      <c r="G46" s="48" t="s">
        <v>56</v>
      </c>
      <c r="H46" s="48" t="s">
        <v>57</v>
      </c>
      <c r="I46" s="48" t="s">
        <v>58</v>
      </c>
      <c r="J46" s="48" t="s">
        <v>59</v>
      </c>
      <c r="K46" s="72">
        <v>0.92</v>
      </c>
      <c r="L46" s="29">
        <v>0.9</v>
      </c>
      <c r="M46" s="29">
        <v>0.95</v>
      </c>
      <c r="N46" s="29">
        <v>0.92</v>
      </c>
      <c r="O46" s="41">
        <f>ROUND(($K46*0.5)+((($N46+$N47)/2)*0.5),4)</f>
        <v>0.92</v>
      </c>
      <c r="P46" s="41">
        <f t="shared" ref="P46" si="49">ROUND(($K46*0.6)+((($N46+$N47)/2)*0.4),4)</f>
        <v>0.92</v>
      </c>
      <c r="Q46" s="41">
        <f t="shared" ref="Q46" si="50">ROUND(($K46*0.7)+((($N46+$N47)/2)*0.3),4)</f>
        <v>0.92</v>
      </c>
      <c r="R46" s="41">
        <f t="shared" ref="R46" si="51">ROUND(($K46*0.8)+((($N46+$N47)/2)*0.2),4)</f>
        <v>0.92</v>
      </c>
      <c r="S46" s="41">
        <f t="shared" ref="S46" si="52">ROUND(($K46*0.9)+((($N46+$N47)/2)*0.1),4)</f>
        <v>0.92</v>
      </c>
    </row>
    <row r="47" spans="2:19" ht="15.75" x14ac:dyDescent="0.25">
      <c r="B47" s="53"/>
      <c r="C47" s="65"/>
      <c r="D47" s="66"/>
      <c r="E47" s="65"/>
      <c r="F47" s="8" t="s">
        <v>17</v>
      </c>
      <c r="G47" s="49"/>
      <c r="H47" s="49"/>
      <c r="I47" s="49"/>
      <c r="J47" s="49"/>
      <c r="K47" s="72"/>
      <c r="L47" s="29">
        <v>0.94</v>
      </c>
      <c r="M47" s="29">
        <v>0.89</v>
      </c>
      <c r="N47" s="29">
        <v>0.92</v>
      </c>
      <c r="O47" s="42"/>
      <c r="P47" s="42"/>
      <c r="Q47" s="42"/>
      <c r="R47" s="42"/>
      <c r="S47" s="42"/>
    </row>
    <row r="48" spans="2:19" ht="15.75" x14ac:dyDescent="0.25">
      <c r="B48" s="53"/>
      <c r="C48" s="58" t="s">
        <v>2</v>
      </c>
      <c r="D48" s="59" t="s">
        <v>25</v>
      </c>
      <c r="E48" s="58">
        <v>20</v>
      </c>
      <c r="F48" s="3" t="s">
        <v>18</v>
      </c>
      <c r="G48" s="44">
        <v>0.15090000000000001</v>
      </c>
      <c r="H48" s="44">
        <v>0.9375</v>
      </c>
      <c r="I48" s="44">
        <v>0.3301</v>
      </c>
      <c r="J48" s="60" t="s">
        <v>60</v>
      </c>
      <c r="K48" s="57">
        <v>0.91</v>
      </c>
      <c r="L48" s="22">
        <v>0.88</v>
      </c>
      <c r="M48" s="22">
        <v>0.94</v>
      </c>
      <c r="N48" s="22">
        <v>0.91</v>
      </c>
      <c r="O48" s="44">
        <f>ROUND(($K48*0.5)+((($N48+$N49)/2)*0.5),4)</f>
        <v>0.90749999999999997</v>
      </c>
      <c r="P48" s="44">
        <f t="shared" ref="P48" si="53">ROUND(($K48*0.6)+((($N48+$N49)/2)*0.4),4)</f>
        <v>0.90800000000000003</v>
      </c>
      <c r="Q48" s="44">
        <f t="shared" ref="Q48" si="54">ROUND(($K48*0.7)+((($N48+$N49)/2)*0.3),4)</f>
        <v>0.90849999999999997</v>
      </c>
      <c r="R48" s="44">
        <f t="shared" ref="R48" si="55">ROUND(($K48*0.8)+((($N48+$N49)/2)*0.2),4)</f>
        <v>0.90900000000000003</v>
      </c>
      <c r="S48" s="44">
        <f t="shared" ref="S48" si="56">ROUND(($K48*0.9)+((($N48+$N49)/2)*0.1),4)</f>
        <v>0.90949999999999998</v>
      </c>
    </row>
    <row r="49" spans="2:19" ht="16.5" thickBot="1" x14ac:dyDescent="0.3">
      <c r="B49" s="54"/>
      <c r="C49" s="58"/>
      <c r="D49" s="59"/>
      <c r="E49" s="58"/>
      <c r="F49" s="3" t="s">
        <v>17</v>
      </c>
      <c r="G49" s="45"/>
      <c r="H49" s="45"/>
      <c r="I49" s="45"/>
      <c r="J49" s="61"/>
      <c r="K49" s="71"/>
      <c r="L49" s="23">
        <v>0.93</v>
      </c>
      <c r="M49" s="23">
        <v>0.87</v>
      </c>
      <c r="N49" s="23">
        <v>0.9</v>
      </c>
      <c r="O49" s="45"/>
      <c r="P49" s="45"/>
      <c r="Q49" s="45"/>
      <c r="R49" s="45"/>
      <c r="S49" s="45"/>
    </row>
    <row r="50" spans="2:19" x14ac:dyDescent="0.2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 ht="15" customHeight="1" x14ac:dyDescent="0.25">
      <c r="B51" s="69" t="s">
        <v>3</v>
      </c>
      <c r="C51" s="50" t="s">
        <v>109</v>
      </c>
      <c r="D51" s="51"/>
      <c r="E51" s="69" t="s">
        <v>0</v>
      </c>
      <c r="F51" s="69" t="s">
        <v>22</v>
      </c>
      <c r="G51" s="67" t="s">
        <v>46</v>
      </c>
      <c r="H51" s="67"/>
      <c r="I51" s="67"/>
      <c r="J51" s="67"/>
      <c r="K51" s="67" t="s">
        <v>116</v>
      </c>
      <c r="L51" s="67"/>
      <c r="M51" s="67"/>
      <c r="N51" s="67"/>
      <c r="O51" s="46" t="s">
        <v>115</v>
      </c>
      <c r="P51" s="46" t="s">
        <v>111</v>
      </c>
      <c r="Q51" s="46" t="s">
        <v>112</v>
      </c>
      <c r="R51" s="46" t="s">
        <v>113</v>
      </c>
      <c r="S51" s="46" t="s">
        <v>114</v>
      </c>
    </row>
    <row r="52" spans="2:19" ht="30.75" thickBot="1" x14ac:dyDescent="0.3">
      <c r="B52" s="69"/>
      <c r="C52" s="6" t="s">
        <v>5</v>
      </c>
      <c r="D52" s="7" t="s">
        <v>110</v>
      </c>
      <c r="E52" s="69"/>
      <c r="F52" s="69"/>
      <c r="G52" s="4" t="s">
        <v>1</v>
      </c>
      <c r="H52" s="5" t="s">
        <v>8</v>
      </c>
      <c r="I52" s="5" t="s">
        <v>9</v>
      </c>
      <c r="J52" s="5" t="s">
        <v>7</v>
      </c>
      <c r="K52" s="4" t="s">
        <v>10</v>
      </c>
      <c r="L52" s="4" t="s">
        <v>11</v>
      </c>
      <c r="M52" s="4" t="s">
        <v>12</v>
      </c>
      <c r="N52" s="4" t="s">
        <v>13</v>
      </c>
      <c r="O52" s="47"/>
      <c r="P52" s="47"/>
      <c r="Q52" s="47"/>
      <c r="R52" s="47"/>
      <c r="S52" s="47"/>
    </row>
    <row r="53" spans="2:19" ht="15.75" x14ac:dyDescent="0.25">
      <c r="B53" s="52" t="s">
        <v>14</v>
      </c>
      <c r="C53" s="44" t="s">
        <v>6</v>
      </c>
      <c r="D53" s="59">
        <v>0.01</v>
      </c>
      <c r="E53" s="58">
        <v>20</v>
      </c>
      <c r="F53" s="3" t="s">
        <v>18</v>
      </c>
      <c r="G53" s="55" t="s">
        <v>61</v>
      </c>
      <c r="H53" s="55" t="s">
        <v>64</v>
      </c>
      <c r="I53" s="55" t="s">
        <v>62</v>
      </c>
      <c r="J53" s="55" t="s">
        <v>63</v>
      </c>
      <c r="K53" s="68">
        <v>0.8</v>
      </c>
      <c r="L53" s="21">
        <v>0.85</v>
      </c>
      <c r="M53" s="21">
        <v>0.74</v>
      </c>
      <c r="N53" s="21">
        <v>0.79</v>
      </c>
      <c r="O53" s="44">
        <f>ROUND(($K53*0.5)+((($N53+$N54)/2)*0.5),4)</f>
        <v>0.8</v>
      </c>
      <c r="P53" s="44">
        <f>ROUND(($K53*0.6)+((($N53+$N54)/2)*0.4),4)</f>
        <v>0.8</v>
      </c>
      <c r="Q53" s="44">
        <f>ROUND(($K53*0.7)+((($N53+$N54)/2)*0.3),4)</f>
        <v>0.8</v>
      </c>
      <c r="R53" s="44">
        <f>ROUND(($K53*0.8)+((($N53+$N54)/2)*0.2),4)</f>
        <v>0.8</v>
      </c>
      <c r="S53" s="44">
        <f>ROUND(($K53*0.9)+((($N53+$N54)/2)*0.1),4)</f>
        <v>0.8</v>
      </c>
    </row>
    <row r="54" spans="2:19" ht="15.75" x14ac:dyDescent="0.25">
      <c r="B54" s="53"/>
      <c r="C54" s="45"/>
      <c r="D54" s="59"/>
      <c r="E54" s="58"/>
      <c r="F54" s="3" t="s">
        <v>17</v>
      </c>
      <c r="G54" s="56"/>
      <c r="H54" s="56"/>
      <c r="I54" s="56"/>
      <c r="J54" s="56"/>
      <c r="K54" s="57"/>
      <c r="L54" s="20">
        <v>0.77</v>
      </c>
      <c r="M54" s="20">
        <v>0.86</v>
      </c>
      <c r="N54" s="20">
        <v>0.81</v>
      </c>
      <c r="O54" s="45"/>
      <c r="P54" s="45"/>
      <c r="Q54" s="45"/>
      <c r="R54" s="45"/>
      <c r="S54" s="45"/>
    </row>
    <row r="55" spans="2:19" ht="15.75" x14ac:dyDescent="0.25">
      <c r="B55" s="53"/>
      <c r="C55" s="58" t="s">
        <v>6</v>
      </c>
      <c r="D55" s="59">
        <v>1E-3</v>
      </c>
      <c r="E55" s="58">
        <v>20</v>
      </c>
      <c r="F55" s="3" t="s">
        <v>18</v>
      </c>
      <c r="G55" s="55" t="s">
        <v>65</v>
      </c>
      <c r="H55" s="55" t="s">
        <v>66</v>
      </c>
      <c r="I55" s="44">
        <v>0.41760000000000003</v>
      </c>
      <c r="J55" s="55" t="s">
        <v>67</v>
      </c>
      <c r="K55" s="57">
        <v>0.85</v>
      </c>
      <c r="L55" s="20">
        <v>0.88</v>
      </c>
      <c r="M55" s="20">
        <v>0.82</v>
      </c>
      <c r="N55" s="20">
        <v>0.85</v>
      </c>
      <c r="O55" s="44">
        <f>ROUND(($K55*0.5)+((($N55+$N56)/2)*0.5),4)</f>
        <v>0.85250000000000004</v>
      </c>
      <c r="P55" s="44">
        <f t="shared" ref="P55" si="57">ROUND(($K55*0.6)+((($N55+$N56)/2)*0.4),4)</f>
        <v>0.85199999999999998</v>
      </c>
      <c r="Q55" s="44">
        <f t="shared" ref="Q55" si="58">ROUND(($K55*0.7)+((($N55+$N56)/2)*0.3),4)</f>
        <v>0.85150000000000003</v>
      </c>
      <c r="R55" s="44">
        <f t="shared" ref="R55" si="59">ROUND(($K55*0.8)+((($N55+$N56)/2)*0.2),4)</f>
        <v>0.85099999999999998</v>
      </c>
      <c r="S55" s="44">
        <f t="shared" ref="S55" si="60">ROUND(($K55*0.9)+((($N55+$N56)/2)*0.1),4)</f>
        <v>0.85050000000000003</v>
      </c>
    </row>
    <row r="56" spans="2:19" ht="15.75" x14ac:dyDescent="0.25">
      <c r="B56" s="53"/>
      <c r="C56" s="58"/>
      <c r="D56" s="59"/>
      <c r="E56" s="58"/>
      <c r="F56" s="3" t="s">
        <v>17</v>
      </c>
      <c r="G56" s="56"/>
      <c r="H56" s="56"/>
      <c r="I56" s="45"/>
      <c r="J56" s="56"/>
      <c r="K56" s="57"/>
      <c r="L56" s="20">
        <v>0.83</v>
      </c>
      <c r="M56" s="20">
        <v>0.89</v>
      </c>
      <c r="N56" s="20">
        <v>0.86</v>
      </c>
      <c r="O56" s="45"/>
      <c r="P56" s="45"/>
      <c r="Q56" s="45"/>
      <c r="R56" s="45"/>
      <c r="S56" s="45"/>
    </row>
    <row r="57" spans="2:19" ht="15.75" x14ac:dyDescent="0.25">
      <c r="B57" s="53"/>
      <c r="C57" s="65" t="s">
        <v>6</v>
      </c>
      <c r="D57" s="66">
        <v>1E-4</v>
      </c>
      <c r="E57" s="65">
        <v>20</v>
      </c>
      <c r="F57" s="8" t="s">
        <v>18</v>
      </c>
      <c r="G57" s="48" t="s">
        <v>68</v>
      </c>
      <c r="H57" s="48" t="s">
        <v>69</v>
      </c>
      <c r="I57" s="48" t="s">
        <v>70</v>
      </c>
      <c r="J57" s="48" t="s">
        <v>71</v>
      </c>
      <c r="K57" s="62">
        <v>0.94</v>
      </c>
      <c r="L57" s="29">
        <v>0.93</v>
      </c>
      <c r="M57" s="29">
        <v>0.94</v>
      </c>
      <c r="N57" s="29">
        <v>0.94</v>
      </c>
      <c r="O57" s="41">
        <f>ROUND(($K57*0.5)+((($N57+$N58)/2)*0.5),4)</f>
        <v>0.9375</v>
      </c>
      <c r="P57" s="41">
        <f t="shared" ref="P57" si="61">ROUND(($K57*0.6)+((($N57+$N58)/2)*0.4),4)</f>
        <v>0.93799999999999994</v>
      </c>
      <c r="Q57" s="41">
        <f t="shared" ref="Q57" si="62">ROUND(($K57*0.7)+((($N57+$N58)/2)*0.3),4)</f>
        <v>0.9385</v>
      </c>
      <c r="R57" s="41">
        <f t="shared" ref="R57" si="63">ROUND(($K57*0.8)+((($N57+$N58)/2)*0.2),4)</f>
        <v>0.93899999999999995</v>
      </c>
      <c r="S57" s="41">
        <f t="shared" ref="S57" si="64">ROUND(($K57*0.9)+((($N57+$N58)/2)*0.1),4)</f>
        <v>0.9395</v>
      </c>
    </row>
    <row r="58" spans="2:19" ht="15.75" x14ac:dyDescent="0.25">
      <c r="B58" s="53"/>
      <c r="C58" s="65"/>
      <c r="D58" s="66"/>
      <c r="E58" s="65"/>
      <c r="F58" s="8" t="s">
        <v>17</v>
      </c>
      <c r="G58" s="49"/>
      <c r="H58" s="49"/>
      <c r="I58" s="49"/>
      <c r="J58" s="49"/>
      <c r="K58" s="62"/>
      <c r="L58" s="29">
        <v>0.94</v>
      </c>
      <c r="M58" s="29">
        <v>0.93</v>
      </c>
      <c r="N58" s="29">
        <v>0.93</v>
      </c>
      <c r="O58" s="42"/>
      <c r="P58" s="42"/>
      <c r="Q58" s="42"/>
      <c r="R58" s="42"/>
      <c r="S58" s="42"/>
    </row>
    <row r="59" spans="2:19" ht="15.75" x14ac:dyDescent="0.25">
      <c r="B59" s="53"/>
      <c r="C59" s="58" t="s">
        <v>2</v>
      </c>
      <c r="D59" s="59" t="s">
        <v>25</v>
      </c>
      <c r="E59" s="58">
        <v>20</v>
      </c>
      <c r="F59" s="3" t="s">
        <v>18</v>
      </c>
      <c r="G59" s="44">
        <v>0.16370000000000001</v>
      </c>
      <c r="H59" s="44">
        <v>0.94059999999999999</v>
      </c>
      <c r="I59" s="44">
        <v>0.3306</v>
      </c>
      <c r="J59" s="60" t="s">
        <v>72</v>
      </c>
      <c r="K59" s="64">
        <v>0.89</v>
      </c>
      <c r="L59" s="22">
        <v>0.88</v>
      </c>
      <c r="M59" s="22">
        <v>0.92</v>
      </c>
      <c r="N59" s="22">
        <v>0.9</v>
      </c>
      <c r="O59" s="44">
        <f>ROUND(($K59*0.5)+((($N59+$N60)/2)*0.5),4)</f>
        <v>0.89249999999999996</v>
      </c>
      <c r="P59" s="44">
        <f t="shared" ref="P59" si="65">ROUND(($K59*0.6)+((($N59+$N60)/2)*0.4),4)</f>
        <v>0.89200000000000002</v>
      </c>
      <c r="Q59" s="44">
        <f t="shared" ref="Q59" si="66">ROUND(($K59*0.7)+((($N59+$N60)/2)*0.3),4)</f>
        <v>0.89149999999999996</v>
      </c>
      <c r="R59" s="44">
        <f t="shared" ref="R59" si="67">ROUND(($K59*0.8)+((($N59+$N60)/2)*0.2),4)</f>
        <v>0.89100000000000001</v>
      </c>
      <c r="S59" s="44">
        <f t="shared" ref="S59" si="68">ROUND(($K59*0.9)+((($N59+$N60)/2)*0.1),4)</f>
        <v>0.89049999999999996</v>
      </c>
    </row>
    <row r="60" spans="2:19" ht="16.5" thickBot="1" x14ac:dyDescent="0.3">
      <c r="B60" s="54"/>
      <c r="C60" s="58"/>
      <c r="D60" s="59"/>
      <c r="E60" s="58"/>
      <c r="F60" s="3" t="s">
        <v>17</v>
      </c>
      <c r="G60" s="45"/>
      <c r="H60" s="45"/>
      <c r="I60" s="45"/>
      <c r="J60" s="61"/>
      <c r="K60" s="70"/>
      <c r="L60" s="23">
        <v>0.91</v>
      </c>
      <c r="M60" s="23">
        <v>0.87</v>
      </c>
      <c r="N60" s="23">
        <v>0.89</v>
      </c>
      <c r="O60" s="45"/>
      <c r="P60" s="45"/>
      <c r="Q60" s="45"/>
      <c r="R60" s="45"/>
      <c r="S60" s="45"/>
    </row>
    <row r="61" spans="2:19" x14ac:dyDescent="0.2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 ht="15" customHeight="1" x14ac:dyDescent="0.25">
      <c r="B62" s="69" t="s">
        <v>3</v>
      </c>
      <c r="C62" s="50" t="s">
        <v>109</v>
      </c>
      <c r="D62" s="51"/>
      <c r="E62" s="69" t="s">
        <v>0</v>
      </c>
      <c r="F62" s="69" t="s">
        <v>22</v>
      </c>
      <c r="G62" s="67" t="s">
        <v>46</v>
      </c>
      <c r="H62" s="67"/>
      <c r="I62" s="67"/>
      <c r="J62" s="67"/>
      <c r="K62" s="67" t="s">
        <v>116</v>
      </c>
      <c r="L62" s="67"/>
      <c r="M62" s="67"/>
      <c r="N62" s="67"/>
      <c r="O62" s="46" t="s">
        <v>115</v>
      </c>
      <c r="P62" s="46" t="s">
        <v>111</v>
      </c>
      <c r="Q62" s="46" t="s">
        <v>112</v>
      </c>
      <c r="R62" s="46" t="s">
        <v>113</v>
      </c>
      <c r="S62" s="46" t="s">
        <v>114</v>
      </c>
    </row>
    <row r="63" spans="2:19" ht="30.75" thickBot="1" x14ac:dyDescent="0.3">
      <c r="B63" s="69"/>
      <c r="C63" s="6" t="s">
        <v>5</v>
      </c>
      <c r="D63" s="7" t="s">
        <v>110</v>
      </c>
      <c r="E63" s="69"/>
      <c r="F63" s="69"/>
      <c r="G63" s="4" t="s">
        <v>1</v>
      </c>
      <c r="H63" s="5" t="s">
        <v>8</v>
      </c>
      <c r="I63" s="5" t="s">
        <v>9</v>
      </c>
      <c r="J63" s="5" t="s">
        <v>7</v>
      </c>
      <c r="K63" s="4" t="s">
        <v>10</v>
      </c>
      <c r="L63" s="4" t="s">
        <v>11</v>
      </c>
      <c r="M63" s="4" t="s">
        <v>12</v>
      </c>
      <c r="N63" s="4" t="s">
        <v>13</v>
      </c>
      <c r="O63" s="47"/>
      <c r="P63" s="47"/>
      <c r="Q63" s="47"/>
      <c r="R63" s="47"/>
      <c r="S63" s="47"/>
    </row>
    <row r="64" spans="2:19" ht="15.75" x14ac:dyDescent="0.25">
      <c r="B64" s="52" t="s">
        <v>15</v>
      </c>
      <c r="C64" s="58" t="s">
        <v>6</v>
      </c>
      <c r="D64" s="59">
        <v>0.01</v>
      </c>
      <c r="E64" s="58">
        <v>20</v>
      </c>
      <c r="F64" s="3" t="s">
        <v>18</v>
      </c>
      <c r="G64" s="55" t="s">
        <v>73</v>
      </c>
      <c r="H64" s="55" t="s">
        <v>74</v>
      </c>
      <c r="I64" s="55" t="s">
        <v>75</v>
      </c>
      <c r="J64" s="55" t="s">
        <v>76</v>
      </c>
      <c r="K64" s="68">
        <v>0.91</v>
      </c>
      <c r="L64" s="21">
        <v>0.87</v>
      </c>
      <c r="M64" s="21">
        <v>0.97</v>
      </c>
      <c r="N64" s="21">
        <v>0.92</v>
      </c>
      <c r="O64" s="44">
        <f>ROUND(($K64*0.5)+((($N64+$N65)/2)*0.5),4)</f>
        <v>0.91249999999999998</v>
      </c>
      <c r="P64" s="44">
        <f>ROUND(($K64*0.6)+((($N64+$N65)/2)*0.4),4)</f>
        <v>0.91200000000000003</v>
      </c>
      <c r="Q64" s="44">
        <f>ROUND(($K64*0.7)+((($N64+$N65)/2)*0.3),4)</f>
        <v>0.91149999999999998</v>
      </c>
      <c r="R64" s="44">
        <f>ROUND(($K64*0.8)+((($N64+$N65)/2)*0.2),4)</f>
        <v>0.91100000000000003</v>
      </c>
      <c r="S64" s="44">
        <f>ROUND(($K64*0.9)+((($N64+$N65)/2)*0.1),4)</f>
        <v>0.91049999999999998</v>
      </c>
    </row>
    <row r="65" spans="2:19" ht="15.75" x14ac:dyDescent="0.25">
      <c r="B65" s="53"/>
      <c r="C65" s="58"/>
      <c r="D65" s="59"/>
      <c r="E65" s="58"/>
      <c r="F65" s="3" t="s">
        <v>17</v>
      </c>
      <c r="G65" s="56"/>
      <c r="H65" s="56"/>
      <c r="I65" s="56"/>
      <c r="J65" s="56"/>
      <c r="K65" s="57"/>
      <c r="L65" s="20">
        <v>0.96</v>
      </c>
      <c r="M65" s="20">
        <v>0.86</v>
      </c>
      <c r="N65" s="20">
        <v>0.91</v>
      </c>
      <c r="O65" s="45"/>
      <c r="P65" s="45"/>
      <c r="Q65" s="45"/>
      <c r="R65" s="45"/>
      <c r="S65" s="45"/>
    </row>
    <row r="66" spans="2:19" ht="15.75" x14ac:dyDescent="0.25">
      <c r="B66" s="53"/>
      <c r="C66" s="58" t="s">
        <v>6</v>
      </c>
      <c r="D66" s="59">
        <v>1E-3</v>
      </c>
      <c r="E66" s="58">
        <v>20</v>
      </c>
      <c r="F66" s="3" t="s">
        <v>18</v>
      </c>
      <c r="G66" s="55" t="s">
        <v>77</v>
      </c>
      <c r="H66" s="55" t="s">
        <v>78</v>
      </c>
      <c r="I66" s="44">
        <v>0.54169999999999996</v>
      </c>
      <c r="J66" s="55" t="s">
        <v>76</v>
      </c>
      <c r="K66" s="57">
        <v>0.91</v>
      </c>
      <c r="L66" s="20">
        <v>0.9</v>
      </c>
      <c r="M66" s="20">
        <v>0.94</v>
      </c>
      <c r="N66" s="20">
        <v>0.91</v>
      </c>
      <c r="O66" s="44">
        <f>ROUND(($K66*0.5)+((($N66+$N67)/2)*0.5),4)</f>
        <v>0.91</v>
      </c>
      <c r="P66" s="44">
        <f t="shared" ref="P66" si="69">ROUND(($K66*0.6)+((($N66+$N67)/2)*0.4),4)</f>
        <v>0.91</v>
      </c>
      <c r="Q66" s="44">
        <f t="shared" ref="Q66" si="70">ROUND(($K66*0.7)+((($N66+$N67)/2)*0.3),4)</f>
        <v>0.91</v>
      </c>
      <c r="R66" s="44">
        <f t="shared" ref="R66" si="71">ROUND(($K66*0.8)+((($N66+$N67)/2)*0.2),4)</f>
        <v>0.91</v>
      </c>
      <c r="S66" s="44">
        <f t="shared" ref="S66" si="72">ROUND(($K66*0.9)+((($N66+$N67)/2)*0.1),4)</f>
        <v>0.91</v>
      </c>
    </row>
    <row r="67" spans="2:19" ht="15.75" x14ac:dyDescent="0.25">
      <c r="B67" s="53"/>
      <c r="C67" s="58"/>
      <c r="D67" s="59"/>
      <c r="E67" s="58"/>
      <c r="F67" s="3" t="s">
        <v>17</v>
      </c>
      <c r="G67" s="56"/>
      <c r="H67" s="56"/>
      <c r="I67" s="45"/>
      <c r="J67" s="56"/>
      <c r="K67" s="57"/>
      <c r="L67" s="20">
        <v>0.93</v>
      </c>
      <c r="M67" s="20">
        <v>0.89</v>
      </c>
      <c r="N67" s="20">
        <v>0.91</v>
      </c>
      <c r="O67" s="45"/>
      <c r="P67" s="45"/>
      <c r="Q67" s="45"/>
      <c r="R67" s="45"/>
      <c r="S67" s="45"/>
    </row>
    <row r="68" spans="2:19" ht="15.75" x14ac:dyDescent="0.25">
      <c r="B68" s="53"/>
      <c r="C68" s="58" t="s">
        <v>6</v>
      </c>
      <c r="D68" s="59">
        <v>1E-4</v>
      </c>
      <c r="E68" s="58">
        <v>20</v>
      </c>
      <c r="F68" s="3" t="s">
        <v>18</v>
      </c>
      <c r="G68" s="60" t="s">
        <v>79</v>
      </c>
      <c r="H68" s="60" t="s">
        <v>78</v>
      </c>
      <c r="I68" s="60" t="s">
        <v>80</v>
      </c>
      <c r="J68" s="60" t="s">
        <v>50</v>
      </c>
      <c r="K68" s="64">
        <v>0.91</v>
      </c>
      <c r="L68" s="22">
        <v>0.89</v>
      </c>
      <c r="M68" s="22">
        <v>0.94</v>
      </c>
      <c r="N68" s="22">
        <v>0.91</v>
      </c>
      <c r="O68" s="44">
        <f>ROUND(($K68*0.5)+((($N68+$N69)/2)*0.5),4)</f>
        <v>0.91</v>
      </c>
      <c r="P68" s="44">
        <f t="shared" ref="P68" si="73">ROUND(($K68*0.6)+((($N68+$N69)/2)*0.4),4)</f>
        <v>0.91</v>
      </c>
      <c r="Q68" s="44">
        <f t="shared" ref="Q68" si="74">ROUND(($K68*0.7)+((($N68+$N69)/2)*0.3),4)</f>
        <v>0.91</v>
      </c>
      <c r="R68" s="44">
        <f t="shared" ref="R68" si="75">ROUND(($K68*0.8)+((($N68+$N69)/2)*0.2),4)</f>
        <v>0.91</v>
      </c>
      <c r="S68" s="44">
        <f t="shared" ref="S68" si="76">ROUND(($K68*0.9)+((($N68+$N69)/2)*0.1),4)</f>
        <v>0.91</v>
      </c>
    </row>
    <row r="69" spans="2:19" ht="15.75" x14ac:dyDescent="0.25">
      <c r="B69" s="53"/>
      <c r="C69" s="58"/>
      <c r="D69" s="59"/>
      <c r="E69" s="58"/>
      <c r="F69" s="3" t="s">
        <v>17</v>
      </c>
      <c r="G69" s="61"/>
      <c r="H69" s="61"/>
      <c r="I69" s="61"/>
      <c r="J69" s="61"/>
      <c r="K69" s="64"/>
      <c r="L69" s="22">
        <v>0.94</v>
      </c>
      <c r="M69" s="22">
        <v>0.88</v>
      </c>
      <c r="N69" s="22">
        <v>0.91</v>
      </c>
      <c r="O69" s="45"/>
      <c r="P69" s="45"/>
      <c r="Q69" s="45"/>
      <c r="R69" s="45"/>
      <c r="S69" s="45"/>
    </row>
    <row r="70" spans="2:19" ht="15.75" x14ac:dyDescent="0.25">
      <c r="B70" s="53"/>
      <c r="C70" s="65" t="s">
        <v>2</v>
      </c>
      <c r="D70" s="66" t="s">
        <v>25</v>
      </c>
      <c r="E70" s="65">
        <v>20</v>
      </c>
      <c r="F70" s="8" t="s">
        <v>18</v>
      </c>
      <c r="G70" s="48">
        <v>9.2999999999999992E-3</v>
      </c>
      <c r="H70" s="41">
        <v>0.99939999999999996</v>
      </c>
      <c r="I70" s="41">
        <v>0.43519999999999998</v>
      </c>
      <c r="J70" s="48" t="s">
        <v>59</v>
      </c>
      <c r="K70" s="62">
        <v>0.92</v>
      </c>
      <c r="L70" s="31">
        <v>0.9</v>
      </c>
      <c r="M70" s="29">
        <v>0.94</v>
      </c>
      <c r="N70" s="29">
        <v>0.92</v>
      </c>
      <c r="O70" s="41">
        <f>ROUND(($K70*0.5)+((($N70+$N71)/2)*0.5),4)</f>
        <v>0.92</v>
      </c>
      <c r="P70" s="41">
        <f t="shared" ref="P70" si="77">ROUND(($K70*0.6)+((($N70+$N71)/2)*0.4),4)</f>
        <v>0.92</v>
      </c>
      <c r="Q70" s="41">
        <f t="shared" ref="Q70" si="78">ROUND(($K70*0.7)+((($N70+$N71)/2)*0.3),4)</f>
        <v>0.92</v>
      </c>
      <c r="R70" s="41">
        <f t="shared" ref="R70" si="79">ROUND(($K70*0.8)+((($N70+$N71)/2)*0.2),4)</f>
        <v>0.92</v>
      </c>
      <c r="S70" s="41">
        <f t="shared" ref="S70" si="80">ROUND(($K70*0.9)+((($N70+$N71)/2)*0.1),4)</f>
        <v>0.92</v>
      </c>
    </row>
    <row r="71" spans="2:19" ht="16.5" thickBot="1" x14ac:dyDescent="0.3">
      <c r="B71" s="54"/>
      <c r="C71" s="65"/>
      <c r="D71" s="66"/>
      <c r="E71" s="65"/>
      <c r="F71" s="8" t="s">
        <v>17</v>
      </c>
      <c r="G71" s="49"/>
      <c r="H71" s="42"/>
      <c r="I71" s="42"/>
      <c r="J71" s="49"/>
      <c r="K71" s="63"/>
      <c r="L71" s="30">
        <v>0.94</v>
      </c>
      <c r="M71" s="32">
        <v>0.9</v>
      </c>
      <c r="N71" s="30">
        <v>0.92</v>
      </c>
      <c r="O71" s="42"/>
      <c r="P71" s="42"/>
      <c r="Q71" s="42"/>
      <c r="R71" s="42"/>
      <c r="S71" s="42"/>
    </row>
    <row r="75" spans="2:19" ht="31.5" x14ac:dyDescent="0.25">
      <c r="B75" s="43" t="s">
        <v>108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</row>
    <row r="76" spans="2:19" x14ac:dyDescent="0.2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</row>
    <row r="77" spans="2:19" ht="15" customHeight="1" x14ac:dyDescent="0.25">
      <c r="B77" s="69" t="s">
        <v>3</v>
      </c>
      <c r="C77" s="50" t="s">
        <v>109</v>
      </c>
      <c r="D77" s="51"/>
      <c r="E77" s="69" t="s">
        <v>0</v>
      </c>
      <c r="F77" s="69" t="s">
        <v>22</v>
      </c>
      <c r="G77" s="67" t="s">
        <v>46</v>
      </c>
      <c r="H77" s="67"/>
      <c r="I77" s="67"/>
      <c r="J77" s="67"/>
      <c r="K77" s="67" t="s">
        <v>116</v>
      </c>
      <c r="L77" s="67"/>
      <c r="M77" s="67"/>
      <c r="N77" s="67"/>
      <c r="O77" s="46" t="s">
        <v>115</v>
      </c>
      <c r="P77" s="46" t="s">
        <v>111</v>
      </c>
      <c r="Q77" s="46" t="s">
        <v>112</v>
      </c>
      <c r="R77" s="46" t="s">
        <v>113</v>
      </c>
      <c r="S77" s="46" t="s">
        <v>114</v>
      </c>
    </row>
    <row r="78" spans="2:19" ht="30" x14ac:dyDescent="0.25">
      <c r="B78" s="69"/>
      <c r="C78" s="6" t="s">
        <v>5</v>
      </c>
      <c r="D78" s="7" t="s">
        <v>110</v>
      </c>
      <c r="E78" s="69"/>
      <c r="F78" s="69"/>
      <c r="G78" s="4" t="s">
        <v>1</v>
      </c>
      <c r="H78" s="5" t="s">
        <v>8</v>
      </c>
      <c r="I78" s="33" t="s">
        <v>9</v>
      </c>
      <c r="J78" s="33" t="s">
        <v>7</v>
      </c>
      <c r="K78" s="34" t="s">
        <v>10</v>
      </c>
      <c r="L78" s="34" t="s">
        <v>11</v>
      </c>
      <c r="M78" s="34" t="s">
        <v>12</v>
      </c>
      <c r="N78" s="34" t="s">
        <v>13</v>
      </c>
      <c r="O78" s="79"/>
      <c r="P78" s="47"/>
      <c r="Q78" s="47"/>
      <c r="R78" s="47"/>
      <c r="S78" s="47"/>
    </row>
    <row r="79" spans="2:19" ht="15.75" x14ac:dyDescent="0.25">
      <c r="B79" s="52" t="s">
        <v>4</v>
      </c>
      <c r="C79" s="58" t="s">
        <v>6</v>
      </c>
      <c r="D79" s="59">
        <v>0.01</v>
      </c>
      <c r="E79" s="58">
        <v>30</v>
      </c>
      <c r="F79" s="3" t="s">
        <v>18</v>
      </c>
      <c r="G79" s="55" t="s">
        <v>81</v>
      </c>
      <c r="H79" s="55" t="s">
        <v>82</v>
      </c>
      <c r="I79" s="74" t="s">
        <v>83</v>
      </c>
      <c r="J79" s="74" t="s">
        <v>84</v>
      </c>
      <c r="K79" s="75">
        <v>0.79</v>
      </c>
      <c r="L79" s="35">
        <v>0.86</v>
      </c>
      <c r="M79" s="35">
        <v>0.7</v>
      </c>
      <c r="N79" s="35">
        <v>0.77</v>
      </c>
      <c r="O79" s="58">
        <f t="shared" ref="O79" si="81">ROUND(($K79*0.5)+((($N79+$N80)/2)*0.5),4)</f>
        <v>0.79</v>
      </c>
      <c r="P79" s="44">
        <f>ROUND(($K79*0.6)+((($N79+$N80)/2)*0.4),4)</f>
        <v>0.79</v>
      </c>
      <c r="Q79" s="44">
        <f>ROUND(($K79*0.7)+((($N79+$N80)/2)*0.3),4)</f>
        <v>0.79</v>
      </c>
      <c r="R79" s="44">
        <f>ROUND(($K79*0.8)+((($N79+$N80)/2)*0.2),4)</f>
        <v>0.79</v>
      </c>
      <c r="S79" s="44">
        <f>ROUND(($K79*0.9)+((($N79+$N80)/2)*0.1),4)</f>
        <v>0.79</v>
      </c>
    </row>
    <row r="80" spans="2:19" ht="15.75" x14ac:dyDescent="0.25">
      <c r="B80" s="53"/>
      <c r="C80" s="58"/>
      <c r="D80" s="59"/>
      <c r="E80" s="58"/>
      <c r="F80" s="3" t="s">
        <v>17</v>
      </c>
      <c r="G80" s="56"/>
      <c r="H80" s="56"/>
      <c r="I80" s="74"/>
      <c r="J80" s="74"/>
      <c r="K80" s="75"/>
      <c r="L80" s="35">
        <v>0.74</v>
      </c>
      <c r="M80" s="35">
        <v>0.88</v>
      </c>
      <c r="N80" s="35">
        <v>0.81</v>
      </c>
      <c r="O80" s="58"/>
      <c r="P80" s="45"/>
      <c r="Q80" s="45"/>
      <c r="R80" s="45"/>
      <c r="S80" s="45"/>
    </row>
    <row r="81" spans="2:19" ht="15.75" x14ac:dyDescent="0.25">
      <c r="B81" s="53"/>
      <c r="C81" s="58" t="s">
        <v>6</v>
      </c>
      <c r="D81" s="59">
        <v>1E-3</v>
      </c>
      <c r="E81" s="58">
        <v>30</v>
      </c>
      <c r="F81" s="3" t="s">
        <v>18</v>
      </c>
      <c r="G81" s="55" t="s">
        <v>85</v>
      </c>
      <c r="H81" s="55" t="s">
        <v>71</v>
      </c>
      <c r="I81" s="58">
        <v>0.37840000000000001</v>
      </c>
      <c r="J81" s="74" t="s">
        <v>26</v>
      </c>
      <c r="K81" s="75">
        <v>0.89</v>
      </c>
      <c r="L81" s="35">
        <v>0.86</v>
      </c>
      <c r="M81" s="35">
        <v>0.93</v>
      </c>
      <c r="N81" s="35">
        <v>0.89</v>
      </c>
      <c r="O81" s="58">
        <f t="shared" ref="O81" si="82">ROUND(($K81*0.5)+((($N81+$N82)/2)*0.5),4)</f>
        <v>0.88749999999999996</v>
      </c>
      <c r="P81" s="44">
        <f t="shared" ref="P81" si="83">ROUND(($K81*0.6)+((($N81+$N82)/2)*0.4),4)</f>
        <v>0.88800000000000001</v>
      </c>
      <c r="Q81" s="44">
        <f t="shared" ref="Q81" si="84">ROUND(($K81*0.7)+((($N81+$N82)/2)*0.3),4)</f>
        <v>0.88849999999999996</v>
      </c>
      <c r="R81" s="44">
        <f t="shared" ref="R81" si="85">ROUND(($K81*0.8)+((($N81+$N82)/2)*0.2),4)</f>
        <v>0.88900000000000001</v>
      </c>
      <c r="S81" s="44">
        <f t="shared" ref="S81" si="86">ROUND(($K81*0.9)+((($N81+$N82)/2)*0.1),4)</f>
        <v>0.88949999999999996</v>
      </c>
    </row>
    <row r="82" spans="2:19" ht="15.75" x14ac:dyDescent="0.25">
      <c r="B82" s="53"/>
      <c r="C82" s="58"/>
      <c r="D82" s="59"/>
      <c r="E82" s="58"/>
      <c r="F82" s="3" t="s">
        <v>17</v>
      </c>
      <c r="G82" s="56"/>
      <c r="H82" s="56"/>
      <c r="I82" s="58"/>
      <c r="J82" s="74"/>
      <c r="K82" s="75"/>
      <c r="L82" s="35">
        <v>0.92</v>
      </c>
      <c r="M82" s="35">
        <v>0.85</v>
      </c>
      <c r="N82" s="35">
        <v>0.88</v>
      </c>
      <c r="O82" s="58"/>
      <c r="P82" s="45"/>
      <c r="Q82" s="45"/>
      <c r="R82" s="45"/>
      <c r="S82" s="45"/>
    </row>
    <row r="83" spans="2:19" ht="15.75" x14ac:dyDescent="0.25">
      <c r="B83" s="53"/>
      <c r="C83" s="65" t="s">
        <v>6</v>
      </c>
      <c r="D83" s="66">
        <v>1E-4</v>
      </c>
      <c r="E83" s="65">
        <v>30</v>
      </c>
      <c r="F83" s="8" t="s">
        <v>18</v>
      </c>
      <c r="G83" s="48" t="s">
        <v>86</v>
      </c>
      <c r="H83" s="48" t="s">
        <v>87</v>
      </c>
      <c r="I83" s="66" t="s">
        <v>88</v>
      </c>
      <c r="J83" s="66" t="s">
        <v>89</v>
      </c>
      <c r="K83" s="76">
        <v>0.92</v>
      </c>
      <c r="L83" s="37">
        <v>0.9</v>
      </c>
      <c r="M83" s="37">
        <v>0.95</v>
      </c>
      <c r="N83" s="37">
        <v>0.92</v>
      </c>
      <c r="O83" s="65">
        <f t="shared" ref="O83" si="87">ROUND(($K83*0.5)+((($N83+$N84)/2)*0.5),4)</f>
        <v>0.92</v>
      </c>
      <c r="P83" s="41">
        <f t="shared" ref="P83" si="88">ROUND(($K83*0.6)+((($N83+$N84)/2)*0.4),4)</f>
        <v>0.92</v>
      </c>
      <c r="Q83" s="41">
        <f t="shared" ref="Q83" si="89">ROUND(($K83*0.7)+((($N83+$N84)/2)*0.3),4)</f>
        <v>0.92</v>
      </c>
      <c r="R83" s="41">
        <f t="shared" ref="R83" si="90">ROUND(($K83*0.8)+((($N83+$N84)/2)*0.2),4)</f>
        <v>0.92</v>
      </c>
      <c r="S83" s="41">
        <f t="shared" ref="S83" si="91">ROUND(($K83*0.9)+((($N83+$N84)/2)*0.1),4)</f>
        <v>0.92</v>
      </c>
    </row>
    <row r="84" spans="2:19" ht="15.75" x14ac:dyDescent="0.25">
      <c r="B84" s="53"/>
      <c r="C84" s="65"/>
      <c r="D84" s="66"/>
      <c r="E84" s="65"/>
      <c r="F84" s="8" t="s">
        <v>17</v>
      </c>
      <c r="G84" s="49"/>
      <c r="H84" s="49"/>
      <c r="I84" s="66"/>
      <c r="J84" s="66"/>
      <c r="K84" s="76"/>
      <c r="L84" s="37">
        <v>0.94</v>
      </c>
      <c r="M84" s="37">
        <v>0.9</v>
      </c>
      <c r="N84" s="37">
        <v>0.92</v>
      </c>
      <c r="O84" s="65"/>
      <c r="P84" s="42"/>
      <c r="Q84" s="42"/>
      <c r="R84" s="42"/>
      <c r="S84" s="42"/>
    </row>
    <row r="85" spans="2:19" ht="15.75" x14ac:dyDescent="0.25">
      <c r="B85" s="53"/>
      <c r="C85" s="58" t="s">
        <v>2</v>
      </c>
      <c r="D85" s="59" t="s">
        <v>25</v>
      </c>
      <c r="E85" s="58">
        <v>30</v>
      </c>
      <c r="F85" s="3" t="s">
        <v>18</v>
      </c>
      <c r="G85" s="44">
        <v>0.14610000000000001</v>
      </c>
      <c r="H85" s="44">
        <v>0.94630000000000003</v>
      </c>
      <c r="I85" s="58">
        <v>0.35749999999999998</v>
      </c>
      <c r="J85" s="59" t="s">
        <v>27</v>
      </c>
      <c r="K85" s="75">
        <v>0.88</v>
      </c>
      <c r="L85" s="36">
        <v>0.86</v>
      </c>
      <c r="M85" s="36">
        <v>0.92</v>
      </c>
      <c r="N85" s="36">
        <v>0.89</v>
      </c>
      <c r="O85" s="58">
        <f t="shared" ref="O85" si="92">ROUND(($K85*0.5)+((($N85+$N86)/2)*0.5),4)</f>
        <v>0.88249999999999995</v>
      </c>
      <c r="P85" s="44">
        <f t="shared" ref="P85" si="93">ROUND(($K85*0.6)+((($N85+$N86)/2)*0.4),4)</f>
        <v>0.88200000000000001</v>
      </c>
      <c r="Q85" s="44">
        <f t="shared" ref="Q85" si="94">ROUND(($K85*0.7)+((($N85+$N86)/2)*0.3),4)</f>
        <v>0.88149999999999995</v>
      </c>
      <c r="R85" s="44">
        <f t="shared" ref="R85" si="95">ROUND(($K85*0.8)+((($N85+$N86)/2)*0.2),4)</f>
        <v>0.88100000000000001</v>
      </c>
      <c r="S85" s="44">
        <f t="shared" ref="S85" si="96">ROUND(($K85*0.9)+((($N85+$N86)/2)*0.1),4)</f>
        <v>0.88049999999999995</v>
      </c>
    </row>
    <row r="86" spans="2:19" ht="15.75" x14ac:dyDescent="0.25">
      <c r="B86" s="54"/>
      <c r="C86" s="58"/>
      <c r="D86" s="59"/>
      <c r="E86" s="58"/>
      <c r="F86" s="3" t="s">
        <v>17</v>
      </c>
      <c r="G86" s="45"/>
      <c r="H86" s="45"/>
      <c r="I86" s="58"/>
      <c r="J86" s="59"/>
      <c r="K86" s="75"/>
      <c r="L86" s="36">
        <v>0.91</v>
      </c>
      <c r="M86" s="36">
        <v>0.85</v>
      </c>
      <c r="N86" s="36">
        <v>0.88</v>
      </c>
      <c r="O86" s="58"/>
      <c r="P86" s="45"/>
      <c r="Q86" s="45"/>
      <c r="R86" s="45"/>
      <c r="S86" s="45"/>
    </row>
    <row r="87" spans="2:19" x14ac:dyDescent="0.25">
      <c r="B87" s="81"/>
      <c r="C87" s="81"/>
      <c r="D87" s="81"/>
      <c r="E87" s="81"/>
      <c r="F87" s="81"/>
      <c r="G87" s="81"/>
      <c r="H87" s="81"/>
      <c r="I87" s="80"/>
      <c r="J87" s="80"/>
      <c r="K87" s="80"/>
      <c r="L87" s="80"/>
      <c r="M87" s="80"/>
      <c r="N87" s="80"/>
      <c r="O87" s="80"/>
      <c r="P87" s="81"/>
      <c r="Q87" s="81"/>
      <c r="R87" s="81"/>
      <c r="S87" s="81"/>
    </row>
    <row r="88" spans="2:19" ht="15" customHeight="1" x14ac:dyDescent="0.25">
      <c r="B88" s="69" t="s">
        <v>3</v>
      </c>
      <c r="C88" s="50" t="s">
        <v>109</v>
      </c>
      <c r="D88" s="51"/>
      <c r="E88" s="69" t="s">
        <v>0</v>
      </c>
      <c r="F88" s="69" t="s">
        <v>22</v>
      </c>
      <c r="G88" s="67" t="s">
        <v>46</v>
      </c>
      <c r="H88" s="67"/>
      <c r="I88" s="67"/>
      <c r="J88" s="67"/>
      <c r="K88" s="67" t="s">
        <v>116</v>
      </c>
      <c r="L88" s="67"/>
      <c r="M88" s="67"/>
      <c r="N88" s="67"/>
      <c r="O88" s="46" t="s">
        <v>115</v>
      </c>
      <c r="P88" s="46" t="s">
        <v>111</v>
      </c>
      <c r="Q88" s="46" t="s">
        <v>112</v>
      </c>
      <c r="R88" s="46" t="s">
        <v>113</v>
      </c>
      <c r="S88" s="46" t="s">
        <v>114</v>
      </c>
    </row>
    <row r="89" spans="2:19" ht="30" x14ac:dyDescent="0.25">
      <c r="B89" s="69"/>
      <c r="C89" s="6" t="s">
        <v>5</v>
      </c>
      <c r="D89" s="7" t="s">
        <v>110</v>
      </c>
      <c r="E89" s="69"/>
      <c r="F89" s="69"/>
      <c r="G89" s="4" t="s">
        <v>1</v>
      </c>
      <c r="H89" s="5" t="s">
        <v>8</v>
      </c>
      <c r="I89" s="5" t="s">
        <v>9</v>
      </c>
      <c r="J89" s="33" t="s">
        <v>7</v>
      </c>
      <c r="K89" s="34" t="s">
        <v>10</v>
      </c>
      <c r="L89" s="34" t="s">
        <v>11</v>
      </c>
      <c r="M89" s="34" t="s">
        <v>12</v>
      </c>
      <c r="N89" s="34" t="s">
        <v>13</v>
      </c>
      <c r="O89" s="79"/>
      <c r="P89" s="47"/>
      <c r="Q89" s="47"/>
      <c r="R89" s="47"/>
      <c r="S89" s="47"/>
    </row>
    <row r="90" spans="2:19" ht="15.75" x14ac:dyDescent="0.25">
      <c r="B90" s="52" t="s">
        <v>14</v>
      </c>
      <c r="C90" s="44" t="s">
        <v>6</v>
      </c>
      <c r="D90" s="59">
        <v>0.01</v>
      </c>
      <c r="E90" s="58">
        <v>30</v>
      </c>
      <c r="F90" s="3" t="s">
        <v>18</v>
      </c>
      <c r="G90" s="55" t="s">
        <v>90</v>
      </c>
      <c r="H90" s="55" t="s">
        <v>91</v>
      </c>
      <c r="I90" s="55" t="s">
        <v>92</v>
      </c>
      <c r="J90" s="74" t="s">
        <v>93</v>
      </c>
      <c r="K90" s="75">
        <v>0.78</v>
      </c>
      <c r="L90" s="35">
        <v>0.84</v>
      </c>
      <c r="M90" s="35">
        <v>0.71</v>
      </c>
      <c r="N90" s="35">
        <v>0.77</v>
      </c>
      <c r="O90" s="58">
        <f t="shared" ref="O90" si="97">ROUND(($K90*0.5)+((($N90+$N91)/2)*0.5),4)</f>
        <v>0.78249999999999997</v>
      </c>
      <c r="P90" s="44">
        <f>ROUND(($K90*0.6)+((($N90+$N91)/2)*0.4),4)</f>
        <v>0.78200000000000003</v>
      </c>
      <c r="Q90" s="44">
        <f>ROUND(($K90*0.7)+((($N90+$N91)/2)*0.3),4)</f>
        <v>0.78149999999999997</v>
      </c>
      <c r="R90" s="44">
        <f>ROUND(($K90*0.8)+((($N90+$N91)/2)*0.2),4)</f>
        <v>0.78100000000000003</v>
      </c>
      <c r="S90" s="44">
        <f>ROUND(($K90*0.9)+((($N90+$N91)/2)*0.1),4)</f>
        <v>0.78049999999999997</v>
      </c>
    </row>
    <row r="91" spans="2:19" ht="15.75" x14ac:dyDescent="0.25">
      <c r="B91" s="53"/>
      <c r="C91" s="45"/>
      <c r="D91" s="59"/>
      <c r="E91" s="58"/>
      <c r="F91" s="3" t="s">
        <v>17</v>
      </c>
      <c r="G91" s="56"/>
      <c r="H91" s="56"/>
      <c r="I91" s="56"/>
      <c r="J91" s="74"/>
      <c r="K91" s="75"/>
      <c r="L91" s="35">
        <v>0.74</v>
      </c>
      <c r="M91" s="35">
        <v>0.86</v>
      </c>
      <c r="N91" s="35">
        <v>0.8</v>
      </c>
      <c r="O91" s="58"/>
      <c r="P91" s="45"/>
      <c r="Q91" s="45"/>
      <c r="R91" s="45"/>
      <c r="S91" s="45"/>
    </row>
    <row r="92" spans="2:19" ht="15.75" x14ac:dyDescent="0.25">
      <c r="B92" s="53"/>
      <c r="C92" s="58" t="s">
        <v>6</v>
      </c>
      <c r="D92" s="59">
        <v>1E-3</v>
      </c>
      <c r="E92" s="58">
        <v>30</v>
      </c>
      <c r="F92" s="3" t="s">
        <v>18</v>
      </c>
      <c r="G92" s="55" t="s">
        <v>94</v>
      </c>
      <c r="H92" s="55" t="s">
        <v>95</v>
      </c>
      <c r="I92" s="44">
        <v>0.44579999999999997</v>
      </c>
      <c r="J92" s="74" t="s">
        <v>96</v>
      </c>
      <c r="K92" s="75">
        <v>0.83</v>
      </c>
      <c r="L92" s="35">
        <v>0.78</v>
      </c>
      <c r="M92" s="35">
        <v>0.93</v>
      </c>
      <c r="N92" s="35">
        <v>0.85</v>
      </c>
      <c r="O92" s="58">
        <f t="shared" ref="O92" si="98">ROUND(($K92*0.5)+((($N92+$N93)/2)*0.5),4)</f>
        <v>0.83</v>
      </c>
      <c r="P92" s="44">
        <f t="shared" ref="P92" si="99">ROUND(($K92*0.6)+((($N92+$N93)/2)*0.4),4)</f>
        <v>0.83</v>
      </c>
      <c r="Q92" s="44">
        <f t="shared" ref="Q92" si="100">ROUND(($K92*0.7)+((($N92+$N93)/2)*0.3),4)</f>
        <v>0.83</v>
      </c>
      <c r="R92" s="44">
        <f t="shared" ref="R92" si="101">ROUND(($K92*0.8)+((($N92+$N93)/2)*0.2),4)</f>
        <v>0.83</v>
      </c>
      <c r="S92" s="44">
        <f t="shared" ref="S92" si="102">ROUND(($K92*0.9)+((($N92+$N93)/2)*0.1),4)</f>
        <v>0.83</v>
      </c>
    </row>
    <row r="93" spans="2:19" ht="15.75" x14ac:dyDescent="0.25">
      <c r="B93" s="53"/>
      <c r="C93" s="58"/>
      <c r="D93" s="59"/>
      <c r="E93" s="58"/>
      <c r="F93" s="3" t="s">
        <v>17</v>
      </c>
      <c r="G93" s="56"/>
      <c r="H93" s="56"/>
      <c r="I93" s="45"/>
      <c r="J93" s="74"/>
      <c r="K93" s="75"/>
      <c r="L93" s="35">
        <v>0.91</v>
      </c>
      <c r="M93" s="35">
        <v>0.73</v>
      </c>
      <c r="N93" s="35">
        <v>0.81</v>
      </c>
      <c r="O93" s="58"/>
      <c r="P93" s="45"/>
      <c r="Q93" s="45"/>
      <c r="R93" s="45"/>
      <c r="S93" s="45"/>
    </row>
    <row r="94" spans="2:19" ht="15.75" x14ac:dyDescent="0.25">
      <c r="B94" s="53"/>
      <c r="C94" s="65" t="s">
        <v>6</v>
      </c>
      <c r="D94" s="66">
        <v>1E-4</v>
      </c>
      <c r="E94" s="65">
        <v>30</v>
      </c>
      <c r="F94" s="8" t="s">
        <v>18</v>
      </c>
      <c r="G94" s="48" t="s">
        <v>97</v>
      </c>
      <c r="H94" s="48" t="s">
        <v>69</v>
      </c>
      <c r="I94" s="48" t="s">
        <v>98</v>
      </c>
      <c r="J94" s="66" t="s">
        <v>99</v>
      </c>
      <c r="K94" s="77">
        <v>0.93</v>
      </c>
      <c r="L94" s="37">
        <v>0.91</v>
      </c>
      <c r="M94" s="37">
        <v>0.94</v>
      </c>
      <c r="N94" s="37">
        <v>0.93</v>
      </c>
      <c r="O94" s="65">
        <f t="shared" ref="O94" si="103">ROUND(($K94*0.5)+((($N94+$N95)/2)*0.5),4)</f>
        <v>0.92749999999999999</v>
      </c>
      <c r="P94" s="41">
        <f t="shared" ref="P94" si="104">ROUND(($K94*0.6)+((($N94+$N95)/2)*0.4),4)</f>
        <v>0.92800000000000005</v>
      </c>
      <c r="Q94" s="41">
        <f t="shared" ref="Q94" si="105">ROUND(($K94*0.7)+((($N94+$N95)/2)*0.3),4)</f>
        <v>0.92849999999999999</v>
      </c>
      <c r="R94" s="41">
        <f t="shared" ref="R94" si="106">ROUND(($K94*0.8)+((($N94+$N95)/2)*0.2),4)</f>
        <v>0.92900000000000005</v>
      </c>
      <c r="S94" s="41">
        <f t="shared" ref="S94" si="107">ROUND(($K94*0.9)+((($N94+$N95)/2)*0.1),4)</f>
        <v>0.92949999999999999</v>
      </c>
    </row>
    <row r="95" spans="2:19" ht="15.75" x14ac:dyDescent="0.25">
      <c r="B95" s="53"/>
      <c r="C95" s="65"/>
      <c r="D95" s="66"/>
      <c r="E95" s="65"/>
      <c r="F95" s="8" t="s">
        <v>17</v>
      </c>
      <c r="G95" s="49"/>
      <c r="H95" s="49"/>
      <c r="I95" s="49"/>
      <c r="J95" s="66"/>
      <c r="K95" s="77"/>
      <c r="L95" s="37">
        <v>0.94</v>
      </c>
      <c r="M95" s="37">
        <v>0.91</v>
      </c>
      <c r="N95" s="37">
        <v>0.92</v>
      </c>
      <c r="O95" s="65"/>
      <c r="P95" s="42"/>
      <c r="Q95" s="42"/>
      <c r="R95" s="42"/>
      <c r="S95" s="42"/>
    </row>
    <row r="96" spans="2:19" ht="15.75" x14ac:dyDescent="0.25">
      <c r="B96" s="53"/>
      <c r="C96" s="58" t="s">
        <v>2</v>
      </c>
      <c r="D96" s="59" t="s">
        <v>25</v>
      </c>
      <c r="E96" s="58">
        <v>30</v>
      </c>
      <c r="F96" s="3" t="s">
        <v>18</v>
      </c>
      <c r="G96" s="44">
        <v>0.1195</v>
      </c>
      <c r="H96" s="44">
        <v>0.95440000000000003</v>
      </c>
      <c r="I96" s="44">
        <v>0.29320000000000002</v>
      </c>
      <c r="J96" s="59" t="s">
        <v>100</v>
      </c>
      <c r="K96" s="78">
        <v>0.92</v>
      </c>
      <c r="L96" s="36">
        <v>0.9</v>
      </c>
      <c r="M96" s="36">
        <v>0.94</v>
      </c>
      <c r="N96" s="36">
        <v>0.92</v>
      </c>
      <c r="O96" s="58">
        <f t="shared" ref="O96" si="108">ROUND(($K96*0.5)+((($N96+$N97)/2)*0.5),4)</f>
        <v>0.91749999999999998</v>
      </c>
      <c r="P96" s="44">
        <f t="shared" ref="P96" si="109">ROUND(($K96*0.6)+((($N96+$N97)/2)*0.4),4)</f>
        <v>0.91800000000000004</v>
      </c>
      <c r="Q96" s="44">
        <f t="shared" ref="Q96" si="110">ROUND(($K96*0.7)+((($N96+$N97)/2)*0.3),4)</f>
        <v>0.91849999999999998</v>
      </c>
      <c r="R96" s="44">
        <f t="shared" ref="R96" si="111">ROUND(($K96*0.8)+((($N96+$N97)/2)*0.2),4)</f>
        <v>0.91900000000000004</v>
      </c>
      <c r="S96" s="44">
        <f t="shared" ref="S96" si="112">ROUND(($K96*0.9)+((($N96+$N97)/2)*0.1),4)</f>
        <v>0.91949999999999998</v>
      </c>
    </row>
    <row r="97" spans="2:19" ht="15.75" x14ac:dyDescent="0.25">
      <c r="B97" s="54"/>
      <c r="C97" s="58"/>
      <c r="D97" s="59"/>
      <c r="E97" s="58"/>
      <c r="F97" s="3" t="s">
        <v>17</v>
      </c>
      <c r="G97" s="45"/>
      <c r="H97" s="45"/>
      <c r="I97" s="45"/>
      <c r="J97" s="59"/>
      <c r="K97" s="78"/>
      <c r="L97" s="36">
        <v>0.93</v>
      </c>
      <c r="M97" s="36">
        <v>0.89</v>
      </c>
      <c r="N97" s="36">
        <v>0.91</v>
      </c>
      <c r="O97" s="58"/>
      <c r="P97" s="45"/>
      <c r="Q97" s="45"/>
      <c r="R97" s="45"/>
      <c r="S97" s="45"/>
    </row>
    <row r="98" spans="2:19" x14ac:dyDescent="0.25">
      <c r="B98" s="81"/>
      <c r="C98" s="81"/>
      <c r="D98" s="81"/>
      <c r="E98" s="81"/>
      <c r="F98" s="81"/>
      <c r="G98" s="81"/>
      <c r="H98" s="81"/>
      <c r="I98" s="81"/>
      <c r="J98" s="80"/>
      <c r="K98" s="80"/>
      <c r="L98" s="80"/>
      <c r="M98" s="80"/>
      <c r="N98" s="80"/>
      <c r="O98" s="80"/>
      <c r="P98" s="81"/>
      <c r="Q98" s="81"/>
      <c r="R98" s="81"/>
      <c r="S98" s="81"/>
    </row>
    <row r="99" spans="2:19" ht="15" customHeight="1" x14ac:dyDescent="0.25">
      <c r="B99" s="69" t="s">
        <v>3</v>
      </c>
      <c r="C99" s="50" t="s">
        <v>109</v>
      </c>
      <c r="D99" s="51"/>
      <c r="E99" s="69" t="s">
        <v>0</v>
      </c>
      <c r="F99" s="69" t="s">
        <v>22</v>
      </c>
      <c r="G99" s="67" t="s">
        <v>46</v>
      </c>
      <c r="H99" s="67"/>
      <c r="I99" s="67"/>
      <c r="J99" s="67"/>
      <c r="K99" s="67" t="s">
        <v>116</v>
      </c>
      <c r="L99" s="67"/>
      <c r="M99" s="67"/>
      <c r="N99" s="67"/>
      <c r="O99" s="46" t="s">
        <v>115</v>
      </c>
      <c r="P99" s="46" t="s">
        <v>111</v>
      </c>
      <c r="Q99" s="46" t="s">
        <v>112</v>
      </c>
      <c r="R99" s="46" t="s">
        <v>113</v>
      </c>
      <c r="S99" s="46" t="s">
        <v>114</v>
      </c>
    </row>
    <row r="100" spans="2:19" ht="30" x14ac:dyDescent="0.25">
      <c r="B100" s="69"/>
      <c r="C100" s="6" t="s">
        <v>5</v>
      </c>
      <c r="D100" s="7" t="s">
        <v>110</v>
      </c>
      <c r="E100" s="69"/>
      <c r="F100" s="69"/>
      <c r="G100" s="4" t="s">
        <v>1</v>
      </c>
      <c r="H100" s="5" t="s">
        <v>8</v>
      </c>
      <c r="I100" s="33" t="s">
        <v>9</v>
      </c>
      <c r="J100" s="33" t="s">
        <v>7</v>
      </c>
      <c r="K100" s="34" t="s">
        <v>10</v>
      </c>
      <c r="L100" s="34" t="s">
        <v>11</v>
      </c>
      <c r="M100" s="34" t="s">
        <v>12</v>
      </c>
      <c r="N100" s="34" t="s">
        <v>13</v>
      </c>
      <c r="O100" s="79"/>
      <c r="P100" s="47"/>
      <c r="Q100" s="47"/>
      <c r="R100" s="47"/>
      <c r="S100" s="47"/>
    </row>
    <row r="101" spans="2:19" ht="15.75" x14ac:dyDescent="0.25">
      <c r="B101" s="52" t="s">
        <v>15</v>
      </c>
      <c r="C101" s="58" t="s">
        <v>6</v>
      </c>
      <c r="D101" s="59">
        <v>0.01</v>
      </c>
      <c r="E101" s="58">
        <v>30</v>
      </c>
      <c r="F101" s="3" t="s">
        <v>18</v>
      </c>
      <c r="G101" s="55" t="s">
        <v>101</v>
      </c>
      <c r="H101" s="55" t="s">
        <v>69</v>
      </c>
      <c r="I101" s="74" t="s">
        <v>102</v>
      </c>
      <c r="J101" s="74" t="s">
        <v>60</v>
      </c>
      <c r="K101" s="75">
        <v>0.91</v>
      </c>
      <c r="L101" s="35">
        <v>0.88</v>
      </c>
      <c r="M101" s="35">
        <v>0.94</v>
      </c>
      <c r="N101" s="35">
        <v>0.91</v>
      </c>
      <c r="O101" s="58">
        <f t="shared" ref="O101" si="113">ROUND(($K101*0.5)+((($N101+$N102)/2)*0.5),4)</f>
        <v>0.90749999999999997</v>
      </c>
      <c r="P101" s="44">
        <f>ROUND(($K101*0.6)+((($N101+$N102)/2)*0.4),4)</f>
        <v>0.90800000000000003</v>
      </c>
      <c r="Q101" s="44">
        <f>ROUND(($K101*0.7)+((($N101+$N102)/2)*0.3),4)</f>
        <v>0.90849999999999997</v>
      </c>
      <c r="R101" s="44">
        <f>ROUND(($K101*0.8)+((($N101+$N102)/2)*0.2),4)</f>
        <v>0.90900000000000003</v>
      </c>
      <c r="S101" s="44">
        <f>ROUND(($K101*0.9)+((($N101+$N102)/2)*0.1),4)</f>
        <v>0.90949999999999998</v>
      </c>
    </row>
    <row r="102" spans="2:19" ht="15.75" x14ac:dyDescent="0.25">
      <c r="B102" s="53"/>
      <c r="C102" s="58"/>
      <c r="D102" s="59"/>
      <c r="E102" s="58"/>
      <c r="F102" s="3" t="s">
        <v>17</v>
      </c>
      <c r="G102" s="56"/>
      <c r="H102" s="56"/>
      <c r="I102" s="74"/>
      <c r="J102" s="74"/>
      <c r="K102" s="75"/>
      <c r="L102" s="35">
        <v>0.94</v>
      </c>
      <c r="M102" s="35">
        <v>0.87</v>
      </c>
      <c r="N102" s="35">
        <v>0.9</v>
      </c>
      <c r="O102" s="58"/>
      <c r="P102" s="45"/>
      <c r="Q102" s="45"/>
      <c r="R102" s="45"/>
      <c r="S102" s="45"/>
    </row>
    <row r="103" spans="2:19" ht="15.75" x14ac:dyDescent="0.25">
      <c r="B103" s="53"/>
      <c r="C103" s="58" t="s">
        <v>6</v>
      </c>
      <c r="D103" s="59">
        <v>1E-3</v>
      </c>
      <c r="E103" s="58">
        <v>30</v>
      </c>
      <c r="F103" s="3" t="s">
        <v>18</v>
      </c>
      <c r="G103" s="55" t="s">
        <v>103</v>
      </c>
      <c r="H103" s="55" t="s">
        <v>78</v>
      </c>
      <c r="I103" s="58">
        <v>0.60680000000000001</v>
      </c>
      <c r="J103" s="74" t="s">
        <v>50</v>
      </c>
      <c r="K103" s="75">
        <v>0.91</v>
      </c>
      <c r="L103" s="35">
        <v>0.89</v>
      </c>
      <c r="M103" s="35">
        <v>0.94</v>
      </c>
      <c r="N103" s="35">
        <v>0.91</v>
      </c>
      <c r="O103" s="58">
        <f t="shared" ref="O103" si="114">ROUND(($K103*0.5)+((($N103+$N104)/2)*0.5),4)</f>
        <v>0.91</v>
      </c>
      <c r="P103" s="44">
        <f t="shared" ref="P103" si="115">ROUND(($K103*0.6)+((($N103+$N104)/2)*0.4),4)</f>
        <v>0.91</v>
      </c>
      <c r="Q103" s="44">
        <f t="shared" ref="Q103" si="116">ROUND(($K103*0.7)+((($N103+$N104)/2)*0.3),4)</f>
        <v>0.91</v>
      </c>
      <c r="R103" s="44">
        <f t="shared" ref="R103" si="117">ROUND(($K103*0.8)+((($N103+$N104)/2)*0.2),4)</f>
        <v>0.91</v>
      </c>
      <c r="S103" s="44">
        <f t="shared" ref="S103" si="118">ROUND(($K103*0.9)+((($N103+$N104)/2)*0.1),4)</f>
        <v>0.91</v>
      </c>
    </row>
    <row r="104" spans="2:19" ht="15.75" x14ac:dyDescent="0.25">
      <c r="B104" s="53"/>
      <c r="C104" s="58"/>
      <c r="D104" s="59"/>
      <c r="E104" s="58"/>
      <c r="F104" s="3" t="s">
        <v>17</v>
      </c>
      <c r="G104" s="56"/>
      <c r="H104" s="56"/>
      <c r="I104" s="58"/>
      <c r="J104" s="74"/>
      <c r="K104" s="75"/>
      <c r="L104" s="35">
        <v>0.94</v>
      </c>
      <c r="M104" s="35">
        <v>0.88</v>
      </c>
      <c r="N104" s="35">
        <v>0.91</v>
      </c>
      <c r="O104" s="58"/>
      <c r="P104" s="45"/>
      <c r="Q104" s="45"/>
      <c r="R104" s="45"/>
      <c r="S104" s="45"/>
    </row>
    <row r="105" spans="2:19" ht="15.75" x14ac:dyDescent="0.25">
      <c r="B105" s="53"/>
      <c r="C105" s="58" t="s">
        <v>6</v>
      </c>
      <c r="D105" s="59">
        <v>1E-4</v>
      </c>
      <c r="E105" s="58">
        <v>30</v>
      </c>
      <c r="F105" s="3" t="s">
        <v>18</v>
      </c>
      <c r="G105" s="60" t="s">
        <v>104</v>
      </c>
      <c r="H105" s="60" t="s">
        <v>78</v>
      </c>
      <c r="I105" s="59" t="s">
        <v>80</v>
      </c>
      <c r="J105" s="59" t="s">
        <v>100</v>
      </c>
      <c r="K105" s="78">
        <v>0.91</v>
      </c>
      <c r="L105" s="36">
        <v>0.89</v>
      </c>
      <c r="M105" s="36">
        <v>0.95</v>
      </c>
      <c r="N105" s="36">
        <v>0.92</v>
      </c>
      <c r="O105" s="58">
        <f t="shared" ref="O105" si="119">ROUND(($K105*0.5)+((($N105+$N106)/2)*0.5),4)</f>
        <v>0.91249999999999998</v>
      </c>
      <c r="P105" s="44">
        <f t="shared" ref="P105" si="120">ROUND(($K105*0.6)+((($N105+$N106)/2)*0.4),4)</f>
        <v>0.91200000000000003</v>
      </c>
      <c r="Q105" s="44">
        <f t="shared" ref="Q105" si="121">ROUND(($K105*0.7)+((($N105+$N106)/2)*0.3),4)</f>
        <v>0.91149999999999998</v>
      </c>
      <c r="R105" s="44">
        <f t="shared" ref="R105" si="122">ROUND(($K105*0.8)+((($N105+$N106)/2)*0.2),4)</f>
        <v>0.91100000000000003</v>
      </c>
      <c r="S105" s="44">
        <f t="shared" ref="S105" si="123">ROUND(($K105*0.9)+((($N105+$N106)/2)*0.1),4)</f>
        <v>0.91049999999999998</v>
      </c>
    </row>
    <row r="106" spans="2:19" ht="15.75" x14ac:dyDescent="0.25">
      <c r="B106" s="53"/>
      <c r="C106" s="58"/>
      <c r="D106" s="59"/>
      <c r="E106" s="58"/>
      <c r="F106" s="3" t="s">
        <v>17</v>
      </c>
      <c r="G106" s="61"/>
      <c r="H106" s="61"/>
      <c r="I106" s="59"/>
      <c r="J106" s="59"/>
      <c r="K106" s="78"/>
      <c r="L106" s="36">
        <v>0.95</v>
      </c>
      <c r="M106" s="36">
        <v>0.88</v>
      </c>
      <c r="N106" s="36">
        <v>0.91</v>
      </c>
      <c r="O106" s="58"/>
      <c r="P106" s="45"/>
      <c r="Q106" s="45"/>
      <c r="R106" s="45"/>
      <c r="S106" s="45"/>
    </row>
    <row r="107" spans="2:19" ht="15.75" x14ac:dyDescent="0.25">
      <c r="B107" s="53"/>
      <c r="C107" s="65" t="s">
        <v>2</v>
      </c>
      <c r="D107" s="66" t="s">
        <v>25</v>
      </c>
      <c r="E107" s="65">
        <v>30</v>
      </c>
      <c r="F107" s="8" t="s">
        <v>18</v>
      </c>
      <c r="G107" s="48" t="s">
        <v>105</v>
      </c>
      <c r="H107" s="48" t="s">
        <v>117</v>
      </c>
      <c r="I107" s="65">
        <v>0.47739999999999999</v>
      </c>
      <c r="J107" s="66" t="s">
        <v>89</v>
      </c>
      <c r="K107" s="77">
        <v>0.92</v>
      </c>
      <c r="L107" s="38">
        <v>0.9</v>
      </c>
      <c r="M107" s="37">
        <v>0.95</v>
      </c>
      <c r="N107" s="37">
        <v>0.92</v>
      </c>
      <c r="O107" s="65">
        <f t="shared" ref="O107" si="124">ROUND(($K107*0.5)+((($N107+$N108)/2)*0.5),4)</f>
        <v>0.92</v>
      </c>
      <c r="P107" s="41">
        <f t="shared" ref="P107" si="125">ROUND(($K107*0.6)+((($N107+$N108)/2)*0.4),4)</f>
        <v>0.92</v>
      </c>
      <c r="Q107" s="41">
        <f t="shared" ref="Q107" si="126">ROUND(($K107*0.7)+((($N107+$N108)/2)*0.3),4)</f>
        <v>0.92</v>
      </c>
      <c r="R107" s="41">
        <f t="shared" ref="R107" si="127">ROUND(($K107*0.8)+((($N107+$N108)/2)*0.2),4)</f>
        <v>0.92</v>
      </c>
      <c r="S107" s="41">
        <f t="shared" ref="S107" si="128">ROUND(($K107*0.9)+((($N107+$N108)/2)*0.1),4)</f>
        <v>0.92</v>
      </c>
    </row>
    <row r="108" spans="2:19" ht="15.75" x14ac:dyDescent="0.25">
      <c r="B108" s="54"/>
      <c r="C108" s="65"/>
      <c r="D108" s="66"/>
      <c r="E108" s="65"/>
      <c r="F108" s="8" t="s">
        <v>17</v>
      </c>
      <c r="G108" s="49"/>
      <c r="H108" s="49"/>
      <c r="I108" s="65"/>
      <c r="J108" s="66"/>
      <c r="K108" s="77"/>
      <c r="L108" s="37">
        <v>0.94</v>
      </c>
      <c r="M108" s="38">
        <v>0.9</v>
      </c>
      <c r="N108" s="37">
        <v>0.92</v>
      </c>
      <c r="O108" s="65"/>
      <c r="P108" s="42"/>
      <c r="Q108" s="42"/>
      <c r="R108" s="42"/>
      <c r="S108" s="42"/>
    </row>
  </sheetData>
  <mergeCells count="588">
    <mergeCell ref="B2:S2"/>
    <mergeCell ref="B13:S13"/>
    <mergeCell ref="B24:S24"/>
    <mergeCell ref="B39:S39"/>
    <mergeCell ref="B50:S50"/>
    <mergeCell ref="B61:S61"/>
    <mergeCell ref="B76:S76"/>
    <mergeCell ref="B87:S87"/>
    <mergeCell ref="B98:S98"/>
    <mergeCell ref="O90:O91"/>
    <mergeCell ref="O92:O93"/>
    <mergeCell ref="O94:O95"/>
    <mergeCell ref="O96:O97"/>
    <mergeCell ref="O46:O47"/>
    <mergeCell ref="O48:O49"/>
    <mergeCell ref="O51:O52"/>
    <mergeCell ref="O53:O54"/>
    <mergeCell ref="O55:O56"/>
    <mergeCell ref="O57:O58"/>
    <mergeCell ref="O59:O60"/>
    <mergeCell ref="O62:O63"/>
    <mergeCell ref="O64:O65"/>
    <mergeCell ref="O22:O23"/>
    <mergeCell ref="O25:O26"/>
    <mergeCell ref="O99:O100"/>
    <mergeCell ref="O101:O102"/>
    <mergeCell ref="O103:O104"/>
    <mergeCell ref="O105:O106"/>
    <mergeCell ref="O107:O108"/>
    <mergeCell ref="O66:O67"/>
    <mergeCell ref="O68:O69"/>
    <mergeCell ref="O70:O71"/>
    <mergeCell ref="O77:O78"/>
    <mergeCell ref="O79:O80"/>
    <mergeCell ref="O81:O82"/>
    <mergeCell ref="O83:O84"/>
    <mergeCell ref="O85:O86"/>
    <mergeCell ref="O88:O89"/>
    <mergeCell ref="O27:O28"/>
    <mergeCell ref="O29:O30"/>
    <mergeCell ref="O31:O32"/>
    <mergeCell ref="O33:O34"/>
    <mergeCell ref="O40:O41"/>
    <mergeCell ref="O42:O43"/>
    <mergeCell ref="O44:O45"/>
    <mergeCell ref="O3:O4"/>
    <mergeCell ref="O5:O6"/>
    <mergeCell ref="O7:O8"/>
    <mergeCell ref="O9:O10"/>
    <mergeCell ref="O11:O12"/>
    <mergeCell ref="O14:O15"/>
    <mergeCell ref="O16:O17"/>
    <mergeCell ref="O18:O19"/>
    <mergeCell ref="O20:O21"/>
    <mergeCell ref="D105:D106"/>
    <mergeCell ref="E105:E106"/>
    <mergeCell ref="G105:G106"/>
    <mergeCell ref="H105:H106"/>
    <mergeCell ref="I105:I106"/>
    <mergeCell ref="J105:J106"/>
    <mergeCell ref="K105:K106"/>
    <mergeCell ref="C107:C108"/>
    <mergeCell ref="D107:D108"/>
    <mergeCell ref="E107:E108"/>
    <mergeCell ref="G107:G108"/>
    <mergeCell ref="H107:H108"/>
    <mergeCell ref="I107:I108"/>
    <mergeCell ref="J107:J108"/>
    <mergeCell ref="K107:K108"/>
    <mergeCell ref="B99:B100"/>
    <mergeCell ref="E99:E100"/>
    <mergeCell ref="F99:F100"/>
    <mergeCell ref="G99:J99"/>
    <mergeCell ref="K99:N99"/>
    <mergeCell ref="C101:C102"/>
    <mergeCell ref="D101:D102"/>
    <mergeCell ref="E101:E102"/>
    <mergeCell ref="G101:G102"/>
    <mergeCell ref="H101:H102"/>
    <mergeCell ref="I101:I102"/>
    <mergeCell ref="J101:J102"/>
    <mergeCell ref="K101:K102"/>
    <mergeCell ref="C99:D99"/>
    <mergeCell ref="B101:B108"/>
    <mergeCell ref="C103:C104"/>
    <mergeCell ref="D103:D104"/>
    <mergeCell ref="E103:E104"/>
    <mergeCell ref="G103:G104"/>
    <mergeCell ref="H103:H104"/>
    <mergeCell ref="I103:I104"/>
    <mergeCell ref="J103:J104"/>
    <mergeCell ref="K103:K104"/>
    <mergeCell ref="C105:C106"/>
    <mergeCell ref="C94:C95"/>
    <mergeCell ref="D94:D95"/>
    <mergeCell ref="E94:E95"/>
    <mergeCell ref="G94:G95"/>
    <mergeCell ref="H94:H95"/>
    <mergeCell ref="I94:I95"/>
    <mergeCell ref="J94:J95"/>
    <mergeCell ref="K94:K95"/>
    <mergeCell ref="C96:C97"/>
    <mergeCell ref="D96:D97"/>
    <mergeCell ref="E96:E97"/>
    <mergeCell ref="G96:G97"/>
    <mergeCell ref="H96:H97"/>
    <mergeCell ref="I96:I97"/>
    <mergeCell ref="J96:J97"/>
    <mergeCell ref="K96:K97"/>
    <mergeCell ref="K85:K86"/>
    <mergeCell ref="B88:B89"/>
    <mergeCell ref="E88:E89"/>
    <mergeCell ref="F88:F89"/>
    <mergeCell ref="G88:J88"/>
    <mergeCell ref="K88:N88"/>
    <mergeCell ref="C90:C91"/>
    <mergeCell ref="D90:D91"/>
    <mergeCell ref="E90:E91"/>
    <mergeCell ref="G90:G91"/>
    <mergeCell ref="H90:H91"/>
    <mergeCell ref="I90:I91"/>
    <mergeCell ref="J90:J91"/>
    <mergeCell ref="K90:K91"/>
    <mergeCell ref="C88:D88"/>
    <mergeCell ref="B90:B97"/>
    <mergeCell ref="C92:C93"/>
    <mergeCell ref="D92:D93"/>
    <mergeCell ref="E92:E93"/>
    <mergeCell ref="G92:G93"/>
    <mergeCell ref="H92:H93"/>
    <mergeCell ref="I92:I93"/>
    <mergeCell ref="J92:J93"/>
    <mergeCell ref="K92:K93"/>
    <mergeCell ref="B79:B86"/>
    <mergeCell ref="C81:C82"/>
    <mergeCell ref="D81:D82"/>
    <mergeCell ref="E81:E82"/>
    <mergeCell ref="G81:G82"/>
    <mergeCell ref="H81:H82"/>
    <mergeCell ref="I81:I82"/>
    <mergeCell ref="J81:J82"/>
    <mergeCell ref="K81:K82"/>
    <mergeCell ref="C83:C84"/>
    <mergeCell ref="D83:D84"/>
    <mergeCell ref="E83:E84"/>
    <mergeCell ref="G83:G84"/>
    <mergeCell ref="H83:H84"/>
    <mergeCell ref="I83:I84"/>
    <mergeCell ref="J83:J84"/>
    <mergeCell ref="K83:K84"/>
    <mergeCell ref="C85:C86"/>
    <mergeCell ref="D85:D86"/>
    <mergeCell ref="E85:E86"/>
    <mergeCell ref="G85:G86"/>
    <mergeCell ref="H85:H86"/>
    <mergeCell ref="I85:I86"/>
    <mergeCell ref="J85:J86"/>
    <mergeCell ref="K77:N77"/>
    <mergeCell ref="C79:C80"/>
    <mergeCell ref="D79:D80"/>
    <mergeCell ref="E79:E80"/>
    <mergeCell ref="G79:G80"/>
    <mergeCell ref="H79:H80"/>
    <mergeCell ref="I79:I80"/>
    <mergeCell ref="J79:J80"/>
    <mergeCell ref="K79:K80"/>
    <mergeCell ref="C77:D77"/>
    <mergeCell ref="J5:J6"/>
    <mergeCell ref="I5:I6"/>
    <mergeCell ref="J7:J8"/>
    <mergeCell ref="G7:G8"/>
    <mergeCell ref="G9:G10"/>
    <mergeCell ref="B5:B12"/>
    <mergeCell ref="B77:B78"/>
    <mergeCell ref="E77:E78"/>
    <mergeCell ref="F77:F78"/>
    <mergeCell ref="G77:J77"/>
    <mergeCell ref="I7:I8"/>
    <mergeCell ref="C5:C6"/>
    <mergeCell ref="D5:D6"/>
    <mergeCell ref="E5:E6"/>
    <mergeCell ref="E7:E8"/>
    <mergeCell ref="C7:C8"/>
    <mergeCell ref="D7:D8"/>
    <mergeCell ref="C11:C12"/>
    <mergeCell ref="D11:D12"/>
    <mergeCell ref="E11:E12"/>
    <mergeCell ref="E9:E10"/>
    <mergeCell ref="D9:D10"/>
    <mergeCell ref="C9:C10"/>
    <mergeCell ref="G5:G6"/>
    <mergeCell ref="J20:J21"/>
    <mergeCell ref="I16:I17"/>
    <mergeCell ref="J16:J17"/>
    <mergeCell ref="D22:D23"/>
    <mergeCell ref="E22:E23"/>
    <mergeCell ref="J9:J10"/>
    <mergeCell ref="G11:G12"/>
    <mergeCell ref="J11:J12"/>
    <mergeCell ref="I11:I12"/>
    <mergeCell ref="I9:I10"/>
    <mergeCell ref="K22:K23"/>
    <mergeCell ref="J18:J19"/>
    <mergeCell ref="K18:K19"/>
    <mergeCell ref="K20:K21"/>
    <mergeCell ref="C22:C23"/>
    <mergeCell ref="B16:B23"/>
    <mergeCell ref="K16:K17"/>
    <mergeCell ref="C18:C19"/>
    <mergeCell ref="D18:D19"/>
    <mergeCell ref="E18:E19"/>
    <mergeCell ref="G18:G19"/>
    <mergeCell ref="H18:H19"/>
    <mergeCell ref="I18:I19"/>
    <mergeCell ref="C16:C17"/>
    <mergeCell ref="D16:D17"/>
    <mergeCell ref="E16:E17"/>
    <mergeCell ref="G16:G17"/>
    <mergeCell ref="H16:H17"/>
    <mergeCell ref="C20:C21"/>
    <mergeCell ref="D20:D21"/>
    <mergeCell ref="E20:E21"/>
    <mergeCell ref="G20:G21"/>
    <mergeCell ref="H20:H21"/>
    <mergeCell ref="I20:I21"/>
    <mergeCell ref="C33:C34"/>
    <mergeCell ref="D33:D34"/>
    <mergeCell ref="E33:E34"/>
    <mergeCell ref="G33:G34"/>
    <mergeCell ref="H33:H34"/>
    <mergeCell ref="I33:I34"/>
    <mergeCell ref="J33:J34"/>
    <mergeCell ref="K33:K34"/>
    <mergeCell ref="C31:C32"/>
    <mergeCell ref="D31:D32"/>
    <mergeCell ref="E31:E32"/>
    <mergeCell ref="G31:G32"/>
    <mergeCell ref="H31:H32"/>
    <mergeCell ref="I31:I32"/>
    <mergeCell ref="J31:J32"/>
    <mergeCell ref="K31:K32"/>
    <mergeCell ref="D29:D30"/>
    <mergeCell ref="E29:E30"/>
    <mergeCell ref="B3:B4"/>
    <mergeCell ref="B14:B15"/>
    <mergeCell ref="G3:J3"/>
    <mergeCell ref="K3:N3"/>
    <mergeCell ref="F3:F4"/>
    <mergeCell ref="E3:E4"/>
    <mergeCell ref="E14:E15"/>
    <mergeCell ref="F14:F15"/>
    <mergeCell ref="G14:J14"/>
    <mergeCell ref="K14:N14"/>
    <mergeCell ref="K5:K6"/>
    <mergeCell ref="K7:K8"/>
    <mergeCell ref="K9:K10"/>
    <mergeCell ref="K11:K12"/>
    <mergeCell ref="H5:H6"/>
    <mergeCell ref="H7:H8"/>
    <mergeCell ref="H9:H10"/>
    <mergeCell ref="H11:H12"/>
    <mergeCell ref="G22:G23"/>
    <mergeCell ref="H22:H23"/>
    <mergeCell ref="I22:I23"/>
    <mergeCell ref="J22:J23"/>
    <mergeCell ref="B40:B41"/>
    <mergeCell ref="E40:E41"/>
    <mergeCell ref="F40:F41"/>
    <mergeCell ref="G40:J40"/>
    <mergeCell ref="B25:B26"/>
    <mergeCell ref="E25:E26"/>
    <mergeCell ref="F25:F26"/>
    <mergeCell ref="G25:J25"/>
    <mergeCell ref="K25:N25"/>
    <mergeCell ref="B27:B34"/>
    <mergeCell ref="G29:G30"/>
    <mergeCell ref="H29:H30"/>
    <mergeCell ref="I29:I30"/>
    <mergeCell ref="C27:C28"/>
    <mergeCell ref="D27:D28"/>
    <mergeCell ref="E27:E28"/>
    <mergeCell ref="G27:G28"/>
    <mergeCell ref="H27:H28"/>
    <mergeCell ref="J29:J30"/>
    <mergeCell ref="K29:K30"/>
    <mergeCell ref="I27:I28"/>
    <mergeCell ref="J27:J28"/>
    <mergeCell ref="K27:K28"/>
    <mergeCell ref="C29:C30"/>
    <mergeCell ref="G46:G47"/>
    <mergeCell ref="H46:H47"/>
    <mergeCell ref="I46:I47"/>
    <mergeCell ref="C44:C45"/>
    <mergeCell ref="D44:D45"/>
    <mergeCell ref="E44:E45"/>
    <mergeCell ref="G44:G45"/>
    <mergeCell ref="H44:H45"/>
    <mergeCell ref="K40:N40"/>
    <mergeCell ref="C42:C43"/>
    <mergeCell ref="D42:D43"/>
    <mergeCell ref="E42:E43"/>
    <mergeCell ref="G42:G43"/>
    <mergeCell ref="H42:H43"/>
    <mergeCell ref="I42:I43"/>
    <mergeCell ref="J42:J43"/>
    <mergeCell ref="K42:K43"/>
    <mergeCell ref="J55:J56"/>
    <mergeCell ref="K55:K56"/>
    <mergeCell ref="K48:K49"/>
    <mergeCell ref="B51:B52"/>
    <mergeCell ref="E51:E52"/>
    <mergeCell ref="F51:F52"/>
    <mergeCell ref="G51:J51"/>
    <mergeCell ref="K51:N51"/>
    <mergeCell ref="J46:J47"/>
    <mergeCell ref="K46:K47"/>
    <mergeCell ref="C48:C49"/>
    <mergeCell ref="D48:D49"/>
    <mergeCell ref="E48:E49"/>
    <mergeCell ref="G48:G49"/>
    <mergeCell ref="H48:H49"/>
    <mergeCell ref="I48:I49"/>
    <mergeCell ref="J48:J49"/>
    <mergeCell ref="B42:B49"/>
    <mergeCell ref="I44:I45"/>
    <mergeCell ref="J44:J45"/>
    <mergeCell ref="K44:K45"/>
    <mergeCell ref="C46:C47"/>
    <mergeCell ref="D46:D47"/>
    <mergeCell ref="E46:E47"/>
    <mergeCell ref="K59:K60"/>
    <mergeCell ref="B53:B60"/>
    <mergeCell ref="C57:C58"/>
    <mergeCell ref="D57:D58"/>
    <mergeCell ref="E57:E58"/>
    <mergeCell ref="G57:G58"/>
    <mergeCell ref="H57:H58"/>
    <mergeCell ref="I57:I58"/>
    <mergeCell ref="J57:J58"/>
    <mergeCell ref="K57:K58"/>
    <mergeCell ref="I53:I54"/>
    <mergeCell ref="J53:J54"/>
    <mergeCell ref="K53:K54"/>
    <mergeCell ref="C55:C56"/>
    <mergeCell ref="D55:D56"/>
    <mergeCell ref="E55:E56"/>
    <mergeCell ref="G55:G56"/>
    <mergeCell ref="H55:H56"/>
    <mergeCell ref="I55:I56"/>
    <mergeCell ref="C53:C54"/>
    <mergeCell ref="D53:D54"/>
    <mergeCell ref="E53:E54"/>
    <mergeCell ref="G53:G54"/>
    <mergeCell ref="H53:H54"/>
    <mergeCell ref="B62:B63"/>
    <mergeCell ref="E62:E63"/>
    <mergeCell ref="F62:F63"/>
    <mergeCell ref="G62:J62"/>
    <mergeCell ref="C62:D62"/>
    <mergeCell ref="C59:C60"/>
    <mergeCell ref="D59:D60"/>
    <mergeCell ref="E59:E60"/>
    <mergeCell ref="G59:G60"/>
    <mergeCell ref="H59:H60"/>
    <mergeCell ref="I59:I60"/>
    <mergeCell ref="J59:J60"/>
    <mergeCell ref="K62:N62"/>
    <mergeCell ref="C64:C65"/>
    <mergeCell ref="D64:D65"/>
    <mergeCell ref="E64:E65"/>
    <mergeCell ref="G64:G65"/>
    <mergeCell ref="H64:H65"/>
    <mergeCell ref="I64:I65"/>
    <mergeCell ref="J64:J65"/>
    <mergeCell ref="K64:K65"/>
    <mergeCell ref="B64:B71"/>
    <mergeCell ref="I66:I67"/>
    <mergeCell ref="J66:J67"/>
    <mergeCell ref="K66:K67"/>
    <mergeCell ref="C68:C69"/>
    <mergeCell ref="D68:D69"/>
    <mergeCell ref="E68:E69"/>
    <mergeCell ref="G68:G69"/>
    <mergeCell ref="H68:H69"/>
    <mergeCell ref="I68:I69"/>
    <mergeCell ref="C66:C67"/>
    <mergeCell ref="D66:D67"/>
    <mergeCell ref="E66:E67"/>
    <mergeCell ref="G66:G67"/>
    <mergeCell ref="H66:H67"/>
    <mergeCell ref="K70:K71"/>
    <mergeCell ref="J68:J69"/>
    <mergeCell ref="K68:K69"/>
    <mergeCell ref="C70:C71"/>
    <mergeCell ref="D70:D71"/>
    <mergeCell ref="E70:E71"/>
    <mergeCell ref="G70:G71"/>
    <mergeCell ref="H70:H71"/>
    <mergeCell ref="I70:I71"/>
    <mergeCell ref="J70:J71"/>
    <mergeCell ref="P3:P4"/>
    <mergeCell ref="Q3:Q4"/>
    <mergeCell ref="R3:R4"/>
    <mergeCell ref="S3:S4"/>
    <mergeCell ref="C3:D3"/>
    <mergeCell ref="C14:D14"/>
    <mergeCell ref="C25:D25"/>
    <mergeCell ref="C40:D40"/>
    <mergeCell ref="C51:D51"/>
    <mergeCell ref="P14:P15"/>
    <mergeCell ref="Q14:Q15"/>
    <mergeCell ref="R14:R15"/>
    <mergeCell ref="S14:S15"/>
    <mergeCell ref="P25:P26"/>
    <mergeCell ref="Q25:Q26"/>
    <mergeCell ref="R25:R26"/>
    <mergeCell ref="S25:S26"/>
    <mergeCell ref="P40:P41"/>
    <mergeCell ref="Q40:Q41"/>
    <mergeCell ref="R40:R41"/>
    <mergeCell ref="S40:S41"/>
    <mergeCell ref="P51:P52"/>
    <mergeCell ref="Q51:Q52"/>
    <mergeCell ref="R51:R52"/>
    <mergeCell ref="S51:S52"/>
    <mergeCell ref="P62:P63"/>
    <mergeCell ref="Q62:Q63"/>
    <mergeCell ref="R62:R63"/>
    <mergeCell ref="S62:S63"/>
    <mergeCell ref="P77:P78"/>
    <mergeCell ref="Q77:Q78"/>
    <mergeCell ref="R77:R78"/>
    <mergeCell ref="S77:S78"/>
    <mergeCell ref="P53:P54"/>
    <mergeCell ref="Q53:Q54"/>
    <mergeCell ref="R53:R54"/>
    <mergeCell ref="S53:S54"/>
    <mergeCell ref="P55:P56"/>
    <mergeCell ref="Q55:Q56"/>
    <mergeCell ref="R55:R56"/>
    <mergeCell ref="S55:S56"/>
    <mergeCell ref="P57:P58"/>
    <mergeCell ref="Q57:Q58"/>
    <mergeCell ref="R57:R58"/>
    <mergeCell ref="S57:S58"/>
    <mergeCell ref="P59:P60"/>
    <mergeCell ref="Q59:Q60"/>
    <mergeCell ref="R59:R60"/>
    <mergeCell ref="P88:P89"/>
    <mergeCell ref="Q88:Q89"/>
    <mergeCell ref="R88:R89"/>
    <mergeCell ref="S88:S89"/>
    <mergeCell ref="P99:P100"/>
    <mergeCell ref="Q99:Q100"/>
    <mergeCell ref="R99:R100"/>
    <mergeCell ref="S99:S100"/>
    <mergeCell ref="S59:S60"/>
    <mergeCell ref="P64:P65"/>
    <mergeCell ref="Q64:Q65"/>
    <mergeCell ref="R64:R65"/>
    <mergeCell ref="S64:S65"/>
    <mergeCell ref="P66:P67"/>
    <mergeCell ref="Q66:Q67"/>
    <mergeCell ref="R66:R67"/>
    <mergeCell ref="S66:S67"/>
    <mergeCell ref="P68:P69"/>
    <mergeCell ref="Q68:Q69"/>
    <mergeCell ref="R68:R69"/>
    <mergeCell ref="S68:S69"/>
    <mergeCell ref="P70:P71"/>
    <mergeCell ref="Q70:Q71"/>
    <mergeCell ref="P5:P6"/>
    <mergeCell ref="Q5:Q6"/>
    <mergeCell ref="R5:R6"/>
    <mergeCell ref="S5:S6"/>
    <mergeCell ref="P7:P8"/>
    <mergeCell ref="P9:P10"/>
    <mergeCell ref="P11:P12"/>
    <mergeCell ref="Q11:Q12"/>
    <mergeCell ref="Q9:Q10"/>
    <mergeCell ref="Q7:Q8"/>
    <mergeCell ref="R7:R8"/>
    <mergeCell ref="S7:S8"/>
    <mergeCell ref="S9:S10"/>
    <mergeCell ref="R9:R10"/>
    <mergeCell ref="R11:R12"/>
    <mergeCell ref="S11:S12"/>
    <mergeCell ref="P16:P17"/>
    <mergeCell ref="Q16:Q17"/>
    <mergeCell ref="R16:R17"/>
    <mergeCell ref="S16:S17"/>
    <mergeCell ref="P18:P19"/>
    <mergeCell ref="Q18:Q19"/>
    <mergeCell ref="R18:R19"/>
    <mergeCell ref="S18:S19"/>
    <mergeCell ref="P20:P21"/>
    <mergeCell ref="Q20:Q21"/>
    <mergeCell ref="R20:R21"/>
    <mergeCell ref="S20:S21"/>
    <mergeCell ref="P22:P23"/>
    <mergeCell ref="Q22:Q23"/>
    <mergeCell ref="R22:R23"/>
    <mergeCell ref="S22:S23"/>
    <mergeCell ref="P27:P28"/>
    <mergeCell ref="Q27:Q28"/>
    <mergeCell ref="R27:R28"/>
    <mergeCell ref="S27:S28"/>
    <mergeCell ref="P29:P30"/>
    <mergeCell ref="Q29:Q30"/>
    <mergeCell ref="R29:R30"/>
    <mergeCell ref="S29:S30"/>
    <mergeCell ref="P31:P32"/>
    <mergeCell ref="Q31:Q32"/>
    <mergeCell ref="R31:R32"/>
    <mergeCell ref="S31:S32"/>
    <mergeCell ref="P33:P34"/>
    <mergeCell ref="Q33:Q34"/>
    <mergeCell ref="R33:R34"/>
    <mergeCell ref="S33:S34"/>
    <mergeCell ref="P42:P43"/>
    <mergeCell ref="Q42:Q43"/>
    <mergeCell ref="R42:R43"/>
    <mergeCell ref="S42:S43"/>
    <mergeCell ref="P44:P45"/>
    <mergeCell ref="Q44:Q45"/>
    <mergeCell ref="R44:R45"/>
    <mergeCell ref="S44:S45"/>
    <mergeCell ref="P46:P47"/>
    <mergeCell ref="Q46:Q47"/>
    <mergeCell ref="R46:R47"/>
    <mergeCell ref="S46:S47"/>
    <mergeCell ref="P48:P49"/>
    <mergeCell ref="Q48:Q49"/>
    <mergeCell ref="R48:R49"/>
    <mergeCell ref="S48:S49"/>
    <mergeCell ref="R70:R71"/>
    <mergeCell ref="S70:S71"/>
    <mergeCell ref="P79:P80"/>
    <mergeCell ref="Q79:Q80"/>
    <mergeCell ref="R79:R80"/>
    <mergeCell ref="S79:S80"/>
    <mergeCell ref="P81:P82"/>
    <mergeCell ref="Q81:Q82"/>
    <mergeCell ref="R81:R82"/>
    <mergeCell ref="S81:S82"/>
    <mergeCell ref="P94:P95"/>
    <mergeCell ref="Q94:Q95"/>
    <mergeCell ref="R94:R95"/>
    <mergeCell ref="S94:S95"/>
    <mergeCell ref="P105:P106"/>
    <mergeCell ref="Q105:Q106"/>
    <mergeCell ref="R105:R106"/>
    <mergeCell ref="S105:S106"/>
    <mergeCell ref="P83:P84"/>
    <mergeCell ref="Q83:Q84"/>
    <mergeCell ref="R83:R84"/>
    <mergeCell ref="S83:S84"/>
    <mergeCell ref="P85:P86"/>
    <mergeCell ref="Q85:Q86"/>
    <mergeCell ref="R85:R86"/>
    <mergeCell ref="S85:S86"/>
    <mergeCell ref="Q90:Q91"/>
    <mergeCell ref="R90:R91"/>
    <mergeCell ref="S90:S91"/>
    <mergeCell ref="P107:P108"/>
    <mergeCell ref="Q107:Q108"/>
    <mergeCell ref="R107:R108"/>
    <mergeCell ref="S107:S108"/>
    <mergeCell ref="B1:S1"/>
    <mergeCell ref="B38:S38"/>
    <mergeCell ref="B75:S75"/>
    <mergeCell ref="P96:P97"/>
    <mergeCell ref="Q96:Q97"/>
    <mergeCell ref="R96:R97"/>
    <mergeCell ref="S96:S97"/>
    <mergeCell ref="P101:P102"/>
    <mergeCell ref="Q101:Q102"/>
    <mergeCell ref="R101:R102"/>
    <mergeCell ref="S101:S102"/>
    <mergeCell ref="P103:P104"/>
    <mergeCell ref="Q103:Q104"/>
    <mergeCell ref="R103:R104"/>
    <mergeCell ref="S103:S104"/>
    <mergeCell ref="P90:P91"/>
    <mergeCell ref="P92:P93"/>
    <mergeCell ref="Q92:Q93"/>
    <mergeCell ref="R92:R93"/>
    <mergeCell ref="S92:S93"/>
  </mergeCells>
  <pageMargins left="0.7" right="0.7" top="0.75" bottom="0.75" header="0.3" footer="0.3"/>
  <ignoredErrors>
    <ignoredError sqref="J7 I5 G7:H8 G9 J11 J16:J23 G16:H21 I20 I16 G27:J28 G29:J30 G31:J32 J33 D33 D22 D11 G42:J49 G53:J60 G64:J71 D48 D59 D70 G79:J86 D85 D96 G90:J97 D107 G103:J104 H11 G108:J108 G107 H107:J107 G106:J106 G105:J105 G101:J10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206C-9301-4CC3-AD84-A35126EFB604}">
  <dimension ref="B2:S21"/>
  <sheetViews>
    <sheetView zoomScale="85" zoomScaleNormal="85" workbookViewId="0">
      <selection activeCell="K16" sqref="K16:K21"/>
    </sheetView>
  </sheetViews>
  <sheetFormatPr defaultRowHeight="15" x14ac:dyDescent="0.25"/>
  <cols>
    <col min="1" max="1" width="4.28515625" style="2" customWidth="1"/>
    <col min="2" max="2" width="11.28515625" style="2" customWidth="1"/>
    <col min="3" max="4" width="11.42578125" style="2" customWidth="1"/>
    <col min="5" max="5" width="10" style="2" customWidth="1"/>
    <col min="6" max="6" width="12.85546875" style="2" customWidth="1"/>
    <col min="7" max="7" width="9.5703125" style="2" hidden="1" customWidth="1"/>
    <col min="8" max="8" width="8.7109375" style="2" hidden="1" customWidth="1"/>
    <col min="9" max="10" width="10.140625" style="2" hidden="1" customWidth="1"/>
    <col min="11" max="14" width="8.85546875" style="2" customWidth="1"/>
    <col min="15" max="15" width="13.42578125" style="2" hidden="1" customWidth="1"/>
    <col min="16" max="19" width="13.42578125" style="2" bestFit="1" customWidth="1"/>
    <col min="20" max="16384" width="9.140625" style="2"/>
  </cols>
  <sheetData>
    <row r="2" spans="2:19" x14ac:dyDescent="0.25">
      <c r="B2" s="69" t="s">
        <v>3</v>
      </c>
      <c r="C2" s="50" t="s">
        <v>109</v>
      </c>
      <c r="D2" s="51"/>
      <c r="E2" s="69" t="s">
        <v>0</v>
      </c>
      <c r="F2" s="69" t="s">
        <v>22</v>
      </c>
      <c r="G2" s="82" t="s">
        <v>46</v>
      </c>
      <c r="H2" s="82"/>
      <c r="I2" s="82"/>
      <c r="J2" s="82"/>
      <c r="K2" s="82" t="s">
        <v>116</v>
      </c>
      <c r="L2" s="82"/>
      <c r="M2" s="82"/>
      <c r="N2" s="82"/>
      <c r="O2" s="46" t="s">
        <v>115</v>
      </c>
      <c r="P2" s="46" t="s">
        <v>111</v>
      </c>
      <c r="Q2" s="46" t="s">
        <v>112</v>
      </c>
      <c r="R2" s="46" t="s">
        <v>113</v>
      </c>
      <c r="S2" s="46" t="s">
        <v>114</v>
      </c>
    </row>
    <row r="3" spans="2:19" ht="30" x14ac:dyDescent="0.25">
      <c r="B3" s="69"/>
      <c r="C3" s="6" t="s">
        <v>5</v>
      </c>
      <c r="D3" s="7" t="s">
        <v>110</v>
      </c>
      <c r="E3" s="69"/>
      <c r="F3" s="69"/>
      <c r="G3" s="13" t="s">
        <v>1</v>
      </c>
      <c r="H3" s="14" t="s">
        <v>8</v>
      </c>
      <c r="I3" s="14" t="s">
        <v>9</v>
      </c>
      <c r="J3" s="14" t="s">
        <v>7</v>
      </c>
      <c r="K3" s="13" t="s">
        <v>10</v>
      </c>
      <c r="L3" s="13" t="s">
        <v>11</v>
      </c>
      <c r="M3" s="13" t="s">
        <v>12</v>
      </c>
      <c r="N3" s="13" t="s">
        <v>13</v>
      </c>
      <c r="O3" s="47"/>
      <c r="P3" s="47"/>
      <c r="Q3" s="47"/>
      <c r="R3" s="47"/>
      <c r="S3" s="47"/>
    </row>
    <row r="4" spans="2:19" ht="15.75" x14ac:dyDescent="0.25">
      <c r="B4" s="83" t="s">
        <v>4</v>
      </c>
      <c r="C4" s="83" t="s">
        <v>6</v>
      </c>
      <c r="D4" s="84">
        <v>1E-4</v>
      </c>
      <c r="E4" s="83">
        <v>10</v>
      </c>
      <c r="F4" s="19" t="s">
        <v>18</v>
      </c>
      <c r="G4" s="84" t="s">
        <v>24</v>
      </c>
      <c r="H4" s="84">
        <v>0.96060000000000001</v>
      </c>
      <c r="I4" s="84">
        <v>0.26950000000000002</v>
      </c>
      <c r="J4" s="84">
        <v>0.90249999999999997</v>
      </c>
      <c r="K4" s="86">
        <v>0.9</v>
      </c>
      <c r="L4" s="24">
        <v>0.87</v>
      </c>
      <c r="M4" s="24">
        <v>0.95</v>
      </c>
      <c r="N4" s="24">
        <v>0.91</v>
      </c>
      <c r="O4" s="83">
        <f>ROUND(($K4*0.5)+((($N4+$N5)/2)*0.5),2)</f>
        <v>0.9</v>
      </c>
      <c r="P4" s="83">
        <f>ROUND(($K4*0.6)+((($N4+$N5)/2)*0.4),2)</f>
        <v>0.9</v>
      </c>
      <c r="Q4" s="83">
        <f>ROUND(($K4*0.7)+((($N4+$N5)/2)*0.3),2)</f>
        <v>0.9</v>
      </c>
      <c r="R4" s="83">
        <f>ROUND(($K4*0.8)+((($N4+$N5)/2)*0.2),2)</f>
        <v>0.9</v>
      </c>
      <c r="S4" s="83">
        <f>ROUND(($K4*0.9)+((($N4+$N5)/2)*0.1),2)</f>
        <v>0.9</v>
      </c>
    </row>
    <row r="5" spans="2:19" ht="15.75" x14ac:dyDescent="0.25">
      <c r="B5" s="83"/>
      <c r="C5" s="83"/>
      <c r="D5" s="84"/>
      <c r="E5" s="83"/>
      <c r="F5" s="19" t="s">
        <v>17</v>
      </c>
      <c r="G5" s="84"/>
      <c r="H5" s="84"/>
      <c r="I5" s="84"/>
      <c r="J5" s="84"/>
      <c r="K5" s="86"/>
      <c r="L5" s="24">
        <v>0.94</v>
      </c>
      <c r="M5" s="24">
        <v>0.86</v>
      </c>
      <c r="N5" s="24">
        <v>0.9</v>
      </c>
      <c r="O5" s="83"/>
      <c r="P5" s="83"/>
      <c r="Q5" s="83"/>
      <c r="R5" s="83"/>
      <c r="S5" s="83"/>
    </row>
    <row r="6" spans="2:19" ht="15.75" x14ac:dyDescent="0.25">
      <c r="B6" s="83" t="s">
        <v>14</v>
      </c>
      <c r="C6" s="83" t="s">
        <v>6</v>
      </c>
      <c r="D6" s="84">
        <v>1E-4</v>
      </c>
      <c r="E6" s="83">
        <v>10</v>
      </c>
      <c r="F6" s="19" t="s">
        <v>18</v>
      </c>
      <c r="G6" s="84" t="s">
        <v>35</v>
      </c>
      <c r="H6" s="84" t="s">
        <v>36</v>
      </c>
      <c r="I6" s="84" t="s">
        <v>37</v>
      </c>
      <c r="J6" s="84" t="s">
        <v>38</v>
      </c>
      <c r="K6" s="85">
        <v>0.88</v>
      </c>
      <c r="L6" s="24">
        <v>0.81</v>
      </c>
      <c r="M6" s="24">
        <v>0.96</v>
      </c>
      <c r="N6" s="24">
        <v>0.88</v>
      </c>
      <c r="O6" s="83">
        <f t="shared" ref="O6" si="0">ROUND(($K6*0.5)+((($N6+$N7)/2)*0.5),2)</f>
        <v>0.88</v>
      </c>
      <c r="P6" s="83">
        <f t="shared" ref="P6" si="1">ROUND(($K6*0.6)+((($N6+$N7)/2)*0.4),2)</f>
        <v>0.88</v>
      </c>
      <c r="Q6" s="83">
        <f t="shared" ref="Q6" si="2">ROUND(($K6*0.7)+((($N6+$N7)/2)*0.3),2)</f>
        <v>0.88</v>
      </c>
      <c r="R6" s="83">
        <f t="shared" ref="R6" si="3">ROUND(($K6*0.8)+((($N6+$N7)/2)*0.2),2)</f>
        <v>0.88</v>
      </c>
      <c r="S6" s="83">
        <f t="shared" ref="S6" si="4">ROUND(($K6*0.9)+((($N6+$N7)/2)*0.1),2)</f>
        <v>0.88</v>
      </c>
    </row>
    <row r="7" spans="2:19" ht="15.75" x14ac:dyDescent="0.25">
      <c r="B7" s="83"/>
      <c r="C7" s="83"/>
      <c r="D7" s="84"/>
      <c r="E7" s="83"/>
      <c r="F7" s="19" t="s">
        <v>17</v>
      </c>
      <c r="G7" s="84"/>
      <c r="H7" s="84"/>
      <c r="I7" s="84"/>
      <c r="J7" s="84"/>
      <c r="K7" s="85"/>
      <c r="L7" s="24">
        <v>0.95</v>
      </c>
      <c r="M7" s="24">
        <v>0.78</v>
      </c>
      <c r="N7" s="24">
        <v>0.86</v>
      </c>
      <c r="O7" s="83"/>
      <c r="P7" s="83"/>
      <c r="Q7" s="83"/>
      <c r="R7" s="83"/>
      <c r="S7" s="83"/>
    </row>
    <row r="8" spans="2:19" ht="15.75" x14ac:dyDescent="0.25">
      <c r="B8" s="83" t="s">
        <v>15</v>
      </c>
      <c r="C8" s="83" t="s">
        <v>2</v>
      </c>
      <c r="D8" s="84" t="s">
        <v>25</v>
      </c>
      <c r="E8" s="83">
        <v>10</v>
      </c>
      <c r="F8" s="19" t="s">
        <v>18</v>
      </c>
      <c r="G8" s="83">
        <v>1.6199999999999999E-2</v>
      </c>
      <c r="H8" s="83">
        <v>0.99809999999999999</v>
      </c>
      <c r="I8" s="83">
        <v>0.44340000000000002</v>
      </c>
      <c r="J8" s="84" t="s">
        <v>51</v>
      </c>
      <c r="K8" s="85">
        <v>0.93</v>
      </c>
      <c r="L8" s="24">
        <v>0.91</v>
      </c>
      <c r="M8" s="24">
        <v>0.95</v>
      </c>
      <c r="N8" s="24">
        <v>0.93</v>
      </c>
      <c r="O8" s="83">
        <f t="shared" ref="O8" si="5">ROUND(($K8*0.5)+((($N8+$N9)/2)*0.5),2)</f>
        <v>0.93</v>
      </c>
      <c r="P8" s="83">
        <f t="shared" ref="P8" si="6">ROUND(($K8*0.6)+((($N8+$N9)/2)*0.4),2)</f>
        <v>0.93</v>
      </c>
      <c r="Q8" s="83">
        <f t="shared" ref="Q8" si="7">ROUND(($K8*0.7)+((($N8+$N9)/2)*0.3),2)</f>
        <v>0.93</v>
      </c>
      <c r="R8" s="83">
        <f t="shared" ref="R8" si="8">ROUND(($K8*0.8)+((($N8+$N9)/2)*0.2),2)</f>
        <v>0.93</v>
      </c>
      <c r="S8" s="83">
        <f t="shared" ref="S8" si="9">ROUND(($K8*0.9)+((($N8+$N9)/2)*0.1),2)</f>
        <v>0.93</v>
      </c>
    </row>
    <row r="9" spans="2:19" ht="15.75" x14ac:dyDescent="0.25">
      <c r="B9" s="83"/>
      <c r="C9" s="83"/>
      <c r="D9" s="84"/>
      <c r="E9" s="83"/>
      <c r="F9" s="19" t="s">
        <v>17</v>
      </c>
      <c r="G9" s="83"/>
      <c r="H9" s="83"/>
      <c r="I9" s="83"/>
      <c r="J9" s="84"/>
      <c r="K9" s="85"/>
      <c r="L9" s="24">
        <v>0.94</v>
      </c>
      <c r="M9" s="24">
        <v>0.91</v>
      </c>
      <c r="N9" s="24">
        <v>0.93</v>
      </c>
      <c r="O9" s="83"/>
      <c r="P9" s="83"/>
      <c r="Q9" s="83"/>
      <c r="R9" s="83"/>
      <c r="S9" s="83"/>
    </row>
    <row r="10" spans="2:19" ht="15.75" x14ac:dyDescent="0.25">
      <c r="B10" s="87" t="s">
        <v>4</v>
      </c>
      <c r="C10" s="87" t="s">
        <v>6</v>
      </c>
      <c r="D10" s="88">
        <v>1E-4</v>
      </c>
      <c r="E10" s="87">
        <v>20</v>
      </c>
      <c r="F10" s="12" t="s">
        <v>18</v>
      </c>
      <c r="G10" s="88" t="s">
        <v>56</v>
      </c>
      <c r="H10" s="88" t="s">
        <v>57</v>
      </c>
      <c r="I10" s="88" t="s">
        <v>58</v>
      </c>
      <c r="J10" s="88" t="s">
        <v>59</v>
      </c>
      <c r="K10" s="90">
        <v>0.92</v>
      </c>
      <c r="L10" s="26">
        <v>0.9</v>
      </c>
      <c r="M10" s="26">
        <v>0.95</v>
      </c>
      <c r="N10" s="26">
        <v>0.92</v>
      </c>
      <c r="O10" s="87">
        <f t="shared" ref="O10" si="10">ROUND(($K10*0.5)+((($N10+$N11)/2)*0.5),2)</f>
        <v>0.92</v>
      </c>
      <c r="P10" s="87">
        <f t="shared" ref="P10" si="11">ROUND(($K10*0.6)+((($N10+$N11)/2)*0.4),2)</f>
        <v>0.92</v>
      </c>
      <c r="Q10" s="87">
        <f t="shared" ref="Q10" si="12">ROUND(($K10*0.7)+((($N10+$N11)/2)*0.3),2)</f>
        <v>0.92</v>
      </c>
      <c r="R10" s="87">
        <f t="shared" ref="R10" si="13">ROUND(($K10*0.8)+((($N10+$N11)/2)*0.2),2)</f>
        <v>0.92</v>
      </c>
      <c r="S10" s="87">
        <f t="shared" ref="S10" si="14">ROUND(($K10*0.9)+((($N10+$N11)/2)*0.1),2)</f>
        <v>0.92</v>
      </c>
    </row>
    <row r="11" spans="2:19" ht="15.75" x14ac:dyDescent="0.25">
      <c r="B11" s="87"/>
      <c r="C11" s="87"/>
      <c r="D11" s="88"/>
      <c r="E11" s="87"/>
      <c r="F11" s="12" t="s">
        <v>17</v>
      </c>
      <c r="G11" s="88"/>
      <c r="H11" s="88"/>
      <c r="I11" s="88"/>
      <c r="J11" s="88"/>
      <c r="K11" s="90"/>
      <c r="L11" s="26">
        <v>0.94</v>
      </c>
      <c r="M11" s="26">
        <v>0.89</v>
      </c>
      <c r="N11" s="26">
        <v>0.92</v>
      </c>
      <c r="O11" s="87"/>
      <c r="P11" s="87"/>
      <c r="Q11" s="87"/>
      <c r="R11" s="87"/>
      <c r="S11" s="87"/>
    </row>
    <row r="12" spans="2:19" ht="15.75" x14ac:dyDescent="0.25">
      <c r="B12" s="87" t="s">
        <v>14</v>
      </c>
      <c r="C12" s="87" t="s">
        <v>6</v>
      </c>
      <c r="D12" s="88">
        <v>1E-4</v>
      </c>
      <c r="E12" s="87">
        <v>20</v>
      </c>
      <c r="F12" s="12" t="s">
        <v>18</v>
      </c>
      <c r="G12" s="88" t="s">
        <v>68</v>
      </c>
      <c r="H12" s="88" t="s">
        <v>69</v>
      </c>
      <c r="I12" s="88" t="s">
        <v>70</v>
      </c>
      <c r="J12" s="88" t="s">
        <v>71</v>
      </c>
      <c r="K12" s="89">
        <v>0.94</v>
      </c>
      <c r="L12" s="26">
        <v>0.93</v>
      </c>
      <c r="M12" s="26">
        <v>0.94</v>
      </c>
      <c r="N12" s="26">
        <v>0.94</v>
      </c>
      <c r="O12" s="87">
        <f t="shared" ref="O12" si="15">ROUND(($K12*0.5)+((($N12+$N13)/2)*0.5),2)</f>
        <v>0.94</v>
      </c>
      <c r="P12" s="87">
        <f t="shared" ref="P12" si="16">ROUND(($K12*0.6)+((($N12+$N13)/2)*0.4),2)</f>
        <v>0.94</v>
      </c>
      <c r="Q12" s="87">
        <f t="shared" ref="Q12" si="17">ROUND(($K12*0.7)+((($N12+$N13)/2)*0.3),2)</f>
        <v>0.94</v>
      </c>
      <c r="R12" s="87">
        <f t="shared" ref="R12" si="18">ROUND(($K12*0.8)+((($N12+$N13)/2)*0.2),2)</f>
        <v>0.94</v>
      </c>
      <c r="S12" s="87">
        <f t="shared" ref="S12" si="19">ROUND(($K12*0.9)+((($N12+$N13)/2)*0.1),2)</f>
        <v>0.94</v>
      </c>
    </row>
    <row r="13" spans="2:19" ht="15.75" x14ac:dyDescent="0.25">
      <c r="B13" s="87"/>
      <c r="C13" s="87"/>
      <c r="D13" s="88"/>
      <c r="E13" s="87"/>
      <c r="F13" s="12" t="s">
        <v>17</v>
      </c>
      <c r="G13" s="88"/>
      <c r="H13" s="88"/>
      <c r="I13" s="88"/>
      <c r="J13" s="88"/>
      <c r="K13" s="89"/>
      <c r="L13" s="26">
        <v>0.94</v>
      </c>
      <c r="M13" s="26">
        <v>0.93</v>
      </c>
      <c r="N13" s="26">
        <v>0.93</v>
      </c>
      <c r="O13" s="87"/>
      <c r="P13" s="87"/>
      <c r="Q13" s="87"/>
      <c r="R13" s="87"/>
      <c r="S13" s="87"/>
    </row>
    <row r="14" spans="2:19" ht="15.75" x14ac:dyDescent="0.25">
      <c r="B14" s="87" t="s">
        <v>15</v>
      </c>
      <c r="C14" s="87" t="s">
        <v>2</v>
      </c>
      <c r="D14" s="88" t="s">
        <v>25</v>
      </c>
      <c r="E14" s="87">
        <v>20</v>
      </c>
      <c r="F14" s="12" t="s">
        <v>18</v>
      </c>
      <c r="G14" s="88">
        <v>9.2999999999999992E-3</v>
      </c>
      <c r="H14" s="87">
        <v>0.99939999999999996</v>
      </c>
      <c r="I14" s="87">
        <v>0.43519999999999998</v>
      </c>
      <c r="J14" s="88" t="s">
        <v>59</v>
      </c>
      <c r="K14" s="89">
        <v>0.92</v>
      </c>
      <c r="L14" s="25">
        <v>0.9</v>
      </c>
      <c r="M14" s="26">
        <v>0.94</v>
      </c>
      <c r="N14" s="26">
        <v>0.92</v>
      </c>
      <c r="O14" s="87">
        <f t="shared" ref="O14" si="20">ROUND(($K14*0.5)+((($N14+$N15)/2)*0.5),2)</f>
        <v>0.92</v>
      </c>
      <c r="P14" s="87">
        <f t="shared" ref="P14" si="21">ROUND(($K14*0.6)+((($N14+$N15)/2)*0.4),2)</f>
        <v>0.92</v>
      </c>
      <c r="Q14" s="87">
        <f t="shared" ref="Q14" si="22">ROUND(($K14*0.7)+((($N14+$N15)/2)*0.3),2)</f>
        <v>0.92</v>
      </c>
      <c r="R14" s="87">
        <f t="shared" ref="R14" si="23">ROUND(($K14*0.8)+((($N14+$N15)/2)*0.2),2)</f>
        <v>0.92</v>
      </c>
      <c r="S14" s="87">
        <f t="shared" ref="S14" si="24">ROUND(($K14*0.9)+((($N14+$N15)/2)*0.1),2)</f>
        <v>0.92</v>
      </c>
    </row>
    <row r="15" spans="2:19" ht="15.75" x14ac:dyDescent="0.25">
      <c r="B15" s="87"/>
      <c r="C15" s="87"/>
      <c r="D15" s="88"/>
      <c r="E15" s="87"/>
      <c r="F15" s="12" t="s">
        <v>17</v>
      </c>
      <c r="G15" s="88"/>
      <c r="H15" s="87"/>
      <c r="I15" s="87"/>
      <c r="J15" s="88"/>
      <c r="K15" s="89"/>
      <c r="L15" s="26">
        <v>0.94</v>
      </c>
      <c r="M15" s="25">
        <v>0.9</v>
      </c>
      <c r="N15" s="26">
        <v>0.92</v>
      </c>
      <c r="O15" s="87"/>
      <c r="P15" s="87"/>
      <c r="Q15" s="87"/>
      <c r="R15" s="87"/>
      <c r="S15" s="87"/>
    </row>
    <row r="16" spans="2:19" ht="15.75" x14ac:dyDescent="0.25">
      <c r="B16" s="91" t="s">
        <v>4</v>
      </c>
      <c r="C16" s="91" t="s">
        <v>6</v>
      </c>
      <c r="D16" s="92">
        <v>1E-4</v>
      </c>
      <c r="E16" s="91">
        <v>30</v>
      </c>
      <c r="F16" s="10" t="s">
        <v>18</v>
      </c>
      <c r="G16" s="92" t="s">
        <v>86</v>
      </c>
      <c r="H16" s="92" t="s">
        <v>87</v>
      </c>
      <c r="I16" s="92" t="s">
        <v>88</v>
      </c>
      <c r="J16" s="92" t="s">
        <v>89</v>
      </c>
      <c r="K16" s="94">
        <v>0.92</v>
      </c>
      <c r="L16" s="28">
        <v>0.9</v>
      </c>
      <c r="M16" s="28">
        <v>0.95</v>
      </c>
      <c r="N16" s="28">
        <v>0.92</v>
      </c>
      <c r="O16" s="91">
        <f t="shared" ref="O16" si="25">ROUND(($K16*0.5)+((($N16+$N17)/2)*0.5),2)</f>
        <v>0.92</v>
      </c>
      <c r="P16" s="91">
        <f t="shared" ref="P16" si="26">ROUND(($K16*0.6)+((($N16+$N17)/2)*0.4),2)</f>
        <v>0.92</v>
      </c>
      <c r="Q16" s="91">
        <f t="shared" ref="Q16" si="27">ROUND(($K16*0.7)+((($N16+$N17)/2)*0.3),2)</f>
        <v>0.92</v>
      </c>
      <c r="R16" s="91">
        <f t="shared" ref="R16" si="28">ROUND(($K16*0.8)+((($N16+$N17)/2)*0.2),2)</f>
        <v>0.92</v>
      </c>
      <c r="S16" s="91">
        <f t="shared" ref="S16" si="29">ROUND(($K16*0.9)+((($N16+$N17)/2)*0.1),2)</f>
        <v>0.92</v>
      </c>
    </row>
    <row r="17" spans="2:19" ht="15.75" x14ac:dyDescent="0.25">
      <c r="B17" s="91"/>
      <c r="C17" s="91"/>
      <c r="D17" s="92"/>
      <c r="E17" s="91"/>
      <c r="F17" s="10" t="s">
        <v>17</v>
      </c>
      <c r="G17" s="92"/>
      <c r="H17" s="92"/>
      <c r="I17" s="92"/>
      <c r="J17" s="92"/>
      <c r="K17" s="94"/>
      <c r="L17" s="28">
        <v>0.94</v>
      </c>
      <c r="M17" s="28">
        <v>0.9</v>
      </c>
      <c r="N17" s="28">
        <v>0.92</v>
      </c>
      <c r="O17" s="91"/>
      <c r="P17" s="91"/>
      <c r="Q17" s="91"/>
      <c r="R17" s="91"/>
      <c r="S17" s="91"/>
    </row>
    <row r="18" spans="2:19" ht="15.75" x14ac:dyDescent="0.25">
      <c r="B18" s="91" t="s">
        <v>14</v>
      </c>
      <c r="C18" s="91" t="s">
        <v>6</v>
      </c>
      <c r="D18" s="92">
        <v>1E-4</v>
      </c>
      <c r="E18" s="91">
        <v>30</v>
      </c>
      <c r="F18" s="10" t="s">
        <v>18</v>
      </c>
      <c r="G18" s="92" t="s">
        <v>97</v>
      </c>
      <c r="H18" s="92" t="s">
        <v>69</v>
      </c>
      <c r="I18" s="92" t="s">
        <v>98</v>
      </c>
      <c r="J18" s="92" t="s">
        <v>99</v>
      </c>
      <c r="K18" s="93">
        <v>0.93</v>
      </c>
      <c r="L18" s="28">
        <v>0.91</v>
      </c>
      <c r="M18" s="28">
        <v>0.94</v>
      </c>
      <c r="N18" s="28">
        <v>0.93</v>
      </c>
      <c r="O18" s="91">
        <f t="shared" ref="O18" si="30">ROUND(($K18*0.5)+((($N18+$N19)/2)*0.5),2)</f>
        <v>0.93</v>
      </c>
      <c r="P18" s="91">
        <f t="shared" ref="P18" si="31">ROUND(($K18*0.6)+((($N18+$N19)/2)*0.4),2)</f>
        <v>0.93</v>
      </c>
      <c r="Q18" s="91">
        <f t="shared" ref="Q18" si="32">ROUND(($K18*0.7)+((($N18+$N19)/2)*0.3),2)</f>
        <v>0.93</v>
      </c>
      <c r="R18" s="91">
        <f t="shared" ref="R18" si="33">ROUND(($K18*0.8)+((($N18+$N19)/2)*0.2),2)</f>
        <v>0.93</v>
      </c>
      <c r="S18" s="91">
        <f t="shared" ref="S18" si="34">ROUND(($K18*0.9)+((($N18+$N19)/2)*0.1),2)</f>
        <v>0.93</v>
      </c>
    </row>
    <row r="19" spans="2:19" ht="15.75" x14ac:dyDescent="0.25">
      <c r="B19" s="91"/>
      <c r="C19" s="91"/>
      <c r="D19" s="92"/>
      <c r="E19" s="91"/>
      <c r="F19" s="10" t="s">
        <v>17</v>
      </c>
      <c r="G19" s="92"/>
      <c r="H19" s="92"/>
      <c r="I19" s="92"/>
      <c r="J19" s="92"/>
      <c r="K19" s="93"/>
      <c r="L19" s="28">
        <v>0.94</v>
      </c>
      <c r="M19" s="28">
        <v>0.91</v>
      </c>
      <c r="N19" s="28">
        <v>0.92</v>
      </c>
      <c r="O19" s="91"/>
      <c r="P19" s="91"/>
      <c r="Q19" s="91"/>
      <c r="R19" s="91"/>
      <c r="S19" s="91"/>
    </row>
    <row r="20" spans="2:19" ht="15.75" x14ac:dyDescent="0.25">
      <c r="B20" s="91" t="s">
        <v>15</v>
      </c>
      <c r="C20" s="91" t="s">
        <v>2</v>
      </c>
      <c r="D20" s="92" t="s">
        <v>25</v>
      </c>
      <c r="E20" s="91">
        <v>30</v>
      </c>
      <c r="F20" s="10" t="s">
        <v>18</v>
      </c>
      <c r="G20" s="92" t="s">
        <v>105</v>
      </c>
      <c r="H20" s="92" t="s">
        <v>117</v>
      </c>
      <c r="I20" s="91">
        <v>0.47739999999999999</v>
      </c>
      <c r="J20" s="92" t="s">
        <v>89</v>
      </c>
      <c r="K20" s="93">
        <v>0.92</v>
      </c>
      <c r="L20" s="27">
        <v>0.9</v>
      </c>
      <c r="M20" s="28">
        <v>0.95</v>
      </c>
      <c r="N20" s="28">
        <v>0.92</v>
      </c>
      <c r="O20" s="91">
        <f t="shared" ref="O20" si="35">ROUND(($K20*0.5)+((($N20+$N21)/2)*0.5),2)</f>
        <v>0.92</v>
      </c>
      <c r="P20" s="91">
        <f t="shared" ref="P20" si="36">ROUND(($K20*0.6)+((($N20+$N21)/2)*0.4),2)</f>
        <v>0.92</v>
      </c>
      <c r="Q20" s="91">
        <f t="shared" ref="Q20" si="37">ROUND(($K20*0.7)+((($N20+$N21)/2)*0.3),2)</f>
        <v>0.92</v>
      </c>
      <c r="R20" s="91">
        <f t="shared" ref="R20" si="38">ROUND(($K20*0.8)+((($N20+$N21)/2)*0.2),2)</f>
        <v>0.92</v>
      </c>
      <c r="S20" s="91">
        <f t="shared" ref="S20" si="39">ROUND(($K20*0.9)+((($N20+$N21)/2)*0.1),2)</f>
        <v>0.92</v>
      </c>
    </row>
    <row r="21" spans="2:19" ht="15.75" x14ac:dyDescent="0.25">
      <c r="B21" s="91"/>
      <c r="C21" s="91"/>
      <c r="D21" s="92"/>
      <c r="E21" s="91"/>
      <c r="F21" s="10" t="s">
        <v>17</v>
      </c>
      <c r="G21" s="92"/>
      <c r="H21" s="92"/>
      <c r="I21" s="91"/>
      <c r="J21" s="92"/>
      <c r="K21" s="93"/>
      <c r="L21" s="28">
        <v>0.94</v>
      </c>
      <c r="M21" s="27">
        <v>0.9</v>
      </c>
      <c r="N21" s="28">
        <v>0.92</v>
      </c>
      <c r="O21" s="91"/>
      <c r="P21" s="91"/>
      <c r="Q21" s="91"/>
      <c r="R21" s="91"/>
      <c r="S21" s="91"/>
    </row>
  </sheetData>
  <mergeCells count="137">
    <mergeCell ref="B16:B17"/>
    <mergeCell ref="B18:B19"/>
    <mergeCell ref="B20:B21"/>
    <mergeCell ref="P20:P21"/>
    <mergeCell ref="Q20:Q21"/>
    <mergeCell ref="R20:R21"/>
    <mergeCell ref="R16:R17"/>
    <mergeCell ref="E16:E17"/>
    <mergeCell ref="K16:K17"/>
    <mergeCell ref="S20:S21"/>
    <mergeCell ref="S18:S19"/>
    <mergeCell ref="C20:C21"/>
    <mergeCell ref="D20:D21"/>
    <mergeCell ref="E20:E21"/>
    <mergeCell ref="G20:G21"/>
    <mergeCell ref="H20:H21"/>
    <mergeCell ref="I20:I21"/>
    <mergeCell ref="J20:J21"/>
    <mergeCell ref="K20:K21"/>
    <mergeCell ref="O20:O21"/>
    <mergeCell ref="J18:J19"/>
    <mergeCell ref="K18:K19"/>
    <mergeCell ref="O18:O19"/>
    <mergeCell ref="P18:P19"/>
    <mergeCell ref="Q18:Q19"/>
    <mergeCell ref="R18:R19"/>
    <mergeCell ref="S16:S17"/>
    <mergeCell ref="C18:C19"/>
    <mergeCell ref="D18:D19"/>
    <mergeCell ref="E18:E19"/>
    <mergeCell ref="G18:G19"/>
    <mergeCell ref="H18:H19"/>
    <mergeCell ref="I18:I19"/>
    <mergeCell ref="I16:I17"/>
    <mergeCell ref="J16:J17"/>
    <mergeCell ref="O16:O17"/>
    <mergeCell ref="P16:P17"/>
    <mergeCell ref="Q16:Q17"/>
    <mergeCell ref="C16:C17"/>
    <mergeCell ref="D16:D17"/>
    <mergeCell ref="G16:G17"/>
    <mergeCell ref="H16:H17"/>
    <mergeCell ref="R14:R15"/>
    <mergeCell ref="S14:S15"/>
    <mergeCell ref="B10:B11"/>
    <mergeCell ref="B12:B13"/>
    <mergeCell ref="B14:B15"/>
    <mergeCell ref="I14:I15"/>
    <mergeCell ref="J14:J15"/>
    <mergeCell ref="K14:K15"/>
    <mergeCell ref="O14:O15"/>
    <mergeCell ref="P14:P15"/>
    <mergeCell ref="Q14:Q15"/>
    <mergeCell ref="O12:O13"/>
    <mergeCell ref="P12:P13"/>
    <mergeCell ref="Q12:Q13"/>
    <mergeCell ref="R12:R13"/>
    <mergeCell ref="S12:S13"/>
    <mergeCell ref="C14:C15"/>
    <mergeCell ref="D14:D15"/>
    <mergeCell ref="E14:E15"/>
    <mergeCell ref="G14:G15"/>
    <mergeCell ref="H14:H15"/>
    <mergeCell ref="R10:R11"/>
    <mergeCell ref="S10:S11"/>
    <mergeCell ref="C12:C13"/>
    <mergeCell ref="D12:D13"/>
    <mergeCell ref="E12:E13"/>
    <mergeCell ref="G12:G13"/>
    <mergeCell ref="H12:H13"/>
    <mergeCell ref="I12:I13"/>
    <mergeCell ref="J12:J13"/>
    <mergeCell ref="K12:K13"/>
    <mergeCell ref="I10:I11"/>
    <mergeCell ref="J10:J11"/>
    <mergeCell ref="K10:K11"/>
    <mergeCell ref="O10:O11"/>
    <mergeCell ref="P10:P11"/>
    <mergeCell ref="Q10:Q11"/>
    <mergeCell ref="S8:S9"/>
    <mergeCell ref="C10:C11"/>
    <mergeCell ref="D10:D11"/>
    <mergeCell ref="E10:E11"/>
    <mergeCell ref="G10:G11"/>
    <mergeCell ref="H10:H11"/>
    <mergeCell ref="J8:J9"/>
    <mergeCell ref="K8:K9"/>
    <mergeCell ref="O8:O9"/>
    <mergeCell ref="P8:P9"/>
    <mergeCell ref="Q8:Q9"/>
    <mergeCell ref="R8:R9"/>
    <mergeCell ref="R4:R5"/>
    <mergeCell ref="S4:S5"/>
    <mergeCell ref="C6:C7"/>
    <mergeCell ref="D6:D7"/>
    <mergeCell ref="E6:E7"/>
    <mergeCell ref="G6:G7"/>
    <mergeCell ref="H6:H7"/>
    <mergeCell ref="I6:I7"/>
    <mergeCell ref="J6:J7"/>
    <mergeCell ref="K6:K7"/>
    <mergeCell ref="E4:E5"/>
    <mergeCell ref="G4:G5"/>
    <mergeCell ref="H4:H5"/>
    <mergeCell ref="I4:I5"/>
    <mergeCell ref="J4:J5"/>
    <mergeCell ref="K4:K5"/>
    <mergeCell ref="P6:P7"/>
    <mergeCell ref="Q6:Q7"/>
    <mergeCell ref="R6:R7"/>
    <mergeCell ref="S6:S7"/>
    <mergeCell ref="B4:B5"/>
    <mergeCell ref="B6:B7"/>
    <mergeCell ref="B8:B9"/>
    <mergeCell ref="C4:C5"/>
    <mergeCell ref="D4:D5"/>
    <mergeCell ref="O4:O5"/>
    <mergeCell ref="P4:P5"/>
    <mergeCell ref="Q4:Q5"/>
    <mergeCell ref="O6:O7"/>
    <mergeCell ref="C8:C9"/>
    <mergeCell ref="D8:D9"/>
    <mergeCell ref="E8:E9"/>
    <mergeCell ref="G8:G9"/>
    <mergeCell ref="H8:H9"/>
    <mergeCell ref="I8:I9"/>
    <mergeCell ref="O2:O3"/>
    <mergeCell ref="P2:P3"/>
    <mergeCell ref="Q2:Q3"/>
    <mergeCell ref="R2:R3"/>
    <mergeCell ref="S2:S3"/>
    <mergeCell ref="B2:B3"/>
    <mergeCell ref="C2:D2"/>
    <mergeCell ref="E2:E3"/>
    <mergeCell ref="F2:F3"/>
    <mergeCell ref="G2:J2"/>
    <mergeCell ref="K2:N2"/>
  </mergeCells>
  <pageMargins left="0.7" right="0.7" top="0.75" bottom="0.75" header="0.3" footer="0.3"/>
  <ignoredErrors>
    <ignoredError sqref="G4:G7 H7:J7 J8 D14 D20 G10:J11 G16:J17 J14 G21:H21 J20 G20:H20 D8 H6:J6 G18:J19 G12:J1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C47B-C882-43E9-9BBC-6AEE02B199C4}">
  <dimension ref="B2:M15"/>
  <sheetViews>
    <sheetView workbookViewId="0">
      <selection activeCell="H22" sqref="H22"/>
    </sheetView>
  </sheetViews>
  <sheetFormatPr defaultRowHeight="15" x14ac:dyDescent="0.25"/>
  <cols>
    <col min="1" max="1" width="9.140625" style="1"/>
    <col min="2" max="8" width="11.42578125" style="1" customWidth="1"/>
    <col min="9" max="9" width="13.85546875" style="1" bestFit="1" customWidth="1"/>
    <col min="10" max="13" width="14.28515625" style="1" customWidth="1"/>
    <col min="14" max="16384" width="9.140625" style="1"/>
  </cols>
  <sheetData>
    <row r="2" spans="2:13" ht="15" customHeight="1" x14ac:dyDescent="0.25">
      <c r="B2" s="82" t="s">
        <v>118</v>
      </c>
      <c r="C2" s="82" t="s">
        <v>0</v>
      </c>
      <c r="D2" s="101" t="s">
        <v>116</v>
      </c>
      <c r="E2" s="102"/>
      <c r="F2" s="102"/>
      <c r="G2" s="102"/>
      <c r="H2" s="102"/>
      <c r="I2" s="95" t="s">
        <v>127</v>
      </c>
      <c r="J2" s="95" t="s">
        <v>123</v>
      </c>
      <c r="K2" s="95" t="s">
        <v>124</v>
      </c>
      <c r="L2" s="95" t="s">
        <v>125</v>
      </c>
      <c r="M2" s="95" t="s">
        <v>126</v>
      </c>
    </row>
    <row r="3" spans="2:13" x14ac:dyDescent="0.25">
      <c r="B3" s="82"/>
      <c r="C3" s="82"/>
      <c r="D3" s="13" t="s">
        <v>10</v>
      </c>
      <c r="E3" s="13" t="s">
        <v>11</v>
      </c>
      <c r="F3" s="13" t="s">
        <v>12</v>
      </c>
      <c r="G3" s="13" t="s">
        <v>13</v>
      </c>
      <c r="H3" s="13" t="s">
        <v>122</v>
      </c>
      <c r="I3" s="96"/>
      <c r="J3" s="96"/>
      <c r="K3" s="96"/>
      <c r="L3" s="96"/>
      <c r="M3" s="96"/>
    </row>
    <row r="4" spans="2:13" x14ac:dyDescent="0.25">
      <c r="B4" s="97" t="s">
        <v>119</v>
      </c>
      <c r="C4" s="91">
        <v>10</v>
      </c>
      <c r="D4" s="91">
        <v>0.92</v>
      </c>
      <c r="E4" s="16" t="s">
        <v>23</v>
      </c>
      <c r="F4" s="9">
        <v>0.95</v>
      </c>
      <c r="G4" s="9">
        <v>0.92</v>
      </c>
      <c r="H4" s="99">
        <v>0.96042000000000005</v>
      </c>
      <c r="I4" s="99">
        <f>ROUND(($D4*0.4)+((($G4+$G5)/2)*0.3)+($H4*0.3),4)</f>
        <v>0.93210000000000004</v>
      </c>
      <c r="J4" s="99">
        <f>ROUND(($D4*0.5)+((($G4+$G5)/2)*0.25)+($H4*0.25),4)</f>
        <v>0.93010000000000004</v>
      </c>
      <c r="K4" s="99">
        <f>ROUND(($D4*0.6)+((($G4+$G5)/2)*0.2)+($H4*0.2),4)</f>
        <v>0.92810000000000004</v>
      </c>
      <c r="L4" s="99">
        <f>ROUND(($D4*0.7)+((($G4+$G5)/2)*0.15)+($H4*0.15),4)</f>
        <v>0.92610000000000003</v>
      </c>
      <c r="M4" s="99">
        <f>ROUND(($D4*0.8)+((($G4+$G5)/2)*0.1)+($H4*0.1),4)</f>
        <v>0.92400000000000004</v>
      </c>
    </row>
    <row r="5" spans="2:13" x14ac:dyDescent="0.25">
      <c r="B5" s="98"/>
      <c r="C5" s="91"/>
      <c r="D5" s="91"/>
      <c r="E5" s="9">
        <v>0.94</v>
      </c>
      <c r="F5" s="16" t="s">
        <v>23</v>
      </c>
      <c r="G5" s="9">
        <v>0.92</v>
      </c>
      <c r="H5" s="100"/>
      <c r="I5" s="100"/>
      <c r="J5" s="100"/>
      <c r="K5" s="100"/>
      <c r="L5" s="100"/>
      <c r="M5" s="100"/>
    </row>
    <row r="6" spans="2:13" x14ac:dyDescent="0.25">
      <c r="B6" s="97" t="s">
        <v>120</v>
      </c>
      <c r="C6" s="91"/>
      <c r="D6" s="91">
        <v>0.92</v>
      </c>
      <c r="E6" s="9">
        <v>0.89</v>
      </c>
      <c r="F6" s="9">
        <v>0.95</v>
      </c>
      <c r="G6" s="9">
        <v>0.91</v>
      </c>
      <c r="H6" s="99">
        <v>0.96357000000000004</v>
      </c>
      <c r="I6" s="99">
        <f t="shared" ref="I6" si="0">ROUND(($D6*0.4)+((($G6+$G7)/2)*0.3)+($H6*0.3),4)</f>
        <v>0.93159999999999998</v>
      </c>
      <c r="J6" s="99">
        <f t="shared" ref="J6" si="1">ROUND(($D6*0.5)+((($G6+$G7)/2)*0.25)+($H6*0.25),4)</f>
        <v>0.92959999999999998</v>
      </c>
      <c r="K6" s="99">
        <f t="shared" ref="K6" si="2">ROUND(($D6*0.6)+((($G6+$G7)/2)*0.2)+($H6*0.2),4)</f>
        <v>0.92769999999999997</v>
      </c>
      <c r="L6" s="99">
        <f t="shared" ref="L6" si="3">ROUND(($D6*0.7)+((($G6+$G7)/2)*0.15)+($H6*0.15),4)</f>
        <v>0.92579999999999996</v>
      </c>
      <c r="M6" s="99">
        <f t="shared" ref="M6" si="4">ROUND(($D6*0.8)+((($G6+$G7)/2)*0.1)+($H6*0.1),4)</f>
        <v>0.92390000000000005</v>
      </c>
    </row>
    <row r="7" spans="2:13" x14ac:dyDescent="0.25">
      <c r="B7" s="98"/>
      <c r="C7" s="91"/>
      <c r="D7" s="91"/>
      <c r="E7" s="9">
        <v>0.95</v>
      </c>
      <c r="F7" s="9">
        <v>0.88</v>
      </c>
      <c r="G7" s="9">
        <v>0.92</v>
      </c>
      <c r="H7" s="100"/>
      <c r="I7" s="100"/>
      <c r="J7" s="100"/>
      <c r="K7" s="100"/>
      <c r="L7" s="100"/>
      <c r="M7" s="100"/>
    </row>
    <row r="8" spans="2:13" x14ac:dyDescent="0.25">
      <c r="B8" s="88" t="s">
        <v>119</v>
      </c>
      <c r="C8" s="87">
        <v>20</v>
      </c>
      <c r="D8" s="87">
        <v>0.92</v>
      </c>
      <c r="E8" s="17" t="s">
        <v>23</v>
      </c>
      <c r="F8" s="11">
        <v>0.95</v>
      </c>
      <c r="G8" s="11">
        <v>0.92</v>
      </c>
      <c r="H8" s="103">
        <v>0.96233999999999997</v>
      </c>
      <c r="I8" s="99">
        <f t="shared" ref="I8" si="5">ROUND(($D8*0.4)+((($G8+$G9)/2)*0.3)+($H8*0.3),4)</f>
        <v>0.93269999999999997</v>
      </c>
      <c r="J8" s="99">
        <f t="shared" ref="J8" si="6">ROUND(($D8*0.5)+((($G8+$G9)/2)*0.25)+($H8*0.25),4)</f>
        <v>0.93059999999999998</v>
      </c>
      <c r="K8" s="99">
        <f t="shared" ref="K8" si="7">ROUND(($D8*0.6)+((($G8+$G9)/2)*0.2)+($H8*0.2),4)</f>
        <v>0.92849999999999999</v>
      </c>
      <c r="L8" s="99">
        <f t="shared" ref="L8" si="8">ROUND(($D8*0.7)+((($G8+$G9)/2)*0.15)+($H8*0.15),4)</f>
        <v>0.9264</v>
      </c>
      <c r="M8" s="99">
        <f t="shared" ref="M8" si="9">ROUND(($D8*0.8)+((($G8+$G9)/2)*0.1)+($H8*0.1),4)</f>
        <v>0.92420000000000002</v>
      </c>
    </row>
    <row r="9" spans="2:13" x14ac:dyDescent="0.25">
      <c r="B9" s="88"/>
      <c r="C9" s="87"/>
      <c r="D9" s="87"/>
      <c r="E9" s="11">
        <v>0.94</v>
      </c>
      <c r="F9" s="17" t="s">
        <v>23</v>
      </c>
      <c r="G9" s="11">
        <v>0.92</v>
      </c>
      <c r="H9" s="104"/>
      <c r="I9" s="100"/>
      <c r="J9" s="100"/>
      <c r="K9" s="100"/>
      <c r="L9" s="100"/>
      <c r="M9" s="100"/>
    </row>
    <row r="10" spans="2:13" x14ac:dyDescent="0.25">
      <c r="B10" s="88" t="s">
        <v>121</v>
      </c>
      <c r="C10" s="87"/>
      <c r="D10" s="87">
        <v>0.92</v>
      </c>
      <c r="E10" s="17" t="s">
        <v>23</v>
      </c>
      <c r="F10" s="11">
        <v>0.95</v>
      </c>
      <c r="G10" s="11">
        <v>0.92</v>
      </c>
      <c r="H10" s="103">
        <v>0.96423999999999999</v>
      </c>
      <c r="I10" s="99">
        <f t="shared" ref="I10" si="10">ROUND(($D10*0.4)+((($G10+$G11)/2)*0.3)+($H10*0.3),4)</f>
        <v>0.93179999999999996</v>
      </c>
      <c r="J10" s="99">
        <f t="shared" ref="J10" si="11">ROUND(($D10*0.5)+((($G10+$G11)/2)*0.25)+($H10*0.25),4)</f>
        <v>0.92979999999999996</v>
      </c>
      <c r="K10" s="99">
        <f t="shared" ref="K10" si="12">ROUND(($D10*0.6)+((($G10+$G11)/2)*0.2)+($H10*0.2),4)</f>
        <v>0.92779999999999996</v>
      </c>
      <c r="L10" s="99">
        <f t="shared" ref="L10" si="13">ROUND(($D10*0.7)+((($G10+$G11)/2)*0.15)+($H10*0.15),4)</f>
        <v>0.92589999999999995</v>
      </c>
      <c r="M10" s="99">
        <f t="shared" ref="M10" si="14">ROUND(($D10*0.8)+((($G10+$G11)/2)*0.1)+($H10*0.1),4)</f>
        <v>0.92390000000000005</v>
      </c>
    </row>
    <row r="11" spans="2:13" x14ac:dyDescent="0.25">
      <c r="B11" s="88"/>
      <c r="C11" s="87"/>
      <c r="D11" s="87"/>
      <c r="E11" s="11">
        <v>0.94</v>
      </c>
      <c r="F11" s="17">
        <v>0.89</v>
      </c>
      <c r="G11" s="11">
        <v>0.91</v>
      </c>
      <c r="H11" s="104"/>
      <c r="I11" s="100"/>
      <c r="J11" s="100"/>
      <c r="K11" s="100"/>
      <c r="L11" s="100"/>
      <c r="M11" s="100"/>
    </row>
    <row r="12" spans="2:13" x14ac:dyDescent="0.25">
      <c r="B12" s="84" t="s">
        <v>119</v>
      </c>
      <c r="C12" s="83">
        <v>30</v>
      </c>
      <c r="D12" s="83">
        <v>0.92</v>
      </c>
      <c r="E12" s="18" t="s">
        <v>23</v>
      </c>
      <c r="F12" s="15">
        <v>0.95</v>
      </c>
      <c r="G12" s="15">
        <v>0.92</v>
      </c>
      <c r="H12" s="105">
        <v>0.96577000000000002</v>
      </c>
      <c r="I12" s="99">
        <f t="shared" ref="I12" si="15">ROUND(($D12*0.4)+((($G12+$G13)/2)*0.3)+($H12*0.3),4)</f>
        <v>0.93369999999999997</v>
      </c>
      <c r="J12" s="99">
        <f t="shared" ref="J12" si="16">ROUND(($D12*0.5)+((($G12+$G13)/2)*0.25)+($H12*0.25),4)</f>
        <v>0.93140000000000001</v>
      </c>
      <c r="K12" s="99">
        <f t="shared" ref="K12" si="17">ROUND(($D12*0.6)+((($G12+$G13)/2)*0.2)+($H12*0.2),4)</f>
        <v>0.92920000000000003</v>
      </c>
      <c r="L12" s="99">
        <f t="shared" ref="L12" si="18">ROUND(($D12*0.7)+((($G12+$G13)/2)*0.15)+($H12*0.15),4)</f>
        <v>0.92689999999999995</v>
      </c>
      <c r="M12" s="99">
        <f t="shared" ref="M12" si="19">ROUND(($D12*0.8)+((($G12+$G13)/2)*0.1)+($H12*0.1),4)</f>
        <v>0.92459999999999998</v>
      </c>
    </row>
    <row r="13" spans="2:13" x14ac:dyDescent="0.25">
      <c r="B13" s="84"/>
      <c r="C13" s="83"/>
      <c r="D13" s="83"/>
      <c r="E13" s="15">
        <v>0.94</v>
      </c>
      <c r="F13" s="18">
        <v>0.89</v>
      </c>
      <c r="G13" s="15">
        <v>0.92</v>
      </c>
      <c r="H13" s="106"/>
      <c r="I13" s="100"/>
      <c r="J13" s="100"/>
      <c r="K13" s="100"/>
      <c r="L13" s="100"/>
      <c r="M13" s="100"/>
    </row>
    <row r="14" spans="2:13" x14ac:dyDescent="0.25">
      <c r="B14" s="84" t="s">
        <v>121</v>
      </c>
      <c r="C14" s="83"/>
      <c r="D14" s="83">
        <v>0.92</v>
      </c>
      <c r="E14" s="18" t="s">
        <v>23</v>
      </c>
      <c r="F14" s="15">
        <v>0.95</v>
      </c>
      <c r="G14" s="15">
        <v>0.92</v>
      </c>
      <c r="H14" s="105">
        <v>0.96869000000000005</v>
      </c>
      <c r="I14" s="99">
        <f t="shared" ref="I14" si="20">ROUND(($D14*0.4)+((($G14+$G15)/2)*0.3)+($H14*0.3),4)</f>
        <v>0.93459999999999999</v>
      </c>
      <c r="J14" s="99">
        <f t="shared" ref="J14" si="21">ROUND(($D14*0.5)+((($G14+$G15)/2)*0.25)+($H14*0.25),4)</f>
        <v>0.93220000000000003</v>
      </c>
      <c r="K14" s="99">
        <f t="shared" ref="K14" si="22">ROUND(($D14*0.6)+((($G14+$G15)/2)*0.2)+($H14*0.2),4)</f>
        <v>0.92969999999999997</v>
      </c>
      <c r="L14" s="99">
        <f t="shared" ref="L14" si="23">ROUND(($D14*0.7)+((($G14+$G15)/2)*0.15)+($H14*0.15),4)</f>
        <v>0.92730000000000001</v>
      </c>
      <c r="M14" s="99">
        <f t="shared" ref="M14" si="24">ROUND(($D14*0.8)+((($G14+$G15)/2)*0.1)+($H14*0.1),4)</f>
        <v>0.92490000000000006</v>
      </c>
    </row>
    <row r="15" spans="2:13" x14ac:dyDescent="0.25">
      <c r="B15" s="84"/>
      <c r="C15" s="83"/>
      <c r="D15" s="83"/>
      <c r="E15" s="15">
        <v>0.94</v>
      </c>
      <c r="F15" s="18">
        <v>0.89</v>
      </c>
      <c r="G15" s="15">
        <v>0.92</v>
      </c>
      <c r="H15" s="106"/>
      <c r="I15" s="100"/>
      <c r="J15" s="100"/>
      <c r="K15" s="100"/>
      <c r="L15" s="100"/>
      <c r="M15" s="100"/>
    </row>
  </sheetData>
  <mergeCells count="59">
    <mergeCell ref="J14:J15"/>
    <mergeCell ref="K14:K15"/>
    <mergeCell ref="L14:L15"/>
    <mergeCell ref="M14:M15"/>
    <mergeCell ref="J12:J13"/>
    <mergeCell ref="K12:K13"/>
    <mergeCell ref="L12:L13"/>
    <mergeCell ref="M12:M13"/>
    <mergeCell ref="B12:B13"/>
    <mergeCell ref="C12:C15"/>
    <mergeCell ref="D12:D13"/>
    <mergeCell ref="H12:H13"/>
    <mergeCell ref="I12:I13"/>
    <mergeCell ref="B14:B15"/>
    <mergeCell ref="D14:D15"/>
    <mergeCell ref="H14:H15"/>
    <mergeCell ref="I14:I15"/>
    <mergeCell ref="K10:K11"/>
    <mergeCell ref="L10:L11"/>
    <mergeCell ref="M10:M11"/>
    <mergeCell ref="B8:B9"/>
    <mergeCell ref="C8:C11"/>
    <mergeCell ref="D8:D9"/>
    <mergeCell ref="H8:H9"/>
    <mergeCell ref="B10:B11"/>
    <mergeCell ref="D10:D11"/>
    <mergeCell ref="H10:H11"/>
    <mergeCell ref="I10:I11"/>
    <mergeCell ref="J10:J11"/>
    <mergeCell ref="I8:I9"/>
    <mergeCell ref="M4:M5"/>
    <mergeCell ref="B6:B7"/>
    <mergeCell ref="D6:D7"/>
    <mergeCell ref="H6:H7"/>
    <mergeCell ref="I6:I7"/>
    <mergeCell ref="J6:J7"/>
    <mergeCell ref="K6:K7"/>
    <mergeCell ref="L6:L7"/>
    <mergeCell ref="M6:M7"/>
    <mergeCell ref="J8:J9"/>
    <mergeCell ref="K8:K9"/>
    <mergeCell ref="L8:L9"/>
    <mergeCell ref="M8:M9"/>
    <mergeCell ref="L2:L3"/>
    <mergeCell ref="M2:M3"/>
    <mergeCell ref="B4:B5"/>
    <mergeCell ref="C4:C7"/>
    <mergeCell ref="D4:D5"/>
    <mergeCell ref="H4:H5"/>
    <mergeCell ref="I4:I5"/>
    <mergeCell ref="J4:J5"/>
    <mergeCell ref="K4:K5"/>
    <mergeCell ref="B2:B3"/>
    <mergeCell ref="C2:C3"/>
    <mergeCell ref="D2:H2"/>
    <mergeCell ref="I2:I3"/>
    <mergeCell ref="J2:J3"/>
    <mergeCell ref="K2:K3"/>
    <mergeCell ref="L4:L5"/>
  </mergeCells>
  <pageMargins left="0.7" right="0.7" top="0.75" bottom="0.75" header="0.3" footer="0.3"/>
  <pageSetup orientation="portrait" horizontalDpi="1200" verticalDpi="1200" r:id="rId1"/>
  <ignoredErrors>
    <ignoredError sqref="E4:F1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64055-8FF3-46F9-B88F-EB92DDAB9BAB}">
  <dimension ref="E2:I21"/>
  <sheetViews>
    <sheetView topLeftCell="A3" workbookViewId="0">
      <selection activeCell="L10" sqref="L10"/>
    </sheetView>
  </sheetViews>
  <sheetFormatPr defaultRowHeight="15" x14ac:dyDescent="0.25"/>
  <cols>
    <col min="5" max="5" width="13.7109375" bestFit="1" customWidth="1"/>
    <col min="9" max="9" width="10.5703125" customWidth="1"/>
  </cols>
  <sheetData>
    <row r="2" spans="5:9" x14ac:dyDescent="0.25">
      <c r="E2">
        <v>10</v>
      </c>
    </row>
    <row r="3" spans="5:9" ht="15.75" x14ac:dyDescent="0.25">
      <c r="E3" s="75" t="s">
        <v>128</v>
      </c>
      <c r="F3" s="75" t="s">
        <v>3</v>
      </c>
      <c r="G3" s="75"/>
      <c r="H3" s="75"/>
      <c r="I3" s="75"/>
    </row>
    <row r="4" spans="5:9" ht="15.75" x14ac:dyDescent="0.25">
      <c r="E4" s="75"/>
      <c r="F4" s="35" t="s">
        <v>4</v>
      </c>
      <c r="G4" s="35" t="s">
        <v>14</v>
      </c>
      <c r="H4" s="35" t="s">
        <v>15</v>
      </c>
      <c r="I4" s="39" t="s">
        <v>129</v>
      </c>
    </row>
    <row r="5" spans="5:9" ht="15.75" x14ac:dyDescent="0.25">
      <c r="E5" s="40" t="s">
        <v>130</v>
      </c>
      <c r="F5" s="35">
        <v>0.9</v>
      </c>
      <c r="G5" s="35">
        <v>0.88</v>
      </c>
      <c r="H5" s="35">
        <v>0.93</v>
      </c>
      <c r="I5" s="35">
        <v>0.92</v>
      </c>
    </row>
    <row r="6" spans="5:9" ht="15.75" x14ac:dyDescent="0.25">
      <c r="E6" s="40" t="s">
        <v>131</v>
      </c>
      <c r="F6" s="35">
        <f>ROUND((0.91+0.9)/2,2)</f>
        <v>0.91</v>
      </c>
      <c r="G6" s="35">
        <f>ROUND((0.88+0.86)/2,2)</f>
        <v>0.87</v>
      </c>
      <c r="H6" s="35">
        <f>ROUND((0.93+0.93)/2,2)</f>
        <v>0.93</v>
      </c>
      <c r="I6" s="35">
        <v>0.92</v>
      </c>
    </row>
    <row r="7" spans="5:9" ht="15.75" x14ac:dyDescent="0.25">
      <c r="E7" s="40" t="s">
        <v>132</v>
      </c>
      <c r="F7" s="35">
        <f>ROUND((F5*0.6)+(F6*0.4),2)</f>
        <v>0.9</v>
      </c>
      <c r="G7" s="35">
        <f t="shared" ref="G7:I7" si="0">ROUND((G5*0.6)+(G6*0.4),2)</f>
        <v>0.88</v>
      </c>
      <c r="H7" s="35">
        <f t="shared" si="0"/>
        <v>0.93</v>
      </c>
      <c r="I7" s="35">
        <f t="shared" si="0"/>
        <v>0.92</v>
      </c>
    </row>
    <row r="9" spans="5:9" x14ac:dyDescent="0.25">
      <c r="E9">
        <v>20</v>
      </c>
    </row>
    <row r="10" spans="5:9" ht="15.75" x14ac:dyDescent="0.25">
      <c r="E10" s="35" t="s">
        <v>128</v>
      </c>
      <c r="F10" s="35" t="s">
        <v>3</v>
      </c>
      <c r="G10" s="35"/>
      <c r="H10" s="35"/>
      <c r="I10" s="35"/>
    </row>
    <row r="11" spans="5:9" ht="15.75" x14ac:dyDescent="0.25">
      <c r="E11" s="35"/>
      <c r="F11" s="35" t="s">
        <v>4</v>
      </c>
      <c r="G11" s="35" t="s">
        <v>14</v>
      </c>
      <c r="H11" s="35" t="s">
        <v>15</v>
      </c>
      <c r="I11" s="39" t="s">
        <v>129</v>
      </c>
    </row>
    <row r="12" spans="5:9" ht="15.75" x14ac:dyDescent="0.25">
      <c r="E12" s="40" t="s">
        <v>130</v>
      </c>
      <c r="F12" s="35">
        <v>0.92</v>
      </c>
      <c r="G12" s="35">
        <v>0.94</v>
      </c>
      <c r="H12" s="35">
        <v>0.92</v>
      </c>
      <c r="I12" s="35">
        <v>0.92</v>
      </c>
    </row>
    <row r="13" spans="5:9" ht="15.75" x14ac:dyDescent="0.25">
      <c r="E13" s="40" t="s">
        <v>131</v>
      </c>
      <c r="F13" s="35">
        <f>ROUND((0.92+0.92)/2,2)</f>
        <v>0.92</v>
      </c>
      <c r="G13" s="35">
        <f>ROUND((0.94+0.93)/2,2)</f>
        <v>0.94</v>
      </c>
      <c r="H13" s="35">
        <f>ROUND((0.92+0.92)/2,2)</f>
        <v>0.92</v>
      </c>
      <c r="I13" s="35">
        <v>0.92</v>
      </c>
    </row>
    <row r="14" spans="5:9" ht="15.75" x14ac:dyDescent="0.25">
      <c r="E14" s="40" t="s">
        <v>132</v>
      </c>
      <c r="F14" s="35">
        <f>ROUND((F12*0.6)+(F13*0.4),2)</f>
        <v>0.92</v>
      </c>
      <c r="G14" s="35">
        <f t="shared" ref="G14" si="1">ROUND((G12*0.6)+(G13*0.4),2)</f>
        <v>0.94</v>
      </c>
      <c r="H14" s="35">
        <f t="shared" ref="H14" si="2">ROUND((H12*0.6)+(H13*0.4),2)</f>
        <v>0.92</v>
      </c>
      <c r="I14" s="35">
        <f t="shared" ref="I14" si="3">ROUND((I12*0.6)+(I13*0.4),2)</f>
        <v>0.92</v>
      </c>
    </row>
    <row r="16" spans="5:9" x14ac:dyDescent="0.25">
      <c r="E16">
        <v>30</v>
      </c>
    </row>
    <row r="17" spans="5:9" ht="15.75" x14ac:dyDescent="0.25">
      <c r="E17" s="35" t="s">
        <v>128</v>
      </c>
      <c r="F17" s="35" t="s">
        <v>3</v>
      </c>
      <c r="G17" s="35"/>
      <c r="H17" s="35"/>
      <c r="I17" s="35"/>
    </row>
    <row r="18" spans="5:9" ht="15.75" x14ac:dyDescent="0.25">
      <c r="E18" s="35"/>
      <c r="F18" s="35" t="s">
        <v>4</v>
      </c>
      <c r="G18" s="35" t="s">
        <v>14</v>
      </c>
      <c r="H18" s="35" t="s">
        <v>15</v>
      </c>
      <c r="I18" s="39" t="s">
        <v>129</v>
      </c>
    </row>
    <row r="19" spans="5:9" ht="15.75" x14ac:dyDescent="0.25">
      <c r="E19" s="40" t="s">
        <v>130</v>
      </c>
      <c r="F19" s="35">
        <v>0.92</v>
      </c>
      <c r="G19" s="35">
        <v>0.93</v>
      </c>
      <c r="H19" s="35">
        <v>0.92</v>
      </c>
      <c r="I19" s="35">
        <v>0.92</v>
      </c>
    </row>
    <row r="20" spans="5:9" ht="15.75" x14ac:dyDescent="0.25">
      <c r="E20" s="40" t="s">
        <v>131</v>
      </c>
      <c r="F20" s="35">
        <f>ROUND((0.92+0.92)/2,2)</f>
        <v>0.92</v>
      </c>
      <c r="G20" s="35">
        <f>ROUND((0.93+0.92)/2,2)</f>
        <v>0.93</v>
      </c>
      <c r="H20" s="35">
        <f>ROUND((0.92+0.92)/2,2)</f>
        <v>0.92</v>
      </c>
      <c r="I20" s="35">
        <v>0.92</v>
      </c>
    </row>
    <row r="21" spans="5:9" ht="15.75" x14ac:dyDescent="0.25">
      <c r="E21" s="40" t="s">
        <v>132</v>
      </c>
      <c r="F21" s="35">
        <f>ROUND((F19*0.6)+(F20*0.4),2)</f>
        <v>0.92</v>
      </c>
      <c r="G21" s="35">
        <f t="shared" ref="G21" si="4">ROUND((G19*0.6)+(G20*0.4),2)</f>
        <v>0.93</v>
      </c>
      <c r="H21" s="35">
        <f t="shared" ref="H21" si="5">ROUND((H19*0.6)+(H20*0.4),2)</f>
        <v>0.92</v>
      </c>
      <c r="I21" s="35">
        <f t="shared" ref="I21" si="6">ROUND((I19*0.6)+(I20*0.4),2)</f>
        <v>0.92</v>
      </c>
    </row>
  </sheetData>
  <mergeCells count="2">
    <mergeCell ref="E3:E4"/>
    <mergeCell ref="F3:I3"/>
  </mergeCells>
  <pageMargins left="0.7" right="0.7" top="0.75" bottom="0.75" header="0.3" footer="0.3"/>
  <ignoredErrors>
    <ignoredError sqref="G13 G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hasil_base_learner (2)</vt:lpstr>
      <vt:lpstr>hasil_base_learner</vt:lpstr>
      <vt:lpstr>hasil_base_selected</vt:lpstr>
      <vt:lpstr>ensemble_learning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Adisaputra Zidha</dc:creator>
  <cp:lastModifiedBy>Adisaputra Zidha Noorizki</cp:lastModifiedBy>
  <dcterms:created xsi:type="dcterms:W3CDTF">2015-06-05T18:17:20Z</dcterms:created>
  <dcterms:modified xsi:type="dcterms:W3CDTF">2024-07-19T12:12:09Z</dcterms:modified>
</cp:coreProperties>
</file>