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1" sheetId="1" r:id="rId4"/>
    <sheet name="#s1" sheetId="2" r:id="rId5"/>
  </sheets>
  <definedNames>
    <definedName name="__VV4">#REF!</definedName>
    <definedName name="_2">#REF!</definedName>
    <definedName name="_96">#REF!</definedName>
    <definedName name="_962">#REF!</definedName>
    <definedName name="_Fill">#REF!</definedName>
    <definedName name="_KOP2">#REF!</definedName>
    <definedName name="a">#REF!</definedName>
    <definedName name="aaaaaaaaaaaaaaa">#REF!</definedName>
    <definedName name="AK">#REF!</definedName>
    <definedName name="alamat">#REF!</definedName>
    <definedName name="anggota1">#REF!</definedName>
    <definedName name="anggota2">#REF!</definedName>
    <definedName name="arwan">#REF!</definedName>
    <definedName name="arwan2">#REF!</definedName>
    <definedName name="arwan3">#REF!</definedName>
    <definedName name="b">#REF!</definedName>
    <definedName name="b_1_fis">#REF!</definedName>
    <definedName name="b_1_kor">#REF!</definedName>
    <definedName name="b_1_wp">#REF!</definedName>
    <definedName name="b_2_fis">#REF!</definedName>
    <definedName name="b_2_kor">#REF!</definedName>
    <definedName name="b_2_wp">#REF!</definedName>
    <definedName name="b_3_fis">#REF!</definedName>
    <definedName name="b_3_kor">#REF!</definedName>
    <definedName name="b_3_wp">#REF!</definedName>
    <definedName name="b_4_fis">#REF!</definedName>
    <definedName name="b_4_kor">#REF!</definedName>
    <definedName name="b_4_wp">#REF!</definedName>
    <definedName name="balai">#REF!</definedName>
    <definedName name="BANG">#REF!</definedName>
    <definedName name="baru">#REF!</definedName>
    <definedName name="copy">#REF!</definedName>
    <definedName name="d">#REF!</definedName>
    <definedName name="d_item">#REF!</definedName>
    <definedName name="DALLA">#REF!</definedName>
    <definedName name="DALLN">#REF!</definedName>
    <definedName name="DB_ITEM">#REF!</definedName>
    <definedName name="DIPA">#REF!</definedName>
    <definedName name="dppppn_fis">#REF!</definedName>
    <definedName name="dppppn_wp">#REF!</definedName>
    <definedName name="e_1_1_fis">#REF!</definedName>
    <definedName name="e_1_1_wp">#REF!</definedName>
    <definedName name="e_1_2_fis">#REF!</definedName>
    <definedName name="e_1_2_wp">#REF!</definedName>
    <definedName name="err">#REF!</definedName>
    <definedName name="errr">#REF!</definedName>
    <definedName name="ewtewgf">#REF!</definedName>
    <definedName name="fdghd">#REF!</definedName>
    <definedName name="i">#REF!</definedName>
    <definedName name="il">#REF!</definedName>
    <definedName name="jenisusaha">#REF!</definedName>
    <definedName name="jmlbulan">#REF!</definedName>
    <definedName name="jmlsanksi25_fis">#REF!</definedName>
    <definedName name="kabid">#REF!</definedName>
    <definedName name="kepala">#REF!</definedName>
    <definedName name="ketuatim">#REF!</definedName>
    <definedName name="klu">#REF!</definedName>
    <definedName name="kode">#REF!</definedName>
    <definedName name="kop">#REF!</definedName>
    <definedName name="kota">#REF!</definedName>
    <definedName name="kredit_fis">#REF!</definedName>
    <definedName name="l">#REF!</definedName>
    <definedName name="miring">#REF!</definedName>
    <definedName name="nama">#REF!</definedName>
    <definedName name="nipanggota1">#REF!</definedName>
    <definedName name="nipkabid">#REF!</definedName>
    <definedName name="nipkepala">#REF!</definedName>
    <definedName name="nipketuatim">#REF!</definedName>
    <definedName name="nipsupervisor">#REF!</definedName>
    <definedName name="NO_LPP">#REF!</definedName>
    <definedName name="nopkp">#REF!</definedName>
    <definedName name="noprint">#REF!</definedName>
    <definedName name="o">#REF!</definedName>
    <definedName name="obyek_final_fis">#REF!</definedName>
    <definedName name="obyek_final_wp">#REF!</definedName>
    <definedName name="obyek21_fis">#REF!</definedName>
    <definedName name="obyek21_wp">#REF!</definedName>
    <definedName name="obyek23_fis">#REF!</definedName>
    <definedName name="obyek23_wp">#REF!</definedName>
    <definedName name="obyek26_fis">#REF!</definedName>
    <definedName name="obyek26_wp">#REF!</definedName>
    <definedName name="oooooo">#REF!</definedName>
    <definedName name="pjpa">#REF!</definedName>
    <definedName name="pkp_fis">#REF!</definedName>
    <definedName name="pkp_wp">#REF!</definedName>
    <definedName name="plntm">#REF!</definedName>
    <definedName name="pltnm">#REF!</definedName>
    <definedName name="pph_final_fis">#REF!</definedName>
    <definedName name="pph21_fis">#REF!</definedName>
    <definedName name="pph21_wp">#REF!</definedName>
    <definedName name="pph23_fis">#REF!</definedName>
    <definedName name="pph23_wp">#REF!</definedName>
    <definedName name="pph25_fis">#REF!</definedName>
    <definedName name="pph25_wp">#REF!</definedName>
    <definedName name="pph26_fis">#REF!</definedName>
    <definedName name="PPh26_wp">#REF!</definedName>
    <definedName name="ppn_fis">#REF!</definedName>
    <definedName name="ppn_wp">#REF!</definedName>
    <definedName name="Print_Area_MI">#REF!</definedName>
    <definedName name="raker">#REF!</definedName>
    <definedName name="rpmikat">#REF!</definedName>
    <definedName name="rpmtm">#REF!</definedName>
    <definedName name="sanksi_13_2_final">#REF!</definedName>
    <definedName name="sanksi_13_2_pph21">#REF!</definedName>
    <definedName name="sanksi_13_2_pph23">#REF!</definedName>
    <definedName name="sanksi_13_2_pph25">#REF!</definedName>
    <definedName name="sanksi_13_2_pph26">#REF!</definedName>
    <definedName name="sanksi_13_2_ppn">#REF!</definedName>
    <definedName name="sanksi_13_3_final">#REF!</definedName>
    <definedName name="sanksi_13_3_pph21">#REF!</definedName>
    <definedName name="sanksi_13_3_pph23">#REF!</definedName>
    <definedName name="sanksi_13_3_pph25">#REF!</definedName>
    <definedName name="sanksi_13_3_pph26">#REF!</definedName>
    <definedName name="sanksi_13_3_ppn">#REF!</definedName>
    <definedName name="sikat">#REF!</definedName>
    <definedName name="Silang_Outcome">#REF!</definedName>
    <definedName name="ssp21_fis">#REF!</definedName>
    <definedName name="ssp21_wp">#REF!</definedName>
    <definedName name="ssp23_fis">#REF!</definedName>
    <definedName name="ssp23_wp">#REF!</definedName>
    <definedName name="ssp25_fis">#REF!</definedName>
    <definedName name="ssp25_wp">#REF!</definedName>
    <definedName name="ssp26_fis">#REF!</definedName>
    <definedName name="ssp26_wp">#REF!</definedName>
    <definedName name="ssp29_fis">#REF!</definedName>
    <definedName name="ssp29_wp">#REF!</definedName>
    <definedName name="sspppn_fis">#REF!</definedName>
    <definedName name="sspppn_wp">#REF!</definedName>
    <definedName name="stp_ppn">#REF!</definedName>
    <definedName name="supervisor">#REF!</definedName>
    <definedName name="t">#REF!</definedName>
    <definedName name="test">#REF!</definedName>
    <definedName name="TGL_LPP">#REF!</definedName>
    <definedName name="tglpkp">#REF!</definedName>
    <definedName name="tglprint">#REF!</definedName>
    <definedName name="tglspt21">#REF!</definedName>
    <definedName name="tglspt25">#REF!</definedName>
    <definedName name="U">#REF!</definedName>
    <definedName name="value">#REF!</definedName>
    <definedName name="value3">#REF!</definedName>
    <definedName name="w">#REF!</definedName>
    <definedName name="ymh_final">#REF!</definedName>
    <definedName name="YMH_pph21">#REF!</definedName>
    <definedName name="YMH_pph25">#REF!</definedName>
    <definedName name="YMH_ppn">#REF!</definedName>
    <definedName name="zzz">#REF!</definedName>
    <definedName name="_xlnm.Print_Area" localSheetId="0">'s1'!$A$1:$H$32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tc={3B164EB6-17C3-4CEE-AB28-560FF2545D71}</author>
  </authors>
  <commentLis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Sesuaikan tanggal</t>
        </r>
      </text>
    </comment>
  </commentList>
</comments>
</file>

<file path=xl/sharedStrings.xml><?xml version="1.0" encoding="utf-8"?>
<sst xmlns="http://schemas.openxmlformats.org/spreadsheetml/2006/main" uniqueCount="40">
  <si>
    <t>PROGRES FISIK &amp; KEUANGAN</t>
  </si>
  <si>
    <t xml:space="preserve">KEMENTERIAN PUPR </t>
  </si>
  <si>
    <t>Dalam Ribu Rupiah</t>
  </si>
  <si>
    <t>NO</t>
  </si>
  <si>
    <t>UNIT ORGANISASI</t>
  </si>
  <si>
    <t>PAGU</t>
  </si>
  <si>
    <t>REALISASI</t>
  </si>
  <si>
    <t>PROGRESS</t>
  </si>
  <si>
    <t xml:space="preserve">Sisa s/d Desember </t>
  </si>
  <si>
    <t>KEUANGAN</t>
  </si>
  <si>
    <t>FISIK</t>
  </si>
  <si>
    <t>Total</t>
  </si>
  <si>
    <t>Sumber http://emonitoring.pu.go.id/</t>
  </si>
  <si>
    <t>PROGRES PER UNIT ORGANISASI</t>
  </si>
  <si>
    <t>PROGRES PER UNIT ORGANISASI TA 2021</t>
  </si>
  <si>
    <t>KEMENTERIAN PEKERJAAN UMUM DAN PERUMAHAN RAKYAT</t>
  </si>
  <si>
    <t>Status : 31 Oktober 2021 ; 16:00 WIB</t>
  </si>
  <si>
    <t>PAGU (Rp Ribu)</t>
  </si>
  <si>
    <t>REALISASI (Rp Ribu)</t>
  </si>
  <si>
    <t>FISIK (%)</t>
  </si>
  <si>
    <t>Realisasi</t>
  </si>
  <si>
    <t>RPM</t>
  </si>
  <si>
    <t>SBSN</t>
  </si>
  <si>
    <t>PHLN</t>
  </si>
  <si>
    <t>TOTAL</t>
  </si>
  <si>
    <t>%</t>
  </si>
  <si>
    <t>Keuangan</t>
  </si>
  <si>
    <t>Fisik</t>
  </si>
  <si>
    <t>Nilai Fisik</t>
  </si>
  <si>
    <t>SETJEN</t>
  </si>
  <si>
    <t>ITJEN</t>
  </si>
  <si>
    <t>DITJEN SDA</t>
  </si>
  <si>
    <t>DITJEN BM</t>
  </si>
  <si>
    <t>DITJEN CK</t>
  </si>
  <si>
    <t>DITJEN PR</t>
  </si>
  <si>
    <t>DITJEN BK</t>
  </si>
  <si>
    <t>DITJEN PI</t>
  </si>
  <si>
    <t>BPIW</t>
  </si>
  <si>
    <t>BPSDM</t>
  </si>
  <si>
    <t>Sisa Anggaran</t>
  </si>
</sst>
</file>

<file path=xl/styles.xml><?xml version="1.0" encoding="utf-8"?>
<styleSheet xmlns="http://schemas.openxmlformats.org/spreadsheetml/2006/main" xml:space="preserve">
  <numFmts count="3">
    <numFmt numFmtId="164" formatCode="_(* #,##0_);_(* \(#,##0\);_(* &quot;-&quot;_);_(@_)"/>
    <numFmt numFmtId="165" formatCode="#,###.##000"/>
    <numFmt numFmtId="166" formatCode="_-* #,##0.00_-;\-* #,##0.00_-;_-* &quot;-&quot;_-;_-@_-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1"/>
      <i val="0"/>
      <strike val="0"/>
      <u val="none"/>
      <sz val="18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0"/>
      <i val="0"/>
      <strike val="0"/>
      <u val="none"/>
      <sz val="12"/>
      <color rgb="FF212529"/>
      <name val="Tahoma"/>
    </font>
    <font>
      <b val="1"/>
      <i val="0"/>
      <strike val="0"/>
      <u val="none"/>
      <sz val="12"/>
      <color rgb="FFFFFFFF"/>
      <name val="Tahoma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212529"/>
      <name val="Source Sans Pro"/>
    </font>
    <font>
      <b val="0"/>
      <i val="0"/>
      <strike val="0"/>
      <u val="none"/>
      <sz val="11"/>
      <color rgb="FF212529"/>
      <name val="Source Sans Pro"/>
    </font>
    <font>
      <b val="1"/>
      <i val="0"/>
      <strike val="0"/>
      <u val="none"/>
      <sz val="9"/>
      <color rgb="FFFFFFFF"/>
      <name val="Trebuchet MS"/>
    </font>
    <font>
      <b val="1"/>
      <i val="0"/>
      <strike val="0"/>
      <u val="none"/>
      <sz val="9"/>
      <color rgb="FF212529"/>
      <name val="Trebuchet MS"/>
    </font>
    <font>
      <b val="0"/>
      <i val="0"/>
      <strike val="0"/>
      <u val="none"/>
      <sz val="9"/>
      <color rgb="FF212529"/>
      <name val="Trebuchet MS"/>
    </font>
    <font>
      <b val="1"/>
      <i val="0"/>
      <strike val="0"/>
      <u val="none"/>
      <sz val="9"/>
      <color rgb="FF000000"/>
      <name val="Trebuchet MS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4E9FBE"/>
        <bgColor rgb="FFFFFFFF"/>
      </patternFill>
    </fill>
    <fill>
      <patternFill patternType="solid">
        <fgColor rgb="FF4A59F7"/>
        <bgColor rgb="FFFFFFFF"/>
      </patternFill>
    </fill>
    <fill>
      <patternFill patternType="solid">
        <fgColor rgb="FFE89660"/>
        <bgColor rgb="FFFFFFFF"/>
      </patternFill>
    </fill>
    <fill>
      <patternFill patternType="solid">
        <fgColor rgb="FF8C965A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DBE7"/>
        <bgColor rgb="FFFFFFFF"/>
      </patternFill>
    </fill>
    <fill>
      <patternFill patternType="solid">
        <fgColor rgb="FFD9DCFD"/>
        <bgColor rgb="FFFFFFFF"/>
      </patternFill>
    </fill>
    <fill>
      <patternFill patternType="solid">
        <fgColor rgb="FFF7CAB3"/>
        <bgColor rgb="FFFFFFFF"/>
      </patternFill>
    </fill>
    <fill>
      <patternFill patternType="solid">
        <fgColor rgb="FFE7E9DA"/>
        <bgColor rgb="FFFFFFFF"/>
      </patternFill>
    </fill>
    <fill>
      <patternFill patternType="solid">
        <fgColor rgb="FF4A9EBD"/>
        <bgColor rgb="FFFFFFFF"/>
      </patternFill>
    </fill>
    <fill>
      <patternFill patternType="solid">
        <fgColor rgb="FFFF0000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2" borderId="1" applyFont="1" applyNumberFormat="1" applyFill="1" applyBorder="1" applyAlignment="1">
      <alignment horizontal="center" vertical="center" textRotation="0" wrapText="false" shrinkToFit="false"/>
    </xf>
    <xf xfId="0" fontId="3" numFmtId="165" fillId="2" borderId="2" applyFont="1" applyNumberFormat="1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164" fillId="2" borderId="3" applyFont="1" applyNumberFormat="1" applyFill="1" applyBorder="1" applyAlignment="1">
      <alignment horizontal="center" vertical="center" textRotation="0" wrapText="false" shrinkToFit="false"/>
    </xf>
    <xf xfId="0" fontId="3" numFmtId="166" fillId="2" borderId="2" applyFont="1" applyNumberFormat="1" applyFill="1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4" numFmtId="164" fillId="0" borderId="2" applyFont="1" applyNumberFormat="1" applyFill="0" applyBorder="1" applyAlignment="1">
      <alignment horizontal="center" vertical="center" textRotation="0" wrapText="false" shrinkToFit="false"/>
    </xf>
    <xf xfId="0" fontId="4" numFmtId="10" fillId="0" borderId="2" applyFont="1" applyNumberFormat="1" applyFill="0" applyBorder="1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164" fillId="2" borderId="2" applyFont="1" applyNumberFormat="1" applyFill="1" applyBorder="1" applyAlignment="1">
      <alignment horizontal="center" vertical="center" textRotation="0" wrapText="false" shrinkToFit="false"/>
    </xf>
    <xf xfId="0" fontId="5" numFmtId="10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7" applyFont="1" applyNumberFormat="0" applyFill="1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center" vertical="center" textRotation="0" wrapText="true" shrinkToFit="false"/>
    </xf>
    <xf xfId="0" fontId="10" numFmtId="0" fillId="5" borderId="6" applyFont="1" applyNumberFormat="0" applyFill="1" applyBorder="1" applyAlignment="1">
      <alignment horizontal="center" vertical="center" textRotation="0" wrapText="true" shrinkToFit="false"/>
    </xf>
    <xf xfId="0" fontId="10" numFmtId="0" fillId="5" borderId="7" applyFont="1" applyNumberFormat="0" applyFill="1" applyBorder="1" applyAlignment="1">
      <alignment horizontal="center" vertical="center" textRotation="0" wrapText="true" shrinkToFit="false"/>
    </xf>
    <xf xfId="0" fontId="10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3" borderId="8" applyFont="1" applyNumberFormat="0" applyFill="1" applyBorder="1" applyAlignment="1">
      <alignment horizontal="center" vertical="center" textRotation="0" wrapText="true" shrinkToFit="false"/>
    </xf>
    <xf xfId="0" fontId="9" numFmtId="0" fillId="4" borderId="9" applyFont="1" applyNumberFormat="0" applyFill="1" applyBorder="1" applyAlignment="1">
      <alignment horizontal="center" vertical="center" textRotation="0" wrapText="true" shrinkToFit="false"/>
    </xf>
    <xf xfId="0" fontId="10" numFmtId="0" fillId="5" borderId="9" applyFont="1" applyNumberFormat="0" applyFill="1" applyBorder="1" applyAlignment="1">
      <alignment horizontal="center" vertical="center" textRotation="0" wrapText="true" shrinkToFit="false"/>
    </xf>
    <xf xfId="0" fontId="10" numFmtId="0" fillId="6" borderId="8" applyFont="1" applyNumberFormat="0" applyFill="1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11" numFmtId="0" fillId="8" borderId="9" applyFont="1" applyNumberFormat="0" applyFill="1" applyBorder="1" applyAlignment="1">
      <alignment horizontal="center" vertical="center" textRotation="0" wrapText="true" shrinkToFit="false"/>
    </xf>
    <xf xfId="0" fontId="12" numFmtId="0" fillId="8" borderId="9" applyFont="1" applyNumberFormat="0" applyFill="1" applyBorder="1" applyAlignment="1">
      <alignment horizontal="general" vertical="center" textRotation="0" wrapText="true" shrinkToFit="false"/>
    </xf>
    <xf xfId="0" fontId="11" numFmtId="3" fillId="9" borderId="9" applyFont="1" applyNumberFormat="1" applyFill="1" applyBorder="1" applyAlignment="1">
      <alignment horizontal="right" vertical="center" textRotation="0" wrapText="true" shrinkToFit="false"/>
    </xf>
    <xf xfId="0" fontId="11" numFmtId="0" fillId="9" borderId="9" applyFont="1" applyNumberFormat="0" applyFill="1" applyBorder="1" applyAlignment="1">
      <alignment horizontal="right" vertical="center" textRotation="0" wrapText="true" shrinkToFit="false"/>
    </xf>
    <xf xfId="0" fontId="11" numFmtId="3" fillId="10" borderId="9" applyFont="1" applyNumberFormat="1" applyFill="1" applyBorder="1" applyAlignment="1">
      <alignment horizontal="right" vertical="center" textRotation="0" wrapText="true" shrinkToFit="false"/>
    </xf>
    <xf xfId="0" fontId="11" numFmtId="0" fillId="10" borderId="9" applyFont="1" applyNumberFormat="0" applyFill="1" applyBorder="1" applyAlignment="1">
      <alignment horizontal="right" vertical="center" textRotation="0" wrapText="true" shrinkToFit="false"/>
    </xf>
    <xf xfId="0" fontId="11" numFmtId="0" fillId="11" borderId="9" applyFont="1" applyNumberFormat="0" applyFill="1" applyBorder="1" applyAlignment="1">
      <alignment horizontal="right" vertical="center" textRotation="0" wrapText="true" shrinkToFit="false"/>
    </xf>
    <xf xfId="0" fontId="0" numFmtId="3" fillId="0" borderId="0" applyFont="0" applyNumberFormat="1" applyFill="0" applyBorder="0" applyAlignment="1">
      <alignment horizontal="general" vertical="center" textRotation="0" wrapText="false" shrinkToFit="false"/>
    </xf>
    <xf xfId="0" fontId="0" numFmtId="10" fillId="7" borderId="0" applyFont="0" applyNumberFormat="1" applyFill="1" applyBorder="0" applyAlignment="1">
      <alignment horizontal="general" vertical="center" textRotation="0" wrapText="false" shrinkToFit="false"/>
    </xf>
    <xf xfId="0" fontId="0" numFmtId="3" fillId="7" borderId="0" applyFont="0" applyNumberFormat="1" applyFill="1" applyBorder="0" applyAlignment="1">
      <alignment horizontal="general" vertical="center" textRotation="0" wrapText="false" shrinkToFit="false"/>
    </xf>
    <xf xfId="0" fontId="6" numFmtId="0" fillId="8" borderId="9" applyFont="1" applyNumberFormat="0" applyFill="1" applyBorder="1" applyAlignment="1">
      <alignment horizontal="general" vertical="center" textRotation="0" wrapText="true" shrinkToFit="false"/>
    </xf>
    <xf xfId="0" fontId="10" numFmtId="0" fillId="12" borderId="5" applyFont="1" applyNumberFormat="0" applyFill="1" applyBorder="1" applyAlignment="1">
      <alignment horizontal="center" vertical="center" textRotation="0" wrapText="true" shrinkToFit="false"/>
    </xf>
    <xf xfId="0" fontId="10" numFmtId="0" fillId="12" borderId="7" applyFont="1" applyNumberFormat="0" applyFill="1" applyBorder="1" applyAlignment="1">
      <alignment horizontal="center" vertical="center" textRotation="0" wrapText="true" shrinkToFit="false"/>
    </xf>
    <xf xfId="0" fontId="9" numFmtId="3" fillId="4" borderId="9" applyFont="1" applyNumberFormat="1" applyFill="1" applyBorder="1" applyAlignment="1">
      <alignment horizontal="right" vertical="center" textRotation="0" wrapText="true" shrinkToFit="false"/>
    </xf>
    <xf xfId="0" fontId="10" numFmtId="3" fillId="5" borderId="9" applyFont="1" applyNumberFormat="1" applyFill="1" applyBorder="1" applyAlignment="1">
      <alignment horizontal="right" vertical="center" textRotation="0" wrapText="true" shrinkToFit="false"/>
    </xf>
    <xf xfId="0" fontId="10" numFmtId="0" fillId="5" borderId="9" applyFont="1" applyNumberFormat="0" applyFill="1" applyBorder="1" applyAlignment="1">
      <alignment horizontal="right" vertical="center" textRotation="0" wrapText="true" shrinkToFit="false"/>
    </xf>
    <xf xfId="0" fontId="10" numFmtId="0" fillId="6" borderId="9" applyFont="1" applyNumberFormat="0" applyFill="1" applyBorder="1" applyAlignment="1">
      <alignment horizontal="right" vertical="center" textRotation="0" wrapText="true" shrinkToFit="false"/>
    </xf>
    <xf xfId="0" fontId="0" numFmtId="0" fillId="13" borderId="0" applyFont="0" applyNumberFormat="0" applyFill="1" applyBorder="0" applyAlignment="1">
      <alignment horizontal="general" vertical="center" textRotation="0" wrapText="false" shrinkToFit="false"/>
    </xf>
    <xf xfId="0" fontId="0" numFmtId="10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3">
    <dxf>
      <font>
        <b val="1"/>
        <i val="0"/>
        <color rgb="FF000000"/>
      </font>
      <fill>
        <patternFill patternType="solid">
          <bgColor rgb="FFFFC000"/>
        </patternFill>
      </fill>
      <alignment/>
      <border/>
    </dxf>
    <dxf>
      <font>
        <b val="1"/>
        <i val="0"/>
        <color rgb="FF000000"/>
      </font>
      <fill>
        <patternFill patternType="solid">
          <bgColor rgb="FFFFC000"/>
        </patternFill>
      </fill>
      <alignment/>
      <border/>
    </dxf>
    <dxf>
      <font>
        <b val="1"/>
        <i val="0"/>
        <color rgb="FF000000"/>
      </font>
      <fill>
        <patternFill patternType="solid">
          <bgColor rgb="FFFFC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image11.png"/><Relationship Id="rIdCF" Type="http://schemas.openxmlformats.org/officeDocument/2006/relationships/image" Target="../media/image13.png"/><Relationship Id="rIdRF" Type="http://schemas.openxmlformats.org/officeDocument/2006/relationships/image" Target="../media/image2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_headerfooter_vml1" Type="http://schemas.openxmlformats.org/officeDocument/2006/relationships/vmlDrawing" Target="../drawings/vmlDrawingHF1.vml"/><Relationship Id="rId4" Type="http://schemas.openxmlformats.org/officeDocument/2006/relationships/vmlDrawing" Target="../drawings/vmlDrawing2.v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emonitoring.pu.go.id/progres_kemen" TargetMode="External"/><Relationship Id="rId_hyperlink_2" Type="http://schemas.openxmlformats.org/officeDocument/2006/relationships/hyperlink" Target="http://emonitoring.pu.go.id/progres_per_satker?thang=2021&amp;x1=06&amp;select=13531" TargetMode="External"/><Relationship Id="rId3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B050"/>
    <outlinePr summaryBelow="1" summaryRight="1"/>
    <pageSetUpPr fitToPage="1"/>
  </sheetPr>
  <dimension ref="A1:J20"/>
  <sheetViews>
    <sheetView tabSelected="0" workbookViewId="0" zoomScaleNormal="70" view="pageBreakPreview" showGridLines="true" showRowColHeaders="1" topLeftCell="A7">
      <selection activeCell="H16" sqref="H16"/>
    </sheetView>
  </sheetViews>
  <sheetFormatPr defaultRowHeight="14.4" defaultColWidth="9.6640625" outlineLevelRow="0" outlineLevelCol="0"/>
  <cols>
    <col min="1" max="1" width="9.6640625" style="3"/>
    <col min="2" max="2" width="6.33203125" customWidth="true" style="3"/>
    <col min="3" max="3" width="26.109375" customWidth="true" style="3"/>
    <col min="4" max="4" width="24.109375" customWidth="true" style="3"/>
    <col min="5" max="5" width="22.6640625" customWidth="true" style="3"/>
    <col min="6" max="6" width="20.109375" customWidth="true" style="3"/>
    <col min="7" max="7" width="20.109375" customWidth="true" style="3"/>
    <col min="8" max="8" width="9.6640625" style="3"/>
    <col min="9" max="9" width="21" customWidth="true" style="3"/>
    <col min="10" max="10" width="9.6640625" style="3"/>
  </cols>
  <sheetData>
    <row r="1" spans="1:10">
      <c r="B1" s="1"/>
      <c r="C1" s="2"/>
      <c r="D1" s="2"/>
      <c r="E1" s="2"/>
      <c r="F1" s="2"/>
    </row>
    <row r="2" spans="1:10" customHeight="1" ht="22.2">
      <c r="B2" s="4" t="s">
        <v>0</v>
      </c>
      <c r="C2" s="4"/>
      <c r="D2" s="4"/>
      <c r="E2" s="4"/>
      <c r="F2" s="4"/>
      <c r="G2" s="4"/>
    </row>
    <row r="3" spans="1:10" customHeight="1" ht="22.2">
      <c r="B3" s="4" t="s">
        <v>1</v>
      </c>
      <c r="C3" s="4"/>
      <c r="D3" s="4"/>
      <c r="E3" s="4"/>
      <c r="F3" s="4"/>
      <c r="G3" s="4"/>
    </row>
    <row r="4" spans="1:10">
      <c r="B4" s="5"/>
      <c r="C4" s="5"/>
      <c r="D4" s="5"/>
      <c r="E4" s="5"/>
      <c r="F4" s="5"/>
      <c r="G4" s="5"/>
    </row>
    <row r="6" spans="1:10">
      <c r="B6" s="6" t="str">
        <f>'[1]#s1'!A5</f>
        <v>Status : 31 Oktober 2021 ; 16:00 WIB</v>
      </c>
      <c r="F6" s="7" t="s">
        <v>2</v>
      </c>
      <c r="G6" s="7"/>
    </row>
    <row r="7" spans="1:10">
      <c r="B7" s="8" t="s">
        <v>3</v>
      </c>
      <c r="C7" s="8" t="s">
        <v>4</v>
      </c>
      <c r="D7" s="9" t="s">
        <v>5</v>
      </c>
      <c r="E7" s="9" t="s">
        <v>6</v>
      </c>
      <c r="F7" s="10" t="s">
        <v>7</v>
      </c>
      <c r="G7" s="10"/>
      <c r="I7" s="3" t="s">
        <v>8</v>
      </c>
    </row>
    <row r="8" spans="1:10">
      <c r="B8" s="11"/>
      <c r="C8" s="11"/>
      <c r="D8" s="12"/>
      <c r="E8" s="12"/>
      <c r="F8" s="13" t="s">
        <v>9</v>
      </c>
      <c r="G8" s="13" t="s">
        <v>10</v>
      </c>
    </row>
    <row r="9" spans="1:10">
      <c r="B9" s="14">
        <v>1</v>
      </c>
      <c r="C9" s="15" t="str">
        <f>VLOOKUP(LARGE('#s1'!$O$8:$O$17,'s1'!B9),'#s1'!$O$8:$R$17,4,0)</f>
        <v>DITJEN BK</v>
      </c>
      <c r="D9" s="16">
        <f>VLOOKUP($C9,'#s1'!$B$8:$L$17,5,0)</f>
        <v>615034364</v>
      </c>
      <c r="E9" s="16">
        <f>VLOOKUP($C9,'#s1'!$B$8:$L$17,9,0)</f>
        <v>448756334</v>
      </c>
      <c r="F9" s="17">
        <f>VLOOKUP($C9,'#s1'!$B$8:$L$17,10,0)/100</f>
        <v>0.7296</v>
      </c>
      <c r="G9" s="17">
        <f>VLOOKUP($C9,'#s1'!$B$8:$L$17,11,0)/100</f>
        <v>0.7316</v>
      </c>
      <c r="I9" s="18">
        <f>D9-E9</f>
        <v>166278030</v>
      </c>
    </row>
    <row r="10" spans="1:10">
      <c r="B10" s="14">
        <v>2</v>
      </c>
      <c r="C10" s="15" t="str">
        <f>VLOOKUP(LARGE('#s1'!$O$8:$O$17,'s1'!B10),'#s1'!$O$8:$R$17,4,0)</f>
        <v>DITJEN SDA</v>
      </c>
      <c r="D10" s="16">
        <f>VLOOKUP($C10,'#s1'!$B$8:$L$17,5,0)</f>
        <v>52692595390</v>
      </c>
      <c r="E10" s="16">
        <f>VLOOKUP($C10,'#s1'!$B$8:$L$17,9,0)</f>
        <v>35837643024</v>
      </c>
      <c r="F10" s="17">
        <f>VLOOKUP($C10,'#s1'!$B$8:$L$17,10,0)/100</f>
        <v>0.6801</v>
      </c>
      <c r="G10" s="17">
        <f>VLOOKUP($C10,'#s1'!$B$8:$L$17,11,0)/100</f>
        <v>0.7359</v>
      </c>
      <c r="I10" s="18">
        <f>D10-E10</f>
        <v>16854952366</v>
      </c>
    </row>
    <row r="11" spans="1:10">
      <c r="B11" s="14">
        <v>3</v>
      </c>
      <c r="C11" s="15" t="str">
        <f>VLOOKUP(LARGE('#s1'!$O$8:$O$17,'s1'!B11),'#s1'!$O$8:$R$17,4,0)</f>
        <v>DITJEN CK</v>
      </c>
      <c r="D11" s="16">
        <f>VLOOKUP($C11,'#s1'!$B$8:$L$17,5,0)</f>
        <v>26324973530</v>
      </c>
      <c r="E11" s="16">
        <f>VLOOKUP($C11,'#s1'!$B$8:$L$17,9,0)</f>
        <v>17679183356</v>
      </c>
      <c r="F11" s="17">
        <f>VLOOKUP($C11,'#s1'!$B$8:$L$17,10,0)/100</f>
        <v>0.6716</v>
      </c>
      <c r="G11" s="17">
        <f>VLOOKUP($C11,'#s1'!$B$8:$L$17,11,0)/100</f>
        <v>0.6757</v>
      </c>
      <c r="I11" s="18">
        <f>D11-E11</f>
        <v>8645790174</v>
      </c>
    </row>
    <row r="12" spans="1:10">
      <c r="B12" s="14">
        <v>4</v>
      </c>
      <c r="C12" s="15" t="str">
        <f>VLOOKUP(LARGE('#s1'!$O$8:$O$17,'s1'!B12),'#s1'!$O$8:$R$17,4,0)</f>
        <v>BPSDM</v>
      </c>
      <c r="D12" s="16">
        <f>VLOOKUP($C12,'#s1'!$B$8:$L$17,5,0)</f>
        <v>408278882</v>
      </c>
      <c r="E12" s="16">
        <f>VLOOKUP($C12,'#s1'!$B$8:$L$17,9,0)</f>
        <v>273966908</v>
      </c>
      <c r="F12" s="17">
        <f>VLOOKUP($C12,'#s1'!$B$8:$L$17,10,0)/100</f>
        <v>0.671</v>
      </c>
      <c r="G12" s="17">
        <f>VLOOKUP($C12,'#s1'!$B$8:$L$17,11,0)/100</f>
        <v>0.7073</v>
      </c>
      <c r="I12" s="18">
        <f>D12-E12</f>
        <v>134311974</v>
      </c>
    </row>
    <row r="13" spans="1:10">
      <c r="B13" s="14">
        <v>5</v>
      </c>
      <c r="C13" s="15" t="str">
        <f>VLOOKUP(LARGE('#s1'!$O$8:$O$17,'s1'!B13),'#s1'!$O$8:$R$17,4,0)</f>
        <v>SETJEN</v>
      </c>
      <c r="D13" s="16">
        <f>VLOOKUP($C13,'#s1'!$B$8:$L$17,5,0)</f>
        <v>619213073</v>
      </c>
      <c r="E13" s="16">
        <f>VLOOKUP($C13,'#s1'!$B$8:$L$17,9,0)</f>
        <v>415158360</v>
      </c>
      <c r="F13" s="17">
        <f>VLOOKUP($C13,'#s1'!$B$8:$L$17,10,0)/100</f>
        <v>0.6705</v>
      </c>
      <c r="G13" s="17">
        <f>VLOOKUP($C13,'#s1'!$B$8:$L$17,11,0)/100</f>
        <v>0.6785</v>
      </c>
      <c r="I13" s="18">
        <f>D13-E13</f>
        <v>204054713</v>
      </c>
    </row>
    <row r="14" spans="1:10">
      <c r="B14" s="14">
        <v>6</v>
      </c>
      <c r="C14" s="15" t="str">
        <f>VLOOKUP(LARGE('#s1'!$O$8:$O$17,'s1'!B14),'#s1'!$O$8:$R$17,4,0)</f>
        <v>ITJEN</v>
      </c>
      <c r="D14" s="16">
        <f>VLOOKUP($C14,'#s1'!$B$8:$L$17,5,0)</f>
        <v>82715597</v>
      </c>
      <c r="E14" s="16">
        <f>VLOOKUP($C14,'#s1'!$B$8:$L$17,9,0)</f>
        <v>54337881</v>
      </c>
      <c r="F14" s="17">
        <f>VLOOKUP($C14,'#s1'!$B$8:$L$17,10,0)/100</f>
        <v>0.6569</v>
      </c>
      <c r="G14" s="17">
        <f>VLOOKUP($C14,'#s1'!$B$8:$L$17,11,0)/100</f>
        <v>0.7074</v>
      </c>
      <c r="I14" s="18">
        <f>D14-E14</f>
        <v>28377716</v>
      </c>
    </row>
    <row r="15" spans="1:10">
      <c r="B15" s="14">
        <v>7</v>
      </c>
      <c r="C15" s="15" t="str">
        <f>VLOOKUP(LARGE('#s1'!$O$8:$O$17,'s1'!B15),'#s1'!$O$8:$R$17,4,0)</f>
        <v>BPIW</v>
      </c>
      <c r="D15" s="16">
        <f>VLOOKUP($C15,'#s1'!$B$8:$L$17,5,0)</f>
        <v>163019879</v>
      </c>
      <c r="E15" s="16">
        <f>VLOOKUP($C15,'#s1'!$B$8:$L$17,9,0)</f>
        <v>104490263</v>
      </c>
      <c r="F15" s="17">
        <f>VLOOKUP($C15,'#s1'!$B$8:$L$17,10,0)/100</f>
        <v>0.641</v>
      </c>
      <c r="G15" s="17">
        <f>VLOOKUP($C15,'#s1'!$B$8:$L$17,11,0)/100</f>
        <v>0.6448</v>
      </c>
      <c r="I15" s="18">
        <f>D15-E15</f>
        <v>58529616</v>
      </c>
    </row>
    <row r="16" spans="1:10">
      <c r="B16" s="14">
        <v>8</v>
      </c>
      <c r="C16" s="15" t="str">
        <f>VLOOKUP(LARGE('#s1'!$O$8:$O$17,'s1'!B16),'#s1'!$O$8:$R$17,4,0)</f>
        <v>DITJEN BM</v>
      </c>
      <c r="D16" s="16">
        <f>VLOOKUP($C16,'#s1'!$B$8:$L$17,5,0)</f>
        <v>48603949556</v>
      </c>
      <c r="E16" s="16">
        <f>VLOOKUP($C16,'#s1'!$B$8:$L$17,9,0)</f>
        <v>29899619080</v>
      </c>
      <c r="F16" s="17">
        <f>VLOOKUP($C16,'#s1'!$B$8:$L$17,10,0)/100</f>
        <v>0.6152</v>
      </c>
      <c r="G16" s="17">
        <f>VLOOKUP($C16,'#s1'!$B$8:$L$17,11,0)/100</f>
        <v>0.7026</v>
      </c>
      <c r="I16" s="18">
        <f>D16-E16</f>
        <v>18704330476</v>
      </c>
    </row>
    <row r="17" spans="1:10">
      <c r="B17" s="14">
        <v>9</v>
      </c>
      <c r="C17" s="15" t="str">
        <f>VLOOKUP(LARGE('#s1'!$O$8:$O$17,'s1'!B17),'#s1'!$O$8:$R$17,4,0)</f>
        <v>DITJEN PR</v>
      </c>
      <c r="D17" s="16">
        <f>VLOOKUP($C17,'#s1'!$B$8:$L$17,5,0)</f>
        <v>9022039402</v>
      </c>
      <c r="E17" s="16">
        <f>VLOOKUP($C17,'#s1'!$B$8:$L$17,9,0)</f>
        <v>5409070661</v>
      </c>
      <c r="F17" s="17">
        <f>VLOOKUP($C17,'#s1'!$B$8:$L$17,10,0)/100</f>
        <v>0.5995</v>
      </c>
      <c r="G17" s="17">
        <f>VLOOKUP($C17,'#s1'!$B$8:$L$17,11,0)/100</f>
        <v>0.6151</v>
      </c>
      <c r="I17" s="18">
        <f>D17-E17</f>
        <v>3612968741</v>
      </c>
    </row>
    <row r="18" spans="1:10">
      <c r="B18" s="14">
        <v>10</v>
      </c>
      <c r="C18" s="15" t="str">
        <f>VLOOKUP(LARGE('#s1'!$O$8:$O$17,'s1'!B18),'#s1'!$O$8:$R$17,4,0)</f>
        <v>DITJEN PI</v>
      </c>
      <c r="D18" s="16">
        <f>VLOOKUP($C18,'#s1'!$B$8:$L$17,5,0)</f>
        <v>353663077</v>
      </c>
      <c r="E18" s="16">
        <f>VLOOKUP($C18,'#s1'!$B$8:$L$17,9,0)</f>
        <v>183950635</v>
      </c>
      <c r="F18" s="17">
        <f>VLOOKUP($C18,'#s1'!$B$8:$L$17,10,0)/100</f>
        <v>0.5201</v>
      </c>
      <c r="G18" s="17">
        <f>VLOOKUP($C18,'#s1'!$B$8:$L$17,11,0)/100</f>
        <v>0.5818</v>
      </c>
      <c r="I18" s="18">
        <f>D18-E18</f>
        <v>169712442</v>
      </c>
    </row>
    <row r="19" spans="1:10">
      <c r="B19" s="19"/>
      <c r="C19" s="20" t="s">
        <v>11</v>
      </c>
      <c r="D19" s="21">
        <f>SUM(D9:D18)</f>
        <v>138885482750</v>
      </c>
      <c r="E19" s="21">
        <f>SUM(E9:E18)</f>
        <v>90306176502</v>
      </c>
      <c r="F19" s="22">
        <f>E19/D19</f>
        <v>0.65022041694995</v>
      </c>
      <c r="G19" s="22">
        <f>'[1]#s1'!L18/100</f>
        <v>0.7176</v>
      </c>
    </row>
    <row r="20" spans="1:10">
      <c r="G20" s="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3:G3"/>
    <mergeCell ref="F6:G6"/>
    <mergeCell ref="B7:B8"/>
    <mergeCell ref="C7:C8"/>
    <mergeCell ref="D7:D8"/>
    <mergeCell ref="E7:E8"/>
    <mergeCell ref="F7:G7"/>
  </mergeCells>
  <conditionalFormatting sqref="B9:C9">
    <cfRule type="expression" dxfId="0" priority="1">
      <formula>$C9:$C18="DITJEN SDA"</formula>
    </cfRule>
  </conditionalFormatting>
  <conditionalFormatting sqref="E9:G18">
    <cfRule type="expression" dxfId="0" priority="2">
      <formula>$C9:$C18="DITJEN SDA"</formula>
    </cfRule>
  </conditionalFormatting>
  <conditionalFormatting sqref="B10">
    <cfRule type="expression" dxfId="0" priority="3">
      <formula>$C9:$C18="DITJEN SDA"</formula>
    </cfRule>
  </conditionalFormatting>
  <conditionalFormatting sqref="C10:C18">
    <cfRule type="expression" dxfId="0" priority="4">
      <formula>$C9:$C18="DITJEN SDA"</formula>
    </cfRule>
  </conditionalFormatting>
  <conditionalFormatting sqref="B14:B18">
    <cfRule type="expression" dxfId="1" priority="5">
      <formula>$C14:$C20="DITJEN SDA"</formula>
    </cfRule>
  </conditionalFormatting>
  <conditionalFormatting sqref="B11:B13">
    <cfRule type="expression" dxfId="2" priority="6">
      <formula>$C9:$C17="DITJEN SDA"</formula>
    </cfRule>
  </conditionalFormatting>
  <conditionalFormatting sqref="D9:D18">
    <cfRule type="expression" dxfId="2" priority="7">
      <formula>$C9:$C17="DITJEN SDA"</formula>
    </cfRule>
  </conditionalFormatting>
  <printOptions gridLines="false" gridLinesSet="true" horizontalCentered="true"/>
  <pageMargins left="0.23622047244094" right="0.23622047244094" top="0.74803149606299" bottom="0.74803149606299" header="0.31496062992126" footer="0.31496062992126"/>
  <pageSetup paperSize="9" orientation="landscape" scale="100" fitToHeight="0" fitToWidth="1" pageOrder="downThenOver" r:id="rId1"/>
  <headerFooter differentOddEven="false" differentFirst="false" scaleWithDoc="true" alignWithMargins="true">
    <oddHeader/>
    <oddFooter>&amp;L&amp;G&amp;C&amp;G&amp;R&amp;G</oddFooter>
    <evenHeader/>
    <evenFooter/>
    <firstHeader/>
    <firstFooter/>
  </headerFooter>
  <colBreaks count="1" manualBreakCount="1">
    <brk id="8" man="1"/>
  </colBreaks>
  <drawing r:id="rId2"/>
  <legacyDrawing r:id="rId_comments_vml1"/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S24"/>
  <sheetViews>
    <sheetView tabSelected="0" workbookViewId="0" showGridLines="true" showRowColHeaders="1">
      <selection activeCell="C8" sqref="C8"/>
    </sheetView>
  </sheetViews>
  <sheetFormatPr defaultRowHeight="14.4" defaultColWidth="9.109375" outlineLevelRow="0" outlineLevelCol="0"/>
  <cols>
    <col min="1" max="1" width="8" customWidth="true" style="25"/>
    <col min="2" max="2" width="14.6640625" customWidth="true" style="25"/>
    <col min="3" max="3" width="14.88671875" customWidth="true" style="25"/>
    <col min="4" max="4" width="13.88671875" customWidth="true" style="25"/>
    <col min="5" max="5" width="13.88671875" customWidth="true" style="25"/>
    <col min="6" max="6" width="14.88671875" customWidth="true" style="25"/>
    <col min="7" max="7" width="13.88671875" customWidth="true" style="25"/>
    <col min="8" max="8" width="12.6640625" customWidth="true" style="25"/>
    <col min="9" max="9" width="12.6640625" customWidth="true" style="25"/>
    <col min="10" max="10" width="13.88671875" customWidth="true" style="25"/>
    <col min="11" max="11" width="6" customWidth="true" style="25"/>
    <col min="12" max="12" width="7.6640625" customWidth="true" style="25"/>
    <col min="13" max="13" width="9.109375" style="25"/>
    <col min="14" max="14" width="14.88671875" customWidth="true" style="25"/>
    <col min="15" max="15" width="10.33203125" customWidth="true" style="25"/>
    <col min="16" max="16" width="7.6640625" customWidth="true" style="25"/>
    <col min="17" max="17" width="14.88671875" customWidth="true" style="25"/>
    <col min="18" max="18" width="11.6640625" customWidth="true" style="25"/>
    <col min="19" max="19" width="9.109375" style="25"/>
  </cols>
  <sheetData>
    <row r="1" spans="1:19">
      <c r="A1" s="24" t="s">
        <v>13</v>
      </c>
    </row>
    <row r="3" spans="1:19">
      <c r="A3" s="26" t="s">
        <v>14</v>
      </c>
    </row>
    <row r="4" spans="1:19">
      <c r="A4" s="26" t="s">
        <v>15</v>
      </c>
    </row>
    <row r="5" spans="1:19" customHeight="1" ht="15">
      <c r="A5" s="27" t="s">
        <v>16</v>
      </c>
    </row>
    <row r="6" spans="1:19" customHeight="1" ht="29.25">
      <c r="A6" s="28" t="s">
        <v>3</v>
      </c>
      <c r="B6" s="28" t="s">
        <v>4</v>
      </c>
      <c r="C6" s="29" t="s">
        <v>17</v>
      </c>
      <c r="D6" s="30"/>
      <c r="E6" s="30"/>
      <c r="F6" s="31"/>
      <c r="G6" s="32" t="s">
        <v>18</v>
      </c>
      <c r="H6" s="33"/>
      <c r="I6" s="33"/>
      <c r="J6" s="33"/>
      <c r="K6" s="34"/>
      <c r="L6" s="35" t="s">
        <v>19</v>
      </c>
      <c r="O6" s="36" t="s">
        <v>20</v>
      </c>
      <c r="P6" s="36"/>
      <c r="Q6" s="36"/>
      <c r="R6" s="37"/>
    </row>
    <row r="7" spans="1:19" customHeight="1" ht="15">
      <c r="A7" s="38"/>
      <c r="B7" s="38"/>
      <c r="C7" s="39" t="s">
        <v>21</v>
      </c>
      <c r="D7" s="39" t="s">
        <v>22</v>
      </c>
      <c r="E7" s="39" t="s">
        <v>23</v>
      </c>
      <c r="F7" s="39" t="s">
        <v>24</v>
      </c>
      <c r="G7" s="40" t="s">
        <v>21</v>
      </c>
      <c r="H7" s="40" t="s">
        <v>22</v>
      </c>
      <c r="I7" s="40" t="s">
        <v>23</v>
      </c>
      <c r="J7" s="40" t="s">
        <v>24</v>
      </c>
      <c r="K7" s="40" t="s">
        <v>25</v>
      </c>
      <c r="L7" s="41"/>
      <c r="O7" s="42" t="s">
        <v>26</v>
      </c>
      <c r="P7" s="42" t="s">
        <v>27</v>
      </c>
      <c r="Q7" s="42" t="s">
        <v>28</v>
      </c>
      <c r="R7" s="37"/>
    </row>
    <row r="8" spans="1:19" customHeight="1" ht="15">
      <c r="A8" s="43">
        <v>1</v>
      </c>
      <c r="B8" s="44" t="s">
        <v>29</v>
      </c>
      <c r="C8" s="45">
        <v>619213073</v>
      </c>
      <c r="D8" s="46">
        <v>0</v>
      </c>
      <c r="E8" s="46">
        <v>0</v>
      </c>
      <c r="F8" s="45">
        <v>619213073</v>
      </c>
      <c r="G8" s="47">
        <v>415158360</v>
      </c>
      <c r="H8" s="48">
        <v>0</v>
      </c>
      <c r="I8" s="48">
        <v>0</v>
      </c>
      <c r="J8" s="47">
        <v>415158360</v>
      </c>
      <c r="K8" s="48">
        <v>67.05</v>
      </c>
      <c r="L8" s="49">
        <v>67.85</v>
      </c>
      <c r="N8" s="50"/>
      <c r="O8" s="51">
        <f>($K8/100)+($A8*10^-6)</f>
        <v>0.670501</v>
      </c>
      <c r="P8" s="51">
        <f>$Q8/$F8</f>
        <v>0.6785</v>
      </c>
      <c r="Q8" s="52">
        <f>($L8/100)*$F8</f>
        <v>420136070.0305</v>
      </c>
      <c r="R8" s="37" t="str">
        <f>$B8</f>
        <v>SETJEN</v>
      </c>
    </row>
    <row r="9" spans="1:19" customHeight="1" ht="15">
      <c r="A9" s="43">
        <v>2</v>
      </c>
      <c r="B9" s="44" t="s">
        <v>30</v>
      </c>
      <c r="C9" s="45">
        <v>82715597</v>
      </c>
      <c r="D9" s="46">
        <v>0</v>
      </c>
      <c r="E9" s="46">
        <v>0</v>
      </c>
      <c r="F9" s="45">
        <v>82715597</v>
      </c>
      <c r="G9" s="47">
        <v>54337881</v>
      </c>
      <c r="H9" s="48">
        <v>0</v>
      </c>
      <c r="I9" s="48">
        <v>0</v>
      </c>
      <c r="J9" s="47">
        <v>54337881</v>
      </c>
      <c r="K9" s="48">
        <v>65.69</v>
      </c>
      <c r="L9" s="49">
        <v>70.74</v>
      </c>
      <c r="N9" s="50"/>
      <c r="O9" s="51">
        <f>($K9/100)+($A9*10^-6)</f>
        <v>0.656902</v>
      </c>
      <c r="P9" s="51">
        <f>$Q9/$F9</f>
        <v>0.7074</v>
      </c>
      <c r="Q9" s="52">
        <f>($L9/100)*$F9</f>
        <v>58513013.3178</v>
      </c>
      <c r="R9" s="37" t="str">
        <f>$B9</f>
        <v>ITJEN</v>
      </c>
    </row>
    <row r="10" spans="1:19" customHeight="1" ht="15">
      <c r="A10" s="43">
        <v>3</v>
      </c>
      <c r="B10" s="53" t="s">
        <v>31</v>
      </c>
      <c r="C10" s="45">
        <v>42472491326</v>
      </c>
      <c r="D10" s="45">
        <v>4357039498</v>
      </c>
      <c r="E10" s="45">
        <v>5863064566</v>
      </c>
      <c r="F10" s="45">
        <v>52692595390</v>
      </c>
      <c r="G10" s="47">
        <v>30126348215</v>
      </c>
      <c r="H10" s="47">
        <v>2677971390</v>
      </c>
      <c r="I10" s="47">
        <v>3033323419</v>
      </c>
      <c r="J10" s="47">
        <v>35837643024</v>
      </c>
      <c r="K10" s="48">
        <v>68.01</v>
      </c>
      <c r="L10" s="49">
        <v>73.59</v>
      </c>
      <c r="N10" s="50"/>
      <c r="O10" s="51">
        <f>($K10/100)+($A10*10^-6)</f>
        <v>0.680103</v>
      </c>
      <c r="P10" s="51">
        <f>$Q10/$F10</f>
        <v>0.7359</v>
      </c>
      <c r="Q10" s="52">
        <f>($L10/100)*$F10</f>
        <v>38776480947.501</v>
      </c>
      <c r="R10" s="37" t="str">
        <f>$B10</f>
        <v>DITJEN SDA</v>
      </c>
    </row>
    <row r="11" spans="1:19" customHeight="1" ht="15">
      <c r="A11" s="43">
        <v>4</v>
      </c>
      <c r="B11" s="44" t="s">
        <v>32</v>
      </c>
      <c r="C11" s="45">
        <v>35425271781</v>
      </c>
      <c r="D11" s="45">
        <v>10713907045</v>
      </c>
      <c r="E11" s="45">
        <v>2464770730</v>
      </c>
      <c r="F11" s="45">
        <v>48603949556</v>
      </c>
      <c r="G11" s="47">
        <v>23135295848</v>
      </c>
      <c r="H11" s="47">
        <v>5251326844</v>
      </c>
      <c r="I11" s="47">
        <v>1512996388</v>
      </c>
      <c r="J11" s="47">
        <v>29899619080</v>
      </c>
      <c r="K11" s="48">
        <v>61.52</v>
      </c>
      <c r="L11" s="49">
        <v>70.26</v>
      </c>
      <c r="N11" s="50"/>
      <c r="O11" s="51">
        <f>($K11/100)+($A11*10^-6)</f>
        <v>0.615204</v>
      </c>
      <c r="P11" s="51">
        <f>$Q11/$F11</f>
        <v>0.7026</v>
      </c>
      <c r="Q11" s="52">
        <f>($L11/100)*$F11</f>
        <v>34149134958.046</v>
      </c>
      <c r="R11" s="37" t="str">
        <f>$B11</f>
        <v>DITJEN BM</v>
      </c>
    </row>
    <row r="12" spans="1:19" customHeight="1" ht="15">
      <c r="A12" s="43">
        <v>5</v>
      </c>
      <c r="B12" s="44" t="s">
        <v>33</v>
      </c>
      <c r="C12" s="45">
        <v>21080939118</v>
      </c>
      <c r="D12" s="46">
        <v>0</v>
      </c>
      <c r="E12" s="45">
        <v>5244034412</v>
      </c>
      <c r="F12" s="45">
        <v>26324973530</v>
      </c>
      <c r="G12" s="47">
        <v>14049698212</v>
      </c>
      <c r="H12" s="48">
        <v>0</v>
      </c>
      <c r="I12" s="47">
        <v>3629485144</v>
      </c>
      <c r="J12" s="47">
        <v>17679183356</v>
      </c>
      <c r="K12" s="48">
        <v>67.16</v>
      </c>
      <c r="L12" s="49">
        <v>67.57</v>
      </c>
      <c r="N12" s="50"/>
      <c r="O12" s="51">
        <f>($K12/100)+($A12*10^-6)</f>
        <v>0.671605</v>
      </c>
      <c r="P12" s="51">
        <f>$Q12/$F12</f>
        <v>0.6757</v>
      </c>
      <c r="Q12" s="52">
        <f>($L12/100)*$F12</f>
        <v>17787784614.221</v>
      </c>
      <c r="R12" s="37" t="str">
        <f>$B12</f>
        <v>DITJEN CK</v>
      </c>
    </row>
    <row r="13" spans="1:19" customHeight="1" ht="15">
      <c r="A13" s="43">
        <v>6</v>
      </c>
      <c r="B13" s="44" t="s">
        <v>34</v>
      </c>
      <c r="C13" s="45">
        <v>7379127876</v>
      </c>
      <c r="D13" s="46">
        <v>0</v>
      </c>
      <c r="E13" s="45">
        <v>1642911526</v>
      </c>
      <c r="F13" s="45">
        <v>9022039402</v>
      </c>
      <c r="G13" s="47">
        <v>5313994267</v>
      </c>
      <c r="H13" s="48">
        <v>0</v>
      </c>
      <c r="I13" s="47">
        <v>95076394</v>
      </c>
      <c r="J13" s="47">
        <v>5409070661</v>
      </c>
      <c r="K13" s="48">
        <v>59.95</v>
      </c>
      <c r="L13" s="49">
        <v>61.51</v>
      </c>
      <c r="N13" s="50"/>
      <c r="O13" s="51">
        <f>($K13/100)+($A13*10^-6)</f>
        <v>0.599506</v>
      </c>
      <c r="P13" s="51">
        <f>$Q13/$F13</f>
        <v>0.6151</v>
      </c>
      <c r="Q13" s="52">
        <f>($L13/100)*$F13</f>
        <v>5549456436.1702</v>
      </c>
      <c r="R13" s="37" t="str">
        <f>$B13</f>
        <v>DITJEN PR</v>
      </c>
    </row>
    <row r="14" spans="1:19" customHeight="1" ht="15">
      <c r="A14" s="43">
        <v>7</v>
      </c>
      <c r="B14" s="44" t="s">
        <v>35</v>
      </c>
      <c r="C14" s="45">
        <v>615034364</v>
      </c>
      <c r="D14" s="46">
        <v>0</v>
      </c>
      <c r="E14" s="46">
        <v>0</v>
      </c>
      <c r="F14" s="45">
        <v>615034364</v>
      </c>
      <c r="G14" s="47">
        <v>448756334</v>
      </c>
      <c r="H14" s="48">
        <v>0</v>
      </c>
      <c r="I14" s="48">
        <v>0</v>
      </c>
      <c r="J14" s="47">
        <v>448756334</v>
      </c>
      <c r="K14" s="48">
        <v>72.96</v>
      </c>
      <c r="L14" s="49">
        <v>73.16</v>
      </c>
      <c r="N14" s="50"/>
      <c r="O14" s="51">
        <f>($K14/100)+($A14*10^-6)</f>
        <v>0.729607</v>
      </c>
      <c r="P14" s="51">
        <f>$Q14/$F14</f>
        <v>0.7316</v>
      </c>
      <c r="Q14" s="52">
        <f>($L14/100)*$F14</f>
        <v>449959140.7024</v>
      </c>
      <c r="R14" s="37" t="str">
        <f>$B14</f>
        <v>DITJEN BK</v>
      </c>
    </row>
    <row r="15" spans="1:19" customHeight="1" ht="15">
      <c r="A15" s="43">
        <v>8</v>
      </c>
      <c r="B15" s="44" t="s">
        <v>36</v>
      </c>
      <c r="C15" s="45">
        <v>242943790</v>
      </c>
      <c r="D15" s="46">
        <v>0</v>
      </c>
      <c r="E15" s="45">
        <v>110719287</v>
      </c>
      <c r="F15" s="45">
        <v>353663077</v>
      </c>
      <c r="G15" s="47">
        <v>122554506</v>
      </c>
      <c r="H15" s="48">
        <v>0</v>
      </c>
      <c r="I15" s="47">
        <v>61396130</v>
      </c>
      <c r="J15" s="47">
        <v>183950635</v>
      </c>
      <c r="K15" s="48">
        <v>52.01</v>
      </c>
      <c r="L15" s="49">
        <v>58.18</v>
      </c>
      <c r="N15" s="50"/>
      <c r="O15" s="51">
        <f>($K15/100)+($A15*10^-6)</f>
        <v>0.520108</v>
      </c>
      <c r="P15" s="51">
        <f>$Q15/$F15</f>
        <v>0.5818</v>
      </c>
      <c r="Q15" s="52">
        <f>($L15/100)*$F15</f>
        <v>205761178.1986</v>
      </c>
      <c r="R15" s="37" t="str">
        <f>$B15</f>
        <v>DITJEN PI</v>
      </c>
    </row>
    <row r="16" spans="1:19" customHeight="1" ht="15">
      <c r="A16" s="43">
        <v>9</v>
      </c>
      <c r="B16" s="44" t="s">
        <v>37</v>
      </c>
      <c r="C16" s="45">
        <v>130321929</v>
      </c>
      <c r="D16" s="46">
        <v>0</v>
      </c>
      <c r="E16" s="45">
        <v>32697950</v>
      </c>
      <c r="F16" s="45">
        <v>163019879</v>
      </c>
      <c r="G16" s="47">
        <v>89425982</v>
      </c>
      <c r="H16" s="48">
        <v>0</v>
      </c>
      <c r="I16" s="47">
        <v>15064281</v>
      </c>
      <c r="J16" s="47">
        <v>104490263</v>
      </c>
      <c r="K16" s="48">
        <v>64.1</v>
      </c>
      <c r="L16" s="49">
        <v>64.48</v>
      </c>
      <c r="N16" s="50"/>
      <c r="O16" s="51">
        <f>($K16/100)+($A16*10^-6)</f>
        <v>0.641009</v>
      </c>
      <c r="P16" s="51">
        <f>$Q16/$F16</f>
        <v>0.6448</v>
      </c>
      <c r="Q16" s="52">
        <f>($L16/100)*$F16</f>
        <v>105115217.9792</v>
      </c>
      <c r="R16" s="37" t="str">
        <f>$B16</f>
        <v>BPIW</v>
      </c>
    </row>
    <row r="17" spans="1:19" customHeight="1" ht="15">
      <c r="A17" s="43">
        <v>10</v>
      </c>
      <c r="B17" s="44" t="s">
        <v>38</v>
      </c>
      <c r="C17" s="45">
        <v>408278882</v>
      </c>
      <c r="D17" s="46">
        <v>0</v>
      </c>
      <c r="E17" s="46">
        <v>0</v>
      </c>
      <c r="F17" s="45">
        <v>408278882</v>
      </c>
      <c r="G17" s="47">
        <v>273966908</v>
      </c>
      <c r="H17" s="48">
        <v>0</v>
      </c>
      <c r="I17" s="48">
        <v>0</v>
      </c>
      <c r="J17" s="47">
        <v>273966908</v>
      </c>
      <c r="K17" s="48">
        <v>67.1</v>
      </c>
      <c r="L17" s="49">
        <v>70.73</v>
      </c>
      <c r="N17" s="50"/>
      <c r="O17" s="51">
        <f>($K17/100)+($A17*10^-6)</f>
        <v>0.67101</v>
      </c>
      <c r="P17" s="51">
        <f>$Q17/$F17</f>
        <v>0.7073</v>
      </c>
      <c r="Q17" s="52">
        <f>($L17/100)*$F17</f>
        <v>288775653.2386</v>
      </c>
      <c r="R17" s="37" t="str">
        <f>$B17</f>
        <v>BPSDM</v>
      </c>
    </row>
    <row r="18" spans="1:19" customHeight="1" ht="15">
      <c r="A18" s="54" t="s">
        <v>24</v>
      </c>
      <c r="B18" s="55"/>
      <c r="C18" s="56"/>
      <c r="D18" s="56"/>
      <c r="E18" s="56"/>
      <c r="F18" s="56"/>
      <c r="G18" s="57"/>
      <c r="H18" s="57"/>
      <c r="I18" s="57"/>
      <c r="J18" s="57"/>
      <c r="K18" s="58"/>
      <c r="L18" s="59"/>
    </row>
    <row r="21" spans="1:19">
      <c r="G21" s="60" t="str">
        <f>G7</f>
        <v>RPM</v>
      </c>
      <c r="H21" s="60" t="str">
        <f>H7</f>
        <v>SBSN</v>
      </c>
      <c r="I21" s="60" t="str">
        <f>I7</f>
        <v>PHLN</v>
      </c>
      <c r="J21" s="60" t="str">
        <f>J7</f>
        <v>TOTAL</v>
      </c>
    </row>
    <row r="22" spans="1:19">
      <c r="G22" s="61">
        <f>G10/C10</f>
        <v>0.70931436500307</v>
      </c>
      <c r="H22" s="61">
        <f>H10/D10</f>
        <v>0.61463096472485</v>
      </c>
      <c r="I22" s="61">
        <f>I10/E10</f>
        <v>0.51736142163439</v>
      </c>
      <c r="J22" s="61">
        <f>J10/F10</f>
        <v>0.68012673808816</v>
      </c>
    </row>
    <row r="23" spans="1:19">
      <c r="J23" s="62" t="s">
        <v>39</v>
      </c>
    </row>
    <row r="24" spans="1:19">
      <c r="J24" s="50">
        <f>F10-J10</f>
        <v>16854952366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B18"/>
    <mergeCell ref="A6:A7"/>
    <mergeCell ref="B6:B7"/>
    <mergeCell ref="C6:F6"/>
    <mergeCell ref="G6:K6"/>
    <mergeCell ref="L6:L7"/>
    <mergeCell ref="O6:Q6"/>
  </mergeCells>
  <hyperlinks>
    <hyperlink ref="A1" r:id="rId_hyperlink_1"/>
    <hyperlink ref="B10" r:id="rId_hyperlink_2"/>
  </hyperlinks>
  <printOptions gridLines="false" gridLinesSet="true"/>
  <pageMargins left="0.75" right="0.75" top="1" bottom="1" header="0.5" footer="0.5"/>
  <pageSetup paperSize="9" orientation="portrait" scale="100" fitToHeight="1" fitToWidth="1" pageOrder="downThenOver" r:id="rId3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#s1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2021-11-08T16:22:41+07:00</dcterms:created>
  <dcterms:modified xsi:type="dcterms:W3CDTF">2021-11-08T17:38:47+07:00</dcterms:modified>
  <dc:title/>
  <dc:description/>
  <dc:subject/>
  <cp:keywords/>
  <cp:category/>
</cp:coreProperties>
</file>