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monika\writable\template\"/>
    </mc:Choice>
  </mc:AlternateContent>
  <xr:revisionPtr revIDLastSave="0" documentId="13_ncr:9_{F13C65F1-2E25-444B-8F31-2A0CA27679D0}" xr6:coauthVersionLast="47" xr6:coauthVersionMax="47" xr10:uidLastSave="{00000000-0000-0000-0000-000000000000}"/>
  <bookViews>
    <workbookView xWindow="-108" yWindow="-108" windowWidth="23256" windowHeight="12576" xr2:uid="{4BFA07EA-18A6-4020-B346-B5E275487D00}"/>
  </bookViews>
  <sheets>
    <sheet name="s1" sheetId="3" r:id="rId1"/>
    <sheet name="#s1" sheetId="4" r:id="rId2"/>
  </sheets>
  <definedNames>
    <definedName name="__VV4">#REF!</definedName>
    <definedName name="_2">#REF!</definedName>
    <definedName name="_96">#REF!</definedName>
    <definedName name="_962">#REF!</definedName>
    <definedName name="_Fill">#REF!</definedName>
    <definedName name="_xlnm._FilterDatabase" localSheetId="0" hidden="1">'s1'!$B$7:$G$20</definedName>
    <definedName name="_KOP2">#REF!</definedName>
    <definedName name="a">#REF!</definedName>
    <definedName name="aaaaaaaaaaaaaaa">#REF!</definedName>
    <definedName name="AK">#REF!</definedName>
    <definedName name="alamat">#REF!</definedName>
    <definedName name="anggota1">#REF!</definedName>
    <definedName name="anggota2">#REF!</definedName>
    <definedName name="arwan">#REF!</definedName>
    <definedName name="arwan2">#REF!</definedName>
    <definedName name="arwan3">#REF!</definedName>
    <definedName name="b">#REF!</definedName>
    <definedName name="b_1_fis">#REF!</definedName>
    <definedName name="b_1_kor">#REF!</definedName>
    <definedName name="b_1_wp">#REF!</definedName>
    <definedName name="b_2_fis">#REF!</definedName>
    <definedName name="b_2_kor">#REF!</definedName>
    <definedName name="b_2_wp">#REF!</definedName>
    <definedName name="b_3_fis">#REF!</definedName>
    <definedName name="b_3_kor">#REF!</definedName>
    <definedName name="b_3_wp">#REF!</definedName>
    <definedName name="b_4_fis">#REF!</definedName>
    <definedName name="b_4_kor">#REF!</definedName>
    <definedName name="b_4_wp">#REF!</definedName>
    <definedName name="balai">#REF!</definedName>
    <definedName name="BANG">#REF!</definedName>
    <definedName name="baru">#REF!</definedName>
    <definedName name="copy">#REF!</definedName>
    <definedName name="d">#REF!</definedName>
    <definedName name="d_item">#REF!</definedName>
    <definedName name="DALLA">#REF!</definedName>
    <definedName name="DALLN">#REF!</definedName>
    <definedName name="DB_ITEM">#REF!</definedName>
    <definedName name="DIPA">#REF!</definedName>
    <definedName name="dppppn_fis">#REF!</definedName>
    <definedName name="dppppn_wp">#REF!</definedName>
    <definedName name="e_1_1_fis">#REF!</definedName>
    <definedName name="e_1_1_wp">#REF!</definedName>
    <definedName name="e_1_2_fis">#REF!</definedName>
    <definedName name="e_1_2_wp">#REF!</definedName>
    <definedName name="err">#REF!</definedName>
    <definedName name="errr">#REF!</definedName>
    <definedName name="ewtewgf">#REF!</definedName>
    <definedName name="fdghd">#REF!</definedName>
    <definedName name="i">#REF!</definedName>
    <definedName name="il">#REF!</definedName>
    <definedName name="jenisusaha">#REF!</definedName>
    <definedName name="jmlbulan">#REF!</definedName>
    <definedName name="jmlsanksi25_fis">#REF!</definedName>
    <definedName name="kabid">#REF!</definedName>
    <definedName name="kepala">#REF!</definedName>
    <definedName name="ketuatim">#REF!</definedName>
    <definedName name="klu">#REF!</definedName>
    <definedName name="kode">#REF!</definedName>
    <definedName name="kop">#REF!</definedName>
    <definedName name="kota">#REF!</definedName>
    <definedName name="kredit_fis">#REF!</definedName>
    <definedName name="l">#REF!</definedName>
    <definedName name="miring">#REF!</definedName>
    <definedName name="nama">#REF!</definedName>
    <definedName name="nipanggota1">#REF!</definedName>
    <definedName name="nipkabid">#REF!</definedName>
    <definedName name="nipkepala">#REF!</definedName>
    <definedName name="nipketuatim">#REF!</definedName>
    <definedName name="nipsupervisor">#REF!</definedName>
    <definedName name="NO_LPP">#REF!</definedName>
    <definedName name="nopkp">#REF!</definedName>
    <definedName name="noprint">#REF!</definedName>
    <definedName name="o">#REF!</definedName>
    <definedName name="obyek_final_fis">#REF!</definedName>
    <definedName name="obyek_final_wp">#REF!</definedName>
    <definedName name="obyek21_fis">#REF!</definedName>
    <definedName name="obyek21_wp">#REF!</definedName>
    <definedName name="obyek23_fis">#REF!</definedName>
    <definedName name="obyek23_wp">#REF!</definedName>
    <definedName name="obyek26_fis">#REF!</definedName>
    <definedName name="obyek26_wp">#REF!</definedName>
    <definedName name="oooooo">#REF!</definedName>
    <definedName name="pjpa">#REF!</definedName>
    <definedName name="pkp_fis">#REF!</definedName>
    <definedName name="pkp_wp">#REF!</definedName>
    <definedName name="plntm">#REF!</definedName>
    <definedName name="pltnm">#REF!</definedName>
    <definedName name="pph_final_fis">#REF!</definedName>
    <definedName name="pph21_fis">#REF!</definedName>
    <definedName name="pph21_wp">#REF!</definedName>
    <definedName name="pph23_fis">#REF!</definedName>
    <definedName name="pph23_wp">#REF!</definedName>
    <definedName name="pph25_fis">#REF!</definedName>
    <definedName name="pph25_wp">#REF!</definedName>
    <definedName name="pph26_fis">#REF!</definedName>
    <definedName name="PPh26_wp">#REF!</definedName>
    <definedName name="ppn_fis">#REF!</definedName>
    <definedName name="ppn_wp">#REF!</definedName>
    <definedName name="_xlnm.Print_Area" localSheetId="0">'s1'!$A$1:$H$32</definedName>
    <definedName name="Print_Area_MI">#REF!</definedName>
    <definedName name="raker">#REF!</definedName>
    <definedName name="rpmikat">#REF!</definedName>
    <definedName name="rpmtm">#REF!</definedName>
    <definedName name="sanksi_13_2_final">#REF!</definedName>
    <definedName name="sanksi_13_2_pph21">#REF!</definedName>
    <definedName name="sanksi_13_2_pph23">#REF!</definedName>
    <definedName name="sanksi_13_2_pph25">#REF!</definedName>
    <definedName name="sanksi_13_2_pph26">#REF!</definedName>
    <definedName name="sanksi_13_2_ppn">#REF!</definedName>
    <definedName name="sanksi_13_3_final">#REF!</definedName>
    <definedName name="sanksi_13_3_pph21">#REF!</definedName>
    <definedName name="sanksi_13_3_pph23">#REF!</definedName>
    <definedName name="sanksi_13_3_pph25">#REF!</definedName>
    <definedName name="sanksi_13_3_pph26">#REF!</definedName>
    <definedName name="sanksi_13_3_ppn">#REF!</definedName>
    <definedName name="sikat">#REF!</definedName>
    <definedName name="Silang_Outcome">#REF!</definedName>
    <definedName name="ssp21_fis">#REF!</definedName>
    <definedName name="ssp21_wp">#REF!</definedName>
    <definedName name="ssp23_fis">#REF!</definedName>
    <definedName name="ssp23_wp">#REF!</definedName>
    <definedName name="ssp25_fis">#REF!</definedName>
    <definedName name="ssp25_wp">#REF!</definedName>
    <definedName name="ssp26_fis">#REF!</definedName>
    <definedName name="ssp26_wp">#REF!</definedName>
    <definedName name="ssp29_fis">#REF!</definedName>
    <definedName name="ssp29_wp">#REF!</definedName>
    <definedName name="sspppn_fis">#REF!</definedName>
    <definedName name="sspppn_wp">#REF!</definedName>
    <definedName name="stp_ppn">#REF!</definedName>
    <definedName name="supervisor">#REF!</definedName>
    <definedName name="t">#REF!</definedName>
    <definedName name="test">#REF!</definedName>
    <definedName name="TGL_LPP">#REF!</definedName>
    <definedName name="tglpkp">#REF!</definedName>
    <definedName name="tglprint">#REF!</definedName>
    <definedName name="tglspt21">#REF!</definedName>
    <definedName name="tglspt25">#REF!</definedName>
    <definedName name="U">#REF!</definedName>
    <definedName name="value">#REF!</definedName>
    <definedName name="value3">#REF!</definedName>
    <definedName name="w">#REF!</definedName>
    <definedName name="ymh_final">#REF!</definedName>
    <definedName name="YMH_pph21">#REF!</definedName>
    <definedName name="YMH_pph25">#REF!</definedName>
    <definedName name="YMH_ppn">#REF!</definedName>
    <definedName name="zzz">#REF!</definedName>
  </definedNames>
  <calcPr calcId="181029"/>
  <webPublishing vml="1" allowPng="1" targetScreenSize="1024x768" codePage="125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3" l="1"/>
  <c r="B6" i="3"/>
  <c r="J24" i="4" l="1"/>
  <c r="J22" i="4"/>
  <c r="I22" i="4"/>
  <c r="H22" i="4"/>
  <c r="G22" i="4"/>
  <c r="J21" i="4"/>
  <c r="I21" i="4"/>
  <c r="H21" i="4"/>
  <c r="G21" i="4"/>
  <c r="R17" i="4"/>
  <c r="Q17" i="4"/>
  <c r="P17" i="4" s="1"/>
  <c r="O17" i="4"/>
  <c r="R16" i="4"/>
  <c r="Q16" i="4"/>
  <c r="P16" i="4" s="1"/>
  <c r="O16" i="4"/>
  <c r="R15" i="4"/>
  <c r="Q15" i="4"/>
  <c r="P15" i="4" s="1"/>
  <c r="O15" i="4"/>
  <c r="R14" i="4"/>
  <c r="Q14" i="4"/>
  <c r="P14" i="4" s="1"/>
  <c r="O14" i="4"/>
  <c r="R13" i="4"/>
  <c r="Q13" i="4"/>
  <c r="P13" i="4" s="1"/>
  <c r="O13" i="4"/>
  <c r="R12" i="4"/>
  <c r="Q12" i="4"/>
  <c r="P12" i="4" s="1"/>
  <c r="O12" i="4"/>
  <c r="R11" i="4"/>
  <c r="Q11" i="4"/>
  <c r="P11" i="4" s="1"/>
  <c r="O11" i="4"/>
  <c r="R10" i="4"/>
  <c r="Q10" i="4"/>
  <c r="P10" i="4" s="1"/>
  <c r="O10" i="4"/>
  <c r="R9" i="4"/>
  <c r="Q9" i="4"/>
  <c r="P9" i="4" s="1"/>
  <c r="O9" i="4"/>
  <c r="R8" i="4"/>
  <c r="Q8" i="4"/>
  <c r="P8" i="4" s="1"/>
  <c r="O8" i="4"/>
  <c r="C14" i="3" l="1"/>
  <c r="C17" i="3"/>
  <c r="C12" i="3"/>
  <c r="C15" i="3"/>
  <c r="C18" i="3"/>
  <c r="G18" i="3" s="1"/>
  <c r="C16" i="3"/>
  <c r="F16" i="3" s="1"/>
  <c r="C13" i="3"/>
  <c r="G13" i="3" s="1"/>
  <c r="C10" i="3"/>
  <c r="G10" i="3" s="1"/>
  <c r="C11" i="3"/>
  <c r="C9" i="3"/>
  <c r="G9" i="3" s="1"/>
  <c r="G12" i="3"/>
  <c r="G11" i="3"/>
  <c r="E15" i="3"/>
  <c r="F17" i="3"/>
  <c r="E14" i="3"/>
  <c r="D15" i="3"/>
  <c r="D18" i="3" l="1"/>
  <c r="F18" i="3"/>
  <c r="E18" i="3"/>
  <c r="F11" i="3"/>
  <c r="I15" i="3"/>
  <c r="E9" i="3"/>
  <c r="E11" i="3"/>
  <c r="D11" i="3"/>
  <c r="D9" i="3"/>
  <c r="F9" i="3"/>
  <c r="F12" i="3"/>
  <c r="E10" i="3"/>
  <c r="G16" i="3"/>
  <c r="D14" i="3"/>
  <c r="I14" i="3" s="1"/>
  <c r="F15" i="3"/>
  <c r="D17" i="3"/>
  <c r="F10" i="3"/>
  <c r="D16" i="3"/>
  <c r="G15" i="3"/>
  <c r="G17" i="3"/>
  <c r="E17" i="3"/>
  <c r="D10" i="3"/>
  <c r="E12" i="3"/>
  <c r="F14" i="3"/>
  <c r="G14" i="3"/>
  <c r="D12" i="3"/>
  <c r="E16" i="3"/>
  <c r="E13" i="3"/>
  <c r="D13" i="3"/>
  <c r="F13" i="3"/>
  <c r="I18" i="3" l="1"/>
  <c r="I11" i="3"/>
  <c r="I9" i="3"/>
  <c r="I10" i="3"/>
  <c r="I17" i="3"/>
  <c r="E19" i="3"/>
  <c r="D19" i="3"/>
  <c r="I16" i="3"/>
  <c r="I13" i="3"/>
  <c r="I12" i="3"/>
  <c r="F19" i="3" l="1"/>
</calcChain>
</file>

<file path=xl/sharedStrings.xml><?xml version="1.0" encoding="utf-8"?>
<sst xmlns="http://schemas.openxmlformats.org/spreadsheetml/2006/main" count="47" uniqueCount="40">
  <si>
    <t>PROGRES PER UNIT ORGANISASI TA 2021</t>
  </si>
  <si>
    <t>KEMENTERIAN PEKERJAAN UMUM DAN PERUMAHAN RAKYAT</t>
  </si>
  <si>
    <t>Status : 31 Oktober 2021 ; 16:00 WIB</t>
  </si>
  <si>
    <t>NO</t>
  </si>
  <si>
    <t>UNIT ORGANISASI</t>
  </si>
  <si>
    <t>PAGU (Rp Ribu)</t>
  </si>
  <si>
    <t>REALISASI (Rp Ribu)</t>
  </si>
  <si>
    <t>FISIK (%)</t>
  </si>
  <si>
    <t>Realisasi</t>
  </si>
  <si>
    <t>RPM</t>
  </si>
  <si>
    <t>SBSN</t>
  </si>
  <si>
    <t>PHLN</t>
  </si>
  <si>
    <t>TOTAL</t>
  </si>
  <si>
    <t>%</t>
  </si>
  <si>
    <t>Keuangan</t>
  </si>
  <si>
    <t>Fisik</t>
  </si>
  <si>
    <t>Nilai Fisik</t>
  </si>
  <si>
    <t>SETJEN</t>
  </si>
  <si>
    <t>ITJEN</t>
  </si>
  <si>
    <t>DITJEN SDA</t>
  </si>
  <si>
    <t>DITJEN BM</t>
  </si>
  <si>
    <t>DITJEN CK</t>
  </si>
  <si>
    <t>DITJEN PR</t>
  </si>
  <si>
    <t>DITJEN BK</t>
  </si>
  <si>
    <t>DITJEN PI</t>
  </si>
  <si>
    <t>BPIW</t>
  </si>
  <si>
    <t>BPSDM</t>
  </si>
  <si>
    <t>Sisa Anggaran</t>
  </si>
  <si>
    <t>PROGRES FISIK &amp; KEUANGAN</t>
  </si>
  <si>
    <t xml:space="preserve">KEMENTERIAN PUPR </t>
  </si>
  <si>
    <t>Dalam Ribu Rupiah</t>
  </si>
  <si>
    <t>PAGU</t>
  </si>
  <si>
    <t>REALISASI</t>
  </si>
  <si>
    <t>PROGRESS</t>
  </si>
  <si>
    <t xml:space="preserve">Sisa s/d Desember </t>
  </si>
  <si>
    <t>KEUANGAN</t>
  </si>
  <si>
    <t>FISIK</t>
  </si>
  <si>
    <t>Total</t>
  </si>
  <si>
    <t>Sumber http://emonitoring.pu.go.id/</t>
  </si>
  <si>
    <t>PROGRES PER UNIT ORGANISASI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</si>
</sst>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#,###.##000"/>
    <numFmt numFmtId="166" formatCode="_-* #,##0.00_-;\-* #,##0.00_-;_-* &quot;-&quot;_-;_-@_-"/>
  </numFmts>
  <fonts count="19">
    <font>
      <sz val="11"/>
      <color theme="1"/>
      <name val="Calibri"/>
      <family val="2"/>
      <charset val="1"/>
      <scheme val="minor"/>
    </font>
    <font>
      <b/>
      <sz val="11"/>
      <color rgb="FF212529"/>
      <name val="Source Sans Pro"/>
      <family val="2"/>
    </font>
    <font>
      <sz val="11"/>
      <color rgb="FF212529"/>
      <name val="Source Sans Pro"/>
      <family val="2"/>
    </font>
    <font>
      <b/>
      <sz val="9"/>
      <color rgb="FFFFFFFF"/>
      <name val="Trebuchet MS"/>
      <family val="2"/>
    </font>
    <font>
      <b/>
      <sz val="9"/>
      <color rgb="FF212529"/>
      <name val="Trebuchet MS"/>
      <family val="2"/>
    </font>
    <font>
      <sz val="9"/>
      <color rgb="FF212529"/>
      <name val="Trebuchet MS"/>
      <family val="2"/>
    </font>
    <font>
      <b/>
      <sz val="9"/>
      <color rgb="FF000000"/>
      <name val="Trebuchet MS"/>
      <family val="2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charset val="134"/>
      <scheme val="minor"/>
    </font>
    <font>
      <sz val="12"/>
      <color theme="0" tint="-4.9989318521683403E-2"/>
      <name val="Tahoma"/>
      <family val="2"/>
    </font>
    <font>
      <sz val="12"/>
      <color theme="1"/>
      <name val="Tahoma"/>
      <family val="2"/>
    </font>
    <font>
      <b/>
      <sz val="18"/>
      <color theme="1"/>
      <name val="Tahoma"/>
      <family val="2"/>
    </font>
    <font>
      <b/>
      <sz val="12"/>
      <color theme="0"/>
      <name val="Tahoma"/>
      <family val="2"/>
    </font>
    <font>
      <sz val="12"/>
      <color rgb="FF212529"/>
      <name val="Tahoma"/>
      <family val="2"/>
    </font>
    <font>
      <sz val="12"/>
      <color rgb="FF000000"/>
      <name val="Tahoma"/>
      <family val="2"/>
    </font>
    <font>
      <b/>
      <sz val="12"/>
      <color rgb="FFFFFFFF"/>
      <name val="Tahoma"/>
      <family val="2"/>
    </font>
    <font>
      <sz val="11"/>
      <color theme="0" tint="-0.1499984740745262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4E9FBE"/>
        <bgColor indexed="64"/>
      </patternFill>
    </fill>
    <fill>
      <patternFill patternType="solid">
        <fgColor rgb="FF4A59F7"/>
        <bgColor indexed="64"/>
      </patternFill>
    </fill>
    <fill>
      <patternFill patternType="solid">
        <fgColor rgb="FFE89660"/>
        <bgColor indexed="64"/>
      </patternFill>
    </fill>
    <fill>
      <patternFill patternType="solid">
        <fgColor rgb="FF8C965A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DDBE7"/>
        <bgColor indexed="64"/>
      </patternFill>
    </fill>
    <fill>
      <patternFill patternType="solid">
        <fgColor rgb="FFD9DCFD"/>
        <bgColor indexed="64"/>
      </patternFill>
    </fill>
    <fill>
      <patternFill patternType="solid">
        <fgColor rgb="FFF7CAB3"/>
        <bgColor indexed="64"/>
      </patternFill>
    </fill>
    <fill>
      <patternFill patternType="solid">
        <fgColor rgb="FFE7E9DA"/>
        <bgColor indexed="64"/>
      </patternFill>
    </fill>
    <fill>
      <patternFill patternType="solid">
        <fgColor rgb="FF4A9EB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rgb="FF000000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61">
    <xf numFmtId="0" fontId="0" fillId="0" borderId="0" xfId="0"/>
    <xf numFmtId="0" fontId="11" fillId="0" borderId="0" xfId="1" applyFont="1">
      <alignment vertical="center"/>
    </xf>
    <xf numFmtId="0" fontId="11" fillId="0" borderId="0" xfId="1" applyFont="1" applyAlignment="1"/>
    <xf numFmtId="0" fontId="12" fillId="0" borderId="0" xfId="1" applyFont="1">
      <alignment vertical="center"/>
    </xf>
    <xf numFmtId="0" fontId="12" fillId="0" borderId="0" xfId="1" applyFont="1" applyAlignment="1">
      <alignment horizontal="center" vertical="center"/>
    </xf>
    <xf numFmtId="166" fontId="14" fillId="14" borderId="8" xfId="1" applyNumberFormat="1" applyFont="1" applyFill="1" applyBorder="1" applyAlignment="1">
      <alignment horizontal="center" vertical="center"/>
    </xf>
    <xf numFmtId="0" fontId="15" fillId="0" borderId="8" xfId="1" applyFont="1" applyBorder="1" applyAlignment="1">
      <alignment horizontal="center" vertical="center"/>
    </xf>
    <xf numFmtId="0" fontId="16" fillId="0" borderId="8" xfId="1" applyFont="1" applyBorder="1">
      <alignment vertical="center"/>
    </xf>
    <xf numFmtId="164" fontId="15" fillId="0" borderId="8" xfId="1" applyNumberFormat="1" applyFont="1" applyBorder="1" applyAlignment="1">
      <alignment horizontal="center" vertical="center"/>
    </xf>
    <xf numFmtId="10" fontId="15" fillId="0" borderId="8" xfId="2" applyNumberFormat="1" applyFont="1" applyBorder="1" applyAlignment="1">
      <alignment horizontal="center" vertical="center"/>
    </xf>
    <xf numFmtId="164" fontId="12" fillId="0" borderId="0" xfId="1" applyNumberFormat="1" applyFont="1">
      <alignment vertical="center"/>
    </xf>
    <xf numFmtId="0" fontId="17" fillId="14" borderId="8" xfId="1" applyFont="1" applyFill="1" applyBorder="1" applyAlignment="1">
      <alignment horizontal="center" vertical="center"/>
    </xf>
    <xf numFmtId="0" fontId="14" fillId="14" borderId="8" xfId="1" applyFont="1" applyFill="1" applyBorder="1" applyAlignment="1">
      <alignment horizontal="center" vertical="center"/>
    </xf>
    <xf numFmtId="164" fontId="17" fillId="14" borderId="8" xfId="1" applyNumberFormat="1" applyFont="1" applyFill="1" applyBorder="1" applyAlignment="1">
      <alignment horizontal="center" vertical="center"/>
    </xf>
    <xf numFmtId="10" fontId="17" fillId="14" borderId="8" xfId="2" applyNumberFormat="1" applyFont="1" applyFill="1" applyBorder="1" applyAlignment="1">
      <alignment horizontal="center" vertical="center"/>
    </xf>
    <xf numFmtId="0" fontId="12" fillId="0" borderId="0" xfId="1" applyFont="1" applyAlignment="1">
      <alignment horizontal="right" vertical="center"/>
    </xf>
    <xf numFmtId="0" fontId="10" fillId="0" borderId="0" xfId="1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18" fillId="0" borderId="0" xfId="1" applyFont="1">
      <alignment vertical="center"/>
    </xf>
    <xf numFmtId="0" fontId="3" fillId="3" borderId="6" xfId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10" fillId="7" borderId="0" xfId="1" applyFill="1" applyAlignment="1">
      <alignment horizontal="center" vertical="center"/>
    </xf>
    <xf numFmtId="0" fontId="5" fillId="8" borderId="6" xfId="1" applyFont="1" applyFill="1" applyBorder="1" applyAlignment="1">
      <alignment horizontal="center" vertical="center" wrapText="1"/>
    </xf>
    <xf numFmtId="0" fontId="6" fillId="8" borderId="6" xfId="1" applyFont="1" applyFill="1" applyBorder="1" applyAlignment="1">
      <alignment vertical="center" wrapText="1"/>
    </xf>
    <xf numFmtId="3" fontId="5" fillId="9" borderId="6" xfId="1" applyNumberFormat="1" applyFont="1" applyFill="1" applyBorder="1" applyAlignment="1">
      <alignment horizontal="right" vertical="center" wrapText="1"/>
    </xf>
    <xf numFmtId="0" fontId="5" fillId="9" borderId="6" xfId="1" applyFont="1" applyFill="1" applyBorder="1" applyAlignment="1">
      <alignment horizontal="right" vertical="center" wrapText="1"/>
    </xf>
    <xf numFmtId="3" fontId="5" fillId="10" borderId="6" xfId="1" applyNumberFormat="1" applyFont="1" applyFill="1" applyBorder="1" applyAlignment="1">
      <alignment horizontal="right" vertical="center" wrapText="1"/>
    </xf>
    <xf numFmtId="0" fontId="5" fillId="10" borderId="6" xfId="1" applyFont="1" applyFill="1" applyBorder="1" applyAlignment="1">
      <alignment horizontal="right" vertical="center" wrapText="1"/>
    </xf>
    <xf numFmtId="0" fontId="5" fillId="11" borderId="6" xfId="1" applyFont="1" applyFill="1" applyBorder="1" applyAlignment="1">
      <alignment horizontal="right" vertical="center" wrapText="1"/>
    </xf>
    <xf numFmtId="3" fontId="10" fillId="0" borderId="0" xfId="1" applyNumberFormat="1">
      <alignment vertical="center"/>
    </xf>
    <xf numFmtId="10" fontId="0" fillId="7" borderId="0" xfId="2" applyNumberFormat="1" applyFont="1" applyFill="1">
      <alignment vertical="center"/>
    </xf>
    <xf numFmtId="3" fontId="10" fillId="7" borderId="0" xfId="1" applyNumberFormat="1" applyFill="1">
      <alignment vertical="center"/>
    </xf>
    <xf numFmtId="0" fontId="8" fillId="8" borderId="6" xfId="3" applyFill="1" applyBorder="1" applyAlignment="1">
      <alignment vertical="center" wrapText="1"/>
    </xf>
    <xf numFmtId="3" fontId="3" fillId="3" borderId="6" xfId="1" applyNumberFormat="1" applyFont="1" applyFill="1" applyBorder="1" applyAlignment="1">
      <alignment horizontal="right" vertical="center" wrapText="1"/>
    </xf>
    <xf numFmtId="3" fontId="4" fillId="4" borderId="6" xfId="1" applyNumberFormat="1" applyFont="1" applyFill="1" applyBorder="1" applyAlignment="1">
      <alignment horizontal="right" vertical="center" wrapText="1"/>
    </xf>
    <xf numFmtId="0" fontId="4" fillId="4" borderId="6" xfId="1" applyFont="1" applyFill="1" applyBorder="1" applyAlignment="1">
      <alignment horizontal="right" vertical="center" wrapText="1"/>
    </xf>
    <xf numFmtId="0" fontId="4" fillId="5" borderId="6" xfId="1" applyFont="1" applyFill="1" applyBorder="1" applyAlignment="1">
      <alignment horizontal="right" vertical="center" wrapText="1"/>
    </xf>
    <xf numFmtId="0" fontId="9" fillId="13" borderId="0" xfId="1" applyFont="1" applyFill="1">
      <alignment vertical="center"/>
    </xf>
    <xf numFmtId="10" fontId="0" fillId="0" borderId="0" xfId="2" applyNumberFormat="1" applyFont="1" applyFill="1" applyAlignment="1">
      <alignment vertical="center"/>
    </xf>
    <xf numFmtId="0" fontId="7" fillId="0" borderId="0" xfId="1" applyFont="1">
      <alignment vertical="center"/>
    </xf>
    <xf numFmtId="0" fontId="13" fillId="0" borderId="0" xfId="1" applyFont="1" applyAlignment="1">
      <alignment horizontal="center" vertical="center"/>
    </xf>
    <xf numFmtId="0" fontId="12" fillId="0" borderId="0" xfId="1" applyFont="1" applyAlignment="1">
      <alignment horizontal="right" vertical="center"/>
    </xf>
    <xf numFmtId="0" fontId="14" fillId="14" borderId="7" xfId="1" applyFont="1" applyFill="1" applyBorder="1" applyAlignment="1">
      <alignment horizontal="center" vertical="center"/>
    </xf>
    <xf numFmtId="0" fontId="14" fillId="14" borderId="9" xfId="1" applyFont="1" applyFill="1" applyBorder="1" applyAlignment="1">
      <alignment horizontal="center" vertical="center"/>
    </xf>
    <xf numFmtId="164" fontId="14" fillId="14" borderId="7" xfId="1" applyNumberFormat="1" applyFont="1" applyFill="1" applyBorder="1" applyAlignment="1">
      <alignment horizontal="center" vertical="center"/>
    </xf>
    <xf numFmtId="164" fontId="14" fillId="14" borderId="9" xfId="1" applyNumberFormat="1" applyFont="1" applyFill="1" applyBorder="1" applyAlignment="1">
      <alignment horizontal="center" vertical="center"/>
    </xf>
    <xf numFmtId="165" fontId="14" fillId="14" borderId="8" xfId="1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 wrapText="1"/>
    </xf>
    <xf numFmtId="0" fontId="4" fillId="5" borderId="5" xfId="1" applyFont="1" applyFill="1" applyBorder="1" applyAlignment="1">
      <alignment horizontal="center" vertical="center" wrapText="1"/>
    </xf>
    <xf numFmtId="0" fontId="10" fillId="6" borderId="0" xfId="1" applyFill="1" applyAlignment="1">
      <alignment horizontal="center" vertical="center"/>
    </xf>
    <xf numFmtId="0" fontId="4" fillId="12" borderId="2" xfId="1" applyFont="1" applyFill="1" applyBorder="1" applyAlignment="1">
      <alignment horizontal="center" vertical="center" wrapText="1"/>
    </xf>
    <xf numFmtId="0" fontId="4" fillId="12" borderId="4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</cellXfs>
  <cellStyles count="4">
    <cellStyle name="Hyperlink 2" xfId="3" xr:uid="{5ECFA6B4-8665-476F-A626-AA633142867B}"/>
    <cellStyle name="Normal" xfId="0" builtinId="0"/>
    <cellStyle name="Normal 2" xfId="1" xr:uid="{9EBFE2B8-AE52-42B8-A26D-8886E2FDE417}"/>
    <cellStyle name="Percent 2" xfId="2" xr:uid="{52298BE2-E64F-4460-A272-D192078DA017}"/>
  </cellStyles>
  <dxfs count="3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457146746403331E-2"/>
          <c:y val="6.1470882125363314E-2"/>
          <c:w val="0.92167016614818387"/>
          <c:h val="0.805027120141724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's1'!$F$8</c:f>
              <c:strCache>
                <c:ptCount val="1"/>
                <c:pt idx="0">
                  <c:v> KEUANGAN 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64-4B5F-A1F5-477F0EE1F06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64-4B5F-A1F5-477F0EE1F06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64-4B5F-A1F5-477F0EE1F06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64-4B5F-A1F5-477F0EE1F067}"/>
              </c:ext>
            </c:extLst>
          </c:dPt>
          <c:dLbls>
            <c:dLbl>
              <c:idx val="0"/>
              <c:layout>
                <c:manualLayout>
                  <c:x val="-1.7539863954939255E-2"/>
                  <c:y val="1.82767736745381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864-4B5F-A1F5-477F0EE1F067}"/>
                </c:ext>
              </c:extLst>
            </c:dLbl>
            <c:dLbl>
              <c:idx val="1"/>
              <c:layout>
                <c:manualLayout>
                  <c:x val="-2.0728930128564565E-2"/>
                  <c:y val="1.8276773674538151E-2"/>
                </c:manualLayout>
              </c:layout>
              <c:tx>
                <c:rich>
                  <a:bodyPr/>
                  <a:lstStyle/>
                  <a:p>
                    <a:fld id="{FB5AC444-07E0-4D9E-8545-3629D1F1DD47}" type="VALUE">
                      <a:rPr lang="en-US" sz="800" b="0">
                        <a:solidFill>
                          <a:schemeClr val="bg1">
                            <a:lumMod val="75000"/>
                          </a:schemeClr>
                        </a:solidFill>
                      </a:rPr>
                      <a:pPr/>
                      <a:t>[VALUE]</a:t>
                    </a:fld>
                    <a:endParaRPr lang="id-ID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864-4B5F-A1F5-477F0EE1F067}"/>
                </c:ext>
              </c:extLst>
            </c:dLbl>
            <c:dLbl>
              <c:idx val="2"/>
              <c:layout>
                <c:manualLayout>
                  <c:x val="-1.5945330868126589E-2"/>
                  <c:y val="-3.04612894575635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64-4B5F-A1F5-477F0EE1F067}"/>
                </c:ext>
              </c:extLst>
            </c:dLbl>
            <c:dLbl>
              <c:idx val="3"/>
              <c:layout>
                <c:manualLayout>
                  <c:x val="-1.5945330868126589E-2"/>
                  <c:y val="6.092257891512717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64-4B5F-A1F5-477F0EE1F067}"/>
                </c:ext>
              </c:extLst>
            </c:dLbl>
            <c:dLbl>
              <c:idx val="4"/>
              <c:layout>
                <c:manualLayout>
                  <c:x val="-1.9134397041751967E-2"/>
                  <c:y val="1.21845157830254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800" b="0" i="0" u="none" strike="noStrike" kern="1200" baseline="0">
                      <a:solidFill>
                        <a:schemeClr val="bg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64-4B5F-A1F5-477F0EE1F067}"/>
                </c:ext>
              </c:extLst>
            </c:dLbl>
            <c:dLbl>
              <c:idx val="5"/>
              <c:layout>
                <c:manualLayout>
                  <c:x val="-7.972665434063353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864-4B5F-A1F5-477F0EE1F067}"/>
                </c:ext>
              </c:extLst>
            </c:dLbl>
            <c:dLbl>
              <c:idx val="7"/>
              <c:layout>
                <c:manualLayout>
                  <c:x val="-1.594533086812658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864-4B5F-A1F5-477F0EE1F067}"/>
                </c:ext>
              </c:extLst>
            </c:dLbl>
            <c:dLbl>
              <c:idx val="8"/>
              <c:layout>
                <c:manualLayout>
                  <c:x val="-1.9134397041752023E-2"/>
                  <c:y val="1.82767736745381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864-4B5F-A1F5-477F0EE1F067}"/>
                </c:ext>
              </c:extLst>
            </c:dLbl>
            <c:dLbl>
              <c:idx val="9"/>
              <c:layout>
                <c:manualLayout>
                  <c:x val="-9.5671985208759542E-3"/>
                  <c:y val="1.21845157830254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864-4B5F-A1F5-477F0EE1F0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's1'!$C$9:$C$18</c:f>
              <c:strCache>
                <c:ptCount val="10"/>
                <c:pt idx="0">
                  <c:v>DITJEN BK</c:v>
                </c:pt>
                <c:pt idx="1">
                  <c:v>DITJEN SDA</c:v>
                </c:pt>
                <c:pt idx="2">
                  <c:v>SETJEN</c:v>
                </c:pt>
                <c:pt idx="3">
                  <c:v>DITJEN CK</c:v>
                </c:pt>
                <c:pt idx="4">
                  <c:v>BPSDM</c:v>
                </c:pt>
                <c:pt idx="5">
                  <c:v>ITJEN</c:v>
                </c:pt>
                <c:pt idx="6">
                  <c:v>BPIW</c:v>
                </c:pt>
                <c:pt idx="7">
                  <c:v>DITJEN BM</c:v>
                </c:pt>
                <c:pt idx="8">
                  <c:v>DITJEN PR</c:v>
                </c:pt>
                <c:pt idx="9">
                  <c:v>DITJEN PI</c:v>
                </c:pt>
              </c:strCache>
            </c:strRef>
          </c:cat>
          <c:val>
            <c:numRef>
              <c:f>'s1'!$F$9:$F$18</c:f>
              <c:numCache>
                <c:formatCode>0.00%</c:formatCode>
                <c:ptCount val="10"/>
                <c:pt idx="0">
                  <c:v>0.75090000000000001</c:v>
                </c:pt>
                <c:pt idx="1">
                  <c:v>0.71</c:v>
                </c:pt>
                <c:pt idx="2">
                  <c:v>0.70469999999999999</c:v>
                </c:pt>
                <c:pt idx="3">
                  <c:v>0.69230000000000003</c:v>
                </c:pt>
                <c:pt idx="4">
                  <c:v>0.68769999999999998</c:v>
                </c:pt>
                <c:pt idx="5">
                  <c:v>0.65689999999999993</c:v>
                </c:pt>
                <c:pt idx="6">
                  <c:v>0.64900000000000002</c:v>
                </c:pt>
                <c:pt idx="7">
                  <c:v>0.63259999999999994</c:v>
                </c:pt>
                <c:pt idx="8">
                  <c:v>0.61099999999999999</c:v>
                </c:pt>
                <c:pt idx="9">
                  <c:v>0.53280000000000005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864-4B5F-A1F5-477F0EE1F067}"/>
            </c:ext>
          </c:extLst>
        </c:ser>
        <c:ser>
          <c:idx val="1"/>
          <c:order val="1"/>
          <c:tx>
            <c:strRef>
              <c:f>'s1'!$G$8</c:f>
              <c:strCache>
                <c:ptCount val="1"/>
                <c:pt idx="0">
                  <c:v> FISIK 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5864-4B5F-A1F5-477F0EE1F06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5864-4B5F-A1F5-477F0EE1F06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5864-4B5F-A1F5-477F0EE1F06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5864-4B5F-A1F5-477F0EE1F067}"/>
              </c:ext>
            </c:extLst>
          </c:dPt>
          <c:dLbls>
            <c:dLbl>
              <c:idx val="0"/>
              <c:layout>
                <c:manualLayout>
                  <c:x val="1.116173160768861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864-4B5F-A1F5-477F0EE1F06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7D48043-409E-4098-BFC0-1EA741D50932}" type="VALUE">
                      <a:rPr lang="en-US" sz="800" b="0">
                        <a:solidFill>
                          <a:schemeClr val="bg1">
                            <a:lumMod val="75000"/>
                          </a:schemeClr>
                        </a:solidFill>
                      </a:rPr>
                      <a:pPr/>
                      <a:t>[VALUE]</a:t>
                    </a:fld>
                    <a:endParaRPr lang="id-ID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5864-4B5F-A1F5-477F0EE1F067}"/>
                </c:ext>
              </c:extLst>
            </c:dLbl>
            <c:dLbl>
              <c:idx val="2"/>
              <c:layout>
                <c:manualLayout>
                  <c:x val="1.2756264694501213E-2"/>
                  <c:y val="-3.04612894575635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864-4B5F-A1F5-477F0EE1F067}"/>
                </c:ext>
              </c:extLst>
            </c:dLbl>
            <c:dLbl>
              <c:idx val="4"/>
              <c:layout>
                <c:manualLayout>
                  <c:x val="6.3781323472505771E-3"/>
                  <c:y val="-2.43690315660508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864-4B5F-A1F5-477F0EE1F067}"/>
                </c:ext>
              </c:extLst>
            </c:dLbl>
            <c:dLbl>
              <c:idx val="5"/>
              <c:layout>
                <c:manualLayout>
                  <c:x val="1.7539863954939248E-2"/>
                  <c:y val="1.21845157830254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864-4B5F-A1F5-477F0EE1F067}"/>
                </c:ext>
              </c:extLst>
            </c:dLbl>
            <c:dLbl>
              <c:idx val="6"/>
              <c:layout>
                <c:manualLayout>
                  <c:x val="1.7539863954939131E-2"/>
                  <c:y val="-3.65535473490763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864-4B5F-A1F5-477F0EE1F067}"/>
                </c:ext>
              </c:extLst>
            </c:dLbl>
            <c:dLbl>
              <c:idx val="7"/>
              <c:layout>
                <c:manualLayout>
                  <c:x val="6.378132347250519E-3"/>
                  <c:y val="-3.65535473490762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864-4B5F-A1F5-477F0EE1F067}"/>
                </c:ext>
              </c:extLst>
            </c:dLbl>
            <c:dLbl>
              <c:idx val="9"/>
              <c:layout>
                <c:manualLayout>
                  <c:x val="1.9134397041752023E-2"/>
                  <c:y val="-6.09225789151274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864-4B5F-A1F5-477F0EE1F0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8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's1'!$G$9:$G$18</c:f>
              <c:numCache>
                <c:formatCode>0.00%</c:formatCode>
                <c:ptCount val="10"/>
                <c:pt idx="0">
                  <c:v>0.75379999999999991</c:v>
                </c:pt>
                <c:pt idx="1">
                  <c:v>0.74650000000000005</c:v>
                </c:pt>
                <c:pt idx="2">
                  <c:v>0.69299999999999995</c:v>
                </c:pt>
                <c:pt idx="3">
                  <c:v>0.68959999999999999</c:v>
                </c:pt>
                <c:pt idx="4">
                  <c:v>0.71739999999999993</c:v>
                </c:pt>
                <c:pt idx="5">
                  <c:v>0.70739999999999992</c:v>
                </c:pt>
                <c:pt idx="6">
                  <c:v>0.65290000000000004</c:v>
                </c:pt>
                <c:pt idx="7">
                  <c:v>0.72170000000000001</c:v>
                </c:pt>
                <c:pt idx="8">
                  <c:v>0.61680000000000001</c:v>
                </c:pt>
                <c:pt idx="9">
                  <c:v>0.54069999999999996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864-4B5F-A1F5-477F0EE1F0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70885258"/>
        <c:axId val="793898490"/>
      </c:barChart>
      <c:catAx>
        <c:axId val="7708852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93898490"/>
        <c:crosses val="autoZero"/>
        <c:auto val="1"/>
        <c:lblAlgn val="ctr"/>
        <c:lblOffset val="100"/>
        <c:noMultiLvlLbl val="0"/>
      </c:catAx>
      <c:valAx>
        <c:axId val="7938984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708852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137299594185054"/>
          <c:y val="2.5999550036385648E-2"/>
          <c:w val="0.17150653574870056"/>
          <c:h val="0.1028075714772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7711</xdr:colOff>
      <xdr:row>20</xdr:row>
      <xdr:rowOff>24494</xdr:rowOff>
    </xdr:from>
    <xdr:to>
      <xdr:col>7</xdr:col>
      <xdr:colOff>0</xdr:colOff>
      <xdr:row>31</xdr:row>
      <xdr:rowOff>13607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CD63C-2A4E-47F7-8CEC-52C82DF05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monitoring.pu.go.id/progres_per_satker?thang=2021&amp;x1=06&amp;select=135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3B762-6355-4562-A445-9D58B6DFF0F1}">
  <sheetPr>
    <tabColor rgb="FF00B050"/>
    <pageSetUpPr fitToPage="1"/>
  </sheetPr>
  <dimension ref="B1:I20"/>
  <sheetViews>
    <sheetView tabSelected="1" view="pageBreakPreview" topLeftCell="A22" zoomScaleNormal="70" zoomScaleSheetLayoutView="100" workbookViewId="0">
      <selection activeCell="F15" sqref="F15"/>
    </sheetView>
  </sheetViews>
  <sheetFormatPr defaultColWidth="9.6640625" defaultRowHeight="15"/>
  <cols>
    <col min="1" max="1" width="9.6640625" style="3"/>
    <col min="2" max="2" width="6.33203125" style="3" bestFit="1" customWidth="1"/>
    <col min="3" max="3" width="26.109375" style="3" customWidth="1"/>
    <col min="4" max="4" width="24.109375" style="3" bestFit="1" customWidth="1"/>
    <col min="5" max="5" width="22.6640625" style="3" bestFit="1" customWidth="1"/>
    <col min="6" max="7" width="20.109375" style="3" customWidth="1"/>
    <col min="8" max="8" width="9.6640625" style="3" customWidth="1"/>
    <col min="9" max="9" width="21" style="3" bestFit="1" customWidth="1"/>
    <col min="10" max="16384" width="9.6640625" style="3"/>
  </cols>
  <sheetData>
    <row r="1" spans="2:9">
      <c r="B1" s="1"/>
      <c r="C1" s="2"/>
      <c r="D1" s="2"/>
      <c r="E1" s="2"/>
      <c r="F1" s="2"/>
    </row>
    <row r="2" spans="2:9" ht="22.2">
      <c r="B2" s="41" t="s">
        <v>28</v>
      </c>
      <c r="C2" s="41"/>
      <c r="D2" s="41"/>
      <c r="E2" s="41"/>
      <c r="F2" s="41"/>
      <c r="G2" s="41"/>
    </row>
    <row r="3" spans="2:9" ht="22.2">
      <c r="B3" s="41" t="s">
        <v>29</v>
      </c>
      <c r="C3" s="41"/>
      <c r="D3" s="41"/>
      <c r="E3" s="41"/>
      <c r="F3" s="41"/>
      <c r="G3" s="41"/>
    </row>
    <row r="4" spans="2:9">
      <c r="B4" s="4"/>
      <c r="C4" s="4"/>
      <c r="D4" s="4"/>
      <c r="E4" s="4"/>
      <c r="F4" s="4"/>
      <c r="G4" s="4"/>
    </row>
    <row r="6" spans="2:9">
      <c r="B6" t="str">
        <f>'#s1'!A5</f>
        <v>Status : 31 Oktober 2021 ; 16:00 WIB</v>
      </c>
      <c r="F6" s="42" t="s">
        <v>30</v>
      </c>
      <c r="G6" s="42"/>
    </row>
    <row r="7" spans="2:9">
      <c r="B7" s="43" t="s">
        <v>3</v>
      </c>
      <c r="C7" s="43" t="s">
        <v>4</v>
      </c>
      <c r="D7" s="45" t="s">
        <v>31</v>
      </c>
      <c r="E7" s="45" t="s">
        <v>32</v>
      </c>
      <c r="F7" s="47" t="s">
        <v>33</v>
      </c>
      <c r="G7" s="47"/>
      <c r="I7" s="3" t="s">
        <v>34</v>
      </c>
    </row>
    <row r="8" spans="2:9">
      <c r="B8" s="44"/>
      <c r="C8" s="44"/>
      <c r="D8" s="46"/>
      <c r="E8" s="46"/>
      <c r="F8" s="5" t="s">
        <v>35</v>
      </c>
      <c r="G8" s="5" t="s">
        <v>36</v>
      </c>
    </row>
    <row r="9" spans="2:9">
      <c r="B9" s="6">
        <v>1</v>
      </c>
      <c r="C9" s="7" t="str">
        <f>VLOOKUP(LARGE('#s1'!$O$8:$O$17,'s1'!B9),'#s1'!$O$8:$R$17,4,0)</f>
        <v>DITJEN BK</v>
      </c>
      <c r="D9" s="8">
        <f>VLOOKUP($C9,'#s1'!$B$8:$L$17,5,0)</f>
        <v>615034364</v>
      </c>
      <c r="E9" s="8">
        <f>VLOOKUP($C9,'#s1'!$B$8:$L$17,9,0)</f>
        <v>461827583</v>
      </c>
      <c r="F9" s="9">
        <f>VLOOKUP($C9,'#s1'!$B$8:$L$17,10,0)/100</f>
        <v>0.75090000000000001</v>
      </c>
      <c r="G9" s="9">
        <f>VLOOKUP($C9,'#s1'!$B$8:$L$17,11,0)/100</f>
        <v>0.75379999999999991</v>
      </c>
      <c r="I9" s="10">
        <f>D9-E9</f>
        <v>153206781</v>
      </c>
    </row>
    <row r="10" spans="2:9">
      <c r="B10" s="6">
        <v>2</v>
      </c>
      <c r="C10" s="7" t="str">
        <f>VLOOKUP(LARGE('#s1'!$O$8:$O$17,'s1'!B10),'#s1'!$O$8:$R$17,4,0)</f>
        <v>DITJEN SDA</v>
      </c>
      <c r="D10" s="8">
        <f>VLOOKUP($C10,'#s1'!$B$8:$L$17,5,0)</f>
        <v>521692595390</v>
      </c>
      <c r="E10" s="8">
        <f>VLOOKUP($C10,'#s1'!$B$8:$L$17,9,0)</f>
        <v>36927807721</v>
      </c>
      <c r="F10" s="9">
        <f>VLOOKUP($C10,'#s1'!$B$8:$L$17,10,0)/100</f>
        <v>0.71</v>
      </c>
      <c r="G10" s="9">
        <f>VLOOKUP($C10,'#s1'!$B$8:$L$17,11,0)/100</f>
        <v>0.74650000000000005</v>
      </c>
      <c r="I10" s="10">
        <f t="shared" ref="I10:I18" si="0">D10-E10</f>
        <v>484764787669</v>
      </c>
    </row>
    <row r="11" spans="2:9">
      <c r="B11" s="6">
        <v>3</v>
      </c>
      <c r="C11" s="7" t="str">
        <f>VLOOKUP(LARGE('#s1'!$O$8:$O$17,'s1'!B11),'#s1'!$O$8:$R$17,4,0)</f>
        <v>SETJEN</v>
      </c>
      <c r="D11" s="8">
        <f>VLOOKUP($C11,'#s1'!$B$8:$L$17,5,0)</f>
        <v>619213073</v>
      </c>
      <c r="E11" s="8">
        <f>VLOOKUP($C11,'#s1'!$B$8:$L$17,9,0)</f>
        <v>436341681</v>
      </c>
      <c r="F11" s="9">
        <f>VLOOKUP($C11,'#s1'!$B$8:$L$17,10,0)/100</f>
        <v>0.70469999999999999</v>
      </c>
      <c r="G11" s="9">
        <f>VLOOKUP($C11,'#s1'!$B$8:$L$17,11,0)/100</f>
        <v>0.69299999999999995</v>
      </c>
      <c r="I11" s="10">
        <f t="shared" si="0"/>
        <v>182871392</v>
      </c>
    </row>
    <row r="12" spans="2:9">
      <c r="B12" s="6">
        <v>4</v>
      </c>
      <c r="C12" s="7" t="str">
        <f>VLOOKUP(LARGE('#s1'!$O$8:$O$17,'s1'!B12),'#s1'!$O$8:$R$17,4,0)</f>
        <v>DITJEN CK</v>
      </c>
      <c r="D12" s="8">
        <f>VLOOKUP($C12,'#s1'!$B$8:$L$17,5,0)</f>
        <v>26324973530</v>
      </c>
      <c r="E12" s="8">
        <f>VLOOKUP($C12,'#s1'!$B$8:$L$17,9,0)</f>
        <v>18225379446</v>
      </c>
      <c r="F12" s="9">
        <f>VLOOKUP($C12,'#s1'!$B$8:$L$17,10,0)/100</f>
        <v>0.69230000000000003</v>
      </c>
      <c r="G12" s="9">
        <f>VLOOKUP($C12,'#s1'!$B$8:$L$17,11,0)/100</f>
        <v>0.68959999999999999</v>
      </c>
      <c r="I12" s="10">
        <f t="shared" si="0"/>
        <v>8099594084</v>
      </c>
    </row>
    <row r="13" spans="2:9">
      <c r="B13" s="6">
        <v>5</v>
      </c>
      <c r="C13" s="7" t="str">
        <f>VLOOKUP(LARGE('#s1'!$O$8:$O$17,'s1'!B13),'#s1'!$O$8:$R$17,4,0)</f>
        <v>BPSDM</v>
      </c>
      <c r="D13" s="8">
        <f>VLOOKUP($C13,'#s1'!$B$8:$L$17,5,0)</f>
        <v>408278882</v>
      </c>
      <c r="E13" s="8">
        <f>VLOOKUP($C13,'#s1'!$B$8:$L$17,9,0)</f>
        <v>280773064</v>
      </c>
      <c r="F13" s="9">
        <f>VLOOKUP($C13,'#s1'!$B$8:$L$17,10,0)/100</f>
        <v>0.68769999999999998</v>
      </c>
      <c r="G13" s="9">
        <f>VLOOKUP($C13,'#s1'!$B$8:$L$17,11,0)/100</f>
        <v>0.71739999999999993</v>
      </c>
      <c r="I13" s="10">
        <f t="shared" si="0"/>
        <v>127505818</v>
      </c>
    </row>
    <row r="14" spans="2:9">
      <c r="B14" s="6">
        <v>6</v>
      </c>
      <c r="C14" s="7" t="str">
        <f>VLOOKUP(LARGE('#s1'!$O$8:$O$17,'s1'!B14),'#s1'!$O$8:$R$17,4,0)</f>
        <v>ITJEN</v>
      </c>
      <c r="D14" s="8">
        <f>VLOOKUP($C14,'#s1'!$B$8:$L$17,5,0)</f>
        <v>82715597</v>
      </c>
      <c r="E14" s="8">
        <f>VLOOKUP($C14,'#s1'!$B$8:$L$17,9,0)</f>
        <v>54337881</v>
      </c>
      <c r="F14" s="9">
        <f>VLOOKUP($C14,'#s1'!$B$8:$L$17,10,0)/100</f>
        <v>0.65689999999999993</v>
      </c>
      <c r="G14" s="9">
        <f>VLOOKUP($C14,'#s1'!$B$8:$L$17,11,0)/100</f>
        <v>0.70739999999999992</v>
      </c>
      <c r="I14" s="10">
        <f t="shared" si="0"/>
        <v>28377716</v>
      </c>
    </row>
    <row r="15" spans="2:9">
      <c r="B15" s="6">
        <v>7</v>
      </c>
      <c r="C15" s="7" t="str">
        <f>VLOOKUP(LARGE('#s1'!$O$8:$O$17,'s1'!B15),'#s1'!$O$8:$R$17,4,0)</f>
        <v>BPIW</v>
      </c>
      <c r="D15" s="8">
        <f>VLOOKUP($C15,'#s1'!$B$8:$L$17,5,0)</f>
        <v>163019879</v>
      </c>
      <c r="E15" s="8">
        <f>VLOOKUP($C15,'#s1'!$B$8:$L$17,9,0)</f>
        <v>105797477</v>
      </c>
      <c r="F15" s="9">
        <f>VLOOKUP($C15,'#s1'!$B$8:$L$17,10,0)/100</f>
        <v>0.64900000000000002</v>
      </c>
      <c r="G15" s="9">
        <f>VLOOKUP($C15,'#s1'!$B$8:$L$17,11,0)/100</f>
        <v>0.65290000000000004</v>
      </c>
      <c r="I15" s="10">
        <f t="shared" si="0"/>
        <v>57222402</v>
      </c>
    </row>
    <row r="16" spans="2:9">
      <c r="B16" s="6">
        <v>8</v>
      </c>
      <c r="C16" s="7" t="str">
        <f>VLOOKUP(LARGE('#s1'!$O$8:$O$17,'s1'!B16),'#s1'!$O$8:$R$17,4,0)</f>
        <v>DITJEN BM</v>
      </c>
      <c r="D16" s="8">
        <f>VLOOKUP($C16,'#s1'!$B$8:$L$17,5,0)</f>
        <v>48631115415</v>
      </c>
      <c r="E16" s="8">
        <f>VLOOKUP($C16,'#s1'!$B$8:$L$17,9,0)</f>
        <v>30764685632</v>
      </c>
      <c r="F16" s="9">
        <f>VLOOKUP($C16,'#s1'!$B$8:$L$17,10,0)/100</f>
        <v>0.63259999999999994</v>
      </c>
      <c r="G16" s="9">
        <f>VLOOKUP($C16,'#s1'!$B$8:$L$17,11,0)/100</f>
        <v>0.72170000000000001</v>
      </c>
      <c r="I16" s="10">
        <f t="shared" si="0"/>
        <v>17866429783</v>
      </c>
    </row>
    <row r="17" spans="2:9">
      <c r="B17" s="6">
        <v>9</v>
      </c>
      <c r="C17" s="7" t="str">
        <f>VLOOKUP(LARGE('#s1'!$O$8:$O$17,'s1'!B17),'#s1'!$O$8:$R$17,4,0)</f>
        <v>DITJEN PR</v>
      </c>
      <c r="D17" s="8">
        <f>VLOOKUP($C17,'#s1'!$B$8:$L$17,5,0)</f>
        <v>9022039402</v>
      </c>
      <c r="E17" s="8">
        <f>VLOOKUP($C17,'#s1'!$B$8:$L$17,9,0)</f>
        <v>5512403723</v>
      </c>
      <c r="F17" s="9">
        <f>VLOOKUP($C17,'#s1'!$B$8:$L$17,10,0)/100</f>
        <v>0.61099999999999999</v>
      </c>
      <c r="G17" s="9">
        <f>VLOOKUP($C17,'#s1'!$B$8:$L$17,11,0)/100</f>
        <v>0.61680000000000001</v>
      </c>
      <c r="I17" s="10">
        <f t="shared" si="0"/>
        <v>3509635679</v>
      </c>
    </row>
    <row r="18" spans="2:9">
      <c r="B18" s="6">
        <v>10</v>
      </c>
      <c r="C18" s="7" t="str">
        <f>VLOOKUP(LARGE('#s1'!$O$8:$O$17,'s1'!B18),'#s1'!$O$8:$R$17,4,0)</f>
        <v>DITJEN PI</v>
      </c>
      <c r="D18" s="8">
        <f>VLOOKUP($C18,'#s1'!$B$8:$L$17,5,0)</f>
        <v>353663077</v>
      </c>
      <c r="E18" s="8">
        <f>VLOOKUP($C18,'#s1'!$B$8:$L$17,9,0)</f>
        <v>188434691</v>
      </c>
      <c r="F18" s="9">
        <f>VLOOKUP($C18,'#s1'!$B$8:$L$17,10,0)/100</f>
        <v>0.53280000000000005</v>
      </c>
      <c r="G18" s="9">
        <f>VLOOKUP($C18,'#s1'!$B$8:$L$17,11,0)/100</f>
        <v>0.54069999999999996</v>
      </c>
      <c r="I18" s="10">
        <f t="shared" si="0"/>
        <v>165228386</v>
      </c>
    </row>
    <row r="19" spans="2:9">
      <c r="B19" s="11"/>
      <c r="C19" s="12" t="s">
        <v>37</v>
      </c>
      <c r="D19" s="13">
        <f>SUM(D9:D18)</f>
        <v>607912648609</v>
      </c>
      <c r="E19" s="13">
        <f>SUM(E9:E18)</f>
        <v>92957788899</v>
      </c>
      <c r="F19" s="14">
        <f>E19/D19</f>
        <v>0.1529130691912762</v>
      </c>
      <c r="G19" s="14">
        <f>'#s1'!L18/100</f>
        <v>0.71760000000000002</v>
      </c>
    </row>
    <row r="20" spans="2:9">
      <c r="G20" s="15" t="s">
        <v>38</v>
      </c>
    </row>
  </sheetData>
  <mergeCells count="8">
    <mergeCell ref="B2:G2"/>
    <mergeCell ref="B3:G3"/>
    <mergeCell ref="F6:G6"/>
    <mergeCell ref="B7:B8"/>
    <mergeCell ref="C7:C8"/>
    <mergeCell ref="D7:D8"/>
    <mergeCell ref="E7:E8"/>
    <mergeCell ref="F7:G7"/>
  </mergeCells>
  <conditionalFormatting sqref="B9:C9 E9:G18 B10 C10:C18">
    <cfRule type="expression" dxfId="2" priority="1">
      <formula>$C9:$C18="DITJEN SDA"</formula>
    </cfRule>
  </conditionalFormatting>
  <conditionalFormatting sqref="B14:B18">
    <cfRule type="expression" dxfId="1" priority="2">
      <formula>$C14:$C20="DITJEN SDA"</formula>
    </cfRule>
  </conditionalFormatting>
  <conditionalFormatting sqref="B11:B13 D9:D18">
    <cfRule type="expression" dxfId="0" priority="3">
      <formula>$C9:$C17="DITJEN SDA"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Footer>&amp;L&amp;G&amp;C&amp;G&amp;R&amp;G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27FED-C06E-4A8E-B21D-CE9A0785A981}">
  <sheetPr>
    <tabColor rgb="FFFF0000"/>
  </sheetPr>
  <dimension ref="A1:R24"/>
  <sheetViews>
    <sheetView topLeftCell="D1" zoomScale="112" zoomScaleNormal="112" workbookViewId="0">
      <selection activeCell="R14" sqref="R14"/>
    </sheetView>
  </sheetViews>
  <sheetFormatPr defaultColWidth="9.109375" defaultRowHeight="14.4"/>
  <cols>
    <col min="1" max="1" width="8" style="16" customWidth="1"/>
    <col min="2" max="2" width="14.6640625" style="16" bestFit="1" customWidth="1"/>
    <col min="3" max="3" width="19.44140625" style="16" bestFit="1" customWidth="1"/>
    <col min="4" max="5" width="13.88671875" style="16" bestFit="1" customWidth="1"/>
    <col min="6" max="6" width="14.88671875" style="16" bestFit="1" customWidth="1"/>
    <col min="7" max="7" width="13.88671875" style="16" bestFit="1" customWidth="1"/>
    <col min="8" max="9" width="12.6640625" style="16" bestFit="1" customWidth="1"/>
    <col min="10" max="10" width="13.88671875" style="16" bestFit="1" customWidth="1"/>
    <col min="11" max="11" width="6" style="16" bestFit="1" customWidth="1"/>
    <col min="12" max="12" width="7.6640625" style="16" bestFit="1" customWidth="1"/>
    <col min="13" max="13" width="9.109375" style="16"/>
    <col min="14" max="14" width="14.88671875" style="16" customWidth="1"/>
    <col min="15" max="15" width="10.33203125" style="16" customWidth="1"/>
    <col min="16" max="16" width="7.6640625" style="16" customWidth="1"/>
    <col min="17" max="17" width="14.88671875" style="16" customWidth="1"/>
    <col min="18" max="18" width="11.6640625" style="16" customWidth="1"/>
    <col min="19" max="16384" width="9.109375" style="16"/>
  </cols>
  <sheetData>
    <row r="1" spans="1:18">
      <c r="A1" t="s">
        <v>39</v>
      </c>
      <c r="B1"/>
    </row>
    <row r="3" spans="1:18">
      <c r="A3" s="17" t="s">
        <v>0</v>
      </c>
    </row>
    <row r="4" spans="1:18">
      <c r="A4" s="17" t="s">
        <v>1</v>
      </c>
    </row>
    <row r="5" spans="1:18" ht="15" thickBot="1">
      <c r="A5" s="18" t="s">
        <v>2</v>
      </c>
    </row>
    <row r="6" spans="1:18" ht="29.25" customHeight="1" thickBot="1">
      <c r="A6" s="53" t="s">
        <v>3</v>
      </c>
      <c r="B6" s="53" t="s">
        <v>4</v>
      </c>
      <c r="C6" s="55" t="s">
        <v>5</v>
      </c>
      <c r="D6" s="56"/>
      <c r="E6" s="56"/>
      <c r="F6" s="57"/>
      <c r="G6" s="58" t="s">
        <v>6</v>
      </c>
      <c r="H6" s="59"/>
      <c r="I6" s="59"/>
      <c r="J6" s="59"/>
      <c r="K6" s="60"/>
      <c r="L6" s="48" t="s">
        <v>7</v>
      </c>
      <c r="O6" s="50" t="s">
        <v>8</v>
      </c>
      <c r="P6" s="50"/>
      <c r="Q6" s="50"/>
      <c r="R6" s="19"/>
    </row>
    <row r="7" spans="1:18" ht="15" thickBot="1">
      <c r="A7" s="54"/>
      <c r="B7" s="54"/>
      <c r="C7" s="20" t="s">
        <v>9</v>
      </c>
      <c r="D7" s="20" t="s">
        <v>10</v>
      </c>
      <c r="E7" s="20" t="s">
        <v>11</v>
      </c>
      <c r="F7" s="20" t="s">
        <v>12</v>
      </c>
      <c r="G7" s="21" t="s">
        <v>9</v>
      </c>
      <c r="H7" s="21" t="s">
        <v>10</v>
      </c>
      <c r="I7" s="21" t="s">
        <v>11</v>
      </c>
      <c r="J7" s="21" t="s">
        <v>12</v>
      </c>
      <c r="K7" s="21" t="s">
        <v>13</v>
      </c>
      <c r="L7" s="49"/>
      <c r="O7" s="22" t="s">
        <v>14</v>
      </c>
      <c r="P7" s="22" t="s">
        <v>15</v>
      </c>
      <c r="Q7" s="22" t="s">
        <v>16</v>
      </c>
      <c r="R7" s="19"/>
    </row>
    <row r="8" spans="1:18" ht="15" thickBot="1">
      <c r="A8" s="23">
        <v>1</v>
      </c>
      <c r="B8" s="24" t="s">
        <v>17</v>
      </c>
      <c r="C8" s="25">
        <v>619213073</v>
      </c>
      <c r="D8" s="26">
        <v>0</v>
      </c>
      <c r="E8" s="26">
        <v>0</v>
      </c>
      <c r="F8" s="25">
        <v>619213073</v>
      </c>
      <c r="G8" s="27">
        <v>436341681</v>
      </c>
      <c r="H8" s="28">
        <v>0</v>
      </c>
      <c r="I8" s="28">
        <v>0</v>
      </c>
      <c r="J8" s="27">
        <v>436341681</v>
      </c>
      <c r="K8" s="28">
        <v>70.47</v>
      </c>
      <c r="L8" s="29">
        <v>69.3</v>
      </c>
      <c r="N8" s="30"/>
      <c r="O8" s="31">
        <f>($K8/100)+($A8*10^-6)</f>
        <v>0.70470100000000002</v>
      </c>
      <c r="P8" s="31">
        <f t="shared" ref="P8:P17" si="0">$Q8/$F8</f>
        <v>0.69299999999999995</v>
      </c>
      <c r="Q8" s="32">
        <f>($L8/100)*$F8</f>
        <v>429114659.58899999</v>
      </c>
      <c r="R8" s="19" t="str">
        <f t="shared" ref="R8:R17" si="1">$B8</f>
        <v>SETJEN</v>
      </c>
    </row>
    <row r="9" spans="1:18" ht="15" thickBot="1">
      <c r="A9" s="23">
        <v>2</v>
      </c>
      <c r="B9" s="24" t="s">
        <v>18</v>
      </c>
      <c r="C9" s="25">
        <v>82715597</v>
      </c>
      <c r="D9" s="26">
        <v>0</v>
      </c>
      <c r="E9" s="26">
        <v>0</v>
      </c>
      <c r="F9" s="25">
        <v>82715597</v>
      </c>
      <c r="G9" s="27">
        <v>54337881</v>
      </c>
      <c r="H9" s="28">
        <v>0</v>
      </c>
      <c r="I9" s="28">
        <v>0</v>
      </c>
      <c r="J9" s="27">
        <v>54337881</v>
      </c>
      <c r="K9" s="28">
        <v>65.69</v>
      </c>
      <c r="L9" s="29">
        <v>70.739999999999995</v>
      </c>
      <c r="N9" s="30"/>
      <c r="O9" s="31">
        <f t="shared" ref="O9:O17" si="2">($K9/100)+($A9*10^-6)</f>
        <v>0.65690199999999987</v>
      </c>
      <c r="P9" s="31">
        <f t="shared" si="0"/>
        <v>0.70739999999999992</v>
      </c>
      <c r="Q9" s="32">
        <f t="shared" ref="Q9:Q17" si="3">($L9/100)*$F9</f>
        <v>58513013.317799993</v>
      </c>
      <c r="R9" s="19" t="str">
        <f t="shared" si="1"/>
        <v>ITJEN</v>
      </c>
    </row>
    <row r="10" spans="1:18" ht="15" thickBot="1">
      <c r="A10" s="23">
        <v>3</v>
      </c>
      <c r="B10" s="33" t="s">
        <v>19</v>
      </c>
      <c r="C10" s="25">
        <v>5.55555555555566E+16</v>
      </c>
      <c r="D10" s="25">
        <v>4357039498</v>
      </c>
      <c r="E10" s="25">
        <v>5863064566</v>
      </c>
      <c r="F10" s="25">
        <v>521692595390</v>
      </c>
      <c r="G10" s="27">
        <v>30926539403</v>
      </c>
      <c r="H10" s="27">
        <v>2738415803</v>
      </c>
      <c r="I10" s="27">
        <v>3262852514</v>
      </c>
      <c r="J10" s="27">
        <v>36927807721</v>
      </c>
      <c r="K10" s="28">
        <v>71</v>
      </c>
      <c r="L10" s="29">
        <v>74.650000000000006</v>
      </c>
      <c r="N10" s="30"/>
      <c r="O10" s="31">
        <f t="shared" si="2"/>
        <v>0.71000299999999994</v>
      </c>
      <c r="P10" s="31">
        <f t="shared" si="0"/>
        <v>0.74650000000000005</v>
      </c>
      <c r="Q10" s="32">
        <f t="shared" si="3"/>
        <v>389443522458.63501</v>
      </c>
      <c r="R10" s="19" t="str">
        <f t="shared" si="1"/>
        <v>DITJEN SDA</v>
      </c>
    </row>
    <row r="11" spans="1:18" ht="15" thickBot="1">
      <c r="A11" s="23">
        <v>4</v>
      </c>
      <c r="B11" s="24" t="s">
        <v>20</v>
      </c>
      <c r="C11" s="25">
        <v>35425271781</v>
      </c>
      <c r="D11" s="25">
        <v>10713907045</v>
      </c>
      <c r="E11" s="25">
        <v>2491936589</v>
      </c>
      <c r="F11" s="25">
        <v>48631115415</v>
      </c>
      <c r="G11" s="27">
        <v>23752518769</v>
      </c>
      <c r="H11" s="27">
        <v>5474451092</v>
      </c>
      <c r="I11" s="27">
        <v>1537715771</v>
      </c>
      <c r="J11" s="27">
        <v>30764685632</v>
      </c>
      <c r="K11" s="28">
        <v>63.26</v>
      </c>
      <c r="L11" s="29">
        <v>72.17</v>
      </c>
      <c r="N11" s="30"/>
      <c r="O11" s="31">
        <f t="shared" si="2"/>
        <v>0.63260399999999994</v>
      </c>
      <c r="P11" s="31">
        <f t="shared" si="0"/>
        <v>0.72170000000000001</v>
      </c>
      <c r="Q11" s="32">
        <f t="shared" si="3"/>
        <v>35097075995.005501</v>
      </c>
      <c r="R11" s="19" t="str">
        <f t="shared" si="1"/>
        <v>DITJEN BM</v>
      </c>
    </row>
    <row r="12" spans="1:18" ht="15" thickBot="1">
      <c r="A12" s="23">
        <v>5</v>
      </c>
      <c r="B12" s="24" t="s">
        <v>21</v>
      </c>
      <c r="C12" s="25">
        <v>21080939118</v>
      </c>
      <c r="D12" s="26">
        <v>0</v>
      </c>
      <c r="E12" s="25">
        <v>5244034412</v>
      </c>
      <c r="F12" s="25">
        <v>26324973530</v>
      </c>
      <c r="G12" s="27">
        <v>14548746539</v>
      </c>
      <c r="H12" s="28">
        <v>0</v>
      </c>
      <c r="I12" s="27">
        <v>3676632907</v>
      </c>
      <c r="J12" s="27">
        <v>18225379446</v>
      </c>
      <c r="K12" s="28">
        <v>69.23</v>
      </c>
      <c r="L12" s="29">
        <v>68.959999999999994</v>
      </c>
      <c r="N12" s="30"/>
      <c r="O12" s="31">
        <f t="shared" si="2"/>
        <v>0.69230500000000006</v>
      </c>
      <c r="P12" s="31">
        <f t="shared" si="0"/>
        <v>0.68959999999999988</v>
      </c>
      <c r="Q12" s="32">
        <f t="shared" si="3"/>
        <v>18153701746.287998</v>
      </c>
      <c r="R12" s="19" t="str">
        <f t="shared" si="1"/>
        <v>DITJEN CK</v>
      </c>
    </row>
    <row r="13" spans="1:18" ht="15" thickBot="1">
      <c r="A13" s="23">
        <v>6</v>
      </c>
      <c r="B13" s="24" t="s">
        <v>22</v>
      </c>
      <c r="C13" s="25">
        <v>7379127876</v>
      </c>
      <c r="D13" s="26">
        <v>0</v>
      </c>
      <c r="E13" s="25">
        <v>1642911526</v>
      </c>
      <c r="F13" s="25">
        <v>9022039402</v>
      </c>
      <c r="G13" s="27">
        <v>5416119179</v>
      </c>
      <c r="H13" s="28">
        <v>0</v>
      </c>
      <c r="I13" s="27">
        <v>96284544</v>
      </c>
      <c r="J13" s="27">
        <v>5512403723</v>
      </c>
      <c r="K13" s="28">
        <v>61.1</v>
      </c>
      <c r="L13" s="29">
        <v>61.68</v>
      </c>
      <c r="N13" s="30"/>
      <c r="O13" s="31">
        <f t="shared" si="2"/>
        <v>0.61100599999999994</v>
      </c>
      <c r="P13" s="31">
        <f t="shared" si="0"/>
        <v>0.61680000000000001</v>
      </c>
      <c r="Q13" s="32">
        <f t="shared" si="3"/>
        <v>5564793903.1535997</v>
      </c>
      <c r="R13" s="19" t="str">
        <f t="shared" si="1"/>
        <v>DITJEN PR</v>
      </c>
    </row>
    <row r="14" spans="1:18" ht="15" thickBot="1">
      <c r="A14" s="23">
        <v>7</v>
      </c>
      <c r="B14" s="24" t="s">
        <v>23</v>
      </c>
      <c r="C14" s="25">
        <v>615034364</v>
      </c>
      <c r="D14" s="26">
        <v>0</v>
      </c>
      <c r="E14" s="26">
        <v>0</v>
      </c>
      <c r="F14" s="25">
        <v>615034364</v>
      </c>
      <c r="G14" s="27">
        <v>461827583</v>
      </c>
      <c r="H14" s="28">
        <v>0</v>
      </c>
      <c r="I14" s="28">
        <v>0</v>
      </c>
      <c r="J14" s="27">
        <v>461827583</v>
      </c>
      <c r="K14" s="28">
        <v>75.09</v>
      </c>
      <c r="L14" s="29">
        <v>75.38</v>
      </c>
      <c r="N14" s="30"/>
      <c r="O14" s="31">
        <f t="shared" si="2"/>
        <v>0.75090699999999999</v>
      </c>
      <c r="P14" s="31">
        <f t="shared" si="0"/>
        <v>0.75379999999999991</v>
      </c>
      <c r="Q14" s="32">
        <f t="shared" si="3"/>
        <v>463612903.58319992</v>
      </c>
      <c r="R14" s="19" t="str">
        <f t="shared" si="1"/>
        <v>DITJEN BK</v>
      </c>
    </row>
    <row r="15" spans="1:18" ht="15" thickBot="1">
      <c r="A15" s="23">
        <v>8</v>
      </c>
      <c r="B15" s="24" t="s">
        <v>24</v>
      </c>
      <c r="C15" s="25">
        <v>242943790</v>
      </c>
      <c r="D15" s="26">
        <v>0</v>
      </c>
      <c r="E15" s="25">
        <v>110719287</v>
      </c>
      <c r="F15" s="25">
        <v>353663077</v>
      </c>
      <c r="G15" s="27">
        <v>126469391</v>
      </c>
      <c r="H15" s="28">
        <v>0</v>
      </c>
      <c r="I15" s="27">
        <v>61965300</v>
      </c>
      <c r="J15" s="27">
        <v>188434691</v>
      </c>
      <c r="K15" s="28">
        <v>53.28</v>
      </c>
      <c r="L15" s="29">
        <v>54.07</v>
      </c>
      <c r="N15" s="30"/>
      <c r="O15" s="31">
        <f t="shared" si="2"/>
        <v>0.53280800000000006</v>
      </c>
      <c r="P15" s="31">
        <f t="shared" si="0"/>
        <v>0.54069999999999996</v>
      </c>
      <c r="Q15" s="32">
        <f t="shared" si="3"/>
        <v>191225625.73389998</v>
      </c>
      <c r="R15" s="19" t="str">
        <f t="shared" si="1"/>
        <v>DITJEN PI</v>
      </c>
    </row>
    <row r="16" spans="1:18" ht="15" thickBot="1">
      <c r="A16" s="23">
        <v>9</v>
      </c>
      <c r="B16" s="24" t="s">
        <v>25</v>
      </c>
      <c r="C16" s="25">
        <v>130321929</v>
      </c>
      <c r="D16" s="26">
        <v>0</v>
      </c>
      <c r="E16" s="25">
        <v>32697950</v>
      </c>
      <c r="F16" s="25">
        <v>163019879</v>
      </c>
      <c r="G16" s="27">
        <v>90733196</v>
      </c>
      <c r="H16" s="28">
        <v>0</v>
      </c>
      <c r="I16" s="27">
        <v>15064281</v>
      </c>
      <c r="J16" s="27">
        <v>105797477</v>
      </c>
      <c r="K16" s="28">
        <v>64.900000000000006</v>
      </c>
      <c r="L16" s="29">
        <v>65.290000000000006</v>
      </c>
      <c r="N16" s="30"/>
      <c r="O16" s="31">
        <f t="shared" si="2"/>
        <v>0.64900900000000006</v>
      </c>
      <c r="P16" s="31">
        <f t="shared" si="0"/>
        <v>0.65290000000000004</v>
      </c>
      <c r="Q16" s="32">
        <f t="shared" si="3"/>
        <v>106435678.9991</v>
      </c>
      <c r="R16" s="19" t="str">
        <f t="shared" si="1"/>
        <v>BPIW</v>
      </c>
    </row>
    <row r="17" spans="1:18" ht="15" thickBot="1">
      <c r="A17" s="23">
        <v>10</v>
      </c>
      <c r="B17" s="24" t="s">
        <v>26</v>
      </c>
      <c r="C17" s="25">
        <v>408278882</v>
      </c>
      <c r="D17" s="26">
        <v>0</v>
      </c>
      <c r="E17" s="26">
        <v>0</v>
      </c>
      <c r="F17" s="25">
        <v>408278882</v>
      </c>
      <c r="G17" s="27">
        <v>280773064</v>
      </c>
      <c r="H17" s="28">
        <v>0</v>
      </c>
      <c r="I17" s="28">
        <v>0</v>
      </c>
      <c r="J17" s="27">
        <v>280773064</v>
      </c>
      <c r="K17" s="28">
        <v>68.77</v>
      </c>
      <c r="L17" s="29">
        <v>71.739999999999995</v>
      </c>
      <c r="N17" s="30"/>
      <c r="O17" s="31">
        <f t="shared" si="2"/>
        <v>0.68770999999999993</v>
      </c>
      <c r="P17" s="31">
        <f t="shared" si="0"/>
        <v>0.71740000000000004</v>
      </c>
      <c r="Q17" s="32">
        <f t="shared" si="3"/>
        <v>292899269.94679999</v>
      </c>
      <c r="R17" s="19" t="str">
        <f t="shared" si="1"/>
        <v>BPSDM</v>
      </c>
    </row>
    <row r="18" spans="1:18" ht="15" thickBot="1">
      <c r="A18" s="51" t="s">
        <v>12</v>
      </c>
      <c r="B18" s="52"/>
      <c r="C18" s="34">
        <v>108456337736</v>
      </c>
      <c r="D18" s="34">
        <v>15070946543</v>
      </c>
      <c r="E18" s="34">
        <v>15385364330</v>
      </c>
      <c r="F18" s="34">
        <v>138912648609</v>
      </c>
      <c r="G18" s="35">
        <v>76094406686</v>
      </c>
      <c r="H18" s="35">
        <v>8212866895</v>
      </c>
      <c r="I18" s="35">
        <v>8650515316</v>
      </c>
      <c r="J18" s="35">
        <v>92957788898</v>
      </c>
      <c r="K18" s="36">
        <v>66.92</v>
      </c>
      <c r="L18" s="37">
        <v>71.760000000000005</v>
      </c>
    </row>
    <row r="21" spans="1:18">
      <c r="G21" s="38" t="str">
        <f>G7</f>
        <v>RPM</v>
      </c>
      <c r="H21" s="38" t="str">
        <f t="shared" ref="H21:J21" si="4">H7</f>
        <v>SBSN</v>
      </c>
      <c r="I21" s="38" t="str">
        <f t="shared" si="4"/>
        <v>PHLN</v>
      </c>
      <c r="J21" s="38" t="str">
        <f t="shared" si="4"/>
        <v>TOTAL</v>
      </c>
    </row>
    <row r="22" spans="1:18">
      <c r="G22" s="39">
        <f>G10/C10</f>
        <v>5.5667770925398953E-7</v>
      </c>
      <c r="H22" s="39">
        <f>H10/D10</f>
        <v>0.62850378204214297</v>
      </c>
      <c r="I22" s="39">
        <f>I10/E10</f>
        <v>0.55650973603827103</v>
      </c>
      <c r="J22" s="39">
        <f>J10/F10</f>
        <v>7.0784611564965766E-2</v>
      </c>
    </row>
    <row r="23" spans="1:18">
      <c r="J23" s="40" t="s">
        <v>27</v>
      </c>
    </row>
    <row r="24" spans="1:18">
      <c r="J24" s="30">
        <f>F10-J10</f>
        <v>484764787669</v>
      </c>
    </row>
  </sheetData>
  <mergeCells count="7">
    <mergeCell ref="L6:L7"/>
    <mergeCell ref="O6:Q6"/>
    <mergeCell ref="A18:B18"/>
    <mergeCell ref="A6:A7"/>
    <mergeCell ref="B6:B7"/>
    <mergeCell ref="C6:F6"/>
    <mergeCell ref="G6:K6"/>
  </mergeCells>
  <hyperlinks>
    <hyperlink ref="B10" r:id="rId1" display="http://emonitoring.pu.go.id/progres_per_satker?thang=2021&amp;x1=06&amp;select=13531" xr:uid="{AF743E32-E33D-4199-97D1-2E027716FC0A}"/>
  </hyperlinks>
  <pageMargins left="0.75" right="0.75" top="1" bottom="1" header="0.5" footer="0.5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s1</vt:lpstr>
      <vt:lpstr>#s1</vt:lpstr>
      <vt:lpstr>'s1'!Print_Area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Windows User</dc:creator>
  <cp:keywords>Keywords</cp:keywords>
  <cp:lastModifiedBy>Windows User</cp:lastModifiedBy>
  <dcterms:created xsi:type="dcterms:W3CDTF">2021-11-08T09:22:41Z</dcterms:created>
  <dcterms:modified xsi:type="dcterms:W3CDTF">2021-11-29T11:54:24Z</dcterms:modified>
</cp:coreProperties>
</file>