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长顺工资\2020年工资\2020年7月工资8月发放\"/>
    </mc:Choice>
  </mc:AlternateContent>
  <bookViews>
    <workbookView xWindow="600" yWindow="105" windowWidth="19395" windowHeight="7260" firstSheet="1" activeTab="1"/>
  </bookViews>
  <sheets>
    <sheet name="5月 " sheetId="9" state="hidden" r:id="rId1"/>
    <sheet name="7月 " sheetId="11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U11" i="11" l="1"/>
  <c r="W11" i="11" s="1"/>
  <c r="U12" i="11"/>
  <c r="W12" i="11" s="1"/>
  <c r="U13" i="11"/>
  <c r="U14" i="11"/>
  <c r="U15" i="11"/>
  <c r="W15" i="11" s="1"/>
  <c r="U16" i="11"/>
  <c r="W16" i="11" s="1"/>
  <c r="U10" i="11"/>
  <c r="W13" i="11"/>
  <c r="W14" i="11"/>
  <c r="W10" i="11"/>
  <c r="V11" i="11"/>
  <c r="V12" i="11"/>
  <c r="V13" i="11"/>
  <c r="V14" i="11"/>
  <c r="V15" i="11"/>
  <c r="V16" i="11"/>
  <c r="V10" i="11"/>
  <c r="T17" i="11"/>
  <c r="S17" i="11"/>
  <c r="R17" i="11"/>
  <c r="H17" i="11"/>
  <c r="I17" i="11"/>
  <c r="J17" i="11"/>
  <c r="K17" i="11"/>
  <c r="M17" i="11"/>
  <c r="N17" i="11"/>
  <c r="O17" i="11"/>
  <c r="P17" i="11"/>
  <c r="G17" i="11"/>
  <c r="T16" i="11" l="1"/>
  <c r="K16" i="11"/>
  <c r="G16" i="11"/>
  <c r="R16" i="11" s="1"/>
  <c r="T15" i="11"/>
  <c r="M15" i="11"/>
  <c r="K15" i="11"/>
  <c r="G15" i="11"/>
  <c r="R15" i="11" s="1"/>
  <c r="T14" i="11"/>
  <c r="M14" i="11"/>
  <c r="K14" i="11"/>
  <c r="G14" i="11"/>
  <c r="R14" i="11" s="1"/>
  <c r="T13" i="11"/>
  <c r="M13" i="11"/>
  <c r="K13" i="11"/>
  <c r="G13" i="11"/>
  <c r="R13" i="11" s="1"/>
  <c r="T12" i="11"/>
  <c r="R12" i="11"/>
  <c r="M12" i="11"/>
  <c r="K12" i="11"/>
  <c r="G12" i="11"/>
  <c r="T11" i="11"/>
  <c r="M11" i="11"/>
  <c r="K11" i="11"/>
  <c r="G11" i="11"/>
  <c r="R11" i="11" s="1"/>
  <c r="M10" i="11"/>
  <c r="K10" i="11"/>
  <c r="G10" i="11"/>
  <c r="R10" i="11" s="1"/>
  <c r="T9" i="11"/>
  <c r="M9" i="11"/>
  <c r="K9" i="11"/>
  <c r="G9" i="11"/>
  <c r="R9" i="11" s="1"/>
  <c r="T8" i="11"/>
  <c r="M8" i="11"/>
  <c r="K8" i="11"/>
  <c r="G8" i="11"/>
  <c r="R8" i="11" s="1"/>
  <c r="T7" i="11"/>
  <c r="M7" i="11"/>
  <c r="K7" i="11"/>
  <c r="G7" i="11"/>
  <c r="T6" i="11"/>
  <c r="M6" i="11"/>
  <c r="K6" i="11"/>
  <c r="G6" i="11"/>
  <c r="R6" i="11" s="1"/>
  <c r="T5" i="11"/>
  <c r="R5" i="11"/>
  <c r="M5" i="11"/>
  <c r="K5" i="11"/>
  <c r="G5" i="11"/>
  <c r="T4" i="11"/>
  <c r="R4" i="11"/>
  <c r="M4" i="11"/>
  <c r="K4" i="11"/>
  <c r="G4" i="11"/>
  <c r="M3" i="11"/>
  <c r="U3" i="11" s="1"/>
  <c r="K3" i="11"/>
  <c r="G3" i="11"/>
  <c r="U9" i="11" l="1"/>
  <c r="U5" i="11"/>
  <c r="U8" i="11"/>
  <c r="U6" i="11"/>
  <c r="U4" i="11"/>
  <c r="U7" i="11"/>
  <c r="U18" i="11" l="1"/>
  <c r="W18" i="11" s="1"/>
  <c r="S16" i="9"/>
  <c r="K16" i="9"/>
  <c r="G16" i="9"/>
  <c r="R16" i="9" s="1"/>
  <c r="S15" i="9"/>
  <c r="M15" i="9"/>
  <c r="K15" i="9"/>
  <c r="G15" i="9"/>
  <c r="R15" i="9" s="1"/>
  <c r="S14" i="9"/>
  <c r="M14" i="9"/>
  <c r="K14" i="9"/>
  <c r="G14" i="9"/>
  <c r="R14" i="9" s="1"/>
  <c r="S13" i="9"/>
  <c r="M13" i="9"/>
  <c r="K13" i="9"/>
  <c r="G13" i="9"/>
  <c r="R13" i="9" s="1"/>
  <c r="S12" i="9"/>
  <c r="M12" i="9"/>
  <c r="K12" i="9"/>
  <c r="G12" i="9"/>
  <c r="R12" i="9" s="1"/>
  <c r="S11" i="9"/>
  <c r="M11" i="9"/>
  <c r="K11" i="9"/>
  <c r="G11" i="9"/>
  <c r="R11" i="9" s="1"/>
  <c r="M10" i="9"/>
  <c r="K10" i="9"/>
  <c r="G10" i="9"/>
  <c r="R10" i="9" s="1"/>
  <c r="S9" i="9"/>
  <c r="M9" i="9"/>
  <c r="K9" i="9"/>
  <c r="G9" i="9"/>
  <c r="R9" i="9" s="1"/>
  <c r="S8" i="9"/>
  <c r="M8" i="9"/>
  <c r="K8" i="9"/>
  <c r="G8" i="9"/>
  <c r="R8" i="9" s="1"/>
  <c r="S7" i="9"/>
  <c r="M7" i="9"/>
  <c r="K7" i="9"/>
  <c r="G7" i="9"/>
  <c r="S6" i="9"/>
  <c r="M6" i="9"/>
  <c r="K6" i="9"/>
  <c r="G6" i="9"/>
  <c r="R6" i="9" s="1"/>
  <c r="S5" i="9"/>
  <c r="M5" i="9"/>
  <c r="K5" i="9"/>
  <c r="G5" i="9"/>
  <c r="R5" i="9" s="1"/>
  <c r="S4" i="9"/>
  <c r="M4" i="9"/>
  <c r="K4" i="9"/>
  <c r="G4" i="9"/>
  <c r="R4" i="9" s="1"/>
  <c r="S3" i="9"/>
  <c r="M3" i="9"/>
  <c r="K3" i="9"/>
  <c r="G3" i="9"/>
  <c r="T13" i="9" l="1"/>
  <c r="T3" i="9"/>
  <c r="T7" i="9"/>
  <c r="T14" i="9"/>
  <c r="T15" i="9"/>
  <c r="T16" i="9"/>
  <c r="T4" i="9"/>
  <c r="T5" i="9"/>
  <c r="T9" i="9"/>
  <c r="T6" i="9"/>
  <c r="T8" i="9"/>
  <c r="T10" i="9"/>
  <c r="T11" i="9"/>
  <c r="T12" i="9"/>
  <c r="T17" i="9" l="1"/>
</calcChain>
</file>

<file path=xl/sharedStrings.xml><?xml version="1.0" encoding="utf-8"?>
<sst xmlns="http://schemas.openxmlformats.org/spreadsheetml/2006/main" count="101" uniqueCount="51">
  <si>
    <t>品质部计时检验工资统计表</t>
    <phoneticPr fontId="6" type="noConversion"/>
  </si>
  <si>
    <t>序号</t>
    <phoneticPr fontId="8" type="noConversion"/>
  </si>
  <si>
    <t>工号</t>
    <phoneticPr fontId="8" type="noConversion"/>
  </si>
  <si>
    <t>姓名</t>
    <phoneticPr fontId="8" type="noConversion"/>
  </si>
  <si>
    <t>岗位</t>
    <phoneticPr fontId="8" type="noConversion"/>
  </si>
  <si>
    <t>出勤天数</t>
    <phoneticPr fontId="8" type="noConversion"/>
  </si>
  <si>
    <t>法定天数</t>
    <phoneticPr fontId="8" type="noConversion"/>
  </si>
  <si>
    <t>加班/缺勤天数</t>
    <phoneticPr fontId="8" type="noConversion"/>
  </si>
  <si>
    <t>基本
工资</t>
    <phoneticPr fontId="8" type="noConversion"/>
  </si>
  <si>
    <t>岗位
工资</t>
    <phoneticPr fontId="8" type="noConversion"/>
  </si>
  <si>
    <r>
      <rPr>
        <sz val="8"/>
        <color theme="1"/>
        <rFont val="微软雅黑"/>
        <family val="2"/>
        <charset val="134"/>
      </rPr>
      <t>名义绩效工资</t>
    </r>
    <phoneticPr fontId="8" type="noConversion"/>
  </si>
  <si>
    <r>
      <rPr>
        <sz val="8"/>
        <color theme="1"/>
        <rFont val="微软雅黑"/>
        <family val="2"/>
        <charset val="134"/>
      </rPr>
      <t>绩效考核结果</t>
    </r>
    <phoneticPr fontId="8" type="noConversion"/>
  </si>
  <si>
    <r>
      <rPr>
        <sz val="8"/>
        <color theme="1"/>
        <rFont val="微软雅黑"/>
        <family val="2"/>
        <charset val="134"/>
      </rPr>
      <t>实际绩效工资</t>
    </r>
    <phoneticPr fontId="8" type="noConversion"/>
  </si>
  <si>
    <t>工龄
工资</t>
    <phoneticPr fontId="8" type="noConversion"/>
  </si>
  <si>
    <t>资职
补贴</t>
    <phoneticPr fontId="8" type="noConversion"/>
  </si>
  <si>
    <t>请假扣除</t>
    <phoneticPr fontId="8" type="noConversion"/>
  </si>
  <si>
    <t>加班工资</t>
    <phoneticPr fontId="8" type="noConversion"/>
  </si>
  <si>
    <t>合计</t>
    <phoneticPr fontId="8" type="noConversion"/>
  </si>
  <si>
    <t>钱叶青</t>
    <phoneticPr fontId="6" type="noConversion"/>
  </si>
  <si>
    <t>傅红</t>
    <phoneticPr fontId="6" type="noConversion"/>
  </si>
  <si>
    <t>服务工程师</t>
    <phoneticPr fontId="6" type="noConversion"/>
  </si>
  <si>
    <t>张锦瑛</t>
    <phoneticPr fontId="6" type="noConversion"/>
  </si>
  <si>
    <t>体系管理员</t>
    <phoneticPr fontId="6" type="noConversion"/>
  </si>
  <si>
    <t>黄运阳</t>
    <phoneticPr fontId="6" type="noConversion"/>
  </si>
  <si>
    <t>工程师</t>
    <phoneticPr fontId="6" type="noConversion"/>
  </si>
  <si>
    <t>肖辉</t>
    <phoneticPr fontId="6" type="noConversion"/>
  </si>
  <si>
    <t>魏钢</t>
    <phoneticPr fontId="6" type="noConversion"/>
  </si>
  <si>
    <t>入料检验员</t>
    <phoneticPr fontId="6" type="noConversion"/>
  </si>
  <si>
    <t>陈晓东</t>
    <phoneticPr fontId="6" type="noConversion"/>
  </si>
  <si>
    <t>张万露</t>
    <phoneticPr fontId="6" type="noConversion"/>
  </si>
  <si>
    <t>陆向红</t>
    <phoneticPr fontId="6" type="noConversion"/>
  </si>
  <si>
    <t>巡检员</t>
    <phoneticPr fontId="6" type="noConversion"/>
  </si>
  <si>
    <t>沈夏杰</t>
    <phoneticPr fontId="6" type="noConversion"/>
  </si>
  <si>
    <t>开箱检查员</t>
    <phoneticPr fontId="6" type="noConversion"/>
  </si>
  <si>
    <t>宋霞</t>
  </si>
  <si>
    <t>过程检验</t>
    <phoneticPr fontId="6" type="noConversion"/>
  </si>
  <si>
    <t>检验员</t>
    <phoneticPr fontId="6" type="noConversion"/>
  </si>
  <si>
    <t>顾飞飞</t>
    <phoneticPr fontId="6" type="noConversion"/>
  </si>
  <si>
    <t>经理</t>
    <phoneticPr fontId="6" type="noConversion"/>
  </si>
  <si>
    <t>颜雪春</t>
    <phoneticPr fontId="6" type="noConversion"/>
  </si>
  <si>
    <t>SQE</t>
    <phoneticPr fontId="6" type="noConversion"/>
  </si>
  <si>
    <t>倪化珍</t>
    <phoneticPr fontId="6" type="noConversion"/>
  </si>
  <si>
    <t>全勤高温费</t>
    <phoneticPr fontId="8" type="noConversion"/>
  </si>
  <si>
    <t>主管</t>
    <phoneticPr fontId="6" type="noConversion"/>
  </si>
  <si>
    <t>售后主管</t>
    <phoneticPr fontId="6" type="noConversion"/>
  </si>
  <si>
    <t>合计：</t>
    <phoneticPr fontId="6" type="noConversion"/>
  </si>
  <si>
    <t xml:space="preserve">                     编制/日期： 肖辉 6月10日           审核/日期：         </t>
    <phoneticPr fontId="6" type="noConversion"/>
  </si>
  <si>
    <t xml:space="preserve"> </t>
    <phoneticPr fontId="6" type="noConversion"/>
  </si>
  <si>
    <t>全勤</t>
    <phoneticPr fontId="8" type="noConversion"/>
  </si>
  <si>
    <t>高温费</t>
    <phoneticPr fontId="6" type="noConversion"/>
  </si>
  <si>
    <t xml:space="preserve">                     编制/日期： 肖辉 8月15日           审核/日期：        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</si>
</sst>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0.00_ "/>
    <numFmt numFmtId="177" formatCode="0.00_);[Red]\(0.00\)"/>
  </numFmts>
  <fonts count="20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color theme="1"/>
      <name val="Arial"/>
      <family val="2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24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12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/>
    <xf numFmtId="10" fontId="7" fillId="0" borderId="1" xfId="1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10" fontId="16" fillId="0" borderId="1" xfId="1" applyNumberFormat="1" applyFont="1" applyBorder="1" applyAlignment="1">
      <alignment horizontal="center" vertical="center" wrapText="1"/>
    </xf>
    <xf numFmtId="177" fontId="17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43" fontId="10" fillId="2" borderId="1" xfId="1" applyNumberFormat="1" applyFont="1" applyFill="1" applyBorder="1" applyAlignment="1">
      <alignment horizontal="left" vertical="center" wrapText="1"/>
    </xf>
    <xf numFmtId="0" fontId="18" fillId="0" borderId="0" xfId="0" applyNumberFormat="1" applyFont="1" applyBorder="1" applyAlignment="1">
      <alignment horizontal="center" vertical="center"/>
    </xf>
    <xf numFmtId="0" fontId="0" fillId="0" borderId="0" xfId="0" applyNumberFormat="1"/>
    <xf numFmtId="0" fontId="7" fillId="0" borderId="0" xfId="1" applyNumberFormat="1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horizontal="left" vertical="center"/>
    </xf>
    <xf numFmtId="0" fontId="10" fillId="2" borderId="0" xfId="1" applyNumberFormat="1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center"/>
    </xf>
    <xf numFmtId="43" fontId="10" fillId="2" borderId="3" xfId="1" applyNumberFormat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3" fontId="10" fillId="2" borderId="3" xfId="1" applyNumberFormat="1" applyFont="1" applyFill="1" applyBorder="1" applyAlignment="1">
      <alignment vertical="center" wrapText="1"/>
    </xf>
    <xf numFmtId="0" fontId="0" fillId="0" borderId="0" xfId="0" applyAlignment="1"/>
    <xf numFmtId="43" fontId="10" fillId="2" borderId="1" xfId="1" applyNumberFormat="1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3" fontId="0" fillId="0" borderId="0" xfId="0" applyNumberFormat="1"/>
    <xf numFmtId="43" fontId="10" fillId="2" borderId="3" xfId="1" applyNumberFormat="1" applyFont="1" applyFill="1" applyBorder="1" applyAlignment="1">
      <alignment horizontal="center" vertical="center" wrapText="1"/>
    </xf>
  </cellXfs>
  <cellStyles count="13">
    <cellStyle name="百分比 2" xfId="7"/>
    <cellStyle name="常规" xfId="0" builtinId="0"/>
    <cellStyle name="常规 2" xfId="2"/>
    <cellStyle name="常规 2 2" xfId="5"/>
    <cellStyle name="常规 2 2 2" xfId="10"/>
    <cellStyle name="常规 2 3" xfId="3"/>
    <cellStyle name="常规 2 4" xfId="8"/>
    <cellStyle name="常规 3" xfId="4"/>
    <cellStyle name="常规 4" xfId="6"/>
    <cellStyle name="常规 5" xfId="9"/>
    <cellStyle name="常规 6" xfId="11"/>
    <cellStyle name="常规 7" xfId="12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0107;&#39033;/&#37096;&#38376;&#24037;&#20316;/&#24037;&#36164;/&#24037;&#36164;&#26680;&#31639;/5&#26376;/&#21697;&#36136;&#37096;4&#26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D3" t="str">
            <v>姓名</v>
          </cell>
        </row>
      </sheetData>
      <sheetData sheetId="1">
        <row r="1">
          <cell r="A1" t="str">
            <v>姓名</v>
          </cell>
          <cell r="B1" t="str">
            <v>全勤高温费</v>
          </cell>
        </row>
        <row r="2">
          <cell r="A2" t="str">
            <v>钱叶青</v>
          </cell>
          <cell r="B2">
            <v>200</v>
          </cell>
        </row>
        <row r="3">
          <cell r="A3" t="str">
            <v>傅红</v>
          </cell>
          <cell r="B3">
            <v>200</v>
          </cell>
        </row>
        <row r="4">
          <cell r="A4" t="str">
            <v>陈晓东</v>
          </cell>
          <cell r="B4">
            <v>0</v>
          </cell>
        </row>
        <row r="5">
          <cell r="A5" t="str">
            <v>肖辉</v>
          </cell>
          <cell r="B5">
            <v>200</v>
          </cell>
        </row>
        <row r="6">
          <cell r="A6" t="str">
            <v>黄运阳</v>
          </cell>
          <cell r="B6">
            <v>200</v>
          </cell>
        </row>
        <row r="7">
          <cell r="A7" t="str">
            <v>倪化珍</v>
          </cell>
          <cell r="B7">
            <v>200</v>
          </cell>
        </row>
        <row r="8">
          <cell r="A8" t="str">
            <v>张锦瑛</v>
          </cell>
          <cell r="B8">
            <v>200</v>
          </cell>
        </row>
        <row r="9">
          <cell r="A9" t="str">
            <v>张万露</v>
          </cell>
          <cell r="B9">
            <v>200</v>
          </cell>
        </row>
        <row r="10">
          <cell r="A10">
            <v>0</v>
          </cell>
          <cell r="B10">
            <v>0</v>
          </cell>
        </row>
        <row r="11">
          <cell r="A11" t="str">
            <v>魏钢</v>
          </cell>
          <cell r="B11">
            <v>200</v>
          </cell>
        </row>
        <row r="12">
          <cell r="A12" t="str">
            <v>宋霞</v>
          </cell>
          <cell r="B12">
            <v>200</v>
          </cell>
        </row>
        <row r="13">
          <cell r="A13" t="str">
            <v>沈夏杰</v>
          </cell>
          <cell r="B13">
            <v>200</v>
          </cell>
        </row>
        <row r="14">
          <cell r="A14" t="str">
            <v>顾飞飞</v>
          </cell>
          <cell r="B14">
            <v>200</v>
          </cell>
        </row>
        <row r="15">
          <cell r="A15" t="str">
            <v>陆向红</v>
          </cell>
          <cell r="B15">
            <v>200</v>
          </cell>
        </row>
        <row r="16">
          <cell r="A16" t="str">
            <v>颜雪春</v>
          </cell>
          <cell r="B16">
            <v>200</v>
          </cell>
        </row>
        <row r="17">
          <cell r="A17" t="str">
            <v>任凯凯</v>
          </cell>
          <cell r="B17">
            <v>0</v>
          </cell>
        </row>
        <row r="18">
          <cell r="A18" t="str">
            <v>宋彦海</v>
          </cell>
          <cell r="B18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8"/>
  <sheetViews>
    <sheetView topLeftCell="A7" zoomScaleNormal="100" workbookViewId="0">
      <selection activeCell="C21" sqref="C21"/>
    </sheetView>
  </sheetViews>
  <sheetFormatPr defaultRowHeight="14.25" x14ac:dyDescent="0.15"/>
  <cols>
    <col min="1" max="1" width="2.875" customWidth="1"/>
    <col min="2" max="2" width="4.625" customWidth="1"/>
    <col min="3" max="3" width="8.5" customWidth="1"/>
    <col min="4" max="4" width="9.625" customWidth="1"/>
    <col min="5" max="5" width="8.375" bestFit="1" customWidth="1"/>
    <col min="6" max="6" width="4.375" customWidth="1"/>
    <col min="7" max="7" width="6.125" customWidth="1"/>
    <col min="8" max="8" width="7.125" customWidth="1"/>
    <col min="9" max="9" width="5" customWidth="1"/>
    <col min="10" max="10" width="5.25" customWidth="1"/>
    <col min="11" max="11" width="5.25" hidden="1" customWidth="1"/>
    <col min="12" max="12" width="6" customWidth="1"/>
    <col min="13" max="13" width="8.375" customWidth="1"/>
    <col min="14" max="14" width="3.5" customWidth="1"/>
    <col min="15" max="15" width="5" customWidth="1"/>
    <col min="16" max="16" width="4.625" customWidth="1"/>
    <col min="17" max="17" width="3.625" hidden="1" customWidth="1"/>
    <col min="18" max="18" width="8.5" customWidth="1"/>
    <col min="19" max="19" width="5.125" customWidth="1"/>
    <col min="20" max="20" width="13.25" customWidth="1"/>
    <col min="21" max="21" width="7.625" style="10" customWidth="1"/>
  </cols>
  <sheetData>
    <row r="1" spans="1:21" ht="31.5" x14ac:dyDescent="0.1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9"/>
    </row>
    <row r="2" spans="1:21" ht="27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/>
      <c r="L2" s="1" t="s">
        <v>11</v>
      </c>
      <c r="M2" s="1" t="s">
        <v>12</v>
      </c>
      <c r="N2" s="1"/>
      <c r="O2" s="1" t="s">
        <v>13</v>
      </c>
      <c r="P2" s="1" t="s">
        <v>14</v>
      </c>
      <c r="Q2" s="1" t="s">
        <v>15</v>
      </c>
      <c r="R2" s="1" t="s">
        <v>16</v>
      </c>
      <c r="S2" s="4" t="s">
        <v>42</v>
      </c>
      <c r="T2" s="1" t="s">
        <v>17</v>
      </c>
      <c r="U2" s="11"/>
    </row>
    <row r="3" spans="1:21" ht="28.5" customHeight="1" x14ac:dyDescent="0.15">
      <c r="A3" s="16">
        <v>1</v>
      </c>
      <c r="B3" s="16">
        <v>357</v>
      </c>
      <c r="C3" s="3" t="s">
        <v>25</v>
      </c>
      <c r="D3" s="16" t="s">
        <v>38</v>
      </c>
      <c r="E3" s="5">
        <v>23.44</v>
      </c>
      <c r="F3" s="16">
        <v>19</v>
      </c>
      <c r="G3" s="16">
        <f t="shared" ref="G3:G16" si="0">E3-F3</f>
        <v>4.4400000000000013</v>
      </c>
      <c r="H3" s="16">
        <v>2480</v>
      </c>
      <c r="I3" s="16">
        <v>7920</v>
      </c>
      <c r="J3" s="16">
        <v>1500</v>
      </c>
      <c r="K3" s="16">
        <f t="shared" ref="K3:K16" si="1">SUM(H3:J3)</f>
        <v>11900</v>
      </c>
      <c r="L3" s="6">
        <v>0.9</v>
      </c>
      <c r="M3" s="16">
        <f t="shared" ref="M3:M15" si="2">J3*L3</f>
        <v>1350</v>
      </c>
      <c r="N3" s="16"/>
      <c r="O3" s="16">
        <v>40</v>
      </c>
      <c r="P3" s="16">
        <v>100</v>
      </c>
      <c r="Q3" s="16"/>
      <c r="R3" s="16"/>
      <c r="S3" s="16">
        <f>VLOOKUP(C3,[1]Sheet2!$A$1:$B$18,2,0)</f>
        <v>200</v>
      </c>
      <c r="T3" s="8">
        <f t="shared" ref="T3:T9" si="3">H3+I3+M3+O3+P3+R3+S3</f>
        <v>12090</v>
      </c>
      <c r="U3" s="13"/>
    </row>
    <row r="4" spans="1:21" ht="21.75" customHeight="1" x14ac:dyDescent="0.15">
      <c r="A4" s="16">
        <v>2</v>
      </c>
      <c r="B4" s="16">
        <v>253</v>
      </c>
      <c r="C4" s="16" t="s">
        <v>18</v>
      </c>
      <c r="D4" s="16" t="s">
        <v>43</v>
      </c>
      <c r="E4" s="5">
        <v>26.31</v>
      </c>
      <c r="F4" s="16">
        <v>19</v>
      </c>
      <c r="G4" s="16">
        <f t="shared" si="0"/>
        <v>7.3099999999999987</v>
      </c>
      <c r="H4" s="16">
        <v>2480</v>
      </c>
      <c r="I4" s="16">
        <v>1820</v>
      </c>
      <c r="J4" s="16">
        <v>1200</v>
      </c>
      <c r="K4" s="16">
        <f t="shared" si="1"/>
        <v>5500</v>
      </c>
      <c r="L4" s="6">
        <v>0.9</v>
      </c>
      <c r="M4" s="16">
        <f t="shared" si="2"/>
        <v>1080</v>
      </c>
      <c r="N4" s="16"/>
      <c r="O4" s="16">
        <v>100</v>
      </c>
      <c r="P4" s="16">
        <v>50</v>
      </c>
      <c r="Q4" s="16"/>
      <c r="R4" s="16">
        <f>G4*120</f>
        <v>877.19999999999982</v>
      </c>
      <c r="S4" s="16">
        <f>VLOOKUP(C4,[1]Sheet2!$A$1:$B$18,2,0)</f>
        <v>200</v>
      </c>
      <c r="T4" s="8">
        <f t="shared" si="3"/>
        <v>6607.2</v>
      </c>
      <c r="U4" s="13"/>
    </row>
    <row r="5" spans="1:21" ht="21.75" customHeight="1" x14ac:dyDescent="0.15">
      <c r="A5" s="16">
        <v>3</v>
      </c>
      <c r="B5" s="16">
        <v>171</v>
      </c>
      <c r="C5" s="16" t="s">
        <v>19</v>
      </c>
      <c r="D5" s="16" t="s">
        <v>44</v>
      </c>
      <c r="E5" s="5">
        <v>19.440000000000001</v>
      </c>
      <c r="F5" s="16">
        <v>19</v>
      </c>
      <c r="G5" s="16">
        <f t="shared" si="0"/>
        <v>0.44000000000000128</v>
      </c>
      <c r="H5" s="16">
        <v>2480</v>
      </c>
      <c r="I5" s="16">
        <v>720</v>
      </c>
      <c r="J5" s="16">
        <v>1000</v>
      </c>
      <c r="K5" s="16">
        <f t="shared" si="1"/>
        <v>4200</v>
      </c>
      <c r="L5" s="6">
        <v>0.9</v>
      </c>
      <c r="M5" s="16">
        <f t="shared" si="2"/>
        <v>900</v>
      </c>
      <c r="N5" s="16"/>
      <c r="O5" s="16">
        <v>200</v>
      </c>
      <c r="P5" s="16">
        <v>50</v>
      </c>
      <c r="Q5" s="16"/>
      <c r="R5" s="16">
        <f>G5*120</f>
        <v>52.800000000000153</v>
      </c>
      <c r="S5" s="16">
        <f>VLOOKUP(C5,[1]Sheet2!$A$1:$B$18,2,0)</f>
        <v>200</v>
      </c>
      <c r="T5" s="8">
        <f t="shared" si="3"/>
        <v>4602.8</v>
      </c>
      <c r="U5" s="13"/>
    </row>
    <row r="6" spans="1:21" ht="21.75" customHeight="1" x14ac:dyDescent="0.15">
      <c r="A6" s="16">
        <v>4</v>
      </c>
      <c r="B6" s="16">
        <v>360</v>
      </c>
      <c r="C6" s="16" t="s">
        <v>21</v>
      </c>
      <c r="D6" s="2" t="s">
        <v>22</v>
      </c>
      <c r="E6" s="5">
        <v>19.809999999999999</v>
      </c>
      <c r="F6" s="16">
        <v>19</v>
      </c>
      <c r="G6" s="16">
        <f t="shared" si="0"/>
        <v>0.80999999999999872</v>
      </c>
      <c r="H6" s="16">
        <v>2480</v>
      </c>
      <c r="I6" s="16">
        <v>440</v>
      </c>
      <c r="J6" s="16">
        <v>980</v>
      </c>
      <c r="K6" s="16">
        <f t="shared" si="1"/>
        <v>3900</v>
      </c>
      <c r="L6" s="6">
        <v>0.9</v>
      </c>
      <c r="M6" s="16">
        <f t="shared" si="2"/>
        <v>882</v>
      </c>
      <c r="N6" s="16"/>
      <c r="O6" s="16">
        <v>140</v>
      </c>
      <c r="P6" s="16">
        <v>50</v>
      </c>
      <c r="Q6" s="16"/>
      <c r="R6" s="16">
        <f>G6*120</f>
        <v>97.199999999999847</v>
      </c>
      <c r="S6" s="16">
        <f>VLOOKUP(C6,[1]Sheet2!$A$1:$B$18,2,0)</f>
        <v>200</v>
      </c>
      <c r="T6" s="8">
        <f t="shared" si="3"/>
        <v>4289.2</v>
      </c>
      <c r="U6" s="13"/>
    </row>
    <row r="7" spans="1:21" ht="21.75" customHeight="1" x14ac:dyDescent="0.15">
      <c r="A7" s="16">
        <v>5</v>
      </c>
      <c r="B7" s="16">
        <v>569</v>
      </c>
      <c r="C7" s="3" t="s">
        <v>23</v>
      </c>
      <c r="D7" s="7" t="s">
        <v>24</v>
      </c>
      <c r="E7" s="5">
        <v>21.31</v>
      </c>
      <c r="F7" s="16">
        <v>19</v>
      </c>
      <c r="G7" s="16">
        <f t="shared" si="0"/>
        <v>2.3099999999999987</v>
      </c>
      <c r="H7" s="16">
        <v>2480</v>
      </c>
      <c r="I7" s="16">
        <v>5970</v>
      </c>
      <c r="J7" s="16">
        <v>1500</v>
      </c>
      <c r="K7" s="16">
        <f t="shared" si="1"/>
        <v>9950</v>
      </c>
      <c r="L7" s="6">
        <v>0.94</v>
      </c>
      <c r="M7" s="16">
        <f t="shared" si="2"/>
        <v>1410</v>
      </c>
      <c r="N7" s="16"/>
      <c r="O7" s="16">
        <v>40</v>
      </c>
      <c r="P7" s="16">
        <v>50</v>
      </c>
      <c r="Q7" s="16"/>
      <c r="R7" s="16"/>
      <c r="S7" s="16">
        <f>VLOOKUP(C7,[1]Sheet2!$A$1:$B$18,2,0)</f>
        <v>200</v>
      </c>
      <c r="T7" s="8">
        <f t="shared" si="3"/>
        <v>10150</v>
      </c>
      <c r="U7" s="13"/>
    </row>
    <row r="8" spans="1:21" ht="21.75" customHeight="1" x14ac:dyDescent="0.15">
      <c r="A8" s="16">
        <v>6</v>
      </c>
      <c r="B8" s="16">
        <v>530</v>
      </c>
      <c r="C8" s="16" t="s">
        <v>26</v>
      </c>
      <c r="D8" s="16" t="s">
        <v>27</v>
      </c>
      <c r="E8" s="5">
        <v>24.94</v>
      </c>
      <c r="F8" s="16">
        <v>19</v>
      </c>
      <c r="G8" s="16">
        <f t="shared" si="0"/>
        <v>5.9400000000000013</v>
      </c>
      <c r="H8" s="16">
        <v>2480</v>
      </c>
      <c r="I8" s="16">
        <v>440</v>
      </c>
      <c r="J8" s="16">
        <v>780</v>
      </c>
      <c r="K8" s="16">
        <f t="shared" si="1"/>
        <v>3700</v>
      </c>
      <c r="L8" s="6">
        <v>0.9</v>
      </c>
      <c r="M8" s="16">
        <f t="shared" si="2"/>
        <v>702</v>
      </c>
      <c r="N8" s="16"/>
      <c r="O8" s="16">
        <v>140</v>
      </c>
      <c r="P8" s="16"/>
      <c r="Q8" s="16"/>
      <c r="R8" s="16">
        <f t="shared" ref="R8:R16" si="4">G8*120</f>
        <v>712.80000000000018</v>
      </c>
      <c r="S8" s="16">
        <f>VLOOKUP(C8,[1]Sheet2!$A$1:$B$18,2,0)</f>
        <v>200</v>
      </c>
      <c r="T8" s="8">
        <f t="shared" si="3"/>
        <v>4674.8</v>
      </c>
      <c r="U8" s="13"/>
    </row>
    <row r="9" spans="1:21" ht="21.75" customHeight="1" x14ac:dyDescent="0.15">
      <c r="A9" s="16">
        <v>7</v>
      </c>
      <c r="B9" s="16">
        <v>120</v>
      </c>
      <c r="C9" s="16" t="s">
        <v>39</v>
      </c>
      <c r="D9" s="2" t="s">
        <v>40</v>
      </c>
      <c r="E9" s="5">
        <v>21.63</v>
      </c>
      <c r="F9" s="16">
        <v>19</v>
      </c>
      <c r="G9" s="16">
        <f t="shared" si="0"/>
        <v>2.629999999999999</v>
      </c>
      <c r="H9" s="16">
        <v>2480</v>
      </c>
      <c r="I9" s="3">
        <v>3420</v>
      </c>
      <c r="J9" s="3">
        <v>1000</v>
      </c>
      <c r="K9" s="16">
        <f t="shared" si="1"/>
        <v>6900</v>
      </c>
      <c r="L9" s="6">
        <v>0.9</v>
      </c>
      <c r="M9" s="16">
        <f t="shared" si="2"/>
        <v>900</v>
      </c>
      <c r="N9" s="16"/>
      <c r="O9" s="14">
        <v>0</v>
      </c>
      <c r="P9" s="16">
        <v>100</v>
      </c>
      <c r="Q9" s="16"/>
      <c r="R9" s="16">
        <f t="shared" si="4"/>
        <v>315.59999999999991</v>
      </c>
      <c r="S9" s="16">
        <f>VLOOKUP(C9,[1]Sheet2!$A$1:$B$18,2,0)</f>
        <v>200</v>
      </c>
      <c r="T9" s="8">
        <f t="shared" si="3"/>
        <v>7415.6</v>
      </c>
      <c r="U9" s="13"/>
    </row>
    <row r="10" spans="1:21" ht="21.75" customHeight="1" x14ac:dyDescent="0.15">
      <c r="A10" s="16">
        <v>8</v>
      </c>
      <c r="B10" s="16">
        <v>109</v>
      </c>
      <c r="C10" s="16" t="s">
        <v>28</v>
      </c>
      <c r="D10" s="16" t="s">
        <v>20</v>
      </c>
      <c r="E10" s="5">
        <v>19.38</v>
      </c>
      <c r="F10" s="16">
        <v>19</v>
      </c>
      <c r="G10" s="16">
        <f t="shared" si="0"/>
        <v>0.37999999999999901</v>
      </c>
      <c r="H10" s="16">
        <v>2480</v>
      </c>
      <c r="I10" s="16">
        <v>440</v>
      </c>
      <c r="J10" s="16">
        <v>780</v>
      </c>
      <c r="K10" s="16">
        <f t="shared" si="1"/>
        <v>3700</v>
      </c>
      <c r="L10" s="6"/>
      <c r="M10" s="16">
        <f t="shared" si="2"/>
        <v>0</v>
      </c>
      <c r="N10" s="16"/>
      <c r="O10" s="16">
        <v>160</v>
      </c>
      <c r="P10" s="16">
        <v>50</v>
      </c>
      <c r="Q10" s="16"/>
      <c r="R10" s="16">
        <f t="shared" si="4"/>
        <v>45.599999999999881</v>
      </c>
      <c r="S10" s="16">
        <v>200</v>
      </c>
      <c r="T10" s="8">
        <f>H10+I10+J10+O10+P10+R10+S10</f>
        <v>4155.6000000000004</v>
      </c>
      <c r="U10" s="13"/>
    </row>
    <row r="11" spans="1:21" ht="21.75" customHeight="1" x14ac:dyDescent="0.15">
      <c r="A11" s="16">
        <v>9</v>
      </c>
      <c r="B11" s="16">
        <v>531</v>
      </c>
      <c r="C11" s="16" t="s">
        <v>29</v>
      </c>
      <c r="D11" s="16" t="s">
        <v>20</v>
      </c>
      <c r="E11" s="5">
        <v>28.5</v>
      </c>
      <c r="F11" s="16">
        <v>19</v>
      </c>
      <c r="G11" s="16">
        <f t="shared" si="0"/>
        <v>9.5</v>
      </c>
      <c r="H11" s="16">
        <v>2480</v>
      </c>
      <c r="I11" s="16">
        <v>440</v>
      </c>
      <c r="J11" s="16">
        <v>780</v>
      </c>
      <c r="K11" s="16">
        <f t="shared" si="1"/>
        <v>3700</v>
      </c>
      <c r="L11" s="6"/>
      <c r="M11" s="16">
        <f t="shared" si="2"/>
        <v>0</v>
      </c>
      <c r="N11" s="16"/>
      <c r="O11" s="16">
        <v>140</v>
      </c>
      <c r="P11" s="16"/>
      <c r="Q11" s="16"/>
      <c r="R11" s="16">
        <f t="shared" si="4"/>
        <v>1140</v>
      </c>
      <c r="S11" s="16">
        <f>VLOOKUP(C11,[1]Sheet2!$A$1:$B$18,2,0)</f>
        <v>200</v>
      </c>
      <c r="T11" s="8">
        <f>H11+I11+J11+O11+P11+R11+S11</f>
        <v>5180</v>
      </c>
      <c r="U11" s="13"/>
    </row>
    <row r="12" spans="1:21" ht="21.75" customHeight="1" x14ac:dyDescent="0.15">
      <c r="A12" s="16">
        <v>10</v>
      </c>
      <c r="B12" s="16">
        <v>180</v>
      </c>
      <c r="C12" s="16" t="s">
        <v>30</v>
      </c>
      <c r="D12" s="16" t="s">
        <v>31</v>
      </c>
      <c r="E12" s="5">
        <v>31.75</v>
      </c>
      <c r="F12" s="16">
        <v>19</v>
      </c>
      <c r="G12" s="16">
        <f t="shared" si="0"/>
        <v>12.75</v>
      </c>
      <c r="H12" s="16">
        <v>2880</v>
      </c>
      <c r="I12" s="16">
        <v>240</v>
      </c>
      <c r="J12" s="16">
        <v>780</v>
      </c>
      <c r="K12" s="16">
        <f t="shared" si="1"/>
        <v>3900</v>
      </c>
      <c r="L12" s="6"/>
      <c r="M12" s="16">
        <f t="shared" si="2"/>
        <v>0</v>
      </c>
      <c r="N12" s="16"/>
      <c r="O12" s="16">
        <v>200</v>
      </c>
      <c r="P12" s="16"/>
      <c r="Q12" s="16"/>
      <c r="R12" s="16">
        <f t="shared" si="4"/>
        <v>1530</v>
      </c>
      <c r="S12" s="16">
        <f>VLOOKUP(C12,[1]Sheet2!$A$1:$B$18,2,0)</f>
        <v>200</v>
      </c>
      <c r="T12" s="8">
        <f>H12+I12+J12+O12+P12+R12+S12+N12</f>
        <v>5830</v>
      </c>
      <c r="U12" s="13"/>
    </row>
    <row r="13" spans="1:21" ht="21.75" customHeight="1" x14ac:dyDescent="0.15">
      <c r="A13" s="16">
        <v>11</v>
      </c>
      <c r="B13" s="16">
        <v>449</v>
      </c>
      <c r="C13" s="16" t="s">
        <v>32</v>
      </c>
      <c r="D13" s="16" t="s">
        <v>33</v>
      </c>
      <c r="E13" s="5">
        <v>33</v>
      </c>
      <c r="F13" s="16">
        <v>19</v>
      </c>
      <c r="G13" s="16">
        <f t="shared" si="0"/>
        <v>14</v>
      </c>
      <c r="H13" s="16">
        <v>2880</v>
      </c>
      <c r="I13" s="16">
        <v>240</v>
      </c>
      <c r="J13" s="16">
        <v>780</v>
      </c>
      <c r="K13" s="16">
        <f t="shared" si="1"/>
        <v>3900</v>
      </c>
      <c r="L13" s="6"/>
      <c r="M13" s="16">
        <f t="shared" si="2"/>
        <v>0</v>
      </c>
      <c r="N13" s="16"/>
      <c r="O13" s="16">
        <v>80</v>
      </c>
      <c r="P13" s="16"/>
      <c r="Q13" s="16"/>
      <c r="R13" s="16">
        <f t="shared" si="4"/>
        <v>1680</v>
      </c>
      <c r="S13" s="16">
        <f>VLOOKUP(C13,[1]Sheet2!$A$1:$B$18,2,0)</f>
        <v>200</v>
      </c>
      <c r="T13" s="8">
        <f>H13+I13+J13+O13+P13+R13+S13</f>
        <v>5860</v>
      </c>
      <c r="U13" s="13"/>
    </row>
    <row r="14" spans="1:21" ht="21.75" customHeight="1" x14ac:dyDescent="0.15">
      <c r="A14" s="16">
        <v>12</v>
      </c>
      <c r="B14" s="16">
        <v>40</v>
      </c>
      <c r="C14" s="16" t="s">
        <v>34</v>
      </c>
      <c r="D14" s="2" t="s">
        <v>35</v>
      </c>
      <c r="E14" s="5">
        <v>24.5</v>
      </c>
      <c r="F14" s="16">
        <v>19</v>
      </c>
      <c r="G14" s="16">
        <f t="shared" si="0"/>
        <v>5.5</v>
      </c>
      <c r="H14" s="16">
        <v>2480</v>
      </c>
      <c r="I14" s="16">
        <v>240</v>
      </c>
      <c r="J14" s="16">
        <v>580</v>
      </c>
      <c r="K14" s="16">
        <f t="shared" si="1"/>
        <v>3300</v>
      </c>
      <c r="L14" s="6"/>
      <c r="M14" s="16">
        <f t="shared" si="2"/>
        <v>0</v>
      </c>
      <c r="N14" s="16"/>
      <c r="O14" s="14">
        <v>40</v>
      </c>
      <c r="P14" s="16"/>
      <c r="Q14" s="16"/>
      <c r="R14" s="16">
        <f t="shared" si="4"/>
        <v>660</v>
      </c>
      <c r="S14" s="16">
        <f>VLOOKUP(C14,[1]Sheet2!$A$1:$B$18,2,0)</f>
        <v>200</v>
      </c>
      <c r="T14" s="8">
        <f>H14+I14+J14+O14+P14+R14+S14</f>
        <v>4200</v>
      </c>
      <c r="U14" s="13"/>
    </row>
    <row r="15" spans="1:21" ht="21.75" customHeight="1" x14ac:dyDescent="0.15">
      <c r="A15" s="16">
        <v>13</v>
      </c>
      <c r="B15" s="16">
        <v>722</v>
      </c>
      <c r="C15" s="16" t="s">
        <v>37</v>
      </c>
      <c r="D15" s="2" t="s">
        <v>36</v>
      </c>
      <c r="E15" s="5">
        <v>31.13</v>
      </c>
      <c r="F15" s="16">
        <v>19</v>
      </c>
      <c r="G15" s="16">
        <f t="shared" si="0"/>
        <v>12.129999999999999</v>
      </c>
      <c r="H15" s="16">
        <v>2480</v>
      </c>
      <c r="I15" s="3">
        <v>440</v>
      </c>
      <c r="J15" s="3">
        <v>780</v>
      </c>
      <c r="K15" s="16">
        <f t="shared" si="1"/>
        <v>3700</v>
      </c>
      <c r="L15" s="6"/>
      <c r="M15" s="16">
        <f t="shared" si="2"/>
        <v>0</v>
      </c>
      <c r="N15" s="16"/>
      <c r="O15" s="14">
        <v>20</v>
      </c>
      <c r="P15" s="16"/>
      <c r="Q15" s="16"/>
      <c r="R15" s="16">
        <f t="shared" si="4"/>
        <v>1455.6</v>
      </c>
      <c r="S15" s="16">
        <f>VLOOKUP(C15,[1]Sheet2!$A$1:$B$18,2,0)</f>
        <v>200</v>
      </c>
      <c r="T15" s="8">
        <f>H15+I15+J15+O15+P15+R15+S15</f>
        <v>5375.6</v>
      </c>
      <c r="U15" s="13"/>
    </row>
    <row r="16" spans="1:21" ht="21.75" customHeight="1" x14ac:dyDescent="0.15">
      <c r="A16" s="16">
        <v>14</v>
      </c>
      <c r="B16" s="16">
        <v>41</v>
      </c>
      <c r="C16" s="16" t="s">
        <v>41</v>
      </c>
      <c r="D16" s="2" t="s">
        <v>36</v>
      </c>
      <c r="E16" s="5">
        <v>29.5</v>
      </c>
      <c r="F16" s="16">
        <v>19</v>
      </c>
      <c r="G16" s="16">
        <f t="shared" si="0"/>
        <v>10.5</v>
      </c>
      <c r="H16" s="16">
        <v>2480</v>
      </c>
      <c r="I16" s="3">
        <v>240</v>
      </c>
      <c r="J16" s="3">
        <v>780</v>
      </c>
      <c r="K16" s="16">
        <f t="shared" si="1"/>
        <v>3500</v>
      </c>
      <c r="L16" s="6" t="s">
        <v>47</v>
      </c>
      <c r="M16" s="17">
        <v>0</v>
      </c>
      <c r="N16" s="16"/>
      <c r="O16" s="14">
        <v>0</v>
      </c>
      <c r="P16" s="16">
        <v>50</v>
      </c>
      <c r="Q16" s="16"/>
      <c r="R16" s="16">
        <f t="shared" si="4"/>
        <v>1260</v>
      </c>
      <c r="S16" s="16">
        <f>VLOOKUP(C16,[1]Sheet2!$A$1:$B$18,2,0)</f>
        <v>200</v>
      </c>
      <c r="T16" s="8">
        <f>H16+I16+J16+O16+P16+R16+S16</f>
        <v>5010</v>
      </c>
      <c r="U16" s="13"/>
    </row>
    <row r="17" spans="1:21" ht="21.75" customHeight="1" x14ac:dyDescent="0.15">
      <c r="A17" s="24" t="s">
        <v>45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15">
        <f>SUM(T3:T16)</f>
        <v>85440.8</v>
      </c>
      <c r="U17" s="13"/>
    </row>
    <row r="18" spans="1:21" ht="21" customHeight="1" x14ac:dyDescent="0.15">
      <c r="A18" s="25" t="s">
        <v>46</v>
      </c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12"/>
    </row>
  </sheetData>
  <mergeCells count="3">
    <mergeCell ref="A1:T1"/>
    <mergeCell ref="A17:S17"/>
    <mergeCell ref="A18:T18"/>
  </mergeCells>
  <phoneticPr fontId="6" type="noConversion"/>
  <pageMargins left="0.70866141732283472" right="0.26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19"/>
  <sheetViews>
    <sheetView tabSelected="1" zoomScale="85" zoomScaleNormal="85" workbookViewId="0">
      <selection activeCell="H3" sqref="H3:J16"/>
    </sheetView>
  </sheetViews>
  <sheetFormatPr defaultRowHeight="14.25" x14ac:dyDescent="0.15"/>
  <cols>
    <col min="1" max="1" width="2.875" customWidth="1"/>
    <col min="2" max="2" width="4.625" customWidth="1"/>
    <col min="3" max="3" width="8.5" customWidth="1"/>
    <col min="4" max="4" width="9.625" customWidth="1"/>
    <col min="5" max="5" width="8.375" bestFit="1" customWidth="1"/>
    <col min="6" max="6" width="4.375" customWidth="1"/>
    <col min="7" max="7" width="6.125" customWidth="1"/>
    <col min="8" max="8" width="7.125" customWidth="1"/>
    <col min="9" max="9" width="6.125" bestFit="1" customWidth="1"/>
    <col min="10" max="10" width="5.25" customWidth="1"/>
    <col min="11" max="11" width="6" hidden="1" customWidth="1"/>
    <col min="12" max="12" width="7" bestFit="1" customWidth="1"/>
    <col min="13" max="13" width="8.375" customWidth="1"/>
    <col min="14" max="14" width="3.5" customWidth="1"/>
    <col min="15" max="15" width="5" customWidth="1"/>
    <col min="16" max="16" width="4.625" customWidth="1"/>
    <col min="17" max="17" width="3.625" hidden="1" customWidth="1"/>
    <col min="18" max="19" width="8.5" customWidth="1"/>
    <col min="20" max="20" width="7.875" bestFit="1" customWidth="1"/>
    <col min="21" max="21" width="13.25" style="21" customWidth="1"/>
    <col min="22" max="22" width="7.625" style="10" customWidth="1"/>
    <col min="23" max="23" width="13.375" bestFit="1" customWidth="1"/>
  </cols>
  <sheetData>
    <row r="1" spans="1:23" ht="31.5" x14ac:dyDescent="0.1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9"/>
    </row>
    <row r="2" spans="1:23" ht="27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/>
      <c r="L2" s="1" t="s">
        <v>11</v>
      </c>
      <c r="M2" s="1" t="s">
        <v>12</v>
      </c>
      <c r="N2" s="1"/>
      <c r="O2" s="1" t="s">
        <v>13</v>
      </c>
      <c r="P2" s="1" t="s">
        <v>14</v>
      </c>
      <c r="Q2" s="1" t="s">
        <v>15</v>
      </c>
      <c r="R2" s="1" t="s">
        <v>16</v>
      </c>
      <c r="S2" s="4" t="s">
        <v>49</v>
      </c>
      <c r="T2" s="4" t="s">
        <v>48</v>
      </c>
      <c r="U2" s="1" t="s">
        <v>17</v>
      </c>
      <c r="V2" s="11"/>
    </row>
    <row r="3" spans="1:23" ht="28.5" customHeight="1" x14ac:dyDescent="0.15">
      <c r="A3" s="18">
        <v>1</v>
      </c>
      <c r="B3" s="18">
        <v>357</v>
      </c>
      <c r="C3" s="3" t="s">
        <v>25</v>
      </c>
      <c r="D3" s="18" t="s">
        <v>38</v>
      </c>
      <c r="E3" s="5">
        <v>29.19</v>
      </c>
      <c r="F3" s="18">
        <v>23</v>
      </c>
      <c r="G3" s="18">
        <f t="shared" ref="G3:G16" si="0">E3-F3</f>
        <v>6.1900000000000013</v>
      </c>
      <c r="H3" s="18">
        <v>2480</v>
      </c>
      <c r="I3" s="18">
        <v>7920</v>
      </c>
      <c r="J3" s="18">
        <v>1500</v>
      </c>
      <c r="K3" s="18">
        <f t="shared" ref="K3:K16" si="1">SUM(H3:J3)</f>
        <v>11900</v>
      </c>
      <c r="L3" s="6">
        <v>0.92</v>
      </c>
      <c r="M3" s="18">
        <f t="shared" ref="M3:M15" si="2">J3*L3</f>
        <v>1380</v>
      </c>
      <c r="N3" s="18"/>
      <c r="O3" s="18">
        <v>40</v>
      </c>
      <c r="P3" s="18">
        <v>100</v>
      </c>
      <c r="Q3" s="18"/>
      <c r="R3" s="18"/>
      <c r="S3" s="18">
        <v>88</v>
      </c>
      <c r="T3" s="18">
        <v>100</v>
      </c>
      <c r="U3" s="22">
        <f>H3+I3+M3+O3+P3+R3+S3+T3</f>
        <v>12108</v>
      </c>
      <c r="V3" s="13"/>
    </row>
    <row r="4" spans="1:23" ht="21.75" customHeight="1" x14ac:dyDescent="0.15">
      <c r="A4" s="18">
        <v>2</v>
      </c>
      <c r="B4" s="18">
        <v>253</v>
      </c>
      <c r="C4" s="18" t="s">
        <v>18</v>
      </c>
      <c r="D4" s="18" t="s">
        <v>43</v>
      </c>
      <c r="E4" s="5">
        <v>31.31</v>
      </c>
      <c r="F4" s="18">
        <v>23</v>
      </c>
      <c r="G4" s="18">
        <f t="shared" si="0"/>
        <v>8.3099999999999987</v>
      </c>
      <c r="H4" s="18">
        <v>2480</v>
      </c>
      <c r="I4" s="18">
        <v>1820</v>
      </c>
      <c r="J4" s="18">
        <v>1200</v>
      </c>
      <c r="K4" s="18">
        <f t="shared" si="1"/>
        <v>5500</v>
      </c>
      <c r="L4" s="6">
        <v>0.9</v>
      </c>
      <c r="M4" s="18">
        <f t="shared" si="2"/>
        <v>1080</v>
      </c>
      <c r="N4" s="18"/>
      <c r="O4" s="18">
        <v>100</v>
      </c>
      <c r="P4" s="18">
        <v>50</v>
      </c>
      <c r="Q4" s="18"/>
      <c r="R4" s="18">
        <f>G4*120</f>
        <v>997.19999999999982</v>
      </c>
      <c r="S4" s="18">
        <v>100</v>
      </c>
      <c r="T4" s="18">
        <f>VLOOKUP(C4,[1]Sheet2!$A$1:$B$18,2,0)</f>
        <v>200</v>
      </c>
      <c r="U4" s="22">
        <f t="shared" ref="U4:U16" si="3">H4+I4+M4+O4+P4+R4+S4+T4</f>
        <v>6827.2</v>
      </c>
      <c r="V4" s="13"/>
    </row>
    <row r="5" spans="1:23" ht="21.75" customHeight="1" x14ac:dyDescent="0.15">
      <c r="A5" s="18">
        <v>3</v>
      </c>
      <c r="B5" s="18">
        <v>171</v>
      </c>
      <c r="C5" s="18" t="s">
        <v>19</v>
      </c>
      <c r="D5" s="18" t="s">
        <v>44</v>
      </c>
      <c r="E5" s="5">
        <v>23.56</v>
      </c>
      <c r="F5" s="18">
        <v>23</v>
      </c>
      <c r="G5" s="18">
        <f t="shared" si="0"/>
        <v>0.55999999999999872</v>
      </c>
      <c r="H5" s="18">
        <v>2480</v>
      </c>
      <c r="I5" s="18">
        <v>720</v>
      </c>
      <c r="J5" s="18">
        <v>1000</v>
      </c>
      <c r="K5" s="18">
        <f t="shared" si="1"/>
        <v>4200</v>
      </c>
      <c r="L5" s="6">
        <v>0.94</v>
      </c>
      <c r="M5" s="18">
        <f t="shared" si="2"/>
        <v>940</v>
      </c>
      <c r="N5" s="18"/>
      <c r="O5" s="18">
        <v>200</v>
      </c>
      <c r="P5" s="18">
        <v>50</v>
      </c>
      <c r="Q5" s="18"/>
      <c r="R5" s="18">
        <f>G5*120</f>
        <v>67.199999999999847</v>
      </c>
      <c r="S5" s="18">
        <v>100</v>
      </c>
      <c r="T5" s="18">
        <f>VLOOKUP(C5,[1]Sheet2!$A$1:$B$18,2,0)</f>
        <v>200</v>
      </c>
      <c r="U5" s="22">
        <f t="shared" si="3"/>
        <v>4757.2</v>
      </c>
      <c r="V5" s="13"/>
    </row>
    <row r="6" spans="1:23" ht="21.75" customHeight="1" x14ac:dyDescent="0.15">
      <c r="A6" s="18">
        <v>4</v>
      </c>
      <c r="B6" s="18">
        <v>360</v>
      </c>
      <c r="C6" s="18" t="s">
        <v>21</v>
      </c>
      <c r="D6" s="2" t="s">
        <v>22</v>
      </c>
      <c r="E6" s="5">
        <v>27.25</v>
      </c>
      <c r="F6" s="18">
        <v>23</v>
      </c>
      <c r="G6" s="18">
        <f t="shared" si="0"/>
        <v>4.25</v>
      </c>
      <c r="H6" s="18">
        <v>2480</v>
      </c>
      <c r="I6" s="18">
        <v>440</v>
      </c>
      <c r="J6" s="18">
        <v>980</v>
      </c>
      <c r="K6" s="18">
        <f t="shared" si="1"/>
        <v>3900</v>
      </c>
      <c r="L6" s="6">
        <v>0.94</v>
      </c>
      <c r="M6" s="18">
        <f t="shared" si="2"/>
        <v>921.19999999999993</v>
      </c>
      <c r="N6" s="18"/>
      <c r="O6" s="18">
        <v>140</v>
      </c>
      <c r="P6" s="18">
        <v>50</v>
      </c>
      <c r="Q6" s="18"/>
      <c r="R6" s="18">
        <f>G6*120</f>
        <v>510</v>
      </c>
      <c r="S6" s="18">
        <v>100</v>
      </c>
      <c r="T6" s="18">
        <f>VLOOKUP(C6,[1]Sheet2!$A$1:$B$18,2,0)</f>
        <v>200</v>
      </c>
      <c r="U6" s="22">
        <f t="shared" si="3"/>
        <v>4841.2</v>
      </c>
      <c r="V6" s="13"/>
    </row>
    <row r="7" spans="1:23" ht="21.75" customHeight="1" x14ac:dyDescent="0.15">
      <c r="A7" s="18">
        <v>5</v>
      </c>
      <c r="B7" s="18">
        <v>569</v>
      </c>
      <c r="C7" s="3" t="s">
        <v>23</v>
      </c>
      <c r="D7" s="7" t="s">
        <v>24</v>
      </c>
      <c r="E7" s="5">
        <v>28.06</v>
      </c>
      <c r="F7" s="18">
        <v>23</v>
      </c>
      <c r="G7" s="18">
        <f t="shared" si="0"/>
        <v>5.0599999999999987</v>
      </c>
      <c r="H7" s="18">
        <v>2480</v>
      </c>
      <c r="I7" s="18">
        <v>5970</v>
      </c>
      <c r="J7" s="18">
        <v>3500</v>
      </c>
      <c r="K7" s="18">
        <f t="shared" si="1"/>
        <v>11950</v>
      </c>
      <c r="L7" s="6">
        <v>0.96</v>
      </c>
      <c r="M7" s="18">
        <f t="shared" si="2"/>
        <v>3360</v>
      </c>
      <c r="N7" s="18"/>
      <c r="O7" s="18">
        <v>40</v>
      </c>
      <c r="P7" s="18">
        <v>50</v>
      </c>
      <c r="Q7" s="18"/>
      <c r="R7" s="18"/>
      <c r="S7" s="18">
        <v>100</v>
      </c>
      <c r="T7" s="18">
        <f>VLOOKUP(C7,[1]Sheet2!$A$1:$B$18,2,0)</f>
        <v>200</v>
      </c>
      <c r="U7" s="22">
        <f t="shared" si="3"/>
        <v>12200</v>
      </c>
      <c r="V7" s="13"/>
    </row>
    <row r="8" spans="1:23" ht="21.75" customHeight="1" x14ac:dyDescent="0.15">
      <c r="A8" s="18">
        <v>6</v>
      </c>
      <c r="B8" s="18">
        <v>530</v>
      </c>
      <c r="C8" s="18" t="s">
        <v>26</v>
      </c>
      <c r="D8" s="18" t="s">
        <v>27</v>
      </c>
      <c r="E8" s="5">
        <v>36.31</v>
      </c>
      <c r="F8" s="18">
        <v>23</v>
      </c>
      <c r="G8" s="18">
        <f t="shared" si="0"/>
        <v>13.310000000000002</v>
      </c>
      <c r="H8" s="18">
        <v>2480</v>
      </c>
      <c r="I8" s="18">
        <v>440</v>
      </c>
      <c r="J8" s="18">
        <v>780</v>
      </c>
      <c r="K8" s="18">
        <f t="shared" si="1"/>
        <v>3700</v>
      </c>
      <c r="L8" s="6">
        <v>0.9</v>
      </c>
      <c r="M8" s="18">
        <f t="shared" si="2"/>
        <v>702</v>
      </c>
      <c r="N8" s="18"/>
      <c r="O8" s="18">
        <v>140</v>
      </c>
      <c r="P8" s="18"/>
      <c r="Q8" s="18"/>
      <c r="R8" s="18">
        <f t="shared" ref="R8:R17" si="4">G8*120</f>
        <v>1597.2000000000003</v>
      </c>
      <c r="S8" s="18">
        <v>200</v>
      </c>
      <c r="T8" s="18">
        <f>VLOOKUP(C8,[1]Sheet2!$A$1:$B$18,2,0)</f>
        <v>200</v>
      </c>
      <c r="U8" s="22">
        <f t="shared" si="3"/>
        <v>5759.2000000000007</v>
      </c>
      <c r="V8" s="13"/>
    </row>
    <row r="9" spans="1:23" ht="21.75" customHeight="1" x14ac:dyDescent="0.15">
      <c r="A9" s="18">
        <v>7</v>
      </c>
      <c r="B9" s="18">
        <v>120</v>
      </c>
      <c r="C9" s="18" t="s">
        <v>39</v>
      </c>
      <c r="D9" s="2" t="s">
        <v>40</v>
      </c>
      <c r="E9" s="5">
        <v>29.75</v>
      </c>
      <c r="F9" s="18">
        <v>23</v>
      </c>
      <c r="G9" s="18">
        <f t="shared" si="0"/>
        <v>6.75</v>
      </c>
      <c r="H9" s="18">
        <v>2480</v>
      </c>
      <c r="I9" s="3">
        <v>3420</v>
      </c>
      <c r="J9" s="3">
        <v>1000</v>
      </c>
      <c r="K9" s="18">
        <f t="shared" si="1"/>
        <v>6900</v>
      </c>
      <c r="L9" s="6">
        <v>0.9</v>
      </c>
      <c r="M9" s="18">
        <f t="shared" si="2"/>
        <v>900</v>
      </c>
      <c r="N9" s="18"/>
      <c r="O9" s="14">
        <v>0</v>
      </c>
      <c r="P9" s="18">
        <v>100</v>
      </c>
      <c r="Q9" s="18"/>
      <c r="R9" s="18">
        <f t="shared" si="4"/>
        <v>810</v>
      </c>
      <c r="S9" s="18">
        <v>100</v>
      </c>
      <c r="T9" s="18">
        <f>VLOOKUP(C9,[1]Sheet2!$A$1:$B$18,2,0)</f>
        <v>200</v>
      </c>
      <c r="U9" s="22">
        <f t="shared" si="3"/>
        <v>8010</v>
      </c>
      <c r="V9" s="13"/>
    </row>
    <row r="10" spans="1:23" ht="21.75" customHeight="1" x14ac:dyDescent="0.15">
      <c r="A10" s="18">
        <v>8</v>
      </c>
      <c r="B10" s="18">
        <v>109</v>
      </c>
      <c r="C10" s="18" t="s">
        <v>28</v>
      </c>
      <c r="D10" s="18" t="s">
        <v>20</v>
      </c>
      <c r="E10" s="5">
        <v>23</v>
      </c>
      <c r="F10" s="18">
        <v>23</v>
      </c>
      <c r="G10" s="18">
        <f t="shared" si="0"/>
        <v>0</v>
      </c>
      <c r="H10" s="18">
        <v>2480</v>
      </c>
      <c r="I10" s="18">
        <v>440</v>
      </c>
      <c r="J10" s="18">
        <v>780</v>
      </c>
      <c r="K10" s="18">
        <f t="shared" si="1"/>
        <v>3700</v>
      </c>
      <c r="L10" s="6"/>
      <c r="M10" s="18">
        <f t="shared" si="2"/>
        <v>0</v>
      </c>
      <c r="N10" s="18"/>
      <c r="O10" s="18">
        <v>160</v>
      </c>
      <c r="P10" s="18">
        <v>50</v>
      </c>
      <c r="Q10" s="18"/>
      <c r="R10" s="18">
        <f t="shared" si="4"/>
        <v>0</v>
      </c>
      <c r="S10" s="18">
        <v>100</v>
      </c>
      <c r="T10" s="18">
        <v>200</v>
      </c>
      <c r="U10" s="22">
        <f>H10+I10+M10+O10+P10+R10+S10+T10+J10</f>
        <v>4210</v>
      </c>
      <c r="V10" s="13">
        <f>H10+I10+J10+O10+P10+S10+T10+R10</f>
        <v>4210</v>
      </c>
      <c r="W10" s="27">
        <f>V10-U10</f>
        <v>0</v>
      </c>
    </row>
    <row r="11" spans="1:23" ht="21.75" customHeight="1" x14ac:dyDescent="0.15">
      <c r="A11" s="18">
        <v>9</v>
      </c>
      <c r="B11" s="18">
        <v>531</v>
      </c>
      <c r="C11" s="18" t="s">
        <v>29</v>
      </c>
      <c r="D11" s="18" t="s">
        <v>20</v>
      </c>
      <c r="E11" s="5">
        <v>28.88</v>
      </c>
      <c r="F11" s="18">
        <v>23</v>
      </c>
      <c r="G11" s="18">
        <f t="shared" si="0"/>
        <v>5.879999999999999</v>
      </c>
      <c r="H11" s="18">
        <v>2480</v>
      </c>
      <c r="I11" s="18">
        <v>440</v>
      </c>
      <c r="J11" s="18">
        <v>780</v>
      </c>
      <c r="K11" s="18">
        <f t="shared" si="1"/>
        <v>3700</v>
      </c>
      <c r="L11" s="6"/>
      <c r="M11" s="18">
        <f t="shared" si="2"/>
        <v>0</v>
      </c>
      <c r="N11" s="18"/>
      <c r="O11" s="18">
        <v>140</v>
      </c>
      <c r="P11" s="18"/>
      <c r="Q11" s="18"/>
      <c r="R11" s="18">
        <f t="shared" si="4"/>
        <v>705.59999999999991</v>
      </c>
      <c r="S11" s="18">
        <v>100</v>
      </c>
      <c r="T11" s="18">
        <f>VLOOKUP(C11,[1]Sheet2!$A$1:$B$18,2,0)</f>
        <v>200</v>
      </c>
      <c r="U11" s="22">
        <f t="shared" ref="U11:U16" si="5">H11+I11+M11+O11+P11+R11+S11+T11+J11</f>
        <v>4845.6000000000004</v>
      </c>
      <c r="V11" s="13">
        <f t="shared" ref="V11:V16" si="6">H11+I11+J11+O11+P11+S11+T11+R11</f>
        <v>4845.6000000000004</v>
      </c>
      <c r="W11" s="27">
        <f t="shared" ref="W11:W16" si="7">V11-U11</f>
        <v>0</v>
      </c>
    </row>
    <row r="12" spans="1:23" ht="21.75" customHeight="1" x14ac:dyDescent="0.15">
      <c r="A12" s="18">
        <v>10</v>
      </c>
      <c r="B12" s="18">
        <v>180</v>
      </c>
      <c r="C12" s="18" t="s">
        <v>30</v>
      </c>
      <c r="D12" s="18" t="s">
        <v>31</v>
      </c>
      <c r="E12" s="5">
        <v>34.56</v>
      </c>
      <c r="F12" s="18">
        <v>23</v>
      </c>
      <c r="G12" s="18">
        <f t="shared" si="0"/>
        <v>11.560000000000002</v>
      </c>
      <c r="H12" s="18">
        <v>2480</v>
      </c>
      <c r="I12" s="18">
        <v>640</v>
      </c>
      <c r="J12" s="18">
        <v>780</v>
      </c>
      <c r="K12" s="18">
        <f t="shared" si="1"/>
        <v>3900</v>
      </c>
      <c r="L12" s="6"/>
      <c r="M12" s="18">
        <f t="shared" si="2"/>
        <v>0</v>
      </c>
      <c r="N12" s="18"/>
      <c r="O12" s="18">
        <v>200</v>
      </c>
      <c r="P12" s="18"/>
      <c r="Q12" s="18"/>
      <c r="R12" s="18">
        <f t="shared" si="4"/>
        <v>1387.2000000000003</v>
      </c>
      <c r="S12" s="18">
        <v>200</v>
      </c>
      <c r="T12" s="18">
        <f>VLOOKUP(C12,[1]Sheet2!$A$1:$B$18,2,0)</f>
        <v>200</v>
      </c>
      <c r="U12" s="22">
        <f t="shared" si="5"/>
        <v>5887.2000000000007</v>
      </c>
      <c r="V12" s="13">
        <f t="shared" si="6"/>
        <v>5887.2000000000007</v>
      </c>
      <c r="W12" s="27">
        <f t="shared" si="7"/>
        <v>0</v>
      </c>
    </row>
    <row r="13" spans="1:23" ht="21.75" customHeight="1" x14ac:dyDescent="0.15">
      <c r="A13" s="18">
        <v>11</v>
      </c>
      <c r="B13" s="18">
        <v>449</v>
      </c>
      <c r="C13" s="18" t="s">
        <v>32</v>
      </c>
      <c r="D13" s="18" t="s">
        <v>33</v>
      </c>
      <c r="E13" s="5">
        <v>35.5</v>
      </c>
      <c r="F13" s="18">
        <v>23</v>
      </c>
      <c r="G13" s="18">
        <f t="shared" si="0"/>
        <v>12.5</v>
      </c>
      <c r="H13" s="18">
        <v>2480</v>
      </c>
      <c r="I13" s="18">
        <v>640</v>
      </c>
      <c r="J13" s="18">
        <v>780</v>
      </c>
      <c r="K13" s="18">
        <f t="shared" si="1"/>
        <v>3900</v>
      </c>
      <c r="L13" s="6"/>
      <c r="M13" s="18">
        <f t="shared" si="2"/>
        <v>0</v>
      </c>
      <c r="N13" s="18"/>
      <c r="O13" s="18">
        <v>80</v>
      </c>
      <c r="P13" s="18"/>
      <c r="Q13" s="18"/>
      <c r="R13" s="18">
        <f t="shared" si="4"/>
        <v>1500</v>
      </c>
      <c r="S13" s="18">
        <v>200</v>
      </c>
      <c r="T13" s="18">
        <f>VLOOKUP(C13,[1]Sheet2!$A$1:$B$18,2,0)</f>
        <v>200</v>
      </c>
      <c r="U13" s="22">
        <f t="shared" si="5"/>
        <v>5880</v>
      </c>
      <c r="V13" s="13">
        <f t="shared" si="6"/>
        <v>5880</v>
      </c>
      <c r="W13" s="27">
        <f t="shared" si="7"/>
        <v>0</v>
      </c>
    </row>
    <row r="14" spans="1:23" ht="21.75" customHeight="1" x14ac:dyDescent="0.15">
      <c r="A14" s="18">
        <v>12</v>
      </c>
      <c r="B14" s="18">
        <v>40</v>
      </c>
      <c r="C14" s="18" t="s">
        <v>34</v>
      </c>
      <c r="D14" s="2" t="s">
        <v>35</v>
      </c>
      <c r="E14" s="5">
        <v>32.75</v>
      </c>
      <c r="F14" s="18">
        <v>23</v>
      </c>
      <c r="G14" s="18">
        <f t="shared" si="0"/>
        <v>9.75</v>
      </c>
      <c r="H14" s="18">
        <v>2480</v>
      </c>
      <c r="I14" s="18">
        <v>240</v>
      </c>
      <c r="J14" s="18">
        <v>580</v>
      </c>
      <c r="K14" s="18">
        <f t="shared" si="1"/>
        <v>3300</v>
      </c>
      <c r="L14" s="6"/>
      <c r="M14" s="18">
        <f t="shared" si="2"/>
        <v>0</v>
      </c>
      <c r="N14" s="18"/>
      <c r="O14" s="14">
        <v>40</v>
      </c>
      <c r="P14" s="18"/>
      <c r="Q14" s="18"/>
      <c r="R14" s="18">
        <f t="shared" si="4"/>
        <v>1170</v>
      </c>
      <c r="S14" s="18">
        <v>100</v>
      </c>
      <c r="T14" s="18">
        <f>VLOOKUP(C14,[1]Sheet2!$A$1:$B$18,2,0)</f>
        <v>200</v>
      </c>
      <c r="U14" s="22">
        <f t="shared" si="5"/>
        <v>4810</v>
      </c>
      <c r="V14" s="13">
        <f t="shared" si="6"/>
        <v>4810</v>
      </c>
      <c r="W14" s="27">
        <f t="shared" si="7"/>
        <v>0</v>
      </c>
    </row>
    <row r="15" spans="1:23" ht="21.75" customHeight="1" x14ac:dyDescent="0.15">
      <c r="A15" s="18">
        <v>13</v>
      </c>
      <c r="B15" s="18">
        <v>722</v>
      </c>
      <c r="C15" s="18" t="s">
        <v>37</v>
      </c>
      <c r="D15" s="2" t="s">
        <v>36</v>
      </c>
      <c r="E15" s="5">
        <v>34.5</v>
      </c>
      <c r="F15" s="18">
        <v>23</v>
      </c>
      <c r="G15" s="18">
        <f t="shared" si="0"/>
        <v>11.5</v>
      </c>
      <c r="H15" s="18">
        <v>2480</v>
      </c>
      <c r="I15" s="3">
        <v>440</v>
      </c>
      <c r="J15" s="3">
        <v>780</v>
      </c>
      <c r="K15" s="18">
        <f t="shared" si="1"/>
        <v>3700</v>
      </c>
      <c r="L15" s="6"/>
      <c r="M15" s="18">
        <f t="shared" si="2"/>
        <v>0</v>
      </c>
      <c r="N15" s="18"/>
      <c r="O15" s="14">
        <v>20</v>
      </c>
      <c r="P15" s="18"/>
      <c r="Q15" s="18"/>
      <c r="R15" s="18">
        <f t="shared" si="4"/>
        <v>1380</v>
      </c>
      <c r="S15" s="18">
        <v>200</v>
      </c>
      <c r="T15" s="18">
        <f>VLOOKUP(C15,[1]Sheet2!$A$1:$B$18,2,0)</f>
        <v>200</v>
      </c>
      <c r="U15" s="22">
        <f t="shared" si="5"/>
        <v>5500</v>
      </c>
      <c r="V15" s="13">
        <f t="shared" si="6"/>
        <v>5500</v>
      </c>
      <c r="W15" s="27">
        <f t="shared" si="7"/>
        <v>0</v>
      </c>
    </row>
    <row r="16" spans="1:23" ht="21.75" customHeight="1" x14ac:dyDescent="0.15">
      <c r="A16" s="18">
        <v>14</v>
      </c>
      <c r="B16" s="18">
        <v>41</v>
      </c>
      <c r="C16" s="18" t="s">
        <v>41</v>
      </c>
      <c r="D16" s="2" t="s">
        <v>36</v>
      </c>
      <c r="E16" s="5">
        <v>34</v>
      </c>
      <c r="F16" s="18">
        <v>23</v>
      </c>
      <c r="G16" s="18">
        <f t="shared" si="0"/>
        <v>11</v>
      </c>
      <c r="H16" s="18">
        <v>2480</v>
      </c>
      <c r="I16" s="3">
        <v>240</v>
      </c>
      <c r="J16" s="3">
        <v>780</v>
      </c>
      <c r="K16" s="18">
        <f t="shared" si="1"/>
        <v>3500</v>
      </c>
      <c r="L16" s="6" t="s">
        <v>47</v>
      </c>
      <c r="M16" s="18">
        <v>0</v>
      </c>
      <c r="N16" s="18"/>
      <c r="O16" s="14">
        <v>0</v>
      </c>
      <c r="P16" s="18">
        <v>50</v>
      </c>
      <c r="Q16" s="18"/>
      <c r="R16" s="18">
        <f t="shared" si="4"/>
        <v>1320</v>
      </c>
      <c r="S16" s="18">
        <v>200</v>
      </c>
      <c r="T16" s="18">
        <f>VLOOKUP(C16,[1]Sheet2!$A$1:$B$18,2,0)</f>
        <v>200</v>
      </c>
      <c r="U16" s="22">
        <f t="shared" si="5"/>
        <v>5270</v>
      </c>
      <c r="V16" s="13">
        <f t="shared" si="6"/>
        <v>5270</v>
      </c>
      <c r="W16" s="27">
        <f t="shared" si="7"/>
        <v>0</v>
      </c>
    </row>
    <row r="17" spans="1:23" ht="21.75" customHeight="1" x14ac:dyDescent="0.15">
      <c r="A17" s="19"/>
      <c r="B17" s="19"/>
      <c r="C17" s="19"/>
      <c r="D17" s="2"/>
      <c r="E17" s="5"/>
      <c r="F17" s="19"/>
      <c r="G17" s="19">
        <f>SUM(G3:G16)</f>
        <v>106.62</v>
      </c>
      <c r="H17" s="19">
        <f t="shared" ref="H17:T17" si="8">SUM(H3:H16)</f>
        <v>34720</v>
      </c>
      <c r="I17" s="19">
        <f t="shared" si="8"/>
        <v>23810</v>
      </c>
      <c r="J17" s="19">
        <f t="shared" si="8"/>
        <v>15220</v>
      </c>
      <c r="K17" s="19">
        <f t="shared" si="8"/>
        <v>73750</v>
      </c>
      <c r="L17" s="19"/>
      <c r="M17" s="19">
        <f t="shared" si="8"/>
        <v>9283.2000000000007</v>
      </c>
      <c r="N17" s="19">
        <f t="shared" si="8"/>
        <v>0</v>
      </c>
      <c r="O17" s="19">
        <f t="shared" si="8"/>
        <v>1300</v>
      </c>
      <c r="P17" s="19">
        <f t="shared" si="8"/>
        <v>500</v>
      </c>
      <c r="Q17" s="19"/>
      <c r="R17" s="19">
        <f t="shared" si="8"/>
        <v>11444.4</v>
      </c>
      <c r="S17" s="19">
        <f t="shared" si="8"/>
        <v>1888</v>
      </c>
      <c r="T17" s="19">
        <f t="shared" si="8"/>
        <v>2700</v>
      </c>
      <c r="U17" s="28"/>
      <c r="V17" s="13"/>
    </row>
    <row r="18" spans="1:23" ht="21.75" customHeight="1" x14ac:dyDescent="0.15">
      <c r="A18" s="24" t="s">
        <v>45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0">
        <f>SUM(U3:U16)</f>
        <v>90905.600000000006</v>
      </c>
      <c r="V18" s="13">
        <v>90905.600000000006</v>
      </c>
      <c r="W18" s="27">
        <f>U18-V18</f>
        <v>0</v>
      </c>
    </row>
    <row r="19" spans="1:23" ht="21" customHeight="1" x14ac:dyDescent="0.15">
      <c r="A19" s="25" t="s">
        <v>50</v>
      </c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12"/>
    </row>
  </sheetData>
  <mergeCells count="3">
    <mergeCell ref="A1:U1"/>
    <mergeCell ref="A18:T18"/>
    <mergeCell ref="A19:U19"/>
  </mergeCells>
  <phoneticPr fontId="6" type="noConversion"/>
  <pageMargins left="0.70866141732283472" right="0.26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5月 </vt:lpstr>
      <vt:lpstr>7月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qyq</dc:creator>
  <cp:lastModifiedBy>wcy</cp:lastModifiedBy>
  <cp:lastPrinted>2020-05-20T06:12:43Z</cp:lastPrinted>
  <dcterms:created xsi:type="dcterms:W3CDTF">2018-08-24T09:41:52Z</dcterms:created>
  <dcterms:modified xsi:type="dcterms:W3CDTF">2020-08-22T07:01:24Z</dcterms:modified>
</cp:coreProperties>
</file>