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30" windowHeight="6410"/>
  </bookViews>
  <sheets>
    <sheet name="Sheet1" sheetId="1" r:id="rId1"/>
    <sheet name="Sheet2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<sst xmlns="http://schemas.openxmlformats.org/spreadsheetml/2006/main" count="59" uniqueCount="48">
  <si>
    <t>接插件车间计时班组长工资统计表（2020年7月份）</t>
  </si>
  <si>
    <t>序号</t>
  </si>
  <si>
    <t>工号</t>
  </si>
  <si>
    <t>姓名</t>
  </si>
  <si>
    <t>岗位</t>
  </si>
  <si>
    <t>车间平均工资</t>
  </si>
  <si>
    <r>
      <rPr>
        <b/>
        <sz val="10"/>
        <rFont val="宋体"/>
        <charset val="134"/>
      </rPr>
      <t>岗位工资1</t>
    </r>
    <r>
      <rPr>
        <b/>
        <sz val="10"/>
        <rFont val="宋体"/>
        <charset val="134"/>
      </rPr>
      <t>0%-15%</t>
    </r>
  </si>
  <si>
    <t>每日平均工资</t>
  </si>
  <si>
    <t>工时</t>
  </si>
  <si>
    <t>合计工资（元）</t>
  </si>
  <si>
    <t>扣除绩效工资</t>
  </si>
  <si>
    <t>工龄工资</t>
  </si>
  <si>
    <t>高温</t>
  </si>
  <si>
    <t>全勤</t>
  </si>
  <si>
    <t>总工资</t>
  </si>
  <si>
    <t>姚顺</t>
  </si>
  <si>
    <t>井道干线组长</t>
  </si>
  <si>
    <t>张莉莉</t>
  </si>
  <si>
    <t>分支班组长</t>
  </si>
  <si>
    <t>陆秀娟</t>
  </si>
  <si>
    <t>随行班组长</t>
  </si>
  <si>
    <t>郭广彬</t>
  </si>
  <si>
    <t>装箱班组长</t>
  </si>
  <si>
    <t>上海长顺电梯电缆有限公司</t>
  </si>
  <si>
    <t>接插件车间计时人员工资统计表（2020年7月份）</t>
  </si>
  <si>
    <t>均值</t>
  </si>
  <si>
    <t>合计</t>
  </si>
  <si>
    <t>半计件补贴</t>
  </si>
  <si>
    <t>加工产值（作为补贴依据）</t>
  </si>
  <si>
    <t>李卫明</t>
  </si>
  <si>
    <t>领料</t>
  </si>
  <si>
    <t>相伟堂</t>
  </si>
  <si>
    <t>高速梯开线</t>
  </si>
  <si>
    <t>康凤珍</t>
  </si>
  <si>
    <t>随行光纤加工</t>
  </si>
  <si>
    <t>刘邦</t>
  </si>
  <si>
    <t>随行迅达加工打圈</t>
  </si>
  <si>
    <t>晁艳芹</t>
  </si>
  <si>
    <t>高速梯检验</t>
  </si>
  <si>
    <t>胡林喜</t>
  </si>
  <si>
    <t>高速梯加工</t>
  </si>
  <si>
    <t>石晶晶</t>
  </si>
  <si>
    <t>张翠</t>
  </si>
  <si>
    <t>备注：
1、2020年超高速电梯电缆的正常订单切入，其剪裁方式由剪刀转换成切割机，剥线及加工工艺与之前梯形截然不同；难度及工艺要求更高；
2、2018年 高速梯的工艺变更有原来的单环钢丝扣转换成双环钢丝扣，难度及工艺要求更高，
基于随行开线及剥皮老师傅平均工资都在175左右，高速梯为关键岗位，同时也是多技能岗位，随行开线，随行剥皮，高速梯钢丝扣压接，上盘，均能熟练掌握并运用；同时考虑其稳定性将其原170元/工 工资调整至180/工，同期增加其工作岗位任务 安装公司上盘线开线任务，同期将打圈计时人员工资170元/工 下调至160元/工，2020年7月执行</t>
  </si>
  <si>
    <t>编制：</t>
  </si>
  <si>
    <t>审核：</t>
  </si>
  <si>
    <t>批准：</t>
  </si>
  <si>
    <t>备注：2020年超高速电梯电缆的正常订单切入，其剪裁方式由剪刀转换成切割机，剥线及加工工艺与之前梯形截然不同；难度及工艺要求更高；2018年 高速梯的工艺变更有原来的单环钢丝扣转换成双环钢丝扣，难度及工艺要求更高，基于随行开线及剥皮老师傅平均工资都在175左右，高速梯为关键岗位，难度及工艺要求很高，同时考虑其稳定性将其原170元/工 工资调整至180/工，同期增加其工作岗位任务 安装公司上盘线开线任务，同期将打圈计时人员工资170元/工 下调至160元/工，2020年7月执行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</si>
</sst>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_);[Red]\(0.0\)"/>
    <numFmt numFmtId="178" formatCode="0;_ᰀ"/>
    <numFmt numFmtId="179" formatCode="0.0_ "/>
    <numFmt numFmtId="180" formatCode="0.0"/>
    <numFmt numFmtId="181" formatCode="0.00000_ "/>
  </numFmts>
  <fonts count="31">
    <font>
      <sz val="11"/>
      <color theme="1"/>
      <name val="宋体"/>
      <charset val="134"/>
      <scheme val="minor"/>
    </font>
    <font>
      <b/>
      <sz val="24"/>
      <name val="宋体"/>
      <charset val="134"/>
    </font>
    <font>
      <b/>
      <sz val="1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b/>
      <sz val="12"/>
      <color indexed="8"/>
      <name val="宋体"/>
      <charset val="134"/>
    </font>
    <font>
      <sz val="12"/>
      <name val="宋体"/>
      <charset val="134"/>
    </font>
    <font>
      <b/>
      <sz val="8"/>
      <name val="宋体"/>
      <charset val="134"/>
    </font>
    <font>
      <b/>
      <sz val="12"/>
      <name val="宋体"/>
      <charset val="134"/>
    </font>
    <font>
      <b/>
      <sz val="10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6" fillId="20" borderId="9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29" borderId="13" applyNumberFormat="0" applyFon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8" fillId="15" borderId="11" applyNumberFormat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12" fillId="3" borderId="7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0" borderId="0"/>
  </cellStyleXfs>
  <cellXfs count="46">
    <xf numFmtId="0" fontId="0" fillId="0" borderId="0" xfId="0"/>
    <xf numFmtId="0" fontId="0" fillId="0" borderId="0" xfId="0" applyAlignment="1">
      <alignment horizontal="left" wrapText="1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2" xfId="52" applyFont="1" applyFill="1" applyBorder="1" applyAlignment="1">
      <alignment horizontal="center" vertical="center"/>
    </xf>
    <xf numFmtId="0" fontId="2" fillId="0" borderId="2" xfId="19" applyNumberFormat="1" applyFont="1" applyFill="1" applyBorder="1" applyAlignment="1">
      <alignment horizontal="center" vertical="center" shrinkToFit="1"/>
    </xf>
    <xf numFmtId="0" fontId="4" fillId="0" borderId="2" xfId="19" applyFont="1" applyFill="1" applyBorder="1" applyAlignment="1">
      <alignment horizontal="center" vertical="center" shrinkToFit="1"/>
    </xf>
    <xf numFmtId="9" fontId="3" fillId="0" borderId="2" xfId="52" applyNumberFormat="1" applyFont="1" applyFill="1" applyBorder="1" applyAlignment="1">
      <alignment horizontal="center" vertical="center"/>
    </xf>
    <xf numFmtId="180" fontId="3" fillId="0" borderId="2" xfId="52" applyNumberFormat="1" applyFont="1" applyFill="1" applyBorder="1" applyAlignment="1">
      <alignment horizontal="center" vertical="center"/>
    </xf>
    <xf numFmtId="179" fontId="5" fillId="0" borderId="2" xfId="0" applyNumberFormat="1" applyFont="1" applyFill="1" applyBorder="1" applyAlignment="1">
      <alignment horizontal="center" vertical="center" shrinkToFit="1"/>
    </xf>
    <xf numFmtId="0" fontId="4" fillId="0" borderId="2" xfId="13" applyNumberFormat="1" applyFont="1" applyFill="1" applyBorder="1" applyAlignment="1">
      <alignment horizontal="center" vertical="center" shrinkToFit="1"/>
    </xf>
    <xf numFmtId="0" fontId="4" fillId="0" borderId="2" xfId="13" applyFont="1" applyFill="1" applyBorder="1" applyAlignment="1">
      <alignment horizontal="center" vertical="center" shrinkToFit="1"/>
    </xf>
    <xf numFmtId="0" fontId="4" fillId="0" borderId="2" xfId="51" applyNumberFormat="1" applyFont="1" applyFill="1" applyBorder="1" applyAlignment="1">
      <alignment horizontal="center" vertical="center" shrinkToFit="1"/>
    </xf>
    <xf numFmtId="0" fontId="4" fillId="0" borderId="2" xfId="51" applyFont="1" applyFill="1" applyBorder="1" applyAlignment="1">
      <alignment horizontal="center" vertical="center" shrinkToFit="1"/>
    </xf>
    <xf numFmtId="0" fontId="6" fillId="0" borderId="0" xfId="52" applyFill="1" applyAlignment="1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2" xfId="19" applyFont="1" applyFill="1" applyBorder="1" applyAlignment="1">
      <alignment horizontal="center" vertical="center" shrinkToFit="1"/>
    </xf>
    <xf numFmtId="0" fontId="6" fillId="0" borderId="0" xfId="52" applyAlignment="1">
      <alignment vertical="center"/>
    </xf>
    <xf numFmtId="0" fontId="2" fillId="0" borderId="0" xfId="19" applyFont="1" applyFill="1" applyBorder="1" applyAlignment="1">
      <alignment horizontal="center" vertical="center" shrinkToFit="1"/>
    </xf>
    <xf numFmtId="177" fontId="2" fillId="0" borderId="0" xfId="19" applyNumberFormat="1" applyFont="1" applyFill="1" applyBorder="1" applyAlignment="1">
      <alignment horizontal="center" shrinkToFit="1"/>
    </xf>
    <xf numFmtId="176" fontId="0" fillId="0" borderId="0" xfId="19" applyNumberFormat="1" applyFont="1" applyFill="1" applyBorder="1" applyAlignment="1">
      <alignment horizontal="center" shrinkToFit="1"/>
    </xf>
    <xf numFmtId="14" fontId="6" fillId="0" borderId="0" xfId="19" applyNumberFormat="1" applyFont="1" applyFill="1" applyBorder="1" applyAlignment="1">
      <alignment horizontal="center" shrinkToFit="1"/>
    </xf>
    <xf numFmtId="0" fontId="3" fillId="0" borderId="3" xfId="52" applyFont="1" applyFill="1" applyBorder="1" applyAlignment="1">
      <alignment horizontal="center" vertical="center" wrapText="1"/>
    </xf>
    <xf numFmtId="0" fontId="3" fillId="0" borderId="4" xfId="52" applyFont="1" applyFill="1" applyBorder="1" applyAlignment="1">
      <alignment horizontal="center" vertical="center" wrapText="1"/>
    </xf>
    <xf numFmtId="178" fontId="3" fillId="0" borderId="2" xfId="52" applyNumberFormat="1" applyFont="1" applyFill="1" applyBorder="1" applyAlignment="1">
      <alignment horizontal="center" vertical="center"/>
    </xf>
    <xf numFmtId="180" fontId="6" fillId="0" borderId="0" xfId="52" applyNumberFormat="1" applyFill="1" applyAlignment="1">
      <alignment vertical="center"/>
    </xf>
    <xf numFmtId="178" fontId="6" fillId="0" borderId="0" xfId="52" applyNumberFormat="1" applyFill="1" applyAlignment="1">
      <alignment vertical="center"/>
    </xf>
    <xf numFmtId="181" fontId="0" fillId="0" borderId="0" xfId="0" applyNumberFormat="1"/>
    <xf numFmtId="0" fontId="2" fillId="0" borderId="2" xfId="19" applyFont="1" applyFill="1" applyBorder="1" applyAlignment="1">
      <alignment horizontal="center" vertical="center" wrapText="1" shrinkToFit="1"/>
    </xf>
    <xf numFmtId="0" fontId="7" fillId="0" borderId="2" xfId="19" applyFont="1" applyFill="1" applyBorder="1" applyAlignment="1">
      <alignment horizontal="center" vertical="center" wrapText="1" shrinkToFit="1"/>
    </xf>
    <xf numFmtId="9" fontId="2" fillId="0" borderId="2" xfId="0" applyNumberFormat="1" applyFont="1" applyFill="1" applyBorder="1" applyAlignment="1">
      <alignment horizontal="center" vertical="center" wrapText="1"/>
    </xf>
    <xf numFmtId="0" fontId="8" fillId="0" borderId="2" xfId="19" applyFont="1" applyFill="1" applyBorder="1" applyAlignment="1">
      <alignment horizontal="center" vertical="center" shrinkToFit="1"/>
    </xf>
    <xf numFmtId="179" fontId="2" fillId="0" borderId="2" xfId="19" applyNumberFormat="1" applyFont="1" applyFill="1" applyBorder="1" applyAlignment="1">
      <alignment horizontal="center" vertical="center" shrinkToFit="1"/>
    </xf>
    <xf numFmtId="180" fontId="2" fillId="0" borderId="2" xfId="0" applyNumberFormat="1" applyFont="1" applyFill="1" applyBorder="1" applyAlignment="1">
      <alignment horizontal="center" vertical="center" wrapText="1"/>
    </xf>
    <xf numFmtId="179" fontId="9" fillId="0" borderId="2" xfId="19" applyNumberFormat="1" applyFont="1" applyFill="1" applyBorder="1" applyAlignment="1">
      <alignment horizontal="center" vertical="center" shrinkToFit="1"/>
    </xf>
    <xf numFmtId="180" fontId="8" fillId="0" borderId="2" xfId="19" applyNumberFormat="1" applyFont="1" applyFill="1" applyBorder="1" applyAlignment="1">
      <alignment horizontal="center" vertical="center" shrinkToFit="1"/>
    </xf>
    <xf numFmtId="0" fontId="6" fillId="0" borderId="2" xfId="52" applyFill="1" applyBorder="1" applyAlignment="1">
      <alignment vertical="center"/>
    </xf>
    <xf numFmtId="0" fontId="2" fillId="0" borderId="5" xfId="19" applyFont="1" applyFill="1" applyBorder="1" applyAlignment="1">
      <alignment horizontal="center" vertical="center" shrinkToFit="1"/>
    </xf>
    <xf numFmtId="0" fontId="2" fillId="0" borderId="6" xfId="19" applyFont="1" applyFill="1" applyBorder="1" applyAlignment="1">
      <alignment horizontal="center" vertical="center" shrinkToFit="1"/>
    </xf>
    <xf numFmtId="180" fontId="6" fillId="0" borderId="0" xfId="52" applyNumberFormat="1" applyAlignment="1">
      <alignment vertical="center"/>
    </xf>
    <xf numFmtId="176" fontId="0" fillId="0" borderId="0" xfId="0" applyNumberFormat="1"/>
    <xf numFmtId="0" fontId="0" fillId="0" borderId="0" xfId="0" applyAlignment="1">
      <alignment wrapText="1"/>
    </xf>
    <xf numFmtId="0" fontId="10" fillId="0" borderId="0" xfId="19" applyFill="1" applyBorder="1" applyAlignment="1">
      <alignment horizontal="center" shrinkToFit="1"/>
    </xf>
    <xf numFmtId="14" fontId="10" fillId="0" borderId="0" xfId="19" applyNumberFormat="1" applyFont="1" applyFill="1" applyBorder="1" applyAlignment="1">
      <alignment shrinkToFi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12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13" xfId="51"/>
    <cellStyle name="常规 2" xf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8271;&#39034;&#24037;&#36164;\2020&#24180;&#24037;&#36164;\2020&#24180;7&#26376;&#24037;&#36164;8&#26376;&#21457;&#25918;\&#38543;&#34892;7&#26376;\&#38543;&#34892;&#21152;&#24037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短接线压端子"/>
      <sheetName val="刘世方"/>
      <sheetName val="刘世方随行"/>
      <sheetName val="康凤珍"/>
      <sheetName val="康凤珍，石晶晶"/>
      <sheetName val="郭春腾"/>
      <sheetName val="杨润清"/>
      <sheetName val="李红"/>
      <sheetName val="母春梅"/>
      <sheetName val="张翠"/>
      <sheetName val="杨玉凤"/>
      <sheetName val="陆瑛"/>
      <sheetName val="张芬"/>
      <sheetName val="陶东苏"/>
      <sheetName val="邱妮"/>
      <sheetName val="单歌利"/>
      <sheetName val="杨妃"/>
      <sheetName val="杨妃压端子"/>
      <sheetName val="巨人通力组"/>
      <sheetName val="三菱组"/>
      <sheetName val="陆燕"/>
      <sheetName val="相伟堂"/>
      <sheetName val="胡林喜"/>
      <sheetName val="王亭，刘广娥"/>
      <sheetName val="王亭"/>
      <sheetName val="晁艳芹"/>
    </sheetNames>
    <sheetDataSet>
      <sheetData sheetId="0"/>
      <sheetData sheetId="1"/>
      <sheetData sheetId="2"/>
      <sheetData sheetId="3">
        <row r="27">
          <cell r="D27">
            <v>1387.66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7">
          <cell r="C27">
            <v>4507.56</v>
          </cell>
        </row>
      </sheetData>
      <sheetData sheetId="22">
        <row r="24">
          <cell r="D24">
            <v>3811.8</v>
          </cell>
        </row>
      </sheetData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abSelected="1" zoomScale="130" zoomScaleNormal="130" workbookViewId="0">
      <selection activeCell="A1" sqref="A1:N1"/>
    </sheetView>
  </sheetViews>
  <sheetFormatPr defaultColWidth="9" defaultRowHeight="14"/>
  <cols>
    <col min="14" max="14" width="9.62727272727273" customWidth="1"/>
    <col min="15" max="15" width="13.8727272727273" customWidth="1"/>
  </cols>
  <sheetData>
    <row r="1" ht="31" spans="1:1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4" t="s">
        <v>7</v>
      </c>
      <c r="H2" s="4" t="s">
        <v>8</v>
      </c>
      <c r="I2" s="3" t="s">
        <v>9</v>
      </c>
      <c r="J2" s="3" t="s">
        <v>10</v>
      </c>
      <c r="K2" s="3" t="s">
        <v>11</v>
      </c>
      <c r="L2" s="9" t="s">
        <v>12</v>
      </c>
      <c r="M2" s="6" t="s">
        <v>13</v>
      </c>
      <c r="N2" s="24" t="s">
        <v>14</v>
      </c>
    </row>
    <row r="3" spans="1:14">
      <c r="A3" s="3"/>
      <c r="B3" s="5"/>
      <c r="C3" s="5"/>
      <c r="D3" s="5"/>
      <c r="E3" s="3"/>
      <c r="F3" s="3"/>
      <c r="G3" s="5"/>
      <c r="H3" s="5"/>
      <c r="I3" s="3"/>
      <c r="J3" s="3"/>
      <c r="K3" s="3"/>
      <c r="L3" s="6"/>
      <c r="M3" s="6"/>
      <c r="N3" s="25"/>
    </row>
    <row r="4" ht="15" spans="1:14">
      <c r="A4" s="6">
        <v>1</v>
      </c>
      <c r="B4" s="7">
        <v>459</v>
      </c>
      <c r="C4" s="8" t="s">
        <v>15</v>
      </c>
      <c r="D4" s="8" t="s">
        <v>16</v>
      </c>
      <c r="E4" s="6">
        <v>165.9</v>
      </c>
      <c r="F4" s="9">
        <v>0.15</v>
      </c>
      <c r="G4" s="10">
        <f>(E4*F4)+E4</f>
        <v>190.785</v>
      </c>
      <c r="H4" s="11">
        <v>40.31</v>
      </c>
      <c r="I4" s="10">
        <f>G4*H4</f>
        <v>7690.54335</v>
      </c>
      <c r="J4" s="6">
        <v>50</v>
      </c>
      <c r="K4" s="6">
        <v>160</v>
      </c>
      <c r="L4" s="10">
        <v>200</v>
      </c>
      <c r="M4" s="6">
        <v>200</v>
      </c>
      <c r="N4" s="26">
        <f>I4-J4+K4+L4+M4</f>
        <v>8200.54335</v>
      </c>
    </row>
    <row r="5" ht="15" spans="1:14">
      <c r="A5" s="6">
        <v>2</v>
      </c>
      <c r="B5" s="12">
        <v>662</v>
      </c>
      <c r="C5" s="13" t="s">
        <v>17</v>
      </c>
      <c r="D5" s="8" t="s">
        <v>18</v>
      </c>
      <c r="E5" s="6">
        <v>165.9</v>
      </c>
      <c r="F5" s="9">
        <v>0.15</v>
      </c>
      <c r="G5" s="10">
        <f>(E5*F5)+E5</f>
        <v>190.785</v>
      </c>
      <c r="H5" s="11">
        <v>38</v>
      </c>
      <c r="I5" s="10">
        <f>G5*H5</f>
        <v>7249.83</v>
      </c>
      <c r="J5" s="6">
        <v>50</v>
      </c>
      <c r="K5" s="6">
        <v>100</v>
      </c>
      <c r="L5" s="10">
        <v>200</v>
      </c>
      <c r="M5" s="6">
        <v>200</v>
      </c>
      <c r="N5" s="26">
        <f>I5-J5+K5+L5+M5</f>
        <v>7699.83</v>
      </c>
    </row>
    <row r="6" ht="15" spans="1:14">
      <c r="A6" s="6">
        <v>4</v>
      </c>
      <c r="B6" s="14">
        <v>83</v>
      </c>
      <c r="C6" s="15" t="s">
        <v>19</v>
      </c>
      <c r="D6" s="8" t="s">
        <v>20</v>
      </c>
      <c r="E6" s="6">
        <v>165.9</v>
      </c>
      <c r="F6" s="9">
        <v>0.15</v>
      </c>
      <c r="G6" s="10">
        <f>(E6*F6)+E6</f>
        <v>190.785</v>
      </c>
      <c r="H6" s="11">
        <v>41.25</v>
      </c>
      <c r="I6" s="10">
        <f>G6*H6</f>
        <v>7869.88125</v>
      </c>
      <c r="J6" s="6">
        <v>0</v>
      </c>
      <c r="K6" s="6">
        <v>100</v>
      </c>
      <c r="L6" s="10">
        <v>200</v>
      </c>
      <c r="M6" s="6">
        <v>200</v>
      </c>
      <c r="N6" s="26">
        <f>I6-J6+K6+L6+M6</f>
        <v>8369.88125</v>
      </c>
    </row>
    <row r="7" ht="15" spans="1:14">
      <c r="A7" s="6">
        <v>5</v>
      </c>
      <c r="B7" s="14">
        <v>285</v>
      </c>
      <c r="C7" s="15" t="s">
        <v>21</v>
      </c>
      <c r="D7" s="8" t="s">
        <v>22</v>
      </c>
      <c r="E7" s="6">
        <v>165.9</v>
      </c>
      <c r="F7" s="9">
        <v>0.15</v>
      </c>
      <c r="G7" s="10">
        <f>(E7*F7)+E7</f>
        <v>190.785</v>
      </c>
      <c r="H7" s="11">
        <v>37.63</v>
      </c>
      <c r="I7" s="10">
        <f>G7*H7</f>
        <v>7179.23955</v>
      </c>
      <c r="J7" s="6">
        <v>100</v>
      </c>
      <c r="K7" s="6">
        <v>160</v>
      </c>
      <c r="L7" s="10">
        <v>200</v>
      </c>
      <c r="M7" s="6">
        <v>200</v>
      </c>
      <c r="N7" s="26">
        <f>I7-J7+K7+L7+M7</f>
        <v>7639.23955</v>
      </c>
    </row>
    <row r="8" ht="15" spans="1:15">
      <c r="A8" s="16"/>
      <c r="B8" s="16"/>
      <c r="C8" s="16"/>
      <c r="D8" s="16"/>
      <c r="E8" s="16"/>
      <c r="F8" s="16"/>
      <c r="G8" s="16"/>
      <c r="H8" s="16"/>
      <c r="I8" s="27">
        <f>SUM(I4:I7)</f>
        <v>29989.49415</v>
      </c>
      <c r="J8" s="27">
        <f t="shared" ref="J8:N8" si="0">SUM(J4:J7)</f>
        <v>200</v>
      </c>
      <c r="K8" s="27">
        <f t="shared" si="0"/>
        <v>520</v>
      </c>
      <c r="L8" s="27">
        <f t="shared" si="0"/>
        <v>800</v>
      </c>
      <c r="M8" s="27">
        <f t="shared" si="0"/>
        <v>800</v>
      </c>
      <c r="N8" s="28">
        <f t="shared" si="0"/>
        <v>31909.49415</v>
      </c>
      <c r="O8" s="29"/>
    </row>
    <row r="9" ht="31" spans="1:14">
      <c r="A9" s="17" t="s">
        <v>23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ht="31" spans="1:14">
      <c r="A10" s="2" t="s">
        <v>24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ht="26" spans="1:14">
      <c r="A11" s="18" t="s">
        <v>1</v>
      </c>
      <c r="B11" s="18" t="s">
        <v>2</v>
      </c>
      <c r="C11" s="18" t="s">
        <v>3</v>
      </c>
      <c r="D11" s="18" t="s">
        <v>4</v>
      </c>
      <c r="E11" s="18" t="s">
        <v>8</v>
      </c>
      <c r="F11" s="18" t="s">
        <v>25</v>
      </c>
      <c r="G11" s="18" t="s">
        <v>26</v>
      </c>
      <c r="H11" s="18" t="s">
        <v>11</v>
      </c>
      <c r="I11" s="30" t="s">
        <v>27</v>
      </c>
      <c r="J11" s="31" t="s">
        <v>28</v>
      </c>
      <c r="K11" s="31"/>
      <c r="L11" s="32" t="s">
        <v>12</v>
      </c>
      <c r="M11" s="3" t="s">
        <v>13</v>
      </c>
      <c r="N11" s="3" t="s">
        <v>14</v>
      </c>
    </row>
    <row r="12" ht="15" spans="1:14">
      <c r="A12" s="18">
        <v>1</v>
      </c>
      <c r="B12" s="18">
        <v>72</v>
      </c>
      <c r="C12" s="18" t="s">
        <v>29</v>
      </c>
      <c r="D12" s="18" t="s">
        <v>30</v>
      </c>
      <c r="E12" s="18">
        <v>36.75</v>
      </c>
      <c r="F12" s="18">
        <v>165</v>
      </c>
      <c r="G12" s="18">
        <f>E12*F12</f>
        <v>6063.75</v>
      </c>
      <c r="H12" s="18">
        <v>200</v>
      </c>
      <c r="I12" s="33"/>
      <c r="J12" s="34"/>
      <c r="K12" s="34"/>
      <c r="L12" s="33">
        <v>200</v>
      </c>
      <c r="M12" s="33">
        <v>200</v>
      </c>
      <c r="N12" s="35">
        <f t="shared" ref="N12:N19" si="1">G12+H12+I12+M12+L12</f>
        <v>6663.75</v>
      </c>
    </row>
    <row r="13" ht="15" spans="1:14">
      <c r="A13" s="18">
        <v>2</v>
      </c>
      <c r="B13" s="18">
        <v>64</v>
      </c>
      <c r="C13" s="18" t="s">
        <v>31</v>
      </c>
      <c r="D13" s="18" t="s">
        <v>32</v>
      </c>
      <c r="E13" s="18">
        <v>41.31</v>
      </c>
      <c r="F13" s="18">
        <v>180</v>
      </c>
      <c r="G13" s="18">
        <f>E13*F13</f>
        <v>7435.8</v>
      </c>
      <c r="H13" s="18">
        <v>20</v>
      </c>
      <c r="I13" s="36"/>
      <c r="J13" s="36">
        <f>[1]相伟堂!$C$27</f>
        <v>4507.56</v>
      </c>
      <c r="K13" s="36"/>
      <c r="L13" s="33">
        <v>200</v>
      </c>
      <c r="M13" s="33">
        <v>200</v>
      </c>
      <c r="N13" s="35">
        <f t="shared" si="1"/>
        <v>7855.8</v>
      </c>
    </row>
    <row r="14" ht="15" spans="1:14">
      <c r="A14" s="18">
        <v>3</v>
      </c>
      <c r="B14" s="18">
        <v>464</v>
      </c>
      <c r="C14" s="18" t="s">
        <v>33</v>
      </c>
      <c r="D14" s="18" t="s">
        <v>34</v>
      </c>
      <c r="E14" s="18">
        <v>43.25</v>
      </c>
      <c r="F14" s="18">
        <v>170</v>
      </c>
      <c r="G14" s="18">
        <f>E14*F14</f>
        <v>7352.5</v>
      </c>
      <c r="H14" s="18">
        <v>60</v>
      </c>
      <c r="I14" s="36"/>
      <c r="J14" s="36">
        <f>[1]康凤珍!$D$27</f>
        <v>1387.66</v>
      </c>
      <c r="K14" s="36"/>
      <c r="L14" s="33">
        <v>200</v>
      </c>
      <c r="M14" s="33">
        <v>200</v>
      </c>
      <c r="N14" s="35">
        <f t="shared" si="1"/>
        <v>7812.5</v>
      </c>
    </row>
    <row r="15" ht="15" spans="1:14">
      <c r="A15" s="18">
        <v>4</v>
      </c>
      <c r="B15" s="18">
        <v>443</v>
      </c>
      <c r="C15" s="18" t="s">
        <v>35</v>
      </c>
      <c r="D15" s="18" t="s">
        <v>36</v>
      </c>
      <c r="E15" s="18">
        <v>17.56</v>
      </c>
      <c r="F15" s="18">
        <v>160</v>
      </c>
      <c r="G15" s="18">
        <f t="shared" ref="G15:G19" si="2">F15*E15</f>
        <v>2809.6</v>
      </c>
      <c r="H15" s="18">
        <v>160</v>
      </c>
      <c r="I15" s="18"/>
      <c r="J15" s="36"/>
      <c r="K15" s="36"/>
      <c r="L15" s="37">
        <v>72</v>
      </c>
      <c r="M15" s="33">
        <v>0</v>
      </c>
      <c r="N15" s="35">
        <f t="shared" si="1"/>
        <v>3041.6</v>
      </c>
    </row>
    <row r="16" ht="15" spans="1:14">
      <c r="A16" s="18">
        <v>6</v>
      </c>
      <c r="B16" s="18">
        <v>270</v>
      </c>
      <c r="C16" s="18" t="s">
        <v>37</v>
      </c>
      <c r="D16" s="18" t="s">
        <v>38</v>
      </c>
      <c r="E16" s="18">
        <v>42</v>
      </c>
      <c r="F16" s="18">
        <v>175</v>
      </c>
      <c r="G16" s="18">
        <f t="shared" si="2"/>
        <v>7350</v>
      </c>
      <c r="H16" s="18">
        <v>40</v>
      </c>
      <c r="I16" s="38"/>
      <c r="J16" s="36">
        <v>5705.6</v>
      </c>
      <c r="K16" s="36"/>
      <c r="L16" s="33">
        <v>200</v>
      </c>
      <c r="M16" s="33">
        <v>200</v>
      </c>
      <c r="N16" s="35">
        <f t="shared" si="1"/>
        <v>7790</v>
      </c>
    </row>
    <row r="17" ht="15" spans="1:14">
      <c r="A17" s="18">
        <v>7</v>
      </c>
      <c r="B17" s="18">
        <v>507</v>
      </c>
      <c r="C17" s="18" t="s">
        <v>39</v>
      </c>
      <c r="D17" s="18" t="s">
        <v>40</v>
      </c>
      <c r="E17" s="18">
        <v>38.38</v>
      </c>
      <c r="F17" s="18">
        <v>150</v>
      </c>
      <c r="G17" s="18">
        <f t="shared" si="2"/>
        <v>5757</v>
      </c>
      <c r="H17" s="18">
        <v>40</v>
      </c>
      <c r="I17" s="38"/>
      <c r="J17" s="36">
        <f>[1]胡林喜!$D$24</f>
        <v>3811.8</v>
      </c>
      <c r="K17" s="36"/>
      <c r="L17" s="33">
        <v>200</v>
      </c>
      <c r="M17" s="33">
        <v>200</v>
      </c>
      <c r="N17" s="35">
        <f t="shared" si="1"/>
        <v>6197</v>
      </c>
    </row>
    <row r="18" ht="15" spans="1:14">
      <c r="A18" s="18">
        <v>8</v>
      </c>
      <c r="B18" s="18">
        <v>461</v>
      </c>
      <c r="C18" s="18" t="s">
        <v>41</v>
      </c>
      <c r="D18" s="18" t="s">
        <v>34</v>
      </c>
      <c r="E18" s="18">
        <v>38.56</v>
      </c>
      <c r="F18" s="18">
        <v>130</v>
      </c>
      <c r="G18" s="18">
        <f t="shared" si="2"/>
        <v>5012.8</v>
      </c>
      <c r="H18" s="18">
        <v>0</v>
      </c>
      <c r="I18" s="18"/>
      <c r="J18" s="39"/>
      <c r="K18" s="40"/>
      <c r="L18" s="33">
        <v>200</v>
      </c>
      <c r="M18" s="33">
        <v>200</v>
      </c>
      <c r="N18" s="18">
        <f t="shared" si="1"/>
        <v>5412.8</v>
      </c>
    </row>
    <row r="19" ht="15" spans="1:14">
      <c r="A19" s="18">
        <v>9</v>
      </c>
      <c r="B19" s="18">
        <v>851</v>
      </c>
      <c r="C19" s="18" t="s">
        <v>42</v>
      </c>
      <c r="D19" s="18" t="s">
        <v>34</v>
      </c>
      <c r="E19" s="18">
        <v>41.25</v>
      </c>
      <c r="F19" s="18">
        <v>135</v>
      </c>
      <c r="G19" s="18">
        <f t="shared" si="2"/>
        <v>5568.75</v>
      </c>
      <c r="H19" s="18">
        <v>0</v>
      </c>
      <c r="I19" s="18"/>
      <c r="J19" s="39"/>
      <c r="K19" s="40"/>
      <c r="L19" s="33">
        <v>200</v>
      </c>
      <c r="M19" s="33">
        <v>200</v>
      </c>
      <c r="N19" s="18">
        <f t="shared" si="1"/>
        <v>5968.75</v>
      </c>
    </row>
    <row r="20" ht="15" spans="1:15">
      <c r="A20" s="19"/>
      <c r="B20" s="19"/>
      <c r="C20" s="20"/>
      <c r="M20" s="19"/>
      <c r="N20" s="41">
        <f>SUM(N12:N19)</f>
        <v>50742.2</v>
      </c>
      <c r="O20" s="42">
        <f>N20-N19</f>
        <v>44773.45</v>
      </c>
    </row>
    <row r="21" ht="94.5" customHeight="1" spans="2:15">
      <c r="B21" s="1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43"/>
    </row>
    <row r="23" ht="15" spans="3:12">
      <c r="C23" s="21" t="s">
        <v>44</v>
      </c>
      <c r="D23" s="16"/>
      <c r="E23" s="22"/>
      <c r="F23" s="23"/>
      <c r="G23" s="23"/>
      <c r="H23" s="21" t="s">
        <v>45</v>
      </c>
      <c r="I23" s="44"/>
      <c r="J23" s="45"/>
      <c r="K23" s="21"/>
      <c r="L23" s="21" t="s">
        <v>46</v>
      </c>
    </row>
  </sheetData>
  <mergeCells count="28">
    <mergeCell ref="A1:N1"/>
    <mergeCell ref="A9:N9"/>
    <mergeCell ref="A10:N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B21:N21"/>
    <mergeCell ref="F23:G2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ageMargins left="0.708661417322835" right="0.708661417322835" top="0.748031496062992" bottom="0.748031496062992" header="0.31496062992126" footer="0.31496062992126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"/>
  <sheetViews>
    <sheetView workbookViewId="0">
      <selection activeCell="B4" sqref="B4:N4"/>
    </sheetView>
  </sheetViews>
  <sheetFormatPr defaultColWidth="9" defaultRowHeight="14" outlineLevelRow="3"/>
  <sheetData>
    <row r="4" ht="111.75" customHeight="1" spans="2:14">
      <c r="B4" s="1" t="s">
        <v>47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</sheetData>
  <mergeCells count="1">
    <mergeCell ref="B4:N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青青子衿zq</cp:lastModifiedBy>
  <dcterms:created xsi:type="dcterms:W3CDTF">2006-09-16T00:00:00Z</dcterms:created>
  <dcterms:modified xsi:type="dcterms:W3CDTF">2020-09-10T10:48:00Z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