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185" yWindow="5565" windowWidth="21660" windowHeight="5325" tabRatio="598" activeTab="1"/>
  </bookViews>
  <sheets>
    <sheet name="Instructions" sheetId="14" r:id="rId1"/>
    <sheet name="Page 1" sheetId="7" r:id="rId2"/>
    <sheet name="Page 2" sheetId="9" r:id="rId3"/>
    <sheet name="Pricing Options" sheetId="8" state="veryHidden" r:id="rId4"/>
    <sheet name="Pricing" sheetId="1" state="veryHidden" r:id="rId5"/>
    <sheet name="Calculations" sheetId="3" state="veryHidden" r:id="rId6"/>
    <sheet name="Tables" sheetId="2" state="veryHidden" r:id="rId7"/>
    <sheet name="ModLog" sheetId="11" state="veryHidden" r:id="rId8"/>
    <sheet name="Designer Price List" sheetId="12" state="veryHidden" r:id="rId9"/>
  </sheets>
  <definedNames>
    <definedName name="_xlnm._FilterDatabase" localSheetId="8" hidden="1">'Designer Price List'!$A$1:$F$1000</definedName>
    <definedName name="_xlnm._FilterDatabase" localSheetId="4" hidden="1">Pricing!$B$5:$AM$699</definedName>
    <definedName name="_zz3">'Page 1'!$1:$1048576</definedName>
    <definedName name="Package_Basic">Tables!$C$2</definedName>
    <definedName name="Package_Classic">Tables!$C$3</definedName>
    <definedName name="Package_Designer_Dark">Tables!$C$6</definedName>
    <definedName name="Package_Designer_Light">Tables!$C$4</definedName>
    <definedName name="Package_Designer_Medium">Tables!$C$5</definedName>
    <definedName name="Package_Designer_White">Tables!$C$7</definedName>
    <definedName name="Package_None">Tables!$C$8</definedName>
    <definedName name="_xlnm.Print_Area" localSheetId="1">'Page 1'!$B$3:$Y$46</definedName>
    <definedName name="_xlnm.Print_Area" localSheetId="2">'Page 2'!$B$3:$W$66</definedName>
    <definedName name="_xlnm.Print_Area" localSheetId="4">Pricing!$B$5:$AD$500</definedName>
    <definedName name="_xlnm.Print_Titles" localSheetId="2">'Page 2'!$3:$16</definedName>
    <definedName name="_xlnm.Print_Titles" localSheetId="4">Pricing!$5:$5</definedName>
    <definedName name="Product_Packages">Pricing!$G$6:$G$1236</definedName>
    <definedName name="ProductCodes">Pricing!$H:$H</definedName>
    <definedName name="ProductEndRow">Pricing!$1236:$1236</definedName>
    <definedName name="ProductSettingHeaders">Pricing!$5:$5</definedName>
    <definedName name="ProductSettings">Pricing!$B$5:$AM$967</definedName>
    <definedName name="rngAB">Tables!$E$7:$E$8</definedName>
    <definedName name="rngABboth" localSheetId="0">Tables!$E$2:$E$4</definedName>
    <definedName name="rngABboth">Tables!$E$2:$E$4</definedName>
    <definedName name="rngAddr" localSheetId="0">'Page 1'!$K$5</definedName>
    <definedName name="rngAddr">'Page 1'!$K$5</definedName>
    <definedName name="rngBalance">'Page 1'!$W$43</definedName>
    <definedName name="rngBin">Tables!$E$26:$E$28</definedName>
    <definedName name="rngCell" localSheetId="0">'Page 1'!$U$8</definedName>
    <definedName name="rngCell">'Page 1'!$U$8</definedName>
    <definedName name="rngCity" localSheetId="0">'Page 1'!$K$6</definedName>
    <definedName name="rngCity">'Page 1'!$K$6</definedName>
    <definedName name="rngCounty" localSheetId="0">'Page 1'!$U$6</definedName>
    <definedName name="rngCounty">'Page 1'!$U$6</definedName>
    <definedName name="rngDate" localSheetId="0">'Page 1'!$U$11</definedName>
    <definedName name="rngDate">'Page 1'!$U$11</definedName>
    <definedName name="rngDeposit" localSheetId="0">'Page 1'!$W$41</definedName>
    <definedName name="rngDeposit">'Page 1'!$W$41</definedName>
    <definedName name="rngDesg" localSheetId="0">'Page 1'!$F$11</definedName>
    <definedName name="rngDesg">'Page 1'!$F$11</definedName>
    <definedName name="rngDesgNum" localSheetId="0">'Page 1'!$F$12</definedName>
    <definedName name="rngDesgNum">'Page 1'!$F$12</definedName>
    <definedName name="rngDesigner">Tables!$C$5:$C$7</definedName>
    <definedName name="rngDesigner_WhiteMediumDarkOnly">Tables!$C$5:$C$7</definedName>
    <definedName name="rngDisclaimer">'Page 1'!$B$35</definedName>
    <definedName name="rngDiscount" localSheetId="0">Tables!$E$11:$E$14</definedName>
    <definedName name="rngDiscount">Tables!$E$11:$E$14</definedName>
    <definedName name="rngDiscount_Selection">'Page 1'!$O$41</definedName>
    <definedName name="rngDiscount_Value">'Page 1'!$W$38</definedName>
    <definedName name="rngEmail" localSheetId="0">'Page 1'!$K$8</definedName>
    <definedName name="rngEmail">'Page 1'!$K$8</definedName>
    <definedName name="rngFName" localSheetId="0">'Page 1'!$T$4</definedName>
    <definedName name="rngFName">'Page 1'!$T$4</definedName>
    <definedName name="rngFranchiseeName">'Page 1'!$O$42</definedName>
    <definedName name="rngLL">Tables!$E$21:$E$23</definedName>
    <definedName name="rngMA" localSheetId="0">'Page 1'!$R$41</definedName>
    <definedName name="rngMA">'Page 1'!$R$41</definedName>
    <definedName name="rngMeasurement" localSheetId="0">'Page 1'!$W$42</definedName>
    <definedName name="rngMeasurement">'Page 1'!$W$42</definedName>
    <definedName name="rngNA">Tables!$C$21</definedName>
    <definedName name="rngName" localSheetId="0">'Page 1'!$K$4</definedName>
    <definedName name="rngName">'Page 1'!$K$4</definedName>
    <definedName name="rngO_A_cost" localSheetId="0">'Pricing Options'!$E$36</definedName>
    <definedName name="rngO_A_cost">'Pricing Options'!$E$37</definedName>
    <definedName name="rngO_AB_cost">'Pricing Options'!$E$37</definedName>
    <definedName name="rngO_B_cost" localSheetId="0">'Pricing Options'!$E$37</definedName>
    <definedName name="rngO_B_cost">'Pricing Options'!$E$38</definedName>
    <definedName name="rngO_Binning">'Pricing Options'!$E$36</definedName>
    <definedName name="rngO_BL_cost" localSheetId="0">'Pricing Options'!$E$7</definedName>
    <definedName name="rngO_BL_cost">'Pricing Options'!$E$7</definedName>
    <definedName name="rngO_Both_cost" localSheetId="0">'Pricing Options'!$E$38</definedName>
    <definedName name="rngO_Both_cost">'Pricing Options'!$E$39</definedName>
    <definedName name="rngO_BP_cost" localSheetId="0">'Pricing Options'!$E$6</definedName>
    <definedName name="rngO_BP_cost">'Pricing Options'!$E$6</definedName>
    <definedName name="rngO_dividers_cost" localSheetId="0">'Pricing Options'!$E$33</definedName>
    <definedName name="rngO_dividers_cost">'Pricing Options'!$E$34</definedName>
    <definedName name="rngO_DM_cost">'Pricing Options'!$E$9</definedName>
    <definedName name="rngO_ExcludeLaborOnlyProductsFromLaborDiscount">'Pricing Options'!$I$7</definedName>
    <definedName name="rngO_FE_cost" localSheetId="0">'Pricing Options'!$E$15</definedName>
    <definedName name="rngO_FE_cost">'Pricing Options'!$E$15</definedName>
    <definedName name="rngO_groove_cost" localSheetId="0">'Pricing Options'!$E$34</definedName>
    <definedName name="rngO_groove_cost">'Pricing Options'!$E$35</definedName>
    <definedName name="rngO_Labor" localSheetId="0">'Pricing Options'!$I$6</definedName>
    <definedName name="rngO_Labor">'Pricing Options'!$I$6</definedName>
    <definedName name="rngO_LE_cost" localSheetId="0">'Pricing Options'!$E$14</definedName>
    <definedName name="rngO_LE_cost">'Pricing Options'!$E$14</definedName>
    <definedName name="rngO_M_cost" localSheetId="0">'Pricing Options'!$E$11</definedName>
    <definedName name="rngO_M_cost">'Pricing Options'!$E$11</definedName>
    <definedName name="rngO_MarkUp" localSheetId="0">'Pricing Options'!$E$2</definedName>
    <definedName name="rngO_MarkUp">'Pricing Options'!$E$2</definedName>
    <definedName name="rngO_MM_cost">'Pricing Options'!$E$8</definedName>
    <definedName name="rngO_SC_BC">'Pricing Options'!$E$27</definedName>
    <definedName name="rngO_SC_cost" localSheetId="0">'Pricing Options'!$E$16</definedName>
    <definedName name="rngO_SC_cost">'Pricing Options'!$E$16</definedName>
    <definedName name="rngO_SC_DD">'Pricing Options'!$E$30</definedName>
    <definedName name="rngO_SC_DL">'Pricing Options'!$E$28</definedName>
    <definedName name="rngO_SC_DM">'Pricing Options'!$E$29</definedName>
    <definedName name="rngO_SC_DW">'Pricing Options'!$E$31</definedName>
    <definedName name="rngO_SL_BC">'Pricing Options'!$E$20</definedName>
    <definedName name="rngO_SL_DD">'Pricing Options'!$E$23</definedName>
    <definedName name="rngO_SL_DL">'Pricing Options'!$E$21</definedName>
    <definedName name="rngO_SL_DM">'Pricing Options'!$E$22</definedName>
    <definedName name="rngO_SL_DW">'Pricing Options'!$E$24</definedName>
    <definedName name="rngO_Tax_Delivery">'Pricing Options'!$I$16</definedName>
    <definedName name="rngO_Tax_Labor">'Pricing Options'!$I$15</definedName>
    <definedName name="rngO_Tax_Materials">'Pricing Options'!$I$14</definedName>
    <definedName name="rngO_UM_cost">'Pricing Options'!$E$17</definedName>
    <definedName name="rngO_WL_cost" localSheetId="0">'Pricing Options'!$E$10</definedName>
    <definedName name="rngO_WL_cost">'Pricing Options'!$E$10</definedName>
    <definedName name="rngP_Binning" localSheetId="0">Pricing!$T$5</definedName>
    <definedName name="rngP_Binning">Pricing!$U$5</definedName>
    <definedName name="rngP_Code" localSheetId="0">Pricing!$H$6:$H$979</definedName>
    <definedName name="rngP_Code">Pricing!$H$6:$H$980</definedName>
    <definedName name="rngP_code_index" localSheetId="0">Pricing!$H$5</definedName>
    <definedName name="rngP_code_index">Pricing!$H$5</definedName>
    <definedName name="rngP_Dividers" localSheetId="0">Pricing!$S$5</definedName>
    <definedName name="rngP_Dividers">Pricing!$T$5</definedName>
    <definedName name="rngP_LtrLgl" localSheetId="0">Pricing!$U$5</definedName>
    <definedName name="rngP_LtrLgl">Pricing!$V$5</definedName>
    <definedName name="rngP_Multi" localSheetId="0">Pricing!$V$5</definedName>
    <definedName name="rngP_Multi">Pricing!$W$5</definedName>
    <definedName name="rngP_Package" localSheetId="0">Pricing!$G$5</definedName>
    <definedName name="rngP_Package">Pricing!$G$5</definedName>
    <definedName name="rngP_price_index" localSheetId="0">Pricing!$X$5</definedName>
    <definedName name="rngP_price_index">Pricing!$Y$5</definedName>
    <definedName name="rngP_Product" localSheetId="0">Pricing!$F$6:$F$966</definedName>
    <definedName name="rngP_Product">Pricing!$F$6:$F$967</definedName>
    <definedName name="rngP_Scoop" localSheetId="0">Pricing!$R$5</definedName>
    <definedName name="rngP_Scoop">Pricing!$S$5</definedName>
    <definedName name="rngP_Slope" localSheetId="0">Pricing!$Q$5</definedName>
    <definedName name="rngP_Slope">Pricing!$R$5</definedName>
    <definedName name="rngP_Type">Pricing!$C$6:$C$967</definedName>
    <definedName name="rngP_width_max">Pricing!$E$6:$E$967</definedName>
    <definedName name="rngP_width_max_index">Pricing!$E$5</definedName>
    <definedName name="rngP_width_min">Pricing!$D$6:$D$967</definedName>
    <definedName name="rngP_width_min_index">Pricing!$D$5</definedName>
    <definedName name="rngPackage" localSheetId="0">Tables!$C$2:$C$7</definedName>
    <definedName name="rngPackage">Tables!$C$2:$C$7</definedName>
    <definedName name="rngPackageSH">Tables!$C$32:$C$35</definedName>
    <definedName name="rngPackageSRC">Tables!$C$26:$C$28</definedName>
    <definedName name="rngPackageUSP">Tables!$C$39:$C$40</definedName>
    <definedName name="rngPage2Products" localSheetId="0">'Page 2'!$I$17:$I$66</definedName>
    <definedName name="rngPage2Products">'Page 2'!$I$17:$I$66</definedName>
    <definedName name="rngPayment1Title">'Page 1'!$V$41</definedName>
    <definedName name="rngPayment2Title">'Page 1'!$V$42</definedName>
    <definedName name="rngPayment3Title">'Page 1'!$V$43</definedName>
    <definedName name="rngPaymentDates">'Page 1'!$U$41:$U$43</definedName>
    <definedName name="rngPType">Pricing!$C$6:$C$967</definedName>
    <definedName name="rngRef" localSheetId="0">'Page 1'!$K$12</definedName>
    <definedName name="rngRef">'Page 1'!$K$12</definedName>
    <definedName name="rngST" localSheetId="0">'Page 1'!$K$7</definedName>
    <definedName name="rngST">'Page 1'!$K$7</definedName>
    <definedName name="rngState" localSheetId="0">Tables!$H$2:$H$56</definedName>
    <definedName name="rngState">Tables!$H$2:$H$56</definedName>
    <definedName name="rngTEle" localSheetId="0">'Page 1'!$U$7</definedName>
    <definedName name="rngTEle">'Page 1'!$U$7</definedName>
    <definedName name="rngTotal" localSheetId="0">'Page 1'!$W$40</definedName>
    <definedName name="rngTotal">'Page 1'!$W$40</definedName>
    <definedName name="rngTotalTitle">'Page 1'!$V$40</definedName>
    <definedName name="rngType" localSheetId="0">Tables!$A$2:$A$64</definedName>
    <definedName name="rngType">Tables!$A$2:$A$64</definedName>
    <definedName name="rngUnits" localSheetId="0">Tables!$E$17:$E$19</definedName>
    <definedName name="rngUnits">Tables!$E$17:$E$19</definedName>
    <definedName name="rngYesNo" localSheetId="0">Tables!$C$16:$C$17</definedName>
    <definedName name="rngYesNo">Tables!$C$16:$C$17</definedName>
    <definedName name="rngZip" localSheetId="0">'Page 1'!$O$7</definedName>
    <definedName name="rngZip">'Page 1'!$O$7</definedName>
    <definedName name="SalesFormVersion">'Page 1'!$T$46</definedName>
    <definedName name="showPricing" localSheetId="0">Instructions!$A$80</definedName>
    <definedName name="showPricing">#REF!</definedName>
  </definedNames>
  <calcPr calcId="145621"/>
</workbook>
</file>

<file path=xl/calcChain.xml><?xml version="1.0" encoding="utf-8"?>
<calcChain xmlns="http://schemas.openxmlformats.org/spreadsheetml/2006/main">
  <c r="Z698" i="1" l="1"/>
  <c r="Z697" i="1"/>
  <c r="Z696" i="1"/>
  <c r="Z695" i="1"/>
  <c r="Z694" i="1"/>
  <c r="Z693" i="1"/>
  <c r="Z692" i="1"/>
  <c r="Z691" i="1"/>
  <c r="Z690" i="1"/>
  <c r="F1000" i="12" l="1"/>
  <c r="E1000" i="12"/>
  <c r="D1000" i="12"/>
  <c r="C1000" i="12"/>
  <c r="B1000" i="12"/>
  <c r="A1000" i="12"/>
  <c r="F999" i="12"/>
  <c r="E999" i="12"/>
  <c r="D999" i="12"/>
  <c r="C999" i="12"/>
  <c r="B999" i="12"/>
  <c r="A999" i="12"/>
  <c r="F998" i="12"/>
  <c r="E998" i="12"/>
  <c r="D998" i="12"/>
  <c r="C998" i="12"/>
  <c r="B998" i="12"/>
  <c r="A998" i="12"/>
  <c r="F997" i="12"/>
  <c r="E997" i="12"/>
  <c r="D997" i="12"/>
  <c r="C997" i="12"/>
  <c r="B997" i="12"/>
  <c r="A997" i="12"/>
  <c r="F996" i="12"/>
  <c r="E996" i="12"/>
  <c r="D996" i="12"/>
  <c r="C996" i="12"/>
  <c r="B996" i="12"/>
  <c r="A996" i="12"/>
  <c r="F995" i="12"/>
  <c r="E995" i="12"/>
  <c r="D995" i="12"/>
  <c r="C995" i="12"/>
  <c r="B995" i="12"/>
  <c r="A995" i="12"/>
  <c r="F994" i="12"/>
  <c r="E994" i="12"/>
  <c r="D994" i="12"/>
  <c r="C994" i="12"/>
  <c r="B994" i="12"/>
  <c r="A994" i="12"/>
  <c r="F993" i="12"/>
  <c r="E993" i="12"/>
  <c r="D993" i="12"/>
  <c r="C993" i="12"/>
  <c r="B993" i="12"/>
  <c r="A993" i="12"/>
  <c r="F992" i="12"/>
  <c r="E992" i="12"/>
  <c r="D992" i="12"/>
  <c r="C992" i="12"/>
  <c r="B992" i="12"/>
  <c r="A992" i="12"/>
  <c r="F991" i="12"/>
  <c r="E991" i="12"/>
  <c r="D991" i="12"/>
  <c r="C991" i="12"/>
  <c r="B991" i="12"/>
  <c r="A991" i="12"/>
  <c r="F990" i="12"/>
  <c r="E990" i="12"/>
  <c r="D990" i="12"/>
  <c r="C990" i="12"/>
  <c r="B990" i="12"/>
  <c r="A990" i="12"/>
  <c r="F989" i="12"/>
  <c r="E989" i="12"/>
  <c r="D989" i="12"/>
  <c r="C989" i="12"/>
  <c r="B989" i="12"/>
  <c r="A989" i="12"/>
  <c r="F988" i="12"/>
  <c r="E988" i="12"/>
  <c r="D988" i="12"/>
  <c r="C988" i="12"/>
  <c r="B988" i="12"/>
  <c r="A988" i="12"/>
  <c r="F987" i="12"/>
  <c r="E987" i="12"/>
  <c r="D987" i="12"/>
  <c r="C987" i="12"/>
  <c r="B987" i="12"/>
  <c r="A987" i="12"/>
  <c r="F986" i="12"/>
  <c r="E986" i="12"/>
  <c r="D986" i="12"/>
  <c r="C986" i="12"/>
  <c r="B986" i="12"/>
  <c r="A986" i="12"/>
  <c r="F985" i="12"/>
  <c r="E985" i="12"/>
  <c r="D985" i="12"/>
  <c r="C985" i="12"/>
  <c r="B985" i="12"/>
  <c r="A985" i="12"/>
  <c r="F984" i="12"/>
  <c r="E984" i="12"/>
  <c r="D984" i="12"/>
  <c r="C984" i="12"/>
  <c r="B984" i="12"/>
  <c r="A984" i="12"/>
  <c r="F983" i="12"/>
  <c r="E983" i="12"/>
  <c r="D983" i="12"/>
  <c r="C983" i="12"/>
  <c r="B983" i="12"/>
  <c r="A983" i="12"/>
  <c r="F982" i="12"/>
  <c r="E982" i="12"/>
  <c r="D982" i="12"/>
  <c r="C982" i="12"/>
  <c r="B982" i="12"/>
  <c r="A982" i="12"/>
  <c r="F981" i="12"/>
  <c r="E981" i="12"/>
  <c r="D981" i="12"/>
  <c r="C981" i="12"/>
  <c r="B981" i="12"/>
  <c r="A981" i="12"/>
  <c r="F980" i="12"/>
  <c r="E980" i="12"/>
  <c r="D980" i="12"/>
  <c r="C980" i="12"/>
  <c r="B980" i="12"/>
  <c r="A980" i="12"/>
  <c r="F979" i="12"/>
  <c r="E979" i="12"/>
  <c r="D979" i="12"/>
  <c r="C979" i="12"/>
  <c r="B979" i="12"/>
  <c r="A979" i="12"/>
  <c r="F978" i="12"/>
  <c r="E978" i="12"/>
  <c r="D978" i="12"/>
  <c r="C978" i="12"/>
  <c r="B978" i="12"/>
  <c r="A978" i="12"/>
  <c r="F977" i="12"/>
  <c r="E977" i="12"/>
  <c r="D977" i="12"/>
  <c r="C977" i="12"/>
  <c r="B977" i="12"/>
  <c r="A977" i="12"/>
  <c r="F976" i="12"/>
  <c r="E976" i="12"/>
  <c r="D976" i="12"/>
  <c r="C976" i="12"/>
  <c r="B976" i="12"/>
  <c r="A976" i="12"/>
  <c r="F975" i="12"/>
  <c r="E975" i="12"/>
  <c r="D975" i="12"/>
  <c r="C975" i="12"/>
  <c r="B975" i="12"/>
  <c r="A975" i="12"/>
  <c r="F974" i="12"/>
  <c r="E974" i="12"/>
  <c r="D974" i="12"/>
  <c r="C974" i="12"/>
  <c r="B974" i="12"/>
  <c r="A974" i="12"/>
  <c r="F973" i="12"/>
  <c r="E973" i="12"/>
  <c r="D973" i="12"/>
  <c r="C973" i="12"/>
  <c r="B973" i="12"/>
  <c r="A973" i="12"/>
  <c r="F972" i="12"/>
  <c r="E972" i="12"/>
  <c r="D972" i="12"/>
  <c r="C972" i="12"/>
  <c r="B972" i="12"/>
  <c r="A972" i="12"/>
  <c r="F971" i="12"/>
  <c r="E971" i="12"/>
  <c r="D971" i="12"/>
  <c r="C971" i="12"/>
  <c r="B971" i="12"/>
  <c r="A971" i="12"/>
  <c r="F970" i="12"/>
  <c r="E970" i="12"/>
  <c r="D970" i="12"/>
  <c r="C970" i="12"/>
  <c r="B970" i="12"/>
  <c r="A970" i="12"/>
  <c r="F969" i="12"/>
  <c r="E969" i="12"/>
  <c r="D969" i="12"/>
  <c r="C969" i="12"/>
  <c r="B969" i="12"/>
  <c r="A969" i="12"/>
  <c r="F968" i="12"/>
  <c r="E968" i="12"/>
  <c r="D968" i="12"/>
  <c r="C968" i="12"/>
  <c r="B968" i="12"/>
  <c r="A968" i="12"/>
  <c r="F967" i="12"/>
  <c r="E967" i="12"/>
  <c r="D967" i="12"/>
  <c r="C967" i="12"/>
  <c r="B967" i="12"/>
  <c r="A967" i="12"/>
  <c r="F966" i="12"/>
  <c r="E966" i="12"/>
  <c r="D966" i="12"/>
  <c r="C966" i="12"/>
  <c r="B966" i="12"/>
  <c r="A966" i="12"/>
  <c r="F965" i="12"/>
  <c r="E965" i="12"/>
  <c r="D965" i="12"/>
  <c r="C965" i="12"/>
  <c r="B965" i="12"/>
  <c r="A965" i="12"/>
  <c r="F964" i="12"/>
  <c r="E964" i="12"/>
  <c r="D964" i="12"/>
  <c r="C964" i="12"/>
  <c r="B964" i="12"/>
  <c r="A964" i="12"/>
  <c r="F963" i="12"/>
  <c r="E963" i="12"/>
  <c r="D963" i="12"/>
  <c r="C963" i="12"/>
  <c r="B963" i="12"/>
  <c r="A963" i="12"/>
  <c r="F962" i="12"/>
  <c r="E962" i="12"/>
  <c r="D962" i="12"/>
  <c r="C962" i="12"/>
  <c r="B962" i="12"/>
  <c r="A962" i="12"/>
  <c r="F961" i="12"/>
  <c r="E961" i="12"/>
  <c r="D961" i="12"/>
  <c r="C961" i="12"/>
  <c r="B961" i="12"/>
  <c r="A961" i="12"/>
  <c r="F960" i="12"/>
  <c r="E960" i="12"/>
  <c r="D960" i="12"/>
  <c r="C960" i="12"/>
  <c r="B960" i="12"/>
  <c r="A960" i="12"/>
  <c r="F959" i="12"/>
  <c r="E959" i="12"/>
  <c r="D959" i="12"/>
  <c r="C959" i="12"/>
  <c r="B959" i="12"/>
  <c r="A959" i="12"/>
  <c r="F958" i="12"/>
  <c r="E958" i="12"/>
  <c r="D958" i="12"/>
  <c r="C958" i="12"/>
  <c r="B958" i="12"/>
  <c r="A958" i="12"/>
  <c r="F957" i="12"/>
  <c r="E957" i="12"/>
  <c r="D957" i="12"/>
  <c r="C957" i="12"/>
  <c r="B957" i="12"/>
  <c r="A957" i="12"/>
  <c r="F956" i="12"/>
  <c r="E956" i="12"/>
  <c r="D956" i="12"/>
  <c r="C956" i="12"/>
  <c r="B956" i="12"/>
  <c r="A956" i="12"/>
  <c r="F955" i="12"/>
  <c r="E955" i="12"/>
  <c r="D955" i="12"/>
  <c r="C955" i="12"/>
  <c r="B955" i="12"/>
  <c r="A955" i="12"/>
  <c r="F954" i="12"/>
  <c r="E954" i="12"/>
  <c r="D954" i="12"/>
  <c r="C954" i="12"/>
  <c r="B954" i="12"/>
  <c r="A954" i="12"/>
  <c r="F953" i="12"/>
  <c r="E953" i="12"/>
  <c r="D953" i="12"/>
  <c r="C953" i="12"/>
  <c r="B953" i="12"/>
  <c r="A953" i="12"/>
  <c r="F952" i="12"/>
  <c r="E952" i="12"/>
  <c r="D952" i="12"/>
  <c r="C952" i="12"/>
  <c r="B952" i="12"/>
  <c r="A952" i="12"/>
  <c r="F951" i="12"/>
  <c r="E951" i="12"/>
  <c r="D951" i="12"/>
  <c r="C951" i="12"/>
  <c r="B951" i="12"/>
  <c r="A951" i="12"/>
  <c r="F950" i="12"/>
  <c r="E950" i="12"/>
  <c r="D950" i="12"/>
  <c r="C950" i="12"/>
  <c r="B950" i="12"/>
  <c r="A950" i="12"/>
  <c r="F949" i="12"/>
  <c r="E949" i="12"/>
  <c r="D949" i="12"/>
  <c r="C949" i="12"/>
  <c r="B949" i="12"/>
  <c r="A949" i="12"/>
  <c r="F948" i="12"/>
  <c r="E948" i="12"/>
  <c r="D948" i="12"/>
  <c r="C948" i="12"/>
  <c r="B948" i="12"/>
  <c r="A948" i="12"/>
  <c r="F947" i="12"/>
  <c r="E947" i="12"/>
  <c r="D947" i="12"/>
  <c r="C947" i="12"/>
  <c r="B947" i="12"/>
  <c r="A947" i="12"/>
  <c r="F946" i="12"/>
  <c r="E946" i="12"/>
  <c r="D946" i="12"/>
  <c r="C946" i="12"/>
  <c r="B946" i="12"/>
  <c r="A946" i="12"/>
  <c r="F945" i="12"/>
  <c r="E945" i="12"/>
  <c r="D945" i="12"/>
  <c r="C945" i="12"/>
  <c r="B945" i="12"/>
  <c r="A945" i="12"/>
  <c r="F944" i="12"/>
  <c r="E944" i="12"/>
  <c r="D944" i="12"/>
  <c r="C944" i="12"/>
  <c r="B944" i="12"/>
  <c r="A944" i="12"/>
  <c r="F943" i="12"/>
  <c r="E943" i="12"/>
  <c r="D943" i="12"/>
  <c r="C943" i="12"/>
  <c r="B943" i="12"/>
  <c r="A943" i="12"/>
  <c r="F942" i="12"/>
  <c r="E942" i="12"/>
  <c r="D942" i="12"/>
  <c r="C942" i="12"/>
  <c r="B942" i="12"/>
  <c r="A942" i="12"/>
  <c r="F941" i="12"/>
  <c r="E941" i="12"/>
  <c r="D941" i="12"/>
  <c r="C941" i="12"/>
  <c r="B941" i="12"/>
  <c r="A941" i="12"/>
  <c r="F940" i="12"/>
  <c r="E940" i="12"/>
  <c r="D940" i="12"/>
  <c r="C940" i="12"/>
  <c r="B940" i="12"/>
  <c r="A940" i="12"/>
  <c r="F939" i="12"/>
  <c r="E939" i="12"/>
  <c r="D939" i="12"/>
  <c r="C939" i="12"/>
  <c r="B939" i="12"/>
  <c r="A939" i="12"/>
  <c r="F938" i="12"/>
  <c r="E938" i="12"/>
  <c r="D938" i="12"/>
  <c r="C938" i="12"/>
  <c r="B938" i="12"/>
  <c r="A938" i="12"/>
  <c r="F937" i="12"/>
  <c r="E937" i="12"/>
  <c r="D937" i="12"/>
  <c r="C937" i="12"/>
  <c r="B937" i="12"/>
  <c r="A937" i="12"/>
  <c r="F936" i="12"/>
  <c r="E936" i="12"/>
  <c r="D936" i="12"/>
  <c r="C936" i="12"/>
  <c r="B936" i="12"/>
  <c r="A936" i="12"/>
  <c r="F935" i="12"/>
  <c r="E935" i="12"/>
  <c r="D935" i="12"/>
  <c r="C935" i="12"/>
  <c r="B935" i="12"/>
  <c r="A935" i="12"/>
  <c r="F934" i="12"/>
  <c r="E934" i="12"/>
  <c r="D934" i="12"/>
  <c r="C934" i="12"/>
  <c r="B934" i="12"/>
  <c r="A934" i="12"/>
  <c r="F933" i="12"/>
  <c r="E933" i="12"/>
  <c r="D933" i="12"/>
  <c r="C933" i="12"/>
  <c r="B933" i="12"/>
  <c r="A933" i="12"/>
  <c r="F932" i="12"/>
  <c r="E932" i="12"/>
  <c r="D932" i="12"/>
  <c r="C932" i="12"/>
  <c r="B932" i="12"/>
  <c r="A932" i="12"/>
  <c r="F931" i="12"/>
  <c r="E931" i="12"/>
  <c r="D931" i="12"/>
  <c r="C931" i="12"/>
  <c r="B931" i="12"/>
  <c r="A931" i="12"/>
  <c r="F930" i="12"/>
  <c r="E930" i="12"/>
  <c r="D930" i="12"/>
  <c r="C930" i="12"/>
  <c r="B930" i="12"/>
  <c r="A930" i="12"/>
  <c r="F929" i="12"/>
  <c r="E929" i="12"/>
  <c r="D929" i="12"/>
  <c r="C929" i="12"/>
  <c r="B929" i="12"/>
  <c r="A929" i="12"/>
  <c r="F928" i="12"/>
  <c r="E928" i="12"/>
  <c r="D928" i="12"/>
  <c r="C928" i="12"/>
  <c r="B928" i="12"/>
  <c r="A928" i="12"/>
  <c r="F927" i="12"/>
  <c r="E927" i="12"/>
  <c r="D927" i="12"/>
  <c r="C927" i="12"/>
  <c r="B927" i="12"/>
  <c r="A927" i="12"/>
  <c r="F926" i="12"/>
  <c r="E926" i="12"/>
  <c r="D926" i="12"/>
  <c r="C926" i="12"/>
  <c r="B926" i="12"/>
  <c r="A926" i="12"/>
  <c r="F925" i="12"/>
  <c r="E925" i="12"/>
  <c r="D925" i="12"/>
  <c r="C925" i="12"/>
  <c r="B925" i="12"/>
  <c r="A925" i="12"/>
  <c r="F924" i="12"/>
  <c r="E924" i="12"/>
  <c r="D924" i="12"/>
  <c r="C924" i="12"/>
  <c r="B924" i="12"/>
  <c r="A924" i="12"/>
  <c r="F923" i="12"/>
  <c r="E923" i="12"/>
  <c r="D923" i="12"/>
  <c r="C923" i="12"/>
  <c r="B923" i="12"/>
  <c r="A923" i="12"/>
  <c r="F922" i="12"/>
  <c r="E922" i="12"/>
  <c r="D922" i="12"/>
  <c r="C922" i="12"/>
  <c r="B922" i="12"/>
  <c r="A922" i="12"/>
  <c r="F921" i="12"/>
  <c r="E921" i="12"/>
  <c r="D921" i="12"/>
  <c r="C921" i="12"/>
  <c r="B921" i="12"/>
  <c r="A921" i="12"/>
  <c r="F920" i="12"/>
  <c r="E920" i="12"/>
  <c r="D920" i="12"/>
  <c r="C920" i="12"/>
  <c r="B920" i="12"/>
  <c r="A920" i="12"/>
  <c r="F919" i="12"/>
  <c r="E919" i="12"/>
  <c r="D919" i="12"/>
  <c r="C919" i="12"/>
  <c r="B919" i="12"/>
  <c r="A919" i="12"/>
  <c r="F918" i="12"/>
  <c r="E918" i="12"/>
  <c r="D918" i="12"/>
  <c r="C918" i="12"/>
  <c r="B918" i="12"/>
  <c r="A918" i="12"/>
  <c r="F917" i="12"/>
  <c r="E917" i="12"/>
  <c r="D917" i="12"/>
  <c r="C917" i="12"/>
  <c r="B917" i="12"/>
  <c r="A917" i="12"/>
  <c r="F916" i="12"/>
  <c r="E916" i="12"/>
  <c r="D916" i="12"/>
  <c r="C916" i="12"/>
  <c r="B916" i="12"/>
  <c r="A916" i="12"/>
  <c r="F915" i="12"/>
  <c r="E915" i="12"/>
  <c r="D915" i="12"/>
  <c r="C915" i="12"/>
  <c r="B915" i="12"/>
  <c r="A915" i="12"/>
  <c r="F914" i="12"/>
  <c r="E914" i="12"/>
  <c r="D914" i="12"/>
  <c r="C914" i="12"/>
  <c r="B914" i="12"/>
  <c r="A914" i="12"/>
  <c r="F913" i="12"/>
  <c r="E913" i="12"/>
  <c r="D913" i="12"/>
  <c r="C913" i="12"/>
  <c r="B913" i="12"/>
  <c r="A913" i="12"/>
  <c r="F912" i="12"/>
  <c r="E912" i="12"/>
  <c r="D912" i="12"/>
  <c r="C912" i="12"/>
  <c r="B912" i="12"/>
  <c r="A912" i="12"/>
  <c r="F911" i="12"/>
  <c r="E911" i="12"/>
  <c r="D911" i="12"/>
  <c r="C911" i="12"/>
  <c r="B911" i="12"/>
  <c r="A911" i="12"/>
  <c r="F910" i="12"/>
  <c r="E910" i="12"/>
  <c r="D910" i="12"/>
  <c r="C910" i="12"/>
  <c r="B910" i="12"/>
  <c r="A910" i="12"/>
  <c r="F909" i="12"/>
  <c r="E909" i="12"/>
  <c r="D909" i="12"/>
  <c r="C909" i="12"/>
  <c r="B909" i="12"/>
  <c r="A909" i="12"/>
  <c r="F908" i="12"/>
  <c r="E908" i="12"/>
  <c r="D908" i="12"/>
  <c r="C908" i="12"/>
  <c r="B908" i="12"/>
  <c r="A908" i="12"/>
  <c r="F907" i="12"/>
  <c r="E907" i="12"/>
  <c r="D907" i="12"/>
  <c r="C907" i="12"/>
  <c r="B907" i="12"/>
  <c r="A907" i="12"/>
  <c r="F906" i="12"/>
  <c r="E906" i="12"/>
  <c r="D906" i="12"/>
  <c r="C906" i="12"/>
  <c r="B906" i="12"/>
  <c r="A906" i="12"/>
  <c r="F905" i="12"/>
  <c r="E905" i="12"/>
  <c r="D905" i="12"/>
  <c r="C905" i="12"/>
  <c r="B905" i="12"/>
  <c r="A905" i="12"/>
  <c r="F904" i="12"/>
  <c r="E904" i="12"/>
  <c r="D904" i="12"/>
  <c r="C904" i="12"/>
  <c r="B904" i="12"/>
  <c r="A904" i="12"/>
  <c r="F903" i="12"/>
  <c r="E903" i="12"/>
  <c r="D903" i="12"/>
  <c r="C903" i="12"/>
  <c r="B903" i="12"/>
  <c r="A903" i="12"/>
  <c r="F902" i="12"/>
  <c r="E902" i="12"/>
  <c r="D902" i="12"/>
  <c r="C902" i="12"/>
  <c r="B902" i="12"/>
  <c r="A902" i="12"/>
  <c r="F901" i="12"/>
  <c r="E901" i="12"/>
  <c r="D901" i="12"/>
  <c r="C901" i="12"/>
  <c r="B901" i="12"/>
  <c r="A901" i="12"/>
  <c r="F900" i="12"/>
  <c r="E900" i="12"/>
  <c r="D900" i="12"/>
  <c r="C900" i="12"/>
  <c r="B900" i="12"/>
  <c r="A900" i="12"/>
  <c r="F899" i="12"/>
  <c r="E899" i="12"/>
  <c r="D899" i="12"/>
  <c r="C899" i="12"/>
  <c r="B899" i="12"/>
  <c r="A899" i="12"/>
  <c r="F898" i="12"/>
  <c r="E898" i="12"/>
  <c r="D898" i="12"/>
  <c r="C898" i="12"/>
  <c r="B898" i="12"/>
  <c r="A898" i="12"/>
  <c r="F897" i="12"/>
  <c r="E897" i="12"/>
  <c r="D897" i="12"/>
  <c r="C897" i="12"/>
  <c r="B897" i="12"/>
  <c r="A897" i="12"/>
  <c r="F896" i="12"/>
  <c r="E896" i="12"/>
  <c r="D896" i="12"/>
  <c r="C896" i="12"/>
  <c r="B896" i="12"/>
  <c r="A896" i="12"/>
  <c r="F895" i="12"/>
  <c r="E895" i="12"/>
  <c r="D895" i="12"/>
  <c r="C895" i="12"/>
  <c r="B895" i="12"/>
  <c r="A895" i="12"/>
  <c r="F894" i="12"/>
  <c r="E894" i="12"/>
  <c r="D894" i="12"/>
  <c r="C894" i="12"/>
  <c r="B894" i="12"/>
  <c r="A894" i="12"/>
  <c r="F893" i="12"/>
  <c r="E893" i="12"/>
  <c r="D893" i="12"/>
  <c r="C893" i="12"/>
  <c r="B893" i="12"/>
  <c r="A893" i="12"/>
  <c r="F892" i="12"/>
  <c r="E892" i="12"/>
  <c r="D892" i="12"/>
  <c r="C892" i="12"/>
  <c r="B892" i="12"/>
  <c r="A892" i="12"/>
  <c r="F891" i="12"/>
  <c r="E891" i="12"/>
  <c r="D891" i="12"/>
  <c r="C891" i="12"/>
  <c r="B891" i="12"/>
  <c r="A891" i="12"/>
  <c r="F890" i="12"/>
  <c r="E890" i="12"/>
  <c r="D890" i="12"/>
  <c r="C890" i="12"/>
  <c r="B890" i="12"/>
  <c r="A890" i="12"/>
  <c r="F889" i="12"/>
  <c r="E889" i="12"/>
  <c r="D889" i="12"/>
  <c r="C889" i="12"/>
  <c r="B889" i="12"/>
  <c r="A889" i="12"/>
  <c r="F888" i="12"/>
  <c r="E888" i="12"/>
  <c r="D888" i="12"/>
  <c r="C888" i="12"/>
  <c r="B888" i="12"/>
  <c r="A888" i="12"/>
  <c r="F887" i="12"/>
  <c r="E887" i="12"/>
  <c r="D887" i="12"/>
  <c r="C887" i="12"/>
  <c r="B887" i="12"/>
  <c r="A887" i="12"/>
  <c r="F886" i="12"/>
  <c r="E886" i="12"/>
  <c r="D886" i="12"/>
  <c r="C886" i="12"/>
  <c r="B886" i="12"/>
  <c r="A886" i="12"/>
  <c r="F885" i="12"/>
  <c r="E885" i="12"/>
  <c r="D885" i="12"/>
  <c r="C885" i="12"/>
  <c r="B885" i="12"/>
  <c r="A885" i="12"/>
  <c r="F884" i="12"/>
  <c r="E884" i="12"/>
  <c r="D884" i="12"/>
  <c r="C884" i="12"/>
  <c r="B884" i="12"/>
  <c r="A884" i="12"/>
  <c r="F883" i="12"/>
  <c r="E883" i="12"/>
  <c r="D883" i="12"/>
  <c r="C883" i="12"/>
  <c r="B883" i="12"/>
  <c r="A883" i="12"/>
  <c r="F882" i="12"/>
  <c r="E882" i="12"/>
  <c r="D882" i="12"/>
  <c r="C882" i="12"/>
  <c r="B882" i="12"/>
  <c r="A882" i="12"/>
  <c r="F881" i="12"/>
  <c r="E881" i="12"/>
  <c r="D881" i="12"/>
  <c r="C881" i="12"/>
  <c r="B881" i="12"/>
  <c r="A881" i="12"/>
  <c r="F880" i="12"/>
  <c r="E880" i="12"/>
  <c r="D880" i="12"/>
  <c r="C880" i="12"/>
  <c r="B880" i="12"/>
  <c r="A880" i="12"/>
  <c r="F879" i="12"/>
  <c r="E879" i="12"/>
  <c r="D879" i="12"/>
  <c r="C879" i="12"/>
  <c r="B879" i="12"/>
  <c r="A879" i="12"/>
  <c r="F878" i="12"/>
  <c r="E878" i="12"/>
  <c r="D878" i="12"/>
  <c r="C878" i="12"/>
  <c r="B878" i="12"/>
  <c r="A878" i="12"/>
  <c r="F877" i="12"/>
  <c r="E877" i="12"/>
  <c r="D877" i="12"/>
  <c r="C877" i="12"/>
  <c r="B877" i="12"/>
  <c r="A877" i="12"/>
  <c r="F876" i="12"/>
  <c r="E876" i="12"/>
  <c r="D876" i="12"/>
  <c r="C876" i="12"/>
  <c r="B876" i="12"/>
  <c r="A876" i="12"/>
  <c r="F875" i="12"/>
  <c r="E875" i="12"/>
  <c r="D875" i="12"/>
  <c r="C875" i="12"/>
  <c r="B875" i="12"/>
  <c r="A875" i="12"/>
  <c r="F874" i="12"/>
  <c r="E874" i="12"/>
  <c r="D874" i="12"/>
  <c r="C874" i="12"/>
  <c r="B874" i="12"/>
  <c r="A874" i="12"/>
  <c r="F873" i="12"/>
  <c r="E873" i="12"/>
  <c r="D873" i="12"/>
  <c r="C873" i="12"/>
  <c r="B873" i="12"/>
  <c r="A873" i="12"/>
  <c r="F872" i="12"/>
  <c r="E872" i="12"/>
  <c r="D872" i="12"/>
  <c r="C872" i="12"/>
  <c r="B872" i="12"/>
  <c r="A872" i="12"/>
  <c r="F871" i="12"/>
  <c r="E871" i="12"/>
  <c r="D871" i="12"/>
  <c r="C871" i="12"/>
  <c r="B871" i="12"/>
  <c r="A871" i="12"/>
  <c r="F870" i="12"/>
  <c r="E870" i="12"/>
  <c r="D870" i="12"/>
  <c r="C870" i="12"/>
  <c r="B870" i="12"/>
  <c r="A870" i="12"/>
  <c r="F869" i="12"/>
  <c r="E869" i="12"/>
  <c r="D869" i="12"/>
  <c r="C869" i="12"/>
  <c r="B869" i="12"/>
  <c r="A869" i="12"/>
  <c r="F868" i="12"/>
  <c r="E868" i="12"/>
  <c r="D868" i="12"/>
  <c r="C868" i="12"/>
  <c r="B868" i="12"/>
  <c r="A868" i="12"/>
  <c r="F867" i="12"/>
  <c r="E867" i="12"/>
  <c r="D867" i="12"/>
  <c r="C867" i="12"/>
  <c r="B867" i="12"/>
  <c r="A867" i="12"/>
  <c r="F866" i="12"/>
  <c r="E866" i="12"/>
  <c r="D866" i="12"/>
  <c r="C866" i="12"/>
  <c r="B866" i="12"/>
  <c r="A866" i="12"/>
  <c r="F865" i="12"/>
  <c r="E865" i="12"/>
  <c r="D865" i="12"/>
  <c r="C865" i="12"/>
  <c r="B865" i="12"/>
  <c r="A865" i="12"/>
  <c r="F864" i="12"/>
  <c r="E864" i="12"/>
  <c r="D864" i="12"/>
  <c r="C864" i="12"/>
  <c r="B864" i="12"/>
  <c r="A864" i="12"/>
  <c r="F863" i="12"/>
  <c r="E863" i="12"/>
  <c r="D863" i="12"/>
  <c r="C863" i="12"/>
  <c r="B863" i="12"/>
  <c r="A863" i="12"/>
  <c r="F862" i="12"/>
  <c r="E862" i="12"/>
  <c r="D862" i="12"/>
  <c r="C862" i="12"/>
  <c r="B862" i="12"/>
  <c r="A862" i="12"/>
  <c r="F861" i="12"/>
  <c r="E861" i="12"/>
  <c r="D861" i="12"/>
  <c r="C861" i="12"/>
  <c r="B861" i="12"/>
  <c r="A861" i="12"/>
  <c r="F860" i="12"/>
  <c r="E860" i="12"/>
  <c r="D860" i="12"/>
  <c r="C860" i="12"/>
  <c r="B860" i="12"/>
  <c r="A860" i="12"/>
  <c r="F859" i="12"/>
  <c r="E859" i="12"/>
  <c r="D859" i="12"/>
  <c r="C859" i="12"/>
  <c r="B859" i="12"/>
  <c r="A859" i="12"/>
  <c r="F858" i="12"/>
  <c r="E858" i="12"/>
  <c r="D858" i="12"/>
  <c r="C858" i="12"/>
  <c r="B858" i="12"/>
  <c r="A858" i="12"/>
  <c r="F857" i="12"/>
  <c r="E857" i="12"/>
  <c r="D857" i="12"/>
  <c r="C857" i="12"/>
  <c r="B857" i="12"/>
  <c r="A857" i="12"/>
  <c r="F856" i="12"/>
  <c r="E856" i="12"/>
  <c r="D856" i="12"/>
  <c r="C856" i="12"/>
  <c r="B856" i="12"/>
  <c r="A856" i="12"/>
  <c r="F855" i="12"/>
  <c r="E855" i="12"/>
  <c r="D855" i="12"/>
  <c r="C855" i="12"/>
  <c r="B855" i="12"/>
  <c r="A855" i="12"/>
  <c r="F854" i="12"/>
  <c r="E854" i="12"/>
  <c r="D854" i="12"/>
  <c r="C854" i="12"/>
  <c r="B854" i="12"/>
  <c r="A854" i="12"/>
  <c r="F853" i="12"/>
  <c r="E853" i="12"/>
  <c r="D853" i="12"/>
  <c r="C853" i="12"/>
  <c r="B853" i="12"/>
  <c r="A853" i="12"/>
  <c r="F852" i="12"/>
  <c r="E852" i="12"/>
  <c r="D852" i="12"/>
  <c r="C852" i="12"/>
  <c r="B852" i="12"/>
  <c r="A852" i="12"/>
  <c r="F851" i="12"/>
  <c r="E851" i="12"/>
  <c r="D851" i="12"/>
  <c r="C851" i="12"/>
  <c r="B851" i="12"/>
  <c r="A851" i="12"/>
  <c r="F850" i="12"/>
  <c r="E850" i="12"/>
  <c r="D850" i="12"/>
  <c r="C850" i="12"/>
  <c r="B850" i="12"/>
  <c r="A850" i="12"/>
  <c r="F849" i="12"/>
  <c r="E849" i="12"/>
  <c r="D849" i="12"/>
  <c r="C849" i="12"/>
  <c r="B849" i="12"/>
  <c r="A849" i="12"/>
  <c r="F848" i="12"/>
  <c r="E848" i="12"/>
  <c r="D848" i="12"/>
  <c r="C848" i="12"/>
  <c r="B848" i="12"/>
  <c r="A848" i="12"/>
  <c r="F847" i="12"/>
  <c r="E847" i="12"/>
  <c r="D847" i="12"/>
  <c r="C847" i="12"/>
  <c r="B847" i="12"/>
  <c r="A847" i="12"/>
  <c r="F846" i="12"/>
  <c r="E846" i="12"/>
  <c r="D846" i="12"/>
  <c r="C846" i="12"/>
  <c r="B846" i="12"/>
  <c r="A846" i="12"/>
  <c r="F845" i="12"/>
  <c r="E845" i="12"/>
  <c r="D845" i="12"/>
  <c r="C845" i="12"/>
  <c r="B845" i="12"/>
  <c r="A845" i="12"/>
  <c r="F844" i="12"/>
  <c r="E844" i="12"/>
  <c r="D844" i="12"/>
  <c r="C844" i="12"/>
  <c r="B844" i="12"/>
  <c r="A844" i="12"/>
  <c r="F843" i="12"/>
  <c r="E843" i="12"/>
  <c r="D843" i="12"/>
  <c r="C843" i="12"/>
  <c r="B843" i="12"/>
  <c r="A843" i="12"/>
  <c r="F842" i="12"/>
  <c r="E842" i="12"/>
  <c r="D842" i="12"/>
  <c r="C842" i="12"/>
  <c r="B842" i="12"/>
  <c r="A842" i="12"/>
  <c r="F841" i="12"/>
  <c r="E841" i="12"/>
  <c r="D841" i="12"/>
  <c r="C841" i="12"/>
  <c r="B841" i="12"/>
  <c r="A841" i="12"/>
  <c r="F840" i="12"/>
  <c r="E840" i="12"/>
  <c r="D840" i="12"/>
  <c r="C840" i="12"/>
  <c r="B840" i="12"/>
  <c r="A840" i="12"/>
  <c r="F839" i="12"/>
  <c r="E839" i="12"/>
  <c r="D839" i="12"/>
  <c r="C839" i="12"/>
  <c r="B839" i="12"/>
  <c r="A839" i="12"/>
  <c r="F838" i="12"/>
  <c r="E838" i="12"/>
  <c r="D838" i="12"/>
  <c r="C838" i="12"/>
  <c r="B838" i="12"/>
  <c r="A838" i="12"/>
  <c r="F837" i="12"/>
  <c r="E837" i="12"/>
  <c r="D837" i="12"/>
  <c r="C837" i="12"/>
  <c r="B837" i="12"/>
  <c r="A837" i="12"/>
  <c r="F836" i="12"/>
  <c r="E836" i="12"/>
  <c r="D836" i="12"/>
  <c r="C836" i="12"/>
  <c r="B836" i="12"/>
  <c r="A836" i="12"/>
  <c r="F835" i="12"/>
  <c r="E835" i="12"/>
  <c r="D835" i="12"/>
  <c r="C835" i="12"/>
  <c r="B835" i="12"/>
  <c r="A835" i="12"/>
  <c r="F834" i="12"/>
  <c r="E834" i="12"/>
  <c r="D834" i="12"/>
  <c r="C834" i="12"/>
  <c r="B834" i="12"/>
  <c r="A834" i="12"/>
  <c r="F833" i="12"/>
  <c r="E833" i="12"/>
  <c r="D833" i="12"/>
  <c r="C833" i="12"/>
  <c r="B833" i="12"/>
  <c r="A833" i="12"/>
  <c r="F832" i="12"/>
  <c r="E832" i="12"/>
  <c r="D832" i="12"/>
  <c r="C832" i="12"/>
  <c r="B832" i="12"/>
  <c r="A832" i="12"/>
  <c r="F831" i="12"/>
  <c r="E831" i="12"/>
  <c r="D831" i="12"/>
  <c r="C831" i="12"/>
  <c r="B831" i="12"/>
  <c r="A831" i="12"/>
  <c r="F830" i="12"/>
  <c r="E830" i="12"/>
  <c r="D830" i="12"/>
  <c r="C830" i="12"/>
  <c r="B830" i="12"/>
  <c r="A830" i="12"/>
  <c r="F829" i="12"/>
  <c r="E829" i="12"/>
  <c r="D829" i="12"/>
  <c r="C829" i="12"/>
  <c r="B829" i="12"/>
  <c r="A829" i="12"/>
  <c r="F828" i="12"/>
  <c r="E828" i="12"/>
  <c r="D828" i="12"/>
  <c r="C828" i="12"/>
  <c r="B828" i="12"/>
  <c r="A828" i="12"/>
  <c r="F827" i="12"/>
  <c r="E827" i="12"/>
  <c r="D827" i="12"/>
  <c r="C827" i="12"/>
  <c r="B827" i="12"/>
  <c r="A827" i="12"/>
  <c r="F826" i="12"/>
  <c r="E826" i="12"/>
  <c r="D826" i="12"/>
  <c r="C826" i="12"/>
  <c r="B826" i="12"/>
  <c r="A826" i="12"/>
  <c r="F825" i="12"/>
  <c r="E825" i="12"/>
  <c r="D825" i="12"/>
  <c r="C825" i="12"/>
  <c r="B825" i="12"/>
  <c r="A825" i="12"/>
  <c r="F824" i="12"/>
  <c r="E824" i="12"/>
  <c r="D824" i="12"/>
  <c r="C824" i="12"/>
  <c r="B824" i="12"/>
  <c r="A824" i="12"/>
  <c r="F823" i="12"/>
  <c r="E823" i="12"/>
  <c r="D823" i="12"/>
  <c r="C823" i="12"/>
  <c r="B823" i="12"/>
  <c r="A823" i="12"/>
  <c r="F822" i="12"/>
  <c r="E822" i="12"/>
  <c r="D822" i="12"/>
  <c r="C822" i="12"/>
  <c r="B822" i="12"/>
  <c r="A822" i="12"/>
  <c r="F821" i="12"/>
  <c r="E821" i="12"/>
  <c r="D821" i="12"/>
  <c r="C821" i="12"/>
  <c r="B821" i="12"/>
  <c r="A821" i="12"/>
  <c r="F820" i="12"/>
  <c r="E820" i="12"/>
  <c r="D820" i="12"/>
  <c r="C820" i="12"/>
  <c r="B820" i="12"/>
  <c r="A820" i="12"/>
  <c r="F819" i="12"/>
  <c r="E819" i="12"/>
  <c r="D819" i="12"/>
  <c r="C819" i="12"/>
  <c r="B819" i="12"/>
  <c r="A819" i="12"/>
  <c r="F818" i="12"/>
  <c r="E818" i="12"/>
  <c r="D818" i="12"/>
  <c r="C818" i="12"/>
  <c r="B818" i="12"/>
  <c r="A818" i="12"/>
  <c r="F817" i="12"/>
  <c r="E817" i="12"/>
  <c r="D817" i="12"/>
  <c r="C817" i="12"/>
  <c r="B817" i="12"/>
  <c r="A817" i="12"/>
  <c r="F816" i="12"/>
  <c r="E816" i="12"/>
  <c r="D816" i="12"/>
  <c r="C816" i="12"/>
  <c r="B816" i="12"/>
  <c r="A816" i="12"/>
  <c r="F815" i="12"/>
  <c r="E815" i="12"/>
  <c r="D815" i="12"/>
  <c r="C815" i="12"/>
  <c r="B815" i="12"/>
  <c r="A815" i="12"/>
  <c r="F814" i="12"/>
  <c r="E814" i="12"/>
  <c r="D814" i="12"/>
  <c r="C814" i="12"/>
  <c r="B814" i="12"/>
  <c r="A814" i="12"/>
  <c r="F813" i="12"/>
  <c r="E813" i="12"/>
  <c r="D813" i="12"/>
  <c r="C813" i="12"/>
  <c r="B813" i="12"/>
  <c r="A813" i="12"/>
  <c r="F812" i="12"/>
  <c r="E812" i="12"/>
  <c r="D812" i="12"/>
  <c r="C812" i="12"/>
  <c r="B812" i="12"/>
  <c r="A812" i="12"/>
  <c r="F811" i="12"/>
  <c r="E811" i="12"/>
  <c r="D811" i="12"/>
  <c r="C811" i="12"/>
  <c r="B811" i="12"/>
  <c r="A811" i="12"/>
  <c r="F810" i="12"/>
  <c r="E810" i="12"/>
  <c r="D810" i="12"/>
  <c r="C810" i="12"/>
  <c r="B810" i="12"/>
  <c r="A810" i="12"/>
  <c r="F809" i="12"/>
  <c r="E809" i="12"/>
  <c r="D809" i="12"/>
  <c r="C809" i="12"/>
  <c r="B809" i="12"/>
  <c r="A809" i="12"/>
  <c r="F808" i="12"/>
  <c r="E808" i="12"/>
  <c r="D808" i="12"/>
  <c r="C808" i="12"/>
  <c r="B808" i="12"/>
  <c r="A808" i="12"/>
  <c r="F807" i="12"/>
  <c r="E807" i="12"/>
  <c r="D807" i="12"/>
  <c r="C807" i="12"/>
  <c r="B807" i="12"/>
  <c r="A807" i="12"/>
  <c r="F806" i="12"/>
  <c r="E806" i="12"/>
  <c r="D806" i="12"/>
  <c r="C806" i="12"/>
  <c r="B806" i="12"/>
  <c r="A806" i="12"/>
  <c r="F805" i="12"/>
  <c r="E805" i="12"/>
  <c r="D805" i="12"/>
  <c r="C805" i="12"/>
  <c r="B805" i="12"/>
  <c r="A805" i="12"/>
  <c r="F804" i="12"/>
  <c r="E804" i="12"/>
  <c r="D804" i="12"/>
  <c r="C804" i="12"/>
  <c r="B804" i="12"/>
  <c r="A804" i="12"/>
  <c r="F803" i="12"/>
  <c r="E803" i="12"/>
  <c r="D803" i="12"/>
  <c r="C803" i="12"/>
  <c r="B803" i="12"/>
  <c r="A803" i="12"/>
  <c r="F802" i="12"/>
  <c r="E802" i="12"/>
  <c r="D802" i="12"/>
  <c r="C802" i="12"/>
  <c r="B802" i="12"/>
  <c r="A802" i="12"/>
  <c r="F801" i="12"/>
  <c r="E801" i="12"/>
  <c r="D801" i="12"/>
  <c r="C801" i="12"/>
  <c r="B801" i="12"/>
  <c r="A801" i="12"/>
  <c r="F800" i="12"/>
  <c r="E800" i="12"/>
  <c r="D800" i="12"/>
  <c r="C800" i="12"/>
  <c r="B800" i="12"/>
  <c r="A800" i="12"/>
  <c r="F799" i="12"/>
  <c r="E799" i="12"/>
  <c r="D799" i="12"/>
  <c r="C799" i="12"/>
  <c r="B799" i="12"/>
  <c r="A799" i="12"/>
  <c r="F798" i="12"/>
  <c r="E798" i="12"/>
  <c r="D798" i="12"/>
  <c r="C798" i="12"/>
  <c r="B798" i="12"/>
  <c r="A798" i="12"/>
  <c r="F797" i="12"/>
  <c r="E797" i="12"/>
  <c r="D797" i="12"/>
  <c r="C797" i="12"/>
  <c r="B797" i="12"/>
  <c r="A797" i="12"/>
  <c r="F796" i="12"/>
  <c r="E796" i="12"/>
  <c r="D796" i="12"/>
  <c r="C796" i="12"/>
  <c r="B796" i="12"/>
  <c r="A796" i="12"/>
  <c r="F795" i="12"/>
  <c r="E795" i="12"/>
  <c r="D795" i="12"/>
  <c r="C795" i="12"/>
  <c r="B795" i="12"/>
  <c r="A795" i="12"/>
  <c r="F794" i="12"/>
  <c r="E794" i="12"/>
  <c r="D794" i="12"/>
  <c r="C794" i="12"/>
  <c r="B794" i="12"/>
  <c r="A794" i="12"/>
  <c r="F793" i="12"/>
  <c r="E793" i="12"/>
  <c r="D793" i="12"/>
  <c r="C793" i="12"/>
  <c r="B793" i="12"/>
  <c r="A793" i="12"/>
  <c r="F792" i="12"/>
  <c r="E792" i="12"/>
  <c r="D792" i="12"/>
  <c r="C792" i="12"/>
  <c r="B792" i="12"/>
  <c r="A792" i="12"/>
  <c r="F791" i="12"/>
  <c r="E791" i="12"/>
  <c r="D791" i="12"/>
  <c r="C791" i="12"/>
  <c r="B791" i="12"/>
  <c r="A791" i="12"/>
  <c r="F790" i="12"/>
  <c r="E790" i="12"/>
  <c r="D790" i="12"/>
  <c r="C790" i="12"/>
  <c r="B790" i="12"/>
  <c r="A790" i="12"/>
  <c r="F789" i="12"/>
  <c r="E789" i="12"/>
  <c r="D789" i="12"/>
  <c r="C789" i="12"/>
  <c r="B789" i="12"/>
  <c r="A789" i="12"/>
  <c r="F788" i="12"/>
  <c r="E788" i="12"/>
  <c r="D788" i="12"/>
  <c r="C788" i="12"/>
  <c r="B788" i="12"/>
  <c r="A788" i="12"/>
  <c r="F787" i="12"/>
  <c r="E787" i="12"/>
  <c r="D787" i="12"/>
  <c r="C787" i="12"/>
  <c r="B787" i="12"/>
  <c r="A787" i="12"/>
  <c r="F786" i="12"/>
  <c r="E786" i="12"/>
  <c r="D786" i="12"/>
  <c r="C786" i="12"/>
  <c r="B786" i="12"/>
  <c r="A786" i="12"/>
  <c r="F785" i="12"/>
  <c r="E785" i="12"/>
  <c r="D785" i="12"/>
  <c r="C785" i="12"/>
  <c r="B785" i="12"/>
  <c r="A785" i="12"/>
  <c r="F784" i="12"/>
  <c r="E784" i="12"/>
  <c r="D784" i="12"/>
  <c r="C784" i="12"/>
  <c r="B784" i="12"/>
  <c r="A784" i="12"/>
  <c r="F783" i="12"/>
  <c r="E783" i="12"/>
  <c r="D783" i="12"/>
  <c r="C783" i="12"/>
  <c r="B783" i="12"/>
  <c r="A783" i="12"/>
  <c r="F782" i="12"/>
  <c r="E782" i="12"/>
  <c r="D782" i="12"/>
  <c r="C782" i="12"/>
  <c r="B782" i="12"/>
  <c r="A782" i="12"/>
  <c r="F781" i="12"/>
  <c r="E781" i="12"/>
  <c r="D781" i="12"/>
  <c r="C781" i="12"/>
  <c r="B781" i="12"/>
  <c r="A781" i="12"/>
  <c r="F780" i="12"/>
  <c r="E780" i="12"/>
  <c r="D780" i="12"/>
  <c r="C780" i="12"/>
  <c r="B780" i="12"/>
  <c r="A780" i="12"/>
  <c r="F779" i="12"/>
  <c r="E779" i="12"/>
  <c r="D779" i="12"/>
  <c r="C779" i="12"/>
  <c r="B779" i="12"/>
  <c r="A779" i="12"/>
  <c r="F778" i="12"/>
  <c r="E778" i="12"/>
  <c r="D778" i="12"/>
  <c r="C778" i="12"/>
  <c r="B778" i="12"/>
  <c r="A778" i="12"/>
  <c r="F777" i="12"/>
  <c r="E777" i="12"/>
  <c r="D777" i="12"/>
  <c r="C777" i="12"/>
  <c r="B777" i="12"/>
  <c r="A777" i="12"/>
  <c r="F776" i="12"/>
  <c r="E776" i="12"/>
  <c r="D776" i="12"/>
  <c r="C776" i="12"/>
  <c r="B776" i="12"/>
  <c r="A776" i="12"/>
  <c r="F775" i="12"/>
  <c r="E775" i="12"/>
  <c r="D775" i="12"/>
  <c r="C775" i="12"/>
  <c r="B775" i="12"/>
  <c r="A775" i="12"/>
  <c r="F774" i="12"/>
  <c r="E774" i="12"/>
  <c r="D774" i="12"/>
  <c r="C774" i="12"/>
  <c r="B774" i="12"/>
  <c r="A774" i="12"/>
  <c r="F773" i="12"/>
  <c r="E773" i="12"/>
  <c r="D773" i="12"/>
  <c r="C773" i="12"/>
  <c r="B773" i="12"/>
  <c r="A773" i="12"/>
  <c r="F772" i="12"/>
  <c r="E772" i="12"/>
  <c r="D772" i="12"/>
  <c r="C772" i="12"/>
  <c r="B772" i="12"/>
  <c r="A772" i="12"/>
  <c r="F771" i="12"/>
  <c r="E771" i="12"/>
  <c r="D771" i="12"/>
  <c r="C771" i="12"/>
  <c r="B771" i="12"/>
  <c r="A771" i="12"/>
  <c r="F770" i="12"/>
  <c r="E770" i="12"/>
  <c r="D770" i="12"/>
  <c r="C770" i="12"/>
  <c r="B770" i="12"/>
  <c r="A770" i="12"/>
  <c r="F769" i="12"/>
  <c r="E769" i="12"/>
  <c r="D769" i="12"/>
  <c r="C769" i="12"/>
  <c r="B769" i="12"/>
  <c r="A769" i="12"/>
  <c r="F768" i="12"/>
  <c r="E768" i="12"/>
  <c r="D768" i="12"/>
  <c r="C768" i="12"/>
  <c r="B768" i="12"/>
  <c r="A768" i="12"/>
  <c r="F767" i="12"/>
  <c r="E767" i="12"/>
  <c r="D767" i="12"/>
  <c r="C767" i="12"/>
  <c r="B767" i="12"/>
  <c r="A767" i="12"/>
  <c r="F766" i="12"/>
  <c r="E766" i="12"/>
  <c r="D766" i="12"/>
  <c r="C766" i="12"/>
  <c r="B766" i="12"/>
  <c r="A766" i="12"/>
  <c r="F765" i="12"/>
  <c r="E765" i="12"/>
  <c r="D765" i="12"/>
  <c r="C765" i="12"/>
  <c r="B765" i="12"/>
  <c r="A765" i="12"/>
  <c r="F764" i="12"/>
  <c r="E764" i="12"/>
  <c r="D764" i="12"/>
  <c r="C764" i="12"/>
  <c r="B764" i="12"/>
  <c r="A764" i="12"/>
  <c r="F763" i="12"/>
  <c r="E763" i="12"/>
  <c r="D763" i="12"/>
  <c r="C763" i="12"/>
  <c r="B763" i="12"/>
  <c r="A763" i="12"/>
  <c r="F762" i="12"/>
  <c r="E762" i="12"/>
  <c r="D762" i="12"/>
  <c r="C762" i="12"/>
  <c r="B762" i="12"/>
  <c r="A762" i="12"/>
  <c r="F761" i="12"/>
  <c r="E761" i="12"/>
  <c r="D761" i="12"/>
  <c r="C761" i="12"/>
  <c r="B761" i="12"/>
  <c r="A761" i="12"/>
  <c r="F760" i="12"/>
  <c r="E760" i="12"/>
  <c r="D760" i="12"/>
  <c r="C760" i="12"/>
  <c r="B760" i="12"/>
  <c r="A760" i="12"/>
  <c r="F759" i="12"/>
  <c r="E759" i="12"/>
  <c r="D759" i="12"/>
  <c r="C759" i="12"/>
  <c r="B759" i="12"/>
  <c r="A759" i="12"/>
  <c r="F758" i="12"/>
  <c r="E758" i="12"/>
  <c r="D758" i="12"/>
  <c r="C758" i="12"/>
  <c r="B758" i="12"/>
  <c r="A758" i="12"/>
  <c r="F757" i="12"/>
  <c r="E757" i="12"/>
  <c r="D757" i="12"/>
  <c r="C757" i="12"/>
  <c r="B757" i="12"/>
  <c r="A757" i="12"/>
  <c r="F756" i="12"/>
  <c r="E756" i="12"/>
  <c r="D756" i="12"/>
  <c r="C756" i="12"/>
  <c r="B756" i="12"/>
  <c r="A756" i="12"/>
  <c r="F755" i="12"/>
  <c r="E755" i="12"/>
  <c r="D755" i="12"/>
  <c r="C755" i="12"/>
  <c r="B755" i="12"/>
  <c r="A755" i="12"/>
  <c r="F754" i="12"/>
  <c r="E754" i="12"/>
  <c r="D754" i="12"/>
  <c r="C754" i="12"/>
  <c r="B754" i="12"/>
  <c r="A754" i="12"/>
  <c r="F753" i="12"/>
  <c r="E753" i="12"/>
  <c r="D753" i="12"/>
  <c r="C753" i="12"/>
  <c r="B753" i="12"/>
  <c r="A753" i="12"/>
  <c r="F752" i="12"/>
  <c r="E752" i="12"/>
  <c r="D752" i="12"/>
  <c r="C752" i="12"/>
  <c r="B752" i="12"/>
  <c r="A752" i="12"/>
  <c r="F751" i="12"/>
  <c r="E751" i="12"/>
  <c r="D751" i="12"/>
  <c r="C751" i="12"/>
  <c r="B751" i="12"/>
  <c r="A751" i="12"/>
  <c r="F750" i="12"/>
  <c r="E750" i="12"/>
  <c r="D750" i="12"/>
  <c r="C750" i="12"/>
  <c r="B750" i="12"/>
  <c r="A750" i="12"/>
  <c r="F749" i="12"/>
  <c r="E749" i="12"/>
  <c r="D749" i="12"/>
  <c r="C749" i="12"/>
  <c r="B749" i="12"/>
  <c r="A749" i="12"/>
  <c r="F748" i="12"/>
  <c r="E748" i="12"/>
  <c r="D748" i="12"/>
  <c r="C748" i="12"/>
  <c r="B748" i="12"/>
  <c r="A748" i="12"/>
  <c r="F747" i="12"/>
  <c r="E747" i="12"/>
  <c r="D747" i="12"/>
  <c r="C747" i="12"/>
  <c r="B747" i="12"/>
  <c r="A747" i="12"/>
  <c r="F746" i="12"/>
  <c r="E746" i="12"/>
  <c r="D746" i="12"/>
  <c r="C746" i="12"/>
  <c r="B746" i="12"/>
  <c r="A746" i="12"/>
  <c r="F745" i="12"/>
  <c r="E745" i="12"/>
  <c r="D745" i="12"/>
  <c r="C745" i="12"/>
  <c r="B745" i="12"/>
  <c r="A745" i="12"/>
  <c r="F744" i="12"/>
  <c r="E744" i="12"/>
  <c r="D744" i="12"/>
  <c r="C744" i="12"/>
  <c r="B744" i="12"/>
  <c r="A744" i="12"/>
  <c r="F743" i="12"/>
  <c r="E743" i="12"/>
  <c r="D743" i="12"/>
  <c r="C743" i="12"/>
  <c r="B743" i="12"/>
  <c r="A743" i="12"/>
  <c r="F742" i="12"/>
  <c r="E742" i="12"/>
  <c r="D742" i="12"/>
  <c r="C742" i="12"/>
  <c r="B742" i="12"/>
  <c r="A742" i="12"/>
  <c r="F741" i="12"/>
  <c r="E741" i="12"/>
  <c r="D741" i="12"/>
  <c r="C741" i="12"/>
  <c r="B741" i="12"/>
  <c r="A741" i="12"/>
  <c r="F740" i="12"/>
  <c r="E740" i="12"/>
  <c r="D740" i="12"/>
  <c r="C740" i="12"/>
  <c r="B740" i="12"/>
  <c r="A740" i="12"/>
  <c r="F739" i="12"/>
  <c r="E739" i="12"/>
  <c r="D739" i="12"/>
  <c r="C739" i="12"/>
  <c r="B739" i="12"/>
  <c r="A739" i="12"/>
  <c r="F738" i="12"/>
  <c r="E738" i="12"/>
  <c r="D738" i="12"/>
  <c r="C738" i="12"/>
  <c r="B738" i="12"/>
  <c r="A738" i="12"/>
  <c r="F737" i="12"/>
  <c r="E737" i="12"/>
  <c r="D737" i="12"/>
  <c r="C737" i="12"/>
  <c r="B737" i="12"/>
  <c r="A737" i="12"/>
  <c r="F736" i="12"/>
  <c r="E736" i="12"/>
  <c r="D736" i="12"/>
  <c r="C736" i="12"/>
  <c r="B736" i="12"/>
  <c r="A736" i="12"/>
  <c r="F735" i="12"/>
  <c r="E735" i="12"/>
  <c r="D735" i="12"/>
  <c r="C735" i="12"/>
  <c r="B735" i="12"/>
  <c r="A735" i="12"/>
  <c r="F734" i="12"/>
  <c r="E734" i="12"/>
  <c r="D734" i="12"/>
  <c r="C734" i="12"/>
  <c r="B734" i="12"/>
  <c r="A734" i="12"/>
  <c r="F733" i="12"/>
  <c r="E733" i="12"/>
  <c r="D733" i="12"/>
  <c r="C733" i="12"/>
  <c r="B733" i="12"/>
  <c r="A733" i="12"/>
  <c r="F732" i="12"/>
  <c r="E732" i="12"/>
  <c r="D732" i="12"/>
  <c r="C732" i="12"/>
  <c r="B732" i="12"/>
  <c r="A732" i="12"/>
  <c r="F731" i="12"/>
  <c r="E731" i="12"/>
  <c r="D731" i="12"/>
  <c r="C731" i="12"/>
  <c r="B731" i="12"/>
  <c r="A731" i="12"/>
  <c r="F730" i="12"/>
  <c r="E730" i="12"/>
  <c r="D730" i="12"/>
  <c r="C730" i="12"/>
  <c r="B730" i="12"/>
  <c r="A730" i="12"/>
  <c r="F729" i="12"/>
  <c r="E729" i="12"/>
  <c r="D729" i="12"/>
  <c r="C729" i="12"/>
  <c r="B729" i="12"/>
  <c r="A729" i="12"/>
  <c r="F728" i="12"/>
  <c r="E728" i="12"/>
  <c r="D728" i="12"/>
  <c r="C728" i="12"/>
  <c r="B728" i="12"/>
  <c r="A728" i="12"/>
  <c r="F727" i="12"/>
  <c r="E727" i="12"/>
  <c r="D727" i="12"/>
  <c r="C727" i="12"/>
  <c r="B727" i="12"/>
  <c r="A727" i="12"/>
  <c r="F726" i="12"/>
  <c r="E726" i="12"/>
  <c r="D726" i="12"/>
  <c r="C726" i="12"/>
  <c r="B726" i="12"/>
  <c r="A726" i="12"/>
  <c r="F725" i="12"/>
  <c r="E725" i="12"/>
  <c r="D725" i="12"/>
  <c r="C725" i="12"/>
  <c r="B725" i="12"/>
  <c r="A725" i="12"/>
  <c r="F724" i="12"/>
  <c r="E724" i="12"/>
  <c r="D724" i="12"/>
  <c r="C724" i="12"/>
  <c r="B724" i="12"/>
  <c r="A724" i="12"/>
  <c r="F723" i="12"/>
  <c r="E723" i="12"/>
  <c r="D723" i="12"/>
  <c r="C723" i="12"/>
  <c r="B723" i="12"/>
  <c r="A723" i="12"/>
  <c r="F722" i="12"/>
  <c r="E722" i="12"/>
  <c r="D722" i="12"/>
  <c r="C722" i="12"/>
  <c r="B722" i="12"/>
  <c r="A722" i="12"/>
  <c r="F721" i="12"/>
  <c r="E721" i="12"/>
  <c r="D721" i="12"/>
  <c r="C721" i="12"/>
  <c r="B721" i="12"/>
  <c r="A721" i="12"/>
  <c r="F720" i="12"/>
  <c r="E720" i="12"/>
  <c r="D720" i="12"/>
  <c r="C720" i="12"/>
  <c r="B720" i="12"/>
  <c r="A720" i="12"/>
  <c r="F719" i="12"/>
  <c r="E719" i="12"/>
  <c r="D719" i="12"/>
  <c r="C719" i="12"/>
  <c r="B719" i="12"/>
  <c r="A719" i="12"/>
  <c r="F718" i="12"/>
  <c r="E718" i="12"/>
  <c r="D718" i="12"/>
  <c r="C718" i="12"/>
  <c r="B718" i="12"/>
  <c r="A718" i="12"/>
  <c r="F717" i="12"/>
  <c r="E717" i="12"/>
  <c r="D717" i="12"/>
  <c r="C717" i="12"/>
  <c r="B717" i="12"/>
  <c r="A717" i="12"/>
  <c r="F716" i="12"/>
  <c r="E716" i="12"/>
  <c r="D716" i="12"/>
  <c r="C716" i="12"/>
  <c r="B716" i="12"/>
  <c r="A716" i="12"/>
  <c r="F715" i="12"/>
  <c r="E715" i="12"/>
  <c r="D715" i="12"/>
  <c r="C715" i="12"/>
  <c r="B715" i="12"/>
  <c r="A715" i="12"/>
  <c r="F714" i="12"/>
  <c r="E714" i="12"/>
  <c r="D714" i="12"/>
  <c r="C714" i="12"/>
  <c r="B714" i="12"/>
  <c r="A714" i="12"/>
  <c r="F713" i="12"/>
  <c r="E713" i="12"/>
  <c r="D713" i="12"/>
  <c r="C713" i="12"/>
  <c r="B713" i="12"/>
  <c r="A713" i="12"/>
  <c r="F712" i="12"/>
  <c r="E712" i="12"/>
  <c r="D712" i="12"/>
  <c r="C712" i="12"/>
  <c r="B712" i="12"/>
  <c r="A712" i="12"/>
  <c r="F711" i="12"/>
  <c r="E711" i="12"/>
  <c r="D711" i="12"/>
  <c r="C711" i="12"/>
  <c r="B711" i="12"/>
  <c r="A711" i="12"/>
  <c r="F710" i="12"/>
  <c r="E710" i="12"/>
  <c r="D710" i="12"/>
  <c r="C710" i="12"/>
  <c r="B710" i="12"/>
  <c r="A710" i="12"/>
  <c r="F709" i="12"/>
  <c r="E709" i="12"/>
  <c r="D709" i="12"/>
  <c r="C709" i="12"/>
  <c r="B709" i="12"/>
  <c r="A709" i="12"/>
  <c r="F708" i="12"/>
  <c r="E708" i="12"/>
  <c r="D708" i="12"/>
  <c r="C708" i="12"/>
  <c r="B708" i="12"/>
  <c r="A708" i="12"/>
  <c r="F707" i="12"/>
  <c r="E707" i="12"/>
  <c r="D707" i="12"/>
  <c r="C707" i="12"/>
  <c r="B707" i="12"/>
  <c r="A707" i="12"/>
  <c r="F706" i="12"/>
  <c r="E706" i="12"/>
  <c r="D706" i="12"/>
  <c r="C706" i="12"/>
  <c r="B706" i="12"/>
  <c r="A706" i="12"/>
  <c r="F705" i="12"/>
  <c r="E705" i="12"/>
  <c r="D705" i="12"/>
  <c r="C705" i="12"/>
  <c r="B705" i="12"/>
  <c r="A705" i="12"/>
  <c r="F704" i="12"/>
  <c r="E704" i="12"/>
  <c r="D704" i="12"/>
  <c r="C704" i="12"/>
  <c r="B704" i="12"/>
  <c r="A704" i="12"/>
  <c r="F703" i="12"/>
  <c r="E703" i="12"/>
  <c r="D703" i="12"/>
  <c r="C703" i="12"/>
  <c r="B703" i="12"/>
  <c r="A703" i="12"/>
  <c r="E702" i="12"/>
  <c r="D702" i="12"/>
  <c r="C702" i="12"/>
  <c r="B702" i="12"/>
  <c r="A702" i="12"/>
  <c r="E701" i="12"/>
  <c r="D701" i="12"/>
  <c r="C701" i="12"/>
  <c r="B701" i="12"/>
  <c r="A701" i="12"/>
  <c r="E700" i="12"/>
  <c r="D700" i="12"/>
  <c r="C700" i="12"/>
  <c r="B700" i="12"/>
  <c r="A700" i="12"/>
  <c r="E699" i="12"/>
  <c r="D699" i="12"/>
  <c r="C699" i="12"/>
  <c r="B699" i="12"/>
  <c r="A699" i="12"/>
  <c r="E698" i="12"/>
  <c r="D698" i="12"/>
  <c r="C698" i="12"/>
  <c r="B698" i="12"/>
  <c r="A698" i="12"/>
  <c r="E697" i="12"/>
  <c r="D697" i="12"/>
  <c r="C697" i="12"/>
  <c r="B697" i="12"/>
  <c r="A697" i="12"/>
  <c r="E696" i="12"/>
  <c r="D696" i="12"/>
  <c r="C696" i="12"/>
  <c r="B696" i="12"/>
  <c r="A696" i="12"/>
  <c r="E695" i="12"/>
  <c r="D695" i="12"/>
  <c r="C695" i="12"/>
  <c r="B695" i="12"/>
  <c r="A695" i="12"/>
  <c r="E694" i="12"/>
  <c r="D694" i="12"/>
  <c r="C694" i="12"/>
  <c r="B694" i="12"/>
  <c r="A694" i="12"/>
  <c r="F693" i="12"/>
  <c r="E693" i="12"/>
  <c r="D693" i="12"/>
  <c r="C693" i="12"/>
  <c r="B693" i="12"/>
  <c r="A693" i="12"/>
  <c r="F692" i="12"/>
  <c r="E692" i="12"/>
  <c r="D692" i="12"/>
  <c r="C692" i="12"/>
  <c r="B692" i="12"/>
  <c r="A692" i="12"/>
  <c r="F691" i="12"/>
  <c r="E691" i="12"/>
  <c r="D691" i="12"/>
  <c r="C691" i="12"/>
  <c r="B691" i="12"/>
  <c r="A691" i="12"/>
  <c r="F690" i="12"/>
  <c r="E690" i="12"/>
  <c r="D690" i="12"/>
  <c r="C690" i="12"/>
  <c r="B690" i="12"/>
  <c r="A690" i="12"/>
  <c r="F689" i="12"/>
  <c r="E689" i="12"/>
  <c r="D689" i="12"/>
  <c r="C689" i="12"/>
  <c r="B689" i="12"/>
  <c r="A689" i="12"/>
  <c r="F688" i="12"/>
  <c r="E688" i="12"/>
  <c r="D688" i="12"/>
  <c r="C688" i="12"/>
  <c r="B688" i="12"/>
  <c r="A688" i="12"/>
  <c r="F687" i="12"/>
  <c r="E687" i="12"/>
  <c r="D687" i="12"/>
  <c r="C687" i="12"/>
  <c r="B687" i="12"/>
  <c r="A687" i="12"/>
  <c r="F686" i="12"/>
  <c r="E686" i="12"/>
  <c r="D686" i="12"/>
  <c r="C686" i="12"/>
  <c r="B686" i="12"/>
  <c r="A686" i="12"/>
  <c r="F685" i="12"/>
  <c r="E685" i="12"/>
  <c r="D685" i="12"/>
  <c r="C685" i="12"/>
  <c r="B685" i="12"/>
  <c r="A685" i="12"/>
  <c r="F684" i="12"/>
  <c r="E684" i="12"/>
  <c r="D684" i="12"/>
  <c r="C684" i="12"/>
  <c r="B684" i="12"/>
  <c r="A684" i="12"/>
  <c r="F683" i="12"/>
  <c r="E683" i="12"/>
  <c r="D683" i="12"/>
  <c r="C683" i="12"/>
  <c r="B683" i="12"/>
  <c r="A683" i="12"/>
  <c r="F682" i="12"/>
  <c r="E682" i="12"/>
  <c r="D682" i="12"/>
  <c r="C682" i="12"/>
  <c r="B682" i="12"/>
  <c r="A682" i="12"/>
  <c r="F681" i="12"/>
  <c r="E681" i="12"/>
  <c r="D681" i="12"/>
  <c r="C681" i="12"/>
  <c r="B681" i="12"/>
  <c r="A681" i="12"/>
  <c r="F680" i="12"/>
  <c r="E680" i="12"/>
  <c r="D680" i="12"/>
  <c r="C680" i="12"/>
  <c r="B680" i="12"/>
  <c r="A680" i="12"/>
  <c r="F679" i="12"/>
  <c r="E679" i="12"/>
  <c r="D679" i="12"/>
  <c r="C679" i="12"/>
  <c r="B679" i="12"/>
  <c r="A679" i="12"/>
  <c r="F678" i="12"/>
  <c r="E678" i="12"/>
  <c r="D678" i="12"/>
  <c r="C678" i="12"/>
  <c r="B678" i="12"/>
  <c r="A678" i="12"/>
  <c r="F677" i="12"/>
  <c r="E677" i="12"/>
  <c r="D677" i="12"/>
  <c r="C677" i="12"/>
  <c r="B677" i="12"/>
  <c r="A677" i="12"/>
  <c r="F676" i="12"/>
  <c r="E676" i="12"/>
  <c r="D676" i="12"/>
  <c r="C676" i="12"/>
  <c r="B676" i="12"/>
  <c r="A676" i="12"/>
  <c r="F675" i="12"/>
  <c r="E675" i="12"/>
  <c r="D675" i="12"/>
  <c r="C675" i="12"/>
  <c r="B675" i="12"/>
  <c r="A675" i="12"/>
  <c r="F674" i="12"/>
  <c r="E674" i="12"/>
  <c r="D674" i="12"/>
  <c r="C674" i="12"/>
  <c r="B674" i="12"/>
  <c r="A674" i="12"/>
  <c r="F673" i="12"/>
  <c r="E673" i="12"/>
  <c r="D673" i="12"/>
  <c r="C673" i="12"/>
  <c r="B673" i="12"/>
  <c r="A673" i="12"/>
  <c r="F672" i="12"/>
  <c r="E672" i="12"/>
  <c r="D672" i="12"/>
  <c r="C672" i="12"/>
  <c r="B672" i="12"/>
  <c r="A672" i="12"/>
  <c r="F671" i="12"/>
  <c r="E671" i="12"/>
  <c r="D671" i="12"/>
  <c r="C671" i="12"/>
  <c r="B671" i="12"/>
  <c r="A671" i="12"/>
  <c r="F670" i="12"/>
  <c r="E670" i="12"/>
  <c r="D670" i="12"/>
  <c r="C670" i="12"/>
  <c r="B670" i="12"/>
  <c r="A670" i="12"/>
  <c r="F669" i="12"/>
  <c r="E669" i="12"/>
  <c r="D669" i="12"/>
  <c r="C669" i="12"/>
  <c r="B669" i="12"/>
  <c r="A669" i="12"/>
  <c r="F668" i="12"/>
  <c r="E668" i="12"/>
  <c r="D668" i="12"/>
  <c r="C668" i="12"/>
  <c r="B668" i="12"/>
  <c r="A668" i="12"/>
  <c r="F667" i="12"/>
  <c r="E667" i="12"/>
  <c r="D667" i="12"/>
  <c r="C667" i="12"/>
  <c r="B667" i="12"/>
  <c r="A667" i="12"/>
  <c r="F666" i="12"/>
  <c r="E666" i="12"/>
  <c r="D666" i="12"/>
  <c r="C666" i="12"/>
  <c r="B666" i="12"/>
  <c r="A666" i="12"/>
  <c r="F665" i="12"/>
  <c r="E665" i="12"/>
  <c r="D665" i="12"/>
  <c r="C665" i="12"/>
  <c r="B665" i="12"/>
  <c r="A665" i="12"/>
  <c r="F664" i="12"/>
  <c r="E664" i="12"/>
  <c r="D664" i="12"/>
  <c r="C664" i="12"/>
  <c r="B664" i="12"/>
  <c r="A664" i="12"/>
  <c r="F663" i="12"/>
  <c r="E663" i="12"/>
  <c r="D663" i="12"/>
  <c r="C663" i="12"/>
  <c r="B663" i="12"/>
  <c r="A663" i="12"/>
  <c r="F662" i="12"/>
  <c r="E662" i="12"/>
  <c r="D662" i="12"/>
  <c r="C662" i="12"/>
  <c r="B662" i="12"/>
  <c r="A662" i="12"/>
  <c r="F661" i="12"/>
  <c r="E661" i="12"/>
  <c r="D661" i="12"/>
  <c r="C661" i="12"/>
  <c r="B661" i="12"/>
  <c r="A661" i="12"/>
  <c r="F660" i="12"/>
  <c r="E660" i="12"/>
  <c r="D660" i="12"/>
  <c r="C660" i="12"/>
  <c r="B660" i="12"/>
  <c r="A660" i="12"/>
  <c r="F659" i="12"/>
  <c r="E659" i="12"/>
  <c r="D659" i="12"/>
  <c r="C659" i="12"/>
  <c r="B659" i="12"/>
  <c r="A659" i="12"/>
  <c r="F658" i="12"/>
  <c r="E658" i="12"/>
  <c r="D658" i="12"/>
  <c r="C658" i="12"/>
  <c r="B658" i="12"/>
  <c r="A658" i="12"/>
  <c r="F657" i="12"/>
  <c r="E657" i="12"/>
  <c r="D657" i="12"/>
  <c r="C657" i="12"/>
  <c r="B657" i="12"/>
  <c r="A657" i="12"/>
  <c r="F656" i="12"/>
  <c r="E656" i="12"/>
  <c r="D656" i="12"/>
  <c r="C656" i="12"/>
  <c r="B656" i="12"/>
  <c r="A656" i="12"/>
  <c r="F655" i="12"/>
  <c r="E655" i="12"/>
  <c r="D655" i="12"/>
  <c r="C655" i="12"/>
  <c r="B655" i="12"/>
  <c r="A655" i="12"/>
  <c r="F654" i="12"/>
  <c r="E654" i="12"/>
  <c r="D654" i="12"/>
  <c r="C654" i="12"/>
  <c r="B654" i="12"/>
  <c r="A654" i="12"/>
  <c r="F653" i="12"/>
  <c r="E653" i="12"/>
  <c r="D653" i="12"/>
  <c r="C653" i="12"/>
  <c r="B653" i="12"/>
  <c r="A653" i="12"/>
  <c r="F652" i="12"/>
  <c r="E652" i="12"/>
  <c r="D652" i="12"/>
  <c r="C652" i="12"/>
  <c r="B652" i="12"/>
  <c r="A652" i="12"/>
  <c r="F651" i="12"/>
  <c r="E651" i="12"/>
  <c r="D651" i="12"/>
  <c r="C651" i="12"/>
  <c r="B651" i="12"/>
  <c r="A651" i="12"/>
  <c r="F650" i="12"/>
  <c r="E650" i="12"/>
  <c r="D650" i="12"/>
  <c r="C650" i="12"/>
  <c r="B650" i="12"/>
  <c r="A650" i="12"/>
  <c r="F649" i="12"/>
  <c r="E649" i="12"/>
  <c r="D649" i="12"/>
  <c r="C649" i="12"/>
  <c r="B649" i="12"/>
  <c r="A649" i="12"/>
  <c r="F648" i="12"/>
  <c r="E648" i="12"/>
  <c r="D648" i="12"/>
  <c r="C648" i="12"/>
  <c r="B648" i="12"/>
  <c r="A648" i="12"/>
  <c r="F647" i="12"/>
  <c r="E647" i="12"/>
  <c r="D647" i="12"/>
  <c r="C647" i="12"/>
  <c r="B647" i="12"/>
  <c r="A647" i="12"/>
  <c r="F646" i="12"/>
  <c r="E646" i="12"/>
  <c r="D646" i="12"/>
  <c r="C646" i="12"/>
  <c r="B646" i="12"/>
  <c r="A646" i="12"/>
  <c r="F645" i="12"/>
  <c r="E645" i="12"/>
  <c r="D645" i="12"/>
  <c r="C645" i="12"/>
  <c r="B645" i="12"/>
  <c r="A645" i="12"/>
  <c r="F644" i="12"/>
  <c r="E644" i="12"/>
  <c r="D644" i="12"/>
  <c r="C644" i="12"/>
  <c r="B644" i="12"/>
  <c r="A644" i="12"/>
  <c r="F643" i="12"/>
  <c r="E643" i="12"/>
  <c r="D643" i="12"/>
  <c r="C643" i="12"/>
  <c r="B643" i="12"/>
  <c r="A643" i="12"/>
  <c r="F642" i="12"/>
  <c r="E642" i="12"/>
  <c r="D642" i="12"/>
  <c r="C642" i="12"/>
  <c r="B642" i="12"/>
  <c r="A642" i="12"/>
  <c r="F641" i="12"/>
  <c r="E641" i="12"/>
  <c r="D641" i="12"/>
  <c r="C641" i="12"/>
  <c r="B641" i="12"/>
  <c r="A641" i="12"/>
  <c r="F640" i="12"/>
  <c r="E640" i="12"/>
  <c r="D640" i="12"/>
  <c r="C640" i="12"/>
  <c r="B640" i="12"/>
  <c r="A640" i="12"/>
  <c r="F639" i="12"/>
  <c r="E639" i="12"/>
  <c r="D639" i="12"/>
  <c r="C639" i="12"/>
  <c r="B639" i="12"/>
  <c r="A639" i="12"/>
  <c r="F638" i="12"/>
  <c r="E638" i="12"/>
  <c r="D638" i="12"/>
  <c r="C638" i="12"/>
  <c r="B638" i="12"/>
  <c r="A638" i="12"/>
  <c r="F637" i="12"/>
  <c r="E637" i="12"/>
  <c r="D637" i="12"/>
  <c r="C637" i="12"/>
  <c r="B637" i="12"/>
  <c r="A637" i="12"/>
  <c r="F636" i="12"/>
  <c r="E636" i="12"/>
  <c r="D636" i="12"/>
  <c r="C636" i="12"/>
  <c r="B636" i="12"/>
  <c r="A636" i="12"/>
  <c r="F635" i="12"/>
  <c r="E635" i="12"/>
  <c r="D635" i="12"/>
  <c r="C635" i="12"/>
  <c r="B635" i="12"/>
  <c r="A635" i="12"/>
  <c r="F634" i="12"/>
  <c r="E634" i="12"/>
  <c r="D634" i="12"/>
  <c r="C634" i="12"/>
  <c r="B634" i="12"/>
  <c r="A634" i="12"/>
  <c r="F633" i="12"/>
  <c r="E633" i="12"/>
  <c r="D633" i="12"/>
  <c r="C633" i="12"/>
  <c r="B633" i="12"/>
  <c r="A633" i="12"/>
  <c r="F632" i="12"/>
  <c r="E632" i="12"/>
  <c r="D632" i="12"/>
  <c r="C632" i="12"/>
  <c r="B632" i="12"/>
  <c r="A632" i="12"/>
  <c r="F631" i="12"/>
  <c r="E631" i="12"/>
  <c r="D631" i="12"/>
  <c r="C631" i="12"/>
  <c r="B631" i="12"/>
  <c r="A631" i="12"/>
  <c r="F630" i="12"/>
  <c r="E630" i="12"/>
  <c r="D630" i="12"/>
  <c r="C630" i="12"/>
  <c r="B630" i="12"/>
  <c r="A630" i="12"/>
  <c r="F629" i="12"/>
  <c r="E629" i="12"/>
  <c r="D629" i="12"/>
  <c r="C629" i="12"/>
  <c r="B629" i="12"/>
  <c r="A629" i="12"/>
  <c r="F628" i="12"/>
  <c r="E628" i="12"/>
  <c r="D628" i="12"/>
  <c r="C628" i="12"/>
  <c r="B628" i="12"/>
  <c r="A628" i="12"/>
  <c r="F627" i="12"/>
  <c r="E627" i="12"/>
  <c r="D627" i="12"/>
  <c r="C627" i="12"/>
  <c r="B627" i="12"/>
  <c r="A627" i="12"/>
  <c r="F626" i="12"/>
  <c r="E626" i="12"/>
  <c r="D626" i="12"/>
  <c r="C626" i="12"/>
  <c r="B626" i="12"/>
  <c r="A626" i="12"/>
  <c r="F625" i="12"/>
  <c r="E625" i="12"/>
  <c r="D625" i="12"/>
  <c r="C625" i="12"/>
  <c r="B625" i="12"/>
  <c r="A625" i="12"/>
  <c r="F624" i="12"/>
  <c r="E624" i="12"/>
  <c r="D624" i="12"/>
  <c r="C624" i="12"/>
  <c r="B624" i="12"/>
  <c r="A624" i="12"/>
  <c r="F623" i="12"/>
  <c r="E623" i="12"/>
  <c r="D623" i="12"/>
  <c r="C623" i="12"/>
  <c r="B623" i="12"/>
  <c r="A623" i="12"/>
  <c r="F622" i="12"/>
  <c r="E622" i="12"/>
  <c r="D622" i="12"/>
  <c r="C622" i="12"/>
  <c r="B622" i="12"/>
  <c r="A622" i="12"/>
  <c r="F621" i="12"/>
  <c r="E621" i="12"/>
  <c r="D621" i="12"/>
  <c r="C621" i="12"/>
  <c r="B621" i="12"/>
  <c r="A621" i="12"/>
  <c r="F620" i="12"/>
  <c r="E620" i="12"/>
  <c r="D620" i="12"/>
  <c r="C620" i="12"/>
  <c r="B620" i="12"/>
  <c r="A620" i="12"/>
  <c r="F619" i="12"/>
  <c r="E619" i="12"/>
  <c r="D619" i="12"/>
  <c r="C619" i="12"/>
  <c r="B619" i="12"/>
  <c r="A619" i="12"/>
  <c r="F618" i="12"/>
  <c r="E618" i="12"/>
  <c r="D618" i="12"/>
  <c r="C618" i="12"/>
  <c r="B618" i="12"/>
  <c r="A618" i="12"/>
  <c r="F617" i="12"/>
  <c r="E617" i="12"/>
  <c r="D617" i="12"/>
  <c r="C617" i="12"/>
  <c r="B617" i="12"/>
  <c r="A617" i="12"/>
  <c r="F616" i="12"/>
  <c r="E616" i="12"/>
  <c r="D616" i="12"/>
  <c r="C616" i="12"/>
  <c r="B616" i="12"/>
  <c r="A616" i="12"/>
  <c r="F615" i="12"/>
  <c r="E615" i="12"/>
  <c r="D615" i="12"/>
  <c r="C615" i="12"/>
  <c r="B615" i="12"/>
  <c r="A615" i="12"/>
  <c r="F614" i="12"/>
  <c r="E614" i="12"/>
  <c r="D614" i="12"/>
  <c r="C614" i="12"/>
  <c r="B614" i="12"/>
  <c r="A614" i="12"/>
  <c r="F613" i="12"/>
  <c r="E613" i="12"/>
  <c r="D613" i="12"/>
  <c r="C613" i="12"/>
  <c r="B613" i="12"/>
  <c r="A613" i="12"/>
  <c r="F612" i="12"/>
  <c r="E612" i="12"/>
  <c r="D612" i="12"/>
  <c r="C612" i="12"/>
  <c r="B612" i="12"/>
  <c r="A612" i="12"/>
  <c r="F611" i="12"/>
  <c r="E611" i="12"/>
  <c r="D611" i="12"/>
  <c r="C611" i="12"/>
  <c r="B611" i="12"/>
  <c r="A611" i="12"/>
  <c r="F610" i="12"/>
  <c r="E610" i="12"/>
  <c r="D610" i="12"/>
  <c r="C610" i="12"/>
  <c r="B610" i="12"/>
  <c r="A610" i="12"/>
  <c r="F609" i="12"/>
  <c r="E609" i="12"/>
  <c r="D609" i="12"/>
  <c r="C609" i="12"/>
  <c r="B609" i="12"/>
  <c r="A609" i="12"/>
  <c r="F608" i="12"/>
  <c r="E608" i="12"/>
  <c r="D608" i="12"/>
  <c r="C608" i="12"/>
  <c r="B608" i="12"/>
  <c r="A608" i="12"/>
  <c r="F607" i="12"/>
  <c r="E607" i="12"/>
  <c r="D607" i="12"/>
  <c r="C607" i="12"/>
  <c r="B607" i="12"/>
  <c r="A607" i="12"/>
  <c r="F606" i="12"/>
  <c r="E606" i="12"/>
  <c r="D606" i="12"/>
  <c r="C606" i="12"/>
  <c r="B606" i="12"/>
  <c r="A606" i="12"/>
  <c r="F605" i="12"/>
  <c r="E605" i="12"/>
  <c r="D605" i="12"/>
  <c r="C605" i="12"/>
  <c r="B605" i="12"/>
  <c r="A605" i="12"/>
  <c r="F604" i="12"/>
  <c r="E604" i="12"/>
  <c r="D604" i="12"/>
  <c r="C604" i="12"/>
  <c r="B604" i="12"/>
  <c r="A604" i="12"/>
  <c r="F603" i="12"/>
  <c r="E603" i="12"/>
  <c r="D603" i="12"/>
  <c r="C603" i="12"/>
  <c r="B603" i="12"/>
  <c r="A603" i="12"/>
  <c r="F602" i="12"/>
  <c r="E602" i="12"/>
  <c r="D602" i="12"/>
  <c r="C602" i="12"/>
  <c r="B602" i="12"/>
  <c r="A602" i="12"/>
  <c r="F601" i="12"/>
  <c r="E601" i="12"/>
  <c r="D601" i="12"/>
  <c r="C601" i="12"/>
  <c r="B601" i="12"/>
  <c r="A601" i="12"/>
  <c r="F600" i="12"/>
  <c r="E600" i="12"/>
  <c r="D600" i="12"/>
  <c r="C600" i="12"/>
  <c r="B600" i="12"/>
  <c r="A600" i="12"/>
  <c r="F599" i="12"/>
  <c r="E599" i="12"/>
  <c r="D599" i="12"/>
  <c r="C599" i="12"/>
  <c r="B599" i="12"/>
  <c r="A599" i="12"/>
  <c r="F598" i="12"/>
  <c r="E598" i="12"/>
  <c r="D598" i="12"/>
  <c r="C598" i="12"/>
  <c r="B598" i="12"/>
  <c r="A598" i="12"/>
  <c r="F597" i="12"/>
  <c r="E597" i="12"/>
  <c r="D597" i="12"/>
  <c r="C597" i="12"/>
  <c r="B597" i="12"/>
  <c r="A597" i="12"/>
  <c r="F596" i="12"/>
  <c r="E596" i="12"/>
  <c r="D596" i="12"/>
  <c r="C596" i="12"/>
  <c r="B596" i="12"/>
  <c r="A596" i="12"/>
  <c r="F595" i="12"/>
  <c r="E595" i="12"/>
  <c r="D595" i="12"/>
  <c r="C595" i="12"/>
  <c r="B595" i="12"/>
  <c r="A595" i="12"/>
  <c r="F594" i="12"/>
  <c r="E594" i="12"/>
  <c r="D594" i="12"/>
  <c r="C594" i="12"/>
  <c r="B594" i="12"/>
  <c r="A594" i="12"/>
  <c r="F593" i="12"/>
  <c r="E593" i="12"/>
  <c r="D593" i="12"/>
  <c r="C593" i="12"/>
  <c r="B593" i="12"/>
  <c r="A593" i="12"/>
  <c r="F592" i="12"/>
  <c r="E592" i="12"/>
  <c r="D592" i="12"/>
  <c r="C592" i="12"/>
  <c r="B592" i="12"/>
  <c r="A592" i="12"/>
  <c r="F591" i="12"/>
  <c r="E591" i="12"/>
  <c r="D591" i="12"/>
  <c r="C591" i="12"/>
  <c r="B591" i="12"/>
  <c r="A591" i="12"/>
  <c r="F590" i="12"/>
  <c r="E590" i="12"/>
  <c r="D590" i="12"/>
  <c r="C590" i="12"/>
  <c r="B590" i="12"/>
  <c r="A590" i="12"/>
  <c r="F589" i="12"/>
  <c r="E589" i="12"/>
  <c r="D589" i="12"/>
  <c r="C589" i="12"/>
  <c r="B589" i="12"/>
  <c r="A589" i="12"/>
  <c r="F588" i="12"/>
  <c r="E588" i="12"/>
  <c r="D588" i="12"/>
  <c r="C588" i="12"/>
  <c r="B588" i="12"/>
  <c r="A588" i="12"/>
  <c r="F587" i="12"/>
  <c r="E587" i="12"/>
  <c r="D587" i="12"/>
  <c r="C587" i="12"/>
  <c r="B587" i="12"/>
  <c r="A587" i="12"/>
  <c r="F586" i="12"/>
  <c r="E586" i="12"/>
  <c r="D586" i="12"/>
  <c r="C586" i="12"/>
  <c r="B586" i="12"/>
  <c r="A586" i="12"/>
  <c r="F585" i="12"/>
  <c r="E585" i="12"/>
  <c r="D585" i="12"/>
  <c r="C585" i="12"/>
  <c r="B585" i="12"/>
  <c r="A585" i="12"/>
  <c r="F584" i="12"/>
  <c r="E584" i="12"/>
  <c r="D584" i="12"/>
  <c r="C584" i="12"/>
  <c r="B584" i="12"/>
  <c r="A584" i="12"/>
  <c r="F583" i="12"/>
  <c r="E583" i="12"/>
  <c r="D583" i="12"/>
  <c r="C583" i="12"/>
  <c r="B583" i="12"/>
  <c r="A583" i="12"/>
  <c r="F582" i="12"/>
  <c r="E582" i="12"/>
  <c r="D582" i="12"/>
  <c r="C582" i="12"/>
  <c r="B582" i="12"/>
  <c r="A582" i="12"/>
  <c r="F581" i="12"/>
  <c r="E581" i="12"/>
  <c r="D581" i="12"/>
  <c r="C581" i="12"/>
  <c r="B581" i="12"/>
  <c r="A581" i="12"/>
  <c r="F580" i="12"/>
  <c r="E580" i="12"/>
  <c r="D580" i="12"/>
  <c r="C580" i="12"/>
  <c r="B580" i="12"/>
  <c r="A580" i="12"/>
  <c r="F579" i="12"/>
  <c r="E579" i="12"/>
  <c r="D579" i="12"/>
  <c r="C579" i="12"/>
  <c r="B579" i="12"/>
  <c r="A579" i="12"/>
  <c r="F578" i="12"/>
  <c r="E578" i="12"/>
  <c r="D578" i="12"/>
  <c r="C578" i="12"/>
  <c r="B578" i="12"/>
  <c r="A578" i="12"/>
  <c r="F577" i="12"/>
  <c r="E577" i="12"/>
  <c r="D577" i="12"/>
  <c r="C577" i="12"/>
  <c r="B577" i="12"/>
  <c r="A577" i="12"/>
  <c r="F576" i="12"/>
  <c r="E576" i="12"/>
  <c r="D576" i="12"/>
  <c r="C576" i="12"/>
  <c r="B576" i="12"/>
  <c r="A576" i="12"/>
  <c r="F575" i="12"/>
  <c r="E575" i="12"/>
  <c r="D575" i="12"/>
  <c r="C575" i="12"/>
  <c r="B575" i="12"/>
  <c r="A575" i="12"/>
  <c r="F574" i="12"/>
  <c r="E574" i="12"/>
  <c r="D574" i="12"/>
  <c r="C574" i="12"/>
  <c r="B574" i="12"/>
  <c r="A574" i="12"/>
  <c r="F573" i="12"/>
  <c r="E573" i="12"/>
  <c r="D573" i="12"/>
  <c r="C573" i="12"/>
  <c r="B573" i="12"/>
  <c r="A573" i="12"/>
  <c r="F572" i="12"/>
  <c r="E572" i="12"/>
  <c r="D572" i="12"/>
  <c r="C572" i="12"/>
  <c r="B572" i="12"/>
  <c r="A572" i="12"/>
  <c r="F571" i="12"/>
  <c r="E571" i="12"/>
  <c r="D571" i="12"/>
  <c r="C571" i="12"/>
  <c r="B571" i="12"/>
  <c r="A571" i="12"/>
  <c r="F570" i="12"/>
  <c r="E570" i="12"/>
  <c r="D570" i="12"/>
  <c r="C570" i="12"/>
  <c r="B570" i="12"/>
  <c r="A570" i="12"/>
  <c r="F569" i="12"/>
  <c r="E569" i="12"/>
  <c r="D569" i="12"/>
  <c r="C569" i="12"/>
  <c r="B569" i="12"/>
  <c r="A569" i="12"/>
  <c r="F568" i="12"/>
  <c r="E568" i="12"/>
  <c r="D568" i="12"/>
  <c r="C568" i="12"/>
  <c r="B568" i="12"/>
  <c r="A568" i="12"/>
  <c r="F567" i="12"/>
  <c r="E567" i="12"/>
  <c r="D567" i="12"/>
  <c r="C567" i="12"/>
  <c r="B567" i="12"/>
  <c r="A567" i="12"/>
  <c r="F566" i="12"/>
  <c r="E566" i="12"/>
  <c r="D566" i="12"/>
  <c r="C566" i="12"/>
  <c r="B566" i="12"/>
  <c r="A566" i="12"/>
  <c r="F565" i="12"/>
  <c r="E565" i="12"/>
  <c r="D565" i="12"/>
  <c r="C565" i="12"/>
  <c r="B565" i="12"/>
  <c r="A565" i="12"/>
  <c r="F564" i="12"/>
  <c r="E564" i="12"/>
  <c r="D564" i="12"/>
  <c r="C564" i="12"/>
  <c r="B564" i="12"/>
  <c r="A564" i="12"/>
  <c r="F563" i="12"/>
  <c r="E563" i="12"/>
  <c r="D563" i="12"/>
  <c r="C563" i="12"/>
  <c r="B563" i="12"/>
  <c r="A563" i="12"/>
  <c r="F562" i="12"/>
  <c r="E562" i="12"/>
  <c r="D562" i="12"/>
  <c r="C562" i="12"/>
  <c r="B562" i="12"/>
  <c r="A562" i="12"/>
  <c r="F561" i="12"/>
  <c r="E561" i="12"/>
  <c r="D561" i="12"/>
  <c r="C561" i="12"/>
  <c r="B561" i="12"/>
  <c r="A561" i="12"/>
  <c r="F560" i="12"/>
  <c r="E560" i="12"/>
  <c r="D560" i="12"/>
  <c r="C560" i="12"/>
  <c r="B560" i="12"/>
  <c r="A560" i="12"/>
  <c r="F559" i="12"/>
  <c r="E559" i="12"/>
  <c r="D559" i="12"/>
  <c r="C559" i="12"/>
  <c r="B559" i="12"/>
  <c r="A559" i="12"/>
  <c r="F558" i="12"/>
  <c r="E558" i="12"/>
  <c r="D558" i="12"/>
  <c r="C558" i="12"/>
  <c r="B558" i="12"/>
  <c r="A558" i="12"/>
  <c r="F557" i="12"/>
  <c r="E557" i="12"/>
  <c r="D557" i="12"/>
  <c r="C557" i="12"/>
  <c r="B557" i="12"/>
  <c r="A557" i="12"/>
  <c r="F556" i="12"/>
  <c r="E556" i="12"/>
  <c r="D556" i="12"/>
  <c r="C556" i="12"/>
  <c r="B556" i="12"/>
  <c r="A556" i="12"/>
  <c r="F555" i="12"/>
  <c r="E555" i="12"/>
  <c r="D555" i="12"/>
  <c r="C555" i="12"/>
  <c r="B555" i="12"/>
  <c r="A555" i="12"/>
  <c r="F554" i="12"/>
  <c r="E554" i="12"/>
  <c r="D554" i="12"/>
  <c r="C554" i="12"/>
  <c r="B554" i="12"/>
  <c r="A554" i="12"/>
  <c r="F553" i="12"/>
  <c r="E553" i="12"/>
  <c r="D553" i="12"/>
  <c r="C553" i="12"/>
  <c r="B553" i="12"/>
  <c r="A553" i="12"/>
  <c r="F552" i="12"/>
  <c r="E552" i="12"/>
  <c r="D552" i="12"/>
  <c r="C552" i="12"/>
  <c r="B552" i="12"/>
  <c r="A552" i="12"/>
  <c r="F551" i="12"/>
  <c r="E551" i="12"/>
  <c r="D551" i="12"/>
  <c r="C551" i="12"/>
  <c r="B551" i="12"/>
  <c r="A551" i="12"/>
  <c r="F550" i="12"/>
  <c r="E550" i="12"/>
  <c r="D550" i="12"/>
  <c r="C550" i="12"/>
  <c r="B550" i="12"/>
  <c r="A550" i="12"/>
  <c r="F549" i="12"/>
  <c r="E549" i="12"/>
  <c r="D549" i="12"/>
  <c r="C549" i="12"/>
  <c r="B549" i="12"/>
  <c r="A549" i="12"/>
  <c r="F548" i="12"/>
  <c r="E548" i="12"/>
  <c r="D548" i="12"/>
  <c r="C548" i="12"/>
  <c r="B548" i="12"/>
  <c r="A548" i="12"/>
  <c r="F547" i="12"/>
  <c r="E547" i="12"/>
  <c r="D547" i="12"/>
  <c r="C547" i="12"/>
  <c r="B547" i="12"/>
  <c r="A547" i="12"/>
  <c r="F546" i="12"/>
  <c r="E546" i="12"/>
  <c r="D546" i="12"/>
  <c r="C546" i="12"/>
  <c r="B546" i="12"/>
  <c r="A546" i="12"/>
  <c r="F545" i="12"/>
  <c r="E545" i="12"/>
  <c r="D545" i="12"/>
  <c r="C545" i="12"/>
  <c r="B545" i="12"/>
  <c r="A545" i="12"/>
  <c r="F544" i="12"/>
  <c r="E544" i="12"/>
  <c r="D544" i="12"/>
  <c r="C544" i="12"/>
  <c r="B544" i="12"/>
  <c r="A544" i="12"/>
  <c r="F543" i="12"/>
  <c r="E543" i="12"/>
  <c r="D543" i="12"/>
  <c r="C543" i="12"/>
  <c r="B543" i="12"/>
  <c r="A543" i="12"/>
  <c r="F542" i="12"/>
  <c r="E542" i="12"/>
  <c r="D542" i="12"/>
  <c r="C542" i="12"/>
  <c r="B542" i="12"/>
  <c r="A542" i="12"/>
  <c r="F541" i="12"/>
  <c r="E541" i="12"/>
  <c r="D541" i="12"/>
  <c r="C541" i="12"/>
  <c r="B541" i="12"/>
  <c r="A541" i="12"/>
  <c r="F540" i="12"/>
  <c r="E540" i="12"/>
  <c r="D540" i="12"/>
  <c r="C540" i="12"/>
  <c r="B540" i="12"/>
  <c r="A540" i="12"/>
  <c r="F539" i="12"/>
  <c r="E539" i="12"/>
  <c r="D539" i="12"/>
  <c r="C539" i="12"/>
  <c r="B539" i="12"/>
  <c r="A539" i="12"/>
  <c r="F538" i="12"/>
  <c r="E538" i="12"/>
  <c r="D538" i="12"/>
  <c r="C538" i="12"/>
  <c r="B538" i="12"/>
  <c r="A538" i="12"/>
  <c r="F537" i="12"/>
  <c r="E537" i="12"/>
  <c r="D537" i="12"/>
  <c r="C537" i="12"/>
  <c r="B537" i="12"/>
  <c r="A537" i="12"/>
  <c r="F536" i="12"/>
  <c r="E536" i="12"/>
  <c r="D536" i="12"/>
  <c r="C536" i="12"/>
  <c r="B536" i="12"/>
  <c r="A536" i="12"/>
  <c r="F535" i="12"/>
  <c r="E535" i="12"/>
  <c r="D535" i="12"/>
  <c r="C535" i="12"/>
  <c r="B535" i="12"/>
  <c r="A535" i="12"/>
  <c r="F534" i="12"/>
  <c r="E534" i="12"/>
  <c r="D534" i="12"/>
  <c r="C534" i="12"/>
  <c r="B534" i="12"/>
  <c r="A534" i="12"/>
  <c r="F533" i="12"/>
  <c r="E533" i="12"/>
  <c r="D533" i="12"/>
  <c r="C533" i="12"/>
  <c r="B533" i="12"/>
  <c r="A533" i="12"/>
  <c r="F532" i="12"/>
  <c r="E532" i="12"/>
  <c r="D532" i="12"/>
  <c r="C532" i="12"/>
  <c r="B532" i="12"/>
  <c r="A532" i="12"/>
  <c r="F531" i="12"/>
  <c r="E531" i="12"/>
  <c r="D531" i="12"/>
  <c r="C531" i="12"/>
  <c r="B531" i="12"/>
  <c r="A531" i="12"/>
  <c r="F530" i="12"/>
  <c r="E530" i="12"/>
  <c r="D530" i="12"/>
  <c r="C530" i="12"/>
  <c r="B530" i="12"/>
  <c r="A530" i="12"/>
  <c r="F529" i="12"/>
  <c r="E529" i="12"/>
  <c r="D529" i="12"/>
  <c r="C529" i="12"/>
  <c r="B529" i="12"/>
  <c r="A529" i="12"/>
  <c r="F528" i="12"/>
  <c r="E528" i="12"/>
  <c r="D528" i="12"/>
  <c r="C528" i="12"/>
  <c r="B528" i="12"/>
  <c r="A528" i="12"/>
  <c r="F527" i="12"/>
  <c r="E527" i="12"/>
  <c r="D527" i="12"/>
  <c r="C527" i="12"/>
  <c r="B527" i="12"/>
  <c r="A527" i="12"/>
  <c r="F526" i="12"/>
  <c r="E526" i="12"/>
  <c r="D526" i="12"/>
  <c r="C526" i="12"/>
  <c r="B526" i="12"/>
  <c r="A526" i="12"/>
  <c r="F525" i="12"/>
  <c r="E525" i="12"/>
  <c r="D525" i="12"/>
  <c r="C525" i="12"/>
  <c r="B525" i="12"/>
  <c r="A525" i="12"/>
  <c r="F524" i="12"/>
  <c r="E524" i="12"/>
  <c r="D524" i="12"/>
  <c r="C524" i="12"/>
  <c r="B524" i="12"/>
  <c r="A524" i="12"/>
  <c r="F523" i="12"/>
  <c r="E523" i="12"/>
  <c r="D523" i="12"/>
  <c r="C523" i="12"/>
  <c r="B523" i="12"/>
  <c r="A523" i="12"/>
  <c r="F522" i="12"/>
  <c r="E522" i="12"/>
  <c r="D522" i="12"/>
  <c r="C522" i="12"/>
  <c r="B522" i="12"/>
  <c r="A522" i="12"/>
  <c r="F521" i="12"/>
  <c r="E521" i="12"/>
  <c r="D521" i="12"/>
  <c r="C521" i="12"/>
  <c r="B521" i="12"/>
  <c r="A521" i="12"/>
  <c r="F520" i="12"/>
  <c r="E520" i="12"/>
  <c r="D520" i="12"/>
  <c r="C520" i="12"/>
  <c r="B520" i="12"/>
  <c r="A520" i="12"/>
  <c r="F519" i="12"/>
  <c r="E519" i="12"/>
  <c r="D519" i="12"/>
  <c r="C519" i="12"/>
  <c r="B519" i="12"/>
  <c r="A519" i="12"/>
  <c r="F518" i="12"/>
  <c r="E518" i="12"/>
  <c r="D518" i="12"/>
  <c r="C518" i="12"/>
  <c r="B518" i="12"/>
  <c r="A518" i="12"/>
  <c r="F517" i="12"/>
  <c r="E517" i="12"/>
  <c r="D517" i="12"/>
  <c r="C517" i="12"/>
  <c r="B517" i="12"/>
  <c r="A517" i="12"/>
  <c r="F516" i="12"/>
  <c r="E516" i="12"/>
  <c r="D516" i="12"/>
  <c r="C516" i="12"/>
  <c r="B516" i="12"/>
  <c r="A516" i="12"/>
  <c r="F515" i="12"/>
  <c r="E515" i="12"/>
  <c r="D515" i="12"/>
  <c r="C515" i="12"/>
  <c r="B515" i="12"/>
  <c r="A515" i="12"/>
  <c r="F514" i="12"/>
  <c r="E514" i="12"/>
  <c r="D514" i="12"/>
  <c r="C514" i="12"/>
  <c r="B514" i="12"/>
  <c r="A514" i="12"/>
  <c r="F513" i="12"/>
  <c r="E513" i="12"/>
  <c r="D513" i="12"/>
  <c r="C513" i="12"/>
  <c r="B513" i="12"/>
  <c r="A513" i="12"/>
  <c r="F512" i="12"/>
  <c r="E512" i="12"/>
  <c r="D512" i="12"/>
  <c r="C512" i="12"/>
  <c r="B512" i="12"/>
  <c r="A512" i="12"/>
  <c r="F511" i="12"/>
  <c r="E511" i="12"/>
  <c r="D511" i="12"/>
  <c r="C511" i="12"/>
  <c r="B511" i="12"/>
  <c r="A511" i="12"/>
  <c r="F510" i="12"/>
  <c r="E510" i="12"/>
  <c r="D510" i="12"/>
  <c r="C510" i="12"/>
  <c r="B510" i="12"/>
  <c r="A510" i="12"/>
  <c r="F509" i="12"/>
  <c r="E509" i="12"/>
  <c r="D509" i="12"/>
  <c r="C509" i="12"/>
  <c r="B509" i="12"/>
  <c r="A509" i="12"/>
  <c r="F508" i="12"/>
  <c r="E508" i="12"/>
  <c r="D508" i="12"/>
  <c r="C508" i="12"/>
  <c r="B508" i="12"/>
  <c r="A508" i="12"/>
  <c r="F507" i="12"/>
  <c r="E507" i="12"/>
  <c r="D507" i="12"/>
  <c r="C507" i="12"/>
  <c r="B507" i="12"/>
  <c r="A507" i="12"/>
  <c r="F506" i="12"/>
  <c r="E506" i="12"/>
  <c r="D506" i="12"/>
  <c r="C506" i="12"/>
  <c r="B506" i="12"/>
  <c r="A506" i="12"/>
  <c r="F505" i="12"/>
  <c r="E505" i="12"/>
  <c r="D505" i="12"/>
  <c r="C505" i="12"/>
  <c r="B505" i="12"/>
  <c r="A505" i="12"/>
  <c r="F504" i="12"/>
  <c r="E504" i="12"/>
  <c r="D504" i="12"/>
  <c r="C504" i="12"/>
  <c r="B504" i="12"/>
  <c r="A504" i="12"/>
  <c r="F503" i="12"/>
  <c r="E503" i="12"/>
  <c r="D503" i="12"/>
  <c r="C503" i="12"/>
  <c r="B503" i="12"/>
  <c r="A503" i="12"/>
  <c r="F502" i="12"/>
  <c r="E502" i="12"/>
  <c r="D502" i="12"/>
  <c r="C502" i="12"/>
  <c r="B502" i="12"/>
  <c r="A502" i="12"/>
  <c r="F501" i="12"/>
  <c r="E501" i="12"/>
  <c r="D501" i="12"/>
  <c r="C501" i="12"/>
  <c r="B501" i="12"/>
  <c r="A501" i="12"/>
  <c r="F500" i="12"/>
  <c r="E500" i="12"/>
  <c r="D500" i="12"/>
  <c r="C500" i="12"/>
  <c r="B500" i="12"/>
  <c r="A500" i="12"/>
  <c r="F499" i="12"/>
  <c r="E499" i="12"/>
  <c r="D499" i="12"/>
  <c r="C499" i="12"/>
  <c r="B499" i="12"/>
  <c r="A499" i="12"/>
  <c r="F498" i="12"/>
  <c r="E498" i="12"/>
  <c r="D498" i="12"/>
  <c r="C498" i="12"/>
  <c r="B498" i="12"/>
  <c r="A498" i="12"/>
  <c r="F497" i="12"/>
  <c r="E497" i="12"/>
  <c r="D497" i="12"/>
  <c r="C497" i="12"/>
  <c r="B497" i="12"/>
  <c r="A497" i="12"/>
  <c r="F496" i="12"/>
  <c r="E496" i="12"/>
  <c r="D496" i="12"/>
  <c r="C496" i="12"/>
  <c r="B496" i="12"/>
  <c r="A496" i="12"/>
  <c r="F495" i="12"/>
  <c r="E495" i="12"/>
  <c r="D495" i="12"/>
  <c r="C495" i="12"/>
  <c r="B495" i="12"/>
  <c r="A495" i="12"/>
  <c r="F494" i="12"/>
  <c r="E494" i="12"/>
  <c r="D494" i="12"/>
  <c r="C494" i="12"/>
  <c r="B494" i="12"/>
  <c r="A494" i="12"/>
  <c r="F493" i="12"/>
  <c r="E493" i="12"/>
  <c r="D493" i="12"/>
  <c r="C493" i="12"/>
  <c r="B493" i="12"/>
  <c r="A493" i="12"/>
  <c r="F492" i="12"/>
  <c r="E492" i="12"/>
  <c r="D492" i="12"/>
  <c r="C492" i="12"/>
  <c r="B492" i="12"/>
  <c r="A492" i="12"/>
  <c r="F491" i="12"/>
  <c r="E491" i="12"/>
  <c r="D491" i="12"/>
  <c r="C491" i="12"/>
  <c r="B491" i="12"/>
  <c r="A491" i="12"/>
  <c r="F490" i="12"/>
  <c r="E490" i="12"/>
  <c r="D490" i="12"/>
  <c r="C490" i="12"/>
  <c r="B490" i="12"/>
  <c r="A490" i="12"/>
  <c r="F489" i="12"/>
  <c r="E489" i="12"/>
  <c r="D489" i="12"/>
  <c r="C489" i="12"/>
  <c r="B489" i="12"/>
  <c r="A489" i="12"/>
  <c r="F488" i="12"/>
  <c r="E488" i="12"/>
  <c r="D488" i="12"/>
  <c r="C488" i="12"/>
  <c r="B488" i="12"/>
  <c r="A488" i="12"/>
  <c r="F487" i="12"/>
  <c r="E487" i="12"/>
  <c r="D487" i="12"/>
  <c r="C487" i="12"/>
  <c r="B487" i="12"/>
  <c r="A487" i="12"/>
  <c r="F486" i="12"/>
  <c r="E486" i="12"/>
  <c r="D486" i="12"/>
  <c r="C486" i="12"/>
  <c r="B486" i="12"/>
  <c r="A486" i="12"/>
  <c r="F485" i="12"/>
  <c r="E485" i="12"/>
  <c r="D485" i="12"/>
  <c r="C485" i="12"/>
  <c r="B485" i="12"/>
  <c r="A485" i="12"/>
  <c r="F484" i="12"/>
  <c r="E484" i="12"/>
  <c r="D484" i="12"/>
  <c r="C484" i="12"/>
  <c r="B484" i="12"/>
  <c r="A484" i="12"/>
  <c r="F483" i="12"/>
  <c r="E483" i="12"/>
  <c r="D483" i="12"/>
  <c r="C483" i="12"/>
  <c r="B483" i="12"/>
  <c r="A483" i="12"/>
  <c r="F482" i="12"/>
  <c r="E482" i="12"/>
  <c r="D482" i="12"/>
  <c r="C482" i="12"/>
  <c r="B482" i="12"/>
  <c r="A482" i="12"/>
  <c r="F481" i="12"/>
  <c r="E481" i="12"/>
  <c r="D481" i="12"/>
  <c r="C481" i="12"/>
  <c r="B481" i="12"/>
  <c r="A481" i="12"/>
  <c r="F480" i="12"/>
  <c r="E480" i="12"/>
  <c r="D480" i="12"/>
  <c r="C480" i="12"/>
  <c r="B480" i="12"/>
  <c r="A480" i="12"/>
  <c r="F479" i="12"/>
  <c r="E479" i="12"/>
  <c r="D479" i="12"/>
  <c r="C479" i="12"/>
  <c r="B479" i="12"/>
  <c r="A479" i="12"/>
  <c r="F478" i="12"/>
  <c r="E478" i="12"/>
  <c r="D478" i="12"/>
  <c r="C478" i="12"/>
  <c r="B478" i="12"/>
  <c r="A478" i="12"/>
  <c r="F477" i="12"/>
  <c r="E477" i="12"/>
  <c r="D477" i="12"/>
  <c r="C477" i="12"/>
  <c r="B477" i="12"/>
  <c r="A477" i="12"/>
  <c r="F476" i="12"/>
  <c r="E476" i="12"/>
  <c r="D476" i="12"/>
  <c r="C476" i="12"/>
  <c r="B476" i="12"/>
  <c r="A476" i="12"/>
  <c r="F475" i="12"/>
  <c r="E475" i="12"/>
  <c r="D475" i="12"/>
  <c r="C475" i="12"/>
  <c r="B475" i="12"/>
  <c r="A475" i="12"/>
  <c r="F474" i="12"/>
  <c r="E474" i="12"/>
  <c r="D474" i="12"/>
  <c r="C474" i="12"/>
  <c r="B474" i="12"/>
  <c r="A474" i="12"/>
  <c r="F473" i="12"/>
  <c r="E473" i="12"/>
  <c r="D473" i="12"/>
  <c r="C473" i="12"/>
  <c r="B473" i="12"/>
  <c r="A473" i="12"/>
  <c r="F472" i="12"/>
  <c r="E472" i="12"/>
  <c r="D472" i="12"/>
  <c r="C472" i="12"/>
  <c r="B472" i="12"/>
  <c r="A472" i="12"/>
  <c r="F471" i="12"/>
  <c r="E471" i="12"/>
  <c r="D471" i="12"/>
  <c r="C471" i="12"/>
  <c r="B471" i="12"/>
  <c r="A471" i="12"/>
  <c r="F470" i="12"/>
  <c r="E470" i="12"/>
  <c r="D470" i="12"/>
  <c r="C470" i="12"/>
  <c r="B470" i="12"/>
  <c r="A470" i="12"/>
  <c r="F469" i="12"/>
  <c r="E469" i="12"/>
  <c r="D469" i="12"/>
  <c r="C469" i="12"/>
  <c r="B469" i="12"/>
  <c r="A469" i="12"/>
  <c r="F468" i="12"/>
  <c r="E468" i="12"/>
  <c r="D468" i="12"/>
  <c r="C468" i="12"/>
  <c r="B468" i="12"/>
  <c r="A468" i="12"/>
  <c r="F467" i="12"/>
  <c r="E467" i="12"/>
  <c r="D467" i="12"/>
  <c r="C467" i="12"/>
  <c r="B467" i="12"/>
  <c r="A467" i="12"/>
  <c r="F466" i="12"/>
  <c r="E466" i="12"/>
  <c r="D466" i="12"/>
  <c r="C466" i="12"/>
  <c r="B466" i="12"/>
  <c r="A466" i="12"/>
  <c r="F465" i="12"/>
  <c r="E465" i="12"/>
  <c r="D465" i="12"/>
  <c r="C465" i="12"/>
  <c r="B465" i="12"/>
  <c r="A465" i="12"/>
  <c r="F464" i="12"/>
  <c r="E464" i="12"/>
  <c r="D464" i="12"/>
  <c r="C464" i="12"/>
  <c r="B464" i="12"/>
  <c r="A464" i="12"/>
  <c r="F463" i="12"/>
  <c r="E463" i="12"/>
  <c r="D463" i="12"/>
  <c r="C463" i="12"/>
  <c r="B463" i="12"/>
  <c r="A463" i="12"/>
  <c r="F462" i="12"/>
  <c r="E462" i="12"/>
  <c r="D462" i="12"/>
  <c r="C462" i="12"/>
  <c r="B462" i="12"/>
  <c r="A462" i="12"/>
  <c r="F461" i="12"/>
  <c r="E461" i="12"/>
  <c r="D461" i="12"/>
  <c r="C461" i="12"/>
  <c r="B461" i="12"/>
  <c r="A461" i="12"/>
  <c r="F460" i="12"/>
  <c r="E460" i="12"/>
  <c r="D460" i="12"/>
  <c r="C460" i="12"/>
  <c r="B460" i="12"/>
  <c r="A460" i="12"/>
  <c r="F459" i="12"/>
  <c r="E459" i="12"/>
  <c r="D459" i="12"/>
  <c r="C459" i="12"/>
  <c r="B459" i="12"/>
  <c r="A459" i="12"/>
  <c r="F458" i="12"/>
  <c r="E458" i="12"/>
  <c r="D458" i="12"/>
  <c r="C458" i="12"/>
  <c r="B458" i="12"/>
  <c r="A458" i="12"/>
  <c r="F457" i="12"/>
  <c r="E457" i="12"/>
  <c r="D457" i="12"/>
  <c r="C457" i="12"/>
  <c r="B457" i="12"/>
  <c r="A457" i="12"/>
  <c r="F456" i="12"/>
  <c r="E456" i="12"/>
  <c r="D456" i="12"/>
  <c r="C456" i="12"/>
  <c r="B456" i="12"/>
  <c r="A456" i="12"/>
  <c r="F455" i="12"/>
  <c r="E455" i="12"/>
  <c r="D455" i="12"/>
  <c r="C455" i="12"/>
  <c r="B455" i="12"/>
  <c r="A455" i="12"/>
  <c r="F454" i="12"/>
  <c r="E454" i="12"/>
  <c r="D454" i="12"/>
  <c r="C454" i="12"/>
  <c r="B454" i="12"/>
  <c r="A454" i="12"/>
  <c r="F453" i="12"/>
  <c r="E453" i="12"/>
  <c r="D453" i="12"/>
  <c r="C453" i="12"/>
  <c r="B453" i="12"/>
  <c r="A453" i="12"/>
  <c r="F452" i="12"/>
  <c r="E452" i="12"/>
  <c r="D452" i="12"/>
  <c r="C452" i="12"/>
  <c r="B452" i="12"/>
  <c r="A452" i="12"/>
  <c r="F451" i="12"/>
  <c r="E451" i="12"/>
  <c r="D451" i="12"/>
  <c r="C451" i="12"/>
  <c r="B451" i="12"/>
  <c r="A451" i="12"/>
  <c r="F450" i="12"/>
  <c r="E450" i="12"/>
  <c r="D450" i="12"/>
  <c r="C450" i="12"/>
  <c r="B450" i="12"/>
  <c r="A450" i="12"/>
  <c r="F449" i="12"/>
  <c r="E449" i="12"/>
  <c r="D449" i="12"/>
  <c r="C449" i="12"/>
  <c r="B449" i="12"/>
  <c r="A449" i="12"/>
  <c r="F448" i="12"/>
  <c r="E448" i="12"/>
  <c r="D448" i="12"/>
  <c r="C448" i="12"/>
  <c r="B448" i="12"/>
  <c r="A448" i="12"/>
  <c r="F447" i="12"/>
  <c r="E447" i="12"/>
  <c r="D447" i="12"/>
  <c r="C447" i="12"/>
  <c r="B447" i="12"/>
  <c r="A447" i="12"/>
  <c r="F446" i="12"/>
  <c r="E446" i="12"/>
  <c r="D446" i="12"/>
  <c r="C446" i="12"/>
  <c r="B446" i="12"/>
  <c r="A446" i="12"/>
  <c r="F445" i="12"/>
  <c r="E445" i="12"/>
  <c r="D445" i="12"/>
  <c r="C445" i="12"/>
  <c r="B445" i="12"/>
  <c r="A445" i="12"/>
  <c r="F444" i="12"/>
  <c r="E444" i="12"/>
  <c r="D444" i="12"/>
  <c r="C444" i="12"/>
  <c r="B444" i="12"/>
  <c r="A444" i="12"/>
  <c r="F443" i="12"/>
  <c r="E443" i="12"/>
  <c r="D443" i="12"/>
  <c r="C443" i="12"/>
  <c r="B443" i="12"/>
  <c r="A443" i="12"/>
  <c r="F442" i="12"/>
  <c r="E442" i="12"/>
  <c r="D442" i="12"/>
  <c r="C442" i="12"/>
  <c r="B442" i="12"/>
  <c r="A442" i="12"/>
  <c r="F441" i="12"/>
  <c r="E441" i="12"/>
  <c r="D441" i="12"/>
  <c r="C441" i="12"/>
  <c r="B441" i="12"/>
  <c r="A441" i="12"/>
  <c r="F440" i="12"/>
  <c r="E440" i="12"/>
  <c r="D440" i="12"/>
  <c r="C440" i="12"/>
  <c r="B440" i="12"/>
  <c r="A440" i="12"/>
  <c r="F439" i="12"/>
  <c r="E439" i="12"/>
  <c r="D439" i="12"/>
  <c r="C439" i="12"/>
  <c r="B439" i="12"/>
  <c r="A439" i="12"/>
  <c r="F438" i="12"/>
  <c r="E438" i="12"/>
  <c r="D438" i="12"/>
  <c r="C438" i="12"/>
  <c r="B438" i="12"/>
  <c r="A438" i="12"/>
  <c r="F437" i="12"/>
  <c r="E437" i="12"/>
  <c r="D437" i="12"/>
  <c r="C437" i="12"/>
  <c r="B437" i="12"/>
  <c r="A437" i="12"/>
  <c r="F436" i="12"/>
  <c r="E436" i="12"/>
  <c r="D436" i="12"/>
  <c r="C436" i="12"/>
  <c r="B436" i="12"/>
  <c r="A436" i="12"/>
  <c r="F435" i="12"/>
  <c r="E435" i="12"/>
  <c r="D435" i="12"/>
  <c r="C435" i="12"/>
  <c r="B435" i="12"/>
  <c r="A435" i="12"/>
  <c r="F434" i="12"/>
  <c r="E434" i="12"/>
  <c r="D434" i="12"/>
  <c r="C434" i="12"/>
  <c r="B434" i="12"/>
  <c r="A434" i="12"/>
  <c r="F433" i="12"/>
  <c r="E433" i="12"/>
  <c r="D433" i="12"/>
  <c r="C433" i="12"/>
  <c r="B433" i="12"/>
  <c r="A433" i="12"/>
  <c r="F432" i="12"/>
  <c r="E432" i="12"/>
  <c r="D432" i="12"/>
  <c r="C432" i="12"/>
  <c r="B432" i="12"/>
  <c r="A432" i="12"/>
  <c r="F431" i="12"/>
  <c r="E431" i="12"/>
  <c r="D431" i="12"/>
  <c r="C431" i="12"/>
  <c r="B431" i="12"/>
  <c r="A431" i="12"/>
  <c r="F430" i="12"/>
  <c r="E430" i="12"/>
  <c r="D430" i="12"/>
  <c r="C430" i="12"/>
  <c r="B430" i="12"/>
  <c r="A430" i="12"/>
  <c r="F429" i="12"/>
  <c r="E429" i="12"/>
  <c r="D429" i="12"/>
  <c r="C429" i="12"/>
  <c r="B429" i="12"/>
  <c r="A429" i="12"/>
  <c r="F428" i="12"/>
  <c r="E428" i="12"/>
  <c r="D428" i="12"/>
  <c r="C428" i="12"/>
  <c r="B428" i="12"/>
  <c r="A428" i="12"/>
  <c r="F427" i="12"/>
  <c r="E427" i="12"/>
  <c r="D427" i="12"/>
  <c r="C427" i="12"/>
  <c r="B427" i="12"/>
  <c r="A427" i="12"/>
  <c r="F426" i="12"/>
  <c r="E426" i="12"/>
  <c r="D426" i="12"/>
  <c r="C426" i="12"/>
  <c r="B426" i="12"/>
  <c r="A426" i="12"/>
  <c r="F425" i="12"/>
  <c r="E425" i="12"/>
  <c r="D425" i="12"/>
  <c r="C425" i="12"/>
  <c r="B425" i="12"/>
  <c r="A425" i="12"/>
  <c r="F424" i="12"/>
  <c r="E424" i="12"/>
  <c r="D424" i="12"/>
  <c r="C424" i="12"/>
  <c r="B424" i="12"/>
  <c r="A424" i="12"/>
  <c r="F423" i="12"/>
  <c r="E423" i="12"/>
  <c r="D423" i="12"/>
  <c r="C423" i="12"/>
  <c r="B423" i="12"/>
  <c r="A423" i="12"/>
  <c r="F422" i="12"/>
  <c r="E422" i="12"/>
  <c r="D422" i="12"/>
  <c r="C422" i="12"/>
  <c r="B422" i="12"/>
  <c r="A422" i="12"/>
  <c r="F421" i="12"/>
  <c r="E421" i="12"/>
  <c r="D421" i="12"/>
  <c r="C421" i="12"/>
  <c r="B421" i="12"/>
  <c r="A421" i="12"/>
  <c r="F420" i="12"/>
  <c r="E420" i="12"/>
  <c r="D420" i="12"/>
  <c r="C420" i="12"/>
  <c r="B420" i="12"/>
  <c r="A420" i="12"/>
  <c r="F419" i="12"/>
  <c r="E419" i="12"/>
  <c r="D419" i="12"/>
  <c r="C419" i="12"/>
  <c r="B419" i="12"/>
  <c r="A419" i="12"/>
  <c r="F418" i="12"/>
  <c r="E418" i="12"/>
  <c r="D418" i="12"/>
  <c r="C418" i="12"/>
  <c r="B418" i="12"/>
  <c r="A418" i="12"/>
  <c r="F417" i="12"/>
  <c r="E417" i="12"/>
  <c r="D417" i="12"/>
  <c r="C417" i="12"/>
  <c r="B417" i="12"/>
  <c r="A417" i="12"/>
  <c r="F416" i="12"/>
  <c r="E416" i="12"/>
  <c r="D416" i="12"/>
  <c r="C416" i="12"/>
  <c r="B416" i="12"/>
  <c r="A416" i="12"/>
  <c r="F415" i="12"/>
  <c r="E415" i="12"/>
  <c r="D415" i="12"/>
  <c r="C415" i="12"/>
  <c r="B415" i="12"/>
  <c r="A415" i="12"/>
  <c r="F414" i="12"/>
  <c r="E414" i="12"/>
  <c r="D414" i="12"/>
  <c r="C414" i="12"/>
  <c r="B414" i="12"/>
  <c r="A414" i="12"/>
  <c r="F413" i="12"/>
  <c r="E413" i="12"/>
  <c r="D413" i="12"/>
  <c r="C413" i="12"/>
  <c r="B413" i="12"/>
  <c r="A413" i="12"/>
  <c r="F412" i="12"/>
  <c r="E412" i="12"/>
  <c r="D412" i="12"/>
  <c r="C412" i="12"/>
  <c r="B412" i="12"/>
  <c r="A412" i="12"/>
  <c r="F411" i="12"/>
  <c r="E411" i="12"/>
  <c r="D411" i="12"/>
  <c r="C411" i="12"/>
  <c r="B411" i="12"/>
  <c r="A411" i="12"/>
  <c r="F410" i="12"/>
  <c r="E410" i="12"/>
  <c r="D410" i="12"/>
  <c r="C410" i="12"/>
  <c r="B410" i="12"/>
  <c r="A410" i="12"/>
  <c r="F409" i="12"/>
  <c r="E409" i="12"/>
  <c r="D409" i="12"/>
  <c r="C409" i="12"/>
  <c r="B409" i="12"/>
  <c r="A409" i="12"/>
  <c r="F408" i="12"/>
  <c r="E408" i="12"/>
  <c r="D408" i="12"/>
  <c r="C408" i="12"/>
  <c r="B408" i="12"/>
  <c r="A408" i="12"/>
  <c r="F407" i="12"/>
  <c r="E407" i="12"/>
  <c r="D407" i="12"/>
  <c r="C407" i="12"/>
  <c r="B407" i="12"/>
  <c r="A407" i="12"/>
  <c r="F406" i="12"/>
  <c r="E406" i="12"/>
  <c r="D406" i="12"/>
  <c r="C406" i="12"/>
  <c r="B406" i="12"/>
  <c r="A406" i="12"/>
  <c r="F405" i="12"/>
  <c r="E405" i="12"/>
  <c r="D405" i="12"/>
  <c r="C405" i="12"/>
  <c r="B405" i="12"/>
  <c r="A405" i="12"/>
  <c r="F404" i="12"/>
  <c r="E404" i="12"/>
  <c r="D404" i="12"/>
  <c r="C404" i="12"/>
  <c r="B404" i="12"/>
  <c r="A404" i="12"/>
  <c r="F403" i="12"/>
  <c r="E403" i="12"/>
  <c r="D403" i="12"/>
  <c r="C403" i="12"/>
  <c r="B403" i="12"/>
  <c r="A403" i="12"/>
  <c r="F402" i="12"/>
  <c r="E402" i="12"/>
  <c r="D402" i="12"/>
  <c r="C402" i="12"/>
  <c r="B402" i="12"/>
  <c r="A402" i="12"/>
  <c r="F401" i="12"/>
  <c r="E401" i="12"/>
  <c r="D401" i="12"/>
  <c r="C401" i="12"/>
  <c r="B401" i="12"/>
  <c r="A401" i="12"/>
  <c r="F400" i="12"/>
  <c r="E400" i="12"/>
  <c r="D400" i="12"/>
  <c r="C400" i="12"/>
  <c r="B400" i="12"/>
  <c r="A400" i="12"/>
  <c r="F399" i="12"/>
  <c r="E399" i="12"/>
  <c r="D399" i="12"/>
  <c r="C399" i="12"/>
  <c r="B399" i="12"/>
  <c r="A399" i="12"/>
  <c r="F398" i="12"/>
  <c r="E398" i="12"/>
  <c r="D398" i="12"/>
  <c r="C398" i="12"/>
  <c r="B398" i="12"/>
  <c r="A398" i="12"/>
  <c r="F397" i="12"/>
  <c r="E397" i="12"/>
  <c r="D397" i="12"/>
  <c r="C397" i="12"/>
  <c r="B397" i="12"/>
  <c r="A397" i="12"/>
  <c r="F396" i="12"/>
  <c r="E396" i="12"/>
  <c r="D396" i="12"/>
  <c r="C396" i="12"/>
  <c r="B396" i="12"/>
  <c r="A396" i="12"/>
  <c r="F395" i="12"/>
  <c r="E395" i="12"/>
  <c r="D395" i="12"/>
  <c r="C395" i="12"/>
  <c r="B395" i="12"/>
  <c r="A395" i="12"/>
  <c r="F394" i="12"/>
  <c r="E394" i="12"/>
  <c r="D394" i="12"/>
  <c r="C394" i="12"/>
  <c r="B394" i="12"/>
  <c r="A394" i="12"/>
  <c r="F393" i="12"/>
  <c r="E393" i="12"/>
  <c r="D393" i="12"/>
  <c r="C393" i="12"/>
  <c r="B393" i="12"/>
  <c r="A393" i="12"/>
  <c r="F392" i="12"/>
  <c r="E392" i="12"/>
  <c r="D392" i="12"/>
  <c r="C392" i="12"/>
  <c r="B392" i="12"/>
  <c r="A392" i="12"/>
  <c r="F391" i="12"/>
  <c r="E391" i="12"/>
  <c r="D391" i="12"/>
  <c r="C391" i="12"/>
  <c r="B391" i="12"/>
  <c r="A391" i="12"/>
  <c r="F390" i="12"/>
  <c r="E390" i="12"/>
  <c r="D390" i="12"/>
  <c r="C390" i="12"/>
  <c r="B390" i="12"/>
  <c r="A390" i="12"/>
  <c r="F389" i="12"/>
  <c r="E389" i="12"/>
  <c r="D389" i="12"/>
  <c r="C389" i="12"/>
  <c r="B389" i="12"/>
  <c r="A389" i="12"/>
  <c r="F388" i="12"/>
  <c r="E388" i="12"/>
  <c r="D388" i="12"/>
  <c r="C388" i="12"/>
  <c r="B388" i="12"/>
  <c r="A388" i="12"/>
  <c r="F387" i="12"/>
  <c r="E387" i="12"/>
  <c r="D387" i="12"/>
  <c r="C387" i="12"/>
  <c r="B387" i="12"/>
  <c r="A387" i="12"/>
  <c r="F386" i="12"/>
  <c r="E386" i="12"/>
  <c r="D386" i="12"/>
  <c r="C386" i="12"/>
  <c r="B386" i="12"/>
  <c r="A386" i="12"/>
  <c r="F385" i="12"/>
  <c r="E385" i="12"/>
  <c r="D385" i="12"/>
  <c r="C385" i="12"/>
  <c r="B385" i="12"/>
  <c r="A385" i="12"/>
  <c r="F384" i="12"/>
  <c r="E384" i="12"/>
  <c r="D384" i="12"/>
  <c r="C384" i="12"/>
  <c r="B384" i="12"/>
  <c r="A384" i="12"/>
  <c r="F383" i="12"/>
  <c r="E383" i="12"/>
  <c r="D383" i="12"/>
  <c r="C383" i="12"/>
  <c r="B383" i="12"/>
  <c r="A383" i="12"/>
  <c r="F382" i="12"/>
  <c r="E382" i="12"/>
  <c r="D382" i="12"/>
  <c r="C382" i="12"/>
  <c r="B382" i="12"/>
  <c r="A382" i="12"/>
  <c r="F381" i="12"/>
  <c r="E381" i="12"/>
  <c r="D381" i="12"/>
  <c r="C381" i="12"/>
  <c r="B381" i="12"/>
  <c r="A381" i="12"/>
  <c r="F380" i="12"/>
  <c r="E380" i="12"/>
  <c r="D380" i="12"/>
  <c r="C380" i="12"/>
  <c r="B380" i="12"/>
  <c r="A380" i="12"/>
  <c r="F379" i="12"/>
  <c r="E379" i="12"/>
  <c r="D379" i="12"/>
  <c r="C379" i="12"/>
  <c r="B379" i="12"/>
  <c r="A379" i="12"/>
  <c r="F378" i="12"/>
  <c r="E378" i="12"/>
  <c r="D378" i="12"/>
  <c r="C378" i="12"/>
  <c r="B378" i="12"/>
  <c r="A378" i="12"/>
  <c r="F377" i="12"/>
  <c r="E377" i="12"/>
  <c r="D377" i="12"/>
  <c r="C377" i="12"/>
  <c r="B377" i="12"/>
  <c r="A377" i="12"/>
  <c r="F376" i="12"/>
  <c r="E376" i="12"/>
  <c r="D376" i="12"/>
  <c r="C376" i="12"/>
  <c r="B376" i="12"/>
  <c r="A376" i="12"/>
  <c r="F375" i="12"/>
  <c r="E375" i="12"/>
  <c r="D375" i="12"/>
  <c r="C375" i="12"/>
  <c r="B375" i="12"/>
  <c r="A375" i="12"/>
  <c r="F374" i="12"/>
  <c r="E374" i="12"/>
  <c r="D374" i="12"/>
  <c r="C374" i="12"/>
  <c r="B374" i="12"/>
  <c r="A374" i="12"/>
  <c r="F373" i="12"/>
  <c r="E373" i="12"/>
  <c r="D373" i="12"/>
  <c r="C373" i="12"/>
  <c r="B373" i="12"/>
  <c r="A373" i="12"/>
  <c r="F372" i="12"/>
  <c r="E372" i="12"/>
  <c r="D372" i="12"/>
  <c r="C372" i="12"/>
  <c r="B372" i="12"/>
  <c r="A372" i="12"/>
  <c r="F371" i="12"/>
  <c r="E371" i="12"/>
  <c r="D371" i="12"/>
  <c r="C371" i="12"/>
  <c r="B371" i="12"/>
  <c r="A371" i="12"/>
  <c r="F370" i="12"/>
  <c r="E370" i="12"/>
  <c r="D370" i="12"/>
  <c r="C370" i="12"/>
  <c r="B370" i="12"/>
  <c r="A370" i="12"/>
  <c r="F369" i="12"/>
  <c r="E369" i="12"/>
  <c r="D369" i="12"/>
  <c r="C369" i="12"/>
  <c r="B369" i="12"/>
  <c r="A369" i="12"/>
  <c r="F368" i="12"/>
  <c r="E368" i="12"/>
  <c r="D368" i="12"/>
  <c r="C368" i="12"/>
  <c r="B368" i="12"/>
  <c r="A368" i="12"/>
  <c r="F367" i="12"/>
  <c r="E367" i="12"/>
  <c r="D367" i="12"/>
  <c r="C367" i="12"/>
  <c r="B367" i="12"/>
  <c r="A367" i="12"/>
  <c r="F366" i="12"/>
  <c r="E366" i="12"/>
  <c r="D366" i="12"/>
  <c r="C366" i="12"/>
  <c r="B366" i="12"/>
  <c r="A366" i="12"/>
  <c r="F365" i="12"/>
  <c r="E365" i="12"/>
  <c r="D365" i="12"/>
  <c r="C365" i="12"/>
  <c r="B365" i="12"/>
  <c r="A365" i="12"/>
  <c r="F364" i="12"/>
  <c r="E364" i="12"/>
  <c r="D364" i="12"/>
  <c r="C364" i="12"/>
  <c r="B364" i="12"/>
  <c r="A364" i="12"/>
  <c r="F363" i="12"/>
  <c r="E363" i="12"/>
  <c r="D363" i="12"/>
  <c r="C363" i="12"/>
  <c r="B363" i="12"/>
  <c r="A363" i="12"/>
  <c r="F362" i="12"/>
  <c r="E362" i="12"/>
  <c r="D362" i="12"/>
  <c r="C362" i="12"/>
  <c r="B362" i="12"/>
  <c r="A362" i="12"/>
  <c r="F361" i="12"/>
  <c r="E361" i="12"/>
  <c r="D361" i="12"/>
  <c r="C361" i="12"/>
  <c r="B361" i="12"/>
  <c r="A361" i="12"/>
  <c r="F360" i="12"/>
  <c r="E360" i="12"/>
  <c r="D360" i="12"/>
  <c r="C360" i="12"/>
  <c r="B360" i="12"/>
  <c r="A360" i="12"/>
  <c r="F359" i="12"/>
  <c r="E359" i="12"/>
  <c r="D359" i="12"/>
  <c r="C359" i="12"/>
  <c r="B359" i="12"/>
  <c r="A359" i="12"/>
  <c r="F358" i="12"/>
  <c r="E358" i="12"/>
  <c r="D358" i="12"/>
  <c r="C358" i="12"/>
  <c r="B358" i="12"/>
  <c r="A358" i="12"/>
  <c r="F357" i="12"/>
  <c r="E357" i="12"/>
  <c r="D357" i="12"/>
  <c r="C357" i="12"/>
  <c r="B357" i="12"/>
  <c r="A357" i="12"/>
  <c r="F356" i="12"/>
  <c r="E356" i="12"/>
  <c r="D356" i="12"/>
  <c r="C356" i="12"/>
  <c r="B356" i="12"/>
  <c r="A356" i="12"/>
  <c r="F355" i="12"/>
  <c r="E355" i="12"/>
  <c r="D355" i="12"/>
  <c r="C355" i="12"/>
  <c r="B355" i="12"/>
  <c r="A355" i="12"/>
  <c r="F354" i="12"/>
  <c r="E354" i="12"/>
  <c r="D354" i="12"/>
  <c r="C354" i="12"/>
  <c r="B354" i="12"/>
  <c r="A354" i="12"/>
  <c r="F353" i="12"/>
  <c r="E353" i="12"/>
  <c r="D353" i="12"/>
  <c r="C353" i="12"/>
  <c r="B353" i="12"/>
  <c r="A353" i="12"/>
  <c r="F352" i="12"/>
  <c r="E352" i="12"/>
  <c r="D352" i="12"/>
  <c r="C352" i="12"/>
  <c r="B352" i="12"/>
  <c r="A352" i="12"/>
  <c r="F351" i="12"/>
  <c r="E351" i="12"/>
  <c r="D351" i="12"/>
  <c r="C351" i="12"/>
  <c r="B351" i="12"/>
  <c r="A351" i="12"/>
  <c r="F350" i="12"/>
  <c r="E350" i="12"/>
  <c r="D350" i="12"/>
  <c r="C350" i="12"/>
  <c r="B350" i="12"/>
  <c r="A350" i="12"/>
  <c r="F349" i="12"/>
  <c r="E349" i="12"/>
  <c r="D349" i="12"/>
  <c r="C349" i="12"/>
  <c r="B349" i="12"/>
  <c r="A349" i="12"/>
  <c r="F348" i="12"/>
  <c r="E348" i="12"/>
  <c r="D348" i="12"/>
  <c r="C348" i="12"/>
  <c r="B348" i="12"/>
  <c r="A348" i="12"/>
  <c r="F347" i="12"/>
  <c r="E347" i="12"/>
  <c r="D347" i="12"/>
  <c r="C347" i="12"/>
  <c r="B347" i="12"/>
  <c r="A347" i="12"/>
  <c r="F346" i="12"/>
  <c r="E346" i="12"/>
  <c r="D346" i="12"/>
  <c r="C346" i="12"/>
  <c r="B346" i="12"/>
  <c r="A346" i="12"/>
  <c r="F345" i="12"/>
  <c r="E345" i="12"/>
  <c r="D345" i="12"/>
  <c r="C345" i="12"/>
  <c r="B345" i="12"/>
  <c r="A345" i="12"/>
  <c r="F344" i="12"/>
  <c r="E344" i="12"/>
  <c r="D344" i="12"/>
  <c r="C344" i="12"/>
  <c r="B344" i="12"/>
  <c r="A344" i="12"/>
  <c r="F343" i="12"/>
  <c r="E343" i="12"/>
  <c r="D343" i="12"/>
  <c r="C343" i="12"/>
  <c r="B343" i="12"/>
  <c r="A343" i="12"/>
  <c r="F342" i="12"/>
  <c r="E342" i="12"/>
  <c r="D342" i="12"/>
  <c r="C342" i="12"/>
  <c r="B342" i="12"/>
  <c r="A342" i="12"/>
  <c r="F341" i="12"/>
  <c r="E341" i="12"/>
  <c r="D341" i="12"/>
  <c r="C341" i="12"/>
  <c r="B341" i="12"/>
  <c r="A341" i="12"/>
  <c r="F340" i="12"/>
  <c r="E340" i="12"/>
  <c r="D340" i="12"/>
  <c r="C340" i="12"/>
  <c r="B340" i="12"/>
  <c r="A340" i="12"/>
  <c r="F339" i="12"/>
  <c r="E339" i="12"/>
  <c r="D339" i="12"/>
  <c r="C339" i="12"/>
  <c r="B339" i="12"/>
  <c r="A339" i="12"/>
  <c r="F338" i="12"/>
  <c r="E338" i="12"/>
  <c r="D338" i="12"/>
  <c r="C338" i="12"/>
  <c r="B338" i="12"/>
  <c r="A338" i="12"/>
  <c r="F337" i="12"/>
  <c r="E337" i="12"/>
  <c r="D337" i="12"/>
  <c r="C337" i="12"/>
  <c r="B337" i="12"/>
  <c r="A337" i="12"/>
  <c r="F336" i="12"/>
  <c r="E336" i="12"/>
  <c r="D336" i="12"/>
  <c r="C336" i="12"/>
  <c r="B336" i="12"/>
  <c r="A336" i="12"/>
  <c r="F335" i="12"/>
  <c r="E335" i="12"/>
  <c r="D335" i="12"/>
  <c r="C335" i="12"/>
  <c r="B335" i="12"/>
  <c r="A335" i="12"/>
  <c r="F334" i="12"/>
  <c r="E334" i="12"/>
  <c r="D334" i="12"/>
  <c r="C334" i="12"/>
  <c r="B334" i="12"/>
  <c r="A334" i="12"/>
  <c r="F333" i="12"/>
  <c r="E333" i="12"/>
  <c r="D333" i="12"/>
  <c r="C333" i="12"/>
  <c r="B333" i="12"/>
  <c r="A333" i="12"/>
  <c r="F332" i="12"/>
  <c r="E332" i="12"/>
  <c r="D332" i="12"/>
  <c r="C332" i="12"/>
  <c r="B332" i="12"/>
  <c r="A332" i="12"/>
  <c r="F331" i="12"/>
  <c r="E331" i="12"/>
  <c r="D331" i="12"/>
  <c r="C331" i="12"/>
  <c r="B331" i="12"/>
  <c r="A331" i="12"/>
  <c r="F330" i="12"/>
  <c r="E330" i="12"/>
  <c r="D330" i="12"/>
  <c r="C330" i="12"/>
  <c r="B330" i="12"/>
  <c r="A330" i="12"/>
  <c r="F329" i="12"/>
  <c r="E329" i="12"/>
  <c r="D329" i="12"/>
  <c r="C329" i="12"/>
  <c r="B329" i="12"/>
  <c r="A329" i="12"/>
  <c r="F328" i="12"/>
  <c r="E328" i="12"/>
  <c r="D328" i="12"/>
  <c r="C328" i="12"/>
  <c r="B328" i="12"/>
  <c r="A328" i="12"/>
  <c r="F327" i="12"/>
  <c r="E327" i="12"/>
  <c r="D327" i="12"/>
  <c r="C327" i="12"/>
  <c r="B327" i="12"/>
  <c r="A327" i="12"/>
  <c r="F326" i="12"/>
  <c r="E326" i="12"/>
  <c r="D326" i="12"/>
  <c r="C326" i="12"/>
  <c r="B326" i="12"/>
  <c r="A326" i="12"/>
  <c r="F325" i="12"/>
  <c r="E325" i="12"/>
  <c r="D325" i="12"/>
  <c r="C325" i="12"/>
  <c r="B325" i="12"/>
  <c r="A325" i="12"/>
  <c r="F324" i="12"/>
  <c r="E324" i="12"/>
  <c r="D324" i="12"/>
  <c r="C324" i="12"/>
  <c r="B324" i="12"/>
  <c r="A324" i="12"/>
  <c r="F323" i="12"/>
  <c r="E323" i="12"/>
  <c r="D323" i="12"/>
  <c r="C323" i="12"/>
  <c r="B323" i="12"/>
  <c r="A323" i="12"/>
  <c r="F322" i="12"/>
  <c r="E322" i="12"/>
  <c r="D322" i="12"/>
  <c r="C322" i="12"/>
  <c r="B322" i="12"/>
  <c r="A322" i="12"/>
  <c r="F321" i="12"/>
  <c r="E321" i="12"/>
  <c r="D321" i="12"/>
  <c r="C321" i="12"/>
  <c r="B321" i="12"/>
  <c r="A321" i="12"/>
  <c r="F320" i="12"/>
  <c r="E320" i="12"/>
  <c r="D320" i="12"/>
  <c r="C320" i="12"/>
  <c r="B320" i="12"/>
  <c r="A320" i="12"/>
  <c r="F319" i="12"/>
  <c r="E319" i="12"/>
  <c r="D319" i="12"/>
  <c r="C319" i="12"/>
  <c r="B319" i="12"/>
  <c r="A319" i="12"/>
  <c r="F318" i="12"/>
  <c r="E318" i="12"/>
  <c r="D318" i="12"/>
  <c r="C318" i="12"/>
  <c r="B318" i="12"/>
  <c r="A318" i="12"/>
  <c r="F317" i="12"/>
  <c r="E317" i="12"/>
  <c r="D317" i="12"/>
  <c r="C317" i="12"/>
  <c r="B317" i="12"/>
  <c r="A317" i="12"/>
  <c r="F316" i="12"/>
  <c r="E316" i="12"/>
  <c r="D316" i="12"/>
  <c r="C316" i="12"/>
  <c r="B316" i="12"/>
  <c r="A316" i="12"/>
  <c r="F315" i="12"/>
  <c r="E315" i="12"/>
  <c r="D315" i="12"/>
  <c r="C315" i="12"/>
  <c r="B315" i="12"/>
  <c r="A315" i="12"/>
  <c r="F314" i="12"/>
  <c r="E314" i="12"/>
  <c r="D314" i="12"/>
  <c r="C314" i="12"/>
  <c r="B314" i="12"/>
  <c r="A314" i="12"/>
  <c r="F313" i="12"/>
  <c r="E313" i="12"/>
  <c r="D313" i="12"/>
  <c r="C313" i="12"/>
  <c r="B313" i="12"/>
  <c r="A313" i="12"/>
  <c r="F312" i="12"/>
  <c r="E312" i="12"/>
  <c r="D312" i="12"/>
  <c r="C312" i="12"/>
  <c r="B312" i="12"/>
  <c r="A312" i="12"/>
  <c r="F311" i="12"/>
  <c r="E311" i="12"/>
  <c r="D311" i="12"/>
  <c r="C311" i="12"/>
  <c r="B311" i="12"/>
  <c r="A311" i="12"/>
  <c r="F310" i="12"/>
  <c r="E310" i="12"/>
  <c r="D310" i="12"/>
  <c r="C310" i="12"/>
  <c r="B310" i="12"/>
  <c r="A310" i="12"/>
  <c r="F309" i="12"/>
  <c r="E309" i="12"/>
  <c r="D309" i="12"/>
  <c r="C309" i="12"/>
  <c r="B309" i="12"/>
  <c r="A309" i="12"/>
  <c r="F308" i="12"/>
  <c r="E308" i="12"/>
  <c r="D308" i="12"/>
  <c r="C308" i="12"/>
  <c r="B308" i="12"/>
  <c r="A308" i="12"/>
  <c r="F307" i="12"/>
  <c r="E307" i="12"/>
  <c r="D307" i="12"/>
  <c r="C307" i="12"/>
  <c r="B307" i="12"/>
  <c r="A307" i="12"/>
  <c r="F306" i="12"/>
  <c r="E306" i="12"/>
  <c r="D306" i="12"/>
  <c r="C306" i="12"/>
  <c r="B306" i="12"/>
  <c r="A306" i="12"/>
  <c r="F305" i="12"/>
  <c r="E305" i="12"/>
  <c r="D305" i="12"/>
  <c r="C305" i="12"/>
  <c r="B305" i="12"/>
  <c r="A305" i="12"/>
  <c r="F304" i="12"/>
  <c r="E304" i="12"/>
  <c r="D304" i="12"/>
  <c r="C304" i="12"/>
  <c r="B304" i="12"/>
  <c r="A304" i="12"/>
  <c r="F303" i="12"/>
  <c r="E303" i="12"/>
  <c r="D303" i="12"/>
  <c r="C303" i="12"/>
  <c r="B303" i="12"/>
  <c r="A303" i="12"/>
  <c r="F302" i="12"/>
  <c r="E302" i="12"/>
  <c r="D302" i="12"/>
  <c r="C302" i="12"/>
  <c r="B302" i="12"/>
  <c r="A302" i="12"/>
  <c r="F301" i="12"/>
  <c r="E301" i="12"/>
  <c r="D301" i="12"/>
  <c r="C301" i="12"/>
  <c r="B301" i="12"/>
  <c r="A301" i="12"/>
  <c r="F300" i="12"/>
  <c r="E300" i="12"/>
  <c r="D300" i="12"/>
  <c r="C300" i="12"/>
  <c r="B300" i="12"/>
  <c r="A300" i="12"/>
  <c r="F299" i="12"/>
  <c r="E299" i="12"/>
  <c r="D299" i="12"/>
  <c r="C299" i="12"/>
  <c r="B299" i="12"/>
  <c r="A299" i="12"/>
  <c r="F298" i="12"/>
  <c r="E298" i="12"/>
  <c r="D298" i="12"/>
  <c r="C298" i="12"/>
  <c r="B298" i="12"/>
  <c r="A298" i="12"/>
  <c r="F297" i="12"/>
  <c r="E297" i="12"/>
  <c r="D297" i="12"/>
  <c r="C297" i="12"/>
  <c r="B297" i="12"/>
  <c r="A297" i="12"/>
  <c r="F296" i="12"/>
  <c r="E296" i="12"/>
  <c r="D296" i="12"/>
  <c r="C296" i="12"/>
  <c r="B296" i="12"/>
  <c r="A296" i="12"/>
  <c r="F295" i="12"/>
  <c r="E295" i="12"/>
  <c r="D295" i="12"/>
  <c r="C295" i="12"/>
  <c r="B295" i="12"/>
  <c r="A295" i="12"/>
  <c r="F294" i="12"/>
  <c r="E294" i="12"/>
  <c r="D294" i="12"/>
  <c r="C294" i="12"/>
  <c r="B294" i="12"/>
  <c r="A294" i="12"/>
  <c r="F293" i="12"/>
  <c r="E293" i="12"/>
  <c r="D293" i="12"/>
  <c r="C293" i="12"/>
  <c r="B293" i="12"/>
  <c r="A293" i="12"/>
  <c r="F292" i="12"/>
  <c r="E292" i="12"/>
  <c r="D292" i="12"/>
  <c r="C292" i="12"/>
  <c r="B292" i="12"/>
  <c r="A292" i="12"/>
  <c r="F291" i="12"/>
  <c r="E291" i="12"/>
  <c r="D291" i="12"/>
  <c r="C291" i="12"/>
  <c r="B291" i="12"/>
  <c r="A291" i="12"/>
  <c r="F290" i="12"/>
  <c r="E290" i="12"/>
  <c r="D290" i="12"/>
  <c r="C290" i="12"/>
  <c r="B290" i="12"/>
  <c r="A290" i="12"/>
  <c r="F289" i="12"/>
  <c r="E289" i="12"/>
  <c r="D289" i="12"/>
  <c r="C289" i="12"/>
  <c r="B289" i="12"/>
  <c r="A289" i="12"/>
  <c r="F288" i="12"/>
  <c r="E288" i="12"/>
  <c r="D288" i="12"/>
  <c r="C288" i="12"/>
  <c r="B288" i="12"/>
  <c r="A288" i="12"/>
  <c r="F287" i="12"/>
  <c r="E287" i="12"/>
  <c r="D287" i="12"/>
  <c r="C287" i="12"/>
  <c r="B287" i="12"/>
  <c r="A287" i="12"/>
  <c r="F286" i="12"/>
  <c r="E286" i="12"/>
  <c r="D286" i="12"/>
  <c r="C286" i="12"/>
  <c r="B286" i="12"/>
  <c r="A286" i="12"/>
  <c r="F285" i="12"/>
  <c r="E285" i="12"/>
  <c r="D285" i="12"/>
  <c r="C285" i="12"/>
  <c r="B285" i="12"/>
  <c r="A285" i="12"/>
  <c r="F284" i="12"/>
  <c r="E284" i="12"/>
  <c r="D284" i="12"/>
  <c r="C284" i="12"/>
  <c r="B284" i="12"/>
  <c r="A284" i="12"/>
  <c r="F283" i="12"/>
  <c r="E283" i="12"/>
  <c r="D283" i="12"/>
  <c r="C283" i="12"/>
  <c r="B283" i="12"/>
  <c r="A283" i="12"/>
  <c r="F282" i="12"/>
  <c r="E282" i="12"/>
  <c r="D282" i="12"/>
  <c r="C282" i="12"/>
  <c r="B282" i="12"/>
  <c r="A282" i="12"/>
  <c r="F281" i="12"/>
  <c r="E281" i="12"/>
  <c r="D281" i="12"/>
  <c r="C281" i="12"/>
  <c r="B281" i="12"/>
  <c r="A281" i="12"/>
  <c r="F280" i="12"/>
  <c r="E280" i="12"/>
  <c r="D280" i="12"/>
  <c r="C280" i="12"/>
  <c r="B280" i="12"/>
  <c r="A280" i="12"/>
  <c r="F279" i="12"/>
  <c r="E279" i="12"/>
  <c r="D279" i="12"/>
  <c r="C279" i="12"/>
  <c r="B279" i="12"/>
  <c r="A279" i="12"/>
  <c r="F278" i="12"/>
  <c r="E278" i="12"/>
  <c r="D278" i="12"/>
  <c r="C278" i="12"/>
  <c r="B278" i="12"/>
  <c r="A278" i="12"/>
  <c r="F277" i="12"/>
  <c r="E277" i="12"/>
  <c r="D277" i="12"/>
  <c r="C277" i="12"/>
  <c r="B277" i="12"/>
  <c r="A277" i="12"/>
  <c r="F276" i="12"/>
  <c r="E276" i="12"/>
  <c r="D276" i="12"/>
  <c r="C276" i="12"/>
  <c r="B276" i="12"/>
  <c r="A276" i="12"/>
  <c r="F275" i="12"/>
  <c r="E275" i="12"/>
  <c r="D275" i="12"/>
  <c r="C275" i="12"/>
  <c r="B275" i="12"/>
  <c r="A275" i="12"/>
  <c r="F274" i="12"/>
  <c r="E274" i="12"/>
  <c r="D274" i="12"/>
  <c r="C274" i="12"/>
  <c r="B274" i="12"/>
  <c r="A274" i="12"/>
  <c r="F273" i="12"/>
  <c r="E273" i="12"/>
  <c r="D273" i="12"/>
  <c r="C273" i="12"/>
  <c r="B273" i="12"/>
  <c r="A273" i="12"/>
  <c r="F272" i="12"/>
  <c r="E272" i="12"/>
  <c r="D272" i="12"/>
  <c r="C272" i="12"/>
  <c r="B272" i="12"/>
  <c r="A272" i="12"/>
  <c r="F271" i="12"/>
  <c r="E271" i="12"/>
  <c r="D271" i="12"/>
  <c r="C271" i="12"/>
  <c r="B271" i="12"/>
  <c r="A271" i="12"/>
  <c r="F270" i="12"/>
  <c r="E270" i="12"/>
  <c r="D270" i="12"/>
  <c r="C270" i="12"/>
  <c r="B270" i="12"/>
  <c r="A270" i="12"/>
  <c r="F269" i="12"/>
  <c r="E269" i="12"/>
  <c r="D269" i="12"/>
  <c r="C269" i="12"/>
  <c r="B269" i="12"/>
  <c r="A269" i="12"/>
  <c r="F268" i="12"/>
  <c r="E268" i="12"/>
  <c r="D268" i="12"/>
  <c r="C268" i="12"/>
  <c r="B268" i="12"/>
  <c r="A268" i="12"/>
  <c r="F267" i="12"/>
  <c r="E267" i="12"/>
  <c r="D267" i="12"/>
  <c r="C267" i="12"/>
  <c r="B267" i="12"/>
  <c r="A267" i="12"/>
  <c r="F266" i="12"/>
  <c r="E266" i="12"/>
  <c r="D266" i="12"/>
  <c r="C266" i="12"/>
  <c r="B266" i="12"/>
  <c r="A266" i="12"/>
  <c r="F265" i="12"/>
  <c r="E265" i="12"/>
  <c r="D265" i="12"/>
  <c r="C265" i="12"/>
  <c r="B265" i="12"/>
  <c r="A265" i="12"/>
  <c r="F264" i="12"/>
  <c r="E264" i="12"/>
  <c r="D264" i="12"/>
  <c r="C264" i="12"/>
  <c r="B264" i="12"/>
  <c r="A264" i="12"/>
  <c r="F263" i="12"/>
  <c r="E263" i="12"/>
  <c r="D263" i="12"/>
  <c r="C263" i="12"/>
  <c r="B263" i="12"/>
  <c r="A263" i="12"/>
  <c r="F262" i="12"/>
  <c r="E262" i="12"/>
  <c r="D262" i="12"/>
  <c r="C262" i="12"/>
  <c r="B262" i="12"/>
  <c r="A262" i="12"/>
  <c r="F261" i="12"/>
  <c r="E261" i="12"/>
  <c r="D261" i="12"/>
  <c r="C261" i="12"/>
  <c r="B261" i="12"/>
  <c r="A261" i="12"/>
  <c r="F260" i="12"/>
  <c r="E260" i="12"/>
  <c r="D260" i="12"/>
  <c r="C260" i="12"/>
  <c r="B260" i="12"/>
  <c r="A260" i="12"/>
  <c r="F259" i="12"/>
  <c r="E259" i="12"/>
  <c r="D259" i="12"/>
  <c r="C259" i="12"/>
  <c r="B259" i="12"/>
  <c r="A259" i="12"/>
  <c r="F258" i="12"/>
  <c r="E258" i="12"/>
  <c r="D258" i="12"/>
  <c r="C258" i="12"/>
  <c r="B258" i="12"/>
  <c r="A258" i="12"/>
  <c r="F257" i="12"/>
  <c r="E257" i="12"/>
  <c r="D257" i="12"/>
  <c r="C257" i="12"/>
  <c r="B257" i="12"/>
  <c r="A257" i="12"/>
  <c r="F256" i="12"/>
  <c r="E256" i="12"/>
  <c r="D256" i="12"/>
  <c r="C256" i="12"/>
  <c r="B256" i="12"/>
  <c r="A256" i="12"/>
  <c r="F255" i="12"/>
  <c r="E255" i="12"/>
  <c r="D255" i="12"/>
  <c r="C255" i="12"/>
  <c r="B255" i="12"/>
  <c r="A255" i="12"/>
  <c r="F254" i="12"/>
  <c r="E254" i="12"/>
  <c r="D254" i="12"/>
  <c r="C254" i="12"/>
  <c r="B254" i="12"/>
  <c r="A254" i="12"/>
  <c r="F253" i="12"/>
  <c r="E253" i="12"/>
  <c r="D253" i="12"/>
  <c r="C253" i="12"/>
  <c r="B253" i="12"/>
  <c r="A253" i="12"/>
  <c r="F252" i="12"/>
  <c r="E252" i="12"/>
  <c r="D252" i="12"/>
  <c r="C252" i="12"/>
  <c r="B252" i="12"/>
  <c r="A252" i="12"/>
  <c r="F251" i="12"/>
  <c r="E251" i="12"/>
  <c r="D251" i="12"/>
  <c r="C251" i="12"/>
  <c r="B251" i="12"/>
  <c r="A251" i="12"/>
  <c r="F250" i="12"/>
  <c r="E250" i="12"/>
  <c r="D250" i="12"/>
  <c r="C250" i="12"/>
  <c r="B250" i="12"/>
  <c r="A250" i="12"/>
  <c r="F249" i="12"/>
  <c r="E249" i="12"/>
  <c r="D249" i="12"/>
  <c r="C249" i="12"/>
  <c r="B249" i="12"/>
  <c r="A249" i="12"/>
  <c r="F248" i="12"/>
  <c r="E248" i="12"/>
  <c r="D248" i="12"/>
  <c r="C248" i="12"/>
  <c r="B248" i="12"/>
  <c r="A248" i="12"/>
  <c r="F247" i="12"/>
  <c r="E247" i="12"/>
  <c r="D247" i="12"/>
  <c r="C247" i="12"/>
  <c r="B247" i="12"/>
  <c r="A247" i="12"/>
  <c r="F246" i="12"/>
  <c r="E246" i="12"/>
  <c r="D246" i="12"/>
  <c r="C246" i="12"/>
  <c r="B246" i="12"/>
  <c r="A246" i="12"/>
  <c r="F245" i="12"/>
  <c r="E245" i="12"/>
  <c r="D245" i="12"/>
  <c r="C245" i="12"/>
  <c r="B245" i="12"/>
  <c r="A245" i="12"/>
  <c r="F244" i="12"/>
  <c r="E244" i="12"/>
  <c r="D244" i="12"/>
  <c r="C244" i="12"/>
  <c r="B244" i="12"/>
  <c r="A244" i="12"/>
  <c r="F243" i="12"/>
  <c r="E243" i="12"/>
  <c r="D243" i="12"/>
  <c r="C243" i="12"/>
  <c r="B243" i="12"/>
  <c r="A243" i="12"/>
  <c r="F242" i="12"/>
  <c r="E242" i="12"/>
  <c r="D242" i="12"/>
  <c r="C242" i="12"/>
  <c r="B242" i="12"/>
  <c r="A242" i="12"/>
  <c r="F241" i="12"/>
  <c r="E241" i="12"/>
  <c r="D241" i="12"/>
  <c r="C241" i="12"/>
  <c r="B241" i="12"/>
  <c r="A241" i="12"/>
  <c r="F240" i="12"/>
  <c r="E240" i="12"/>
  <c r="D240" i="12"/>
  <c r="C240" i="12"/>
  <c r="B240" i="12"/>
  <c r="A240" i="12"/>
  <c r="F239" i="12"/>
  <c r="E239" i="12"/>
  <c r="D239" i="12"/>
  <c r="C239" i="12"/>
  <c r="B239" i="12"/>
  <c r="A239" i="12"/>
  <c r="F238" i="12"/>
  <c r="E238" i="12"/>
  <c r="D238" i="12"/>
  <c r="C238" i="12"/>
  <c r="B238" i="12"/>
  <c r="A238" i="12"/>
  <c r="F237" i="12"/>
  <c r="E237" i="12"/>
  <c r="D237" i="12"/>
  <c r="C237" i="12"/>
  <c r="B237" i="12"/>
  <c r="A237" i="12"/>
  <c r="F236" i="12"/>
  <c r="E236" i="12"/>
  <c r="D236" i="12"/>
  <c r="C236" i="12"/>
  <c r="B236" i="12"/>
  <c r="A236" i="12"/>
  <c r="F235" i="12"/>
  <c r="E235" i="12"/>
  <c r="D235" i="12"/>
  <c r="C235" i="12"/>
  <c r="B235" i="12"/>
  <c r="A235" i="12"/>
  <c r="F234" i="12"/>
  <c r="E234" i="12"/>
  <c r="D234" i="12"/>
  <c r="C234" i="12"/>
  <c r="B234" i="12"/>
  <c r="A234" i="12"/>
  <c r="F233" i="12"/>
  <c r="E233" i="12"/>
  <c r="D233" i="12"/>
  <c r="C233" i="12"/>
  <c r="B233" i="12"/>
  <c r="A233" i="12"/>
  <c r="F232" i="12"/>
  <c r="E232" i="12"/>
  <c r="D232" i="12"/>
  <c r="C232" i="12"/>
  <c r="B232" i="12"/>
  <c r="A232" i="12"/>
  <c r="F231" i="12"/>
  <c r="E231" i="12"/>
  <c r="D231" i="12"/>
  <c r="C231" i="12"/>
  <c r="B231" i="12"/>
  <c r="A231" i="12"/>
  <c r="F230" i="12"/>
  <c r="E230" i="12"/>
  <c r="D230" i="12"/>
  <c r="C230" i="12"/>
  <c r="B230" i="12"/>
  <c r="A230" i="12"/>
  <c r="F229" i="12"/>
  <c r="E229" i="12"/>
  <c r="D229" i="12"/>
  <c r="C229" i="12"/>
  <c r="B229" i="12"/>
  <c r="A229" i="12"/>
  <c r="F228" i="12"/>
  <c r="E228" i="12"/>
  <c r="D228" i="12"/>
  <c r="C228" i="12"/>
  <c r="B228" i="12"/>
  <c r="A228" i="12"/>
  <c r="F227" i="12"/>
  <c r="E227" i="12"/>
  <c r="D227" i="12"/>
  <c r="C227" i="12"/>
  <c r="B227" i="12"/>
  <c r="A227" i="12"/>
  <c r="F226" i="12"/>
  <c r="E226" i="12"/>
  <c r="D226" i="12"/>
  <c r="C226" i="12"/>
  <c r="B226" i="12"/>
  <c r="A226" i="12"/>
  <c r="F225" i="12"/>
  <c r="E225" i="12"/>
  <c r="D225" i="12"/>
  <c r="C225" i="12"/>
  <c r="B225" i="12"/>
  <c r="A225" i="12"/>
  <c r="F224" i="12"/>
  <c r="E224" i="12"/>
  <c r="D224" i="12"/>
  <c r="C224" i="12"/>
  <c r="B224" i="12"/>
  <c r="A224" i="12"/>
  <c r="F223" i="12"/>
  <c r="E223" i="12"/>
  <c r="D223" i="12"/>
  <c r="C223" i="12"/>
  <c r="B223" i="12"/>
  <c r="A223" i="12"/>
  <c r="F222" i="12"/>
  <c r="E222" i="12"/>
  <c r="D222" i="12"/>
  <c r="C222" i="12"/>
  <c r="B222" i="12"/>
  <c r="A222" i="12"/>
  <c r="F221" i="12"/>
  <c r="E221" i="12"/>
  <c r="D221" i="12"/>
  <c r="C221" i="12"/>
  <c r="B221" i="12"/>
  <c r="A221" i="12"/>
  <c r="F220" i="12"/>
  <c r="E220" i="12"/>
  <c r="D220" i="12"/>
  <c r="C220" i="12"/>
  <c r="B220" i="12"/>
  <c r="A220" i="12"/>
  <c r="F219" i="12"/>
  <c r="E219" i="12"/>
  <c r="D219" i="12"/>
  <c r="C219" i="12"/>
  <c r="B219" i="12"/>
  <c r="A219" i="12"/>
  <c r="F218" i="12"/>
  <c r="E218" i="12"/>
  <c r="D218" i="12"/>
  <c r="C218" i="12"/>
  <c r="B218" i="12"/>
  <c r="A218" i="12"/>
  <c r="F217" i="12"/>
  <c r="E217" i="12"/>
  <c r="D217" i="12"/>
  <c r="C217" i="12"/>
  <c r="B217" i="12"/>
  <c r="A217" i="12"/>
  <c r="F216" i="12"/>
  <c r="E216" i="12"/>
  <c r="D216" i="12"/>
  <c r="C216" i="12"/>
  <c r="B216" i="12"/>
  <c r="A216" i="12"/>
  <c r="F215" i="12"/>
  <c r="E215" i="12"/>
  <c r="D215" i="12"/>
  <c r="C215" i="12"/>
  <c r="B215" i="12"/>
  <c r="A215" i="12"/>
  <c r="F214" i="12"/>
  <c r="E214" i="12"/>
  <c r="D214" i="12"/>
  <c r="C214" i="12"/>
  <c r="B214" i="12"/>
  <c r="A214" i="12"/>
  <c r="F213" i="12"/>
  <c r="E213" i="12"/>
  <c r="D213" i="12"/>
  <c r="C213" i="12"/>
  <c r="B213" i="12"/>
  <c r="A213" i="12"/>
  <c r="F212" i="12"/>
  <c r="E212" i="12"/>
  <c r="D212" i="12"/>
  <c r="C212" i="12"/>
  <c r="B212" i="12"/>
  <c r="A212" i="12"/>
  <c r="F211" i="12"/>
  <c r="E211" i="12"/>
  <c r="D211" i="12"/>
  <c r="C211" i="12"/>
  <c r="B211" i="12"/>
  <c r="A211" i="12"/>
  <c r="F210" i="12"/>
  <c r="E210" i="12"/>
  <c r="D210" i="12"/>
  <c r="C210" i="12"/>
  <c r="B210" i="12"/>
  <c r="A210" i="12"/>
  <c r="F209" i="12"/>
  <c r="E209" i="12"/>
  <c r="D209" i="12"/>
  <c r="C209" i="12"/>
  <c r="B209" i="12"/>
  <c r="A209" i="12"/>
  <c r="F208" i="12"/>
  <c r="E208" i="12"/>
  <c r="D208" i="12"/>
  <c r="C208" i="12"/>
  <c r="B208" i="12"/>
  <c r="A208" i="12"/>
  <c r="F207" i="12"/>
  <c r="E207" i="12"/>
  <c r="D207" i="12"/>
  <c r="C207" i="12"/>
  <c r="B207" i="12"/>
  <c r="A207" i="12"/>
  <c r="F206" i="12"/>
  <c r="E206" i="12"/>
  <c r="D206" i="12"/>
  <c r="C206" i="12"/>
  <c r="B206" i="12"/>
  <c r="A206" i="12"/>
  <c r="F205" i="12"/>
  <c r="E205" i="12"/>
  <c r="D205" i="12"/>
  <c r="C205" i="12"/>
  <c r="B205" i="12"/>
  <c r="A205" i="12"/>
  <c r="F204" i="12"/>
  <c r="E204" i="12"/>
  <c r="D204" i="12"/>
  <c r="C204" i="12"/>
  <c r="B204" i="12"/>
  <c r="A204" i="12"/>
  <c r="F203" i="12"/>
  <c r="E203" i="12"/>
  <c r="D203" i="12"/>
  <c r="C203" i="12"/>
  <c r="B203" i="12"/>
  <c r="A203" i="12"/>
  <c r="F202" i="12"/>
  <c r="E202" i="12"/>
  <c r="D202" i="12"/>
  <c r="C202" i="12"/>
  <c r="B202" i="12"/>
  <c r="A202" i="12"/>
  <c r="F201" i="12"/>
  <c r="E201" i="12"/>
  <c r="D201" i="12"/>
  <c r="C201" i="12"/>
  <c r="B201" i="12"/>
  <c r="A201" i="12"/>
  <c r="F200" i="12"/>
  <c r="E200" i="12"/>
  <c r="D200" i="12"/>
  <c r="C200" i="12"/>
  <c r="B200" i="12"/>
  <c r="A200" i="12"/>
  <c r="F199" i="12"/>
  <c r="E199" i="12"/>
  <c r="D199" i="12"/>
  <c r="C199" i="12"/>
  <c r="B199" i="12"/>
  <c r="A199" i="12"/>
  <c r="F198" i="12"/>
  <c r="E198" i="12"/>
  <c r="D198" i="12"/>
  <c r="C198" i="12"/>
  <c r="B198" i="12"/>
  <c r="A198" i="12"/>
  <c r="F197" i="12"/>
  <c r="E197" i="12"/>
  <c r="D197" i="12"/>
  <c r="C197" i="12"/>
  <c r="B197" i="12"/>
  <c r="A197" i="12"/>
  <c r="F196" i="12"/>
  <c r="E196" i="12"/>
  <c r="D196" i="12"/>
  <c r="C196" i="12"/>
  <c r="B196" i="12"/>
  <c r="A196" i="12"/>
  <c r="F195" i="12"/>
  <c r="E195" i="12"/>
  <c r="D195" i="12"/>
  <c r="C195" i="12"/>
  <c r="B195" i="12"/>
  <c r="A195" i="12"/>
  <c r="F194" i="12"/>
  <c r="E194" i="12"/>
  <c r="D194" i="12"/>
  <c r="C194" i="12"/>
  <c r="B194" i="12"/>
  <c r="A194" i="12"/>
  <c r="F193" i="12"/>
  <c r="E193" i="12"/>
  <c r="D193" i="12"/>
  <c r="C193" i="12"/>
  <c r="B193" i="12"/>
  <c r="A193" i="12"/>
  <c r="F192" i="12"/>
  <c r="E192" i="12"/>
  <c r="D192" i="12"/>
  <c r="C192" i="12"/>
  <c r="B192" i="12"/>
  <c r="A192" i="12"/>
  <c r="F191" i="12"/>
  <c r="E191" i="12"/>
  <c r="D191" i="12"/>
  <c r="C191" i="12"/>
  <c r="B191" i="12"/>
  <c r="A191" i="12"/>
  <c r="F190" i="12"/>
  <c r="E190" i="12"/>
  <c r="D190" i="12"/>
  <c r="C190" i="12"/>
  <c r="B190" i="12"/>
  <c r="A190" i="12"/>
  <c r="F189" i="12"/>
  <c r="E189" i="12"/>
  <c r="D189" i="12"/>
  <c r="C189" i="12"/>
  <c r="B189" i="12"/>
  <c r="A189" i="12"/>
  <c r="F188" i="12"/>
  <c r="E188" i="12"/>
  <c r="D188" i="12"/>
  <c r="C188" i="12"/>
  <c r="B188" i="12"/>
  <c r="A188" i="12"/>
  <c r="F187" i="12"/>
  <c r="E187" i="12"/>
  <c r="D187" i="12"/>
  <c r="C187" i="12"/>
  <c r="B187" i="12"/>
  <c r="A187" i="12"/>
  <c r="F186" i="12"/>
  <c r="E186" i="12"/>
  <c r="D186" i="12"/>
  <c r="C186" i="12"/>
  <c r="B186" i="12"/>
  <c r="A186" i="12"/>
  <c r="F185" i="12"/>
  <c r="E185" i="12"/>
  <c r="D185" i="12"/>
  <c r="C185" i="12"/>
  <c r="B185" i="12"/>
  <c r="A185" i="12"/>
  <c r="F184" i="12"/>
  <c r="E184" i="12"/>
  <c r="D184" i="12"/>
  <c r="C184" i="12"/>
  <c r="B184" i="12"/>
  <c r="A184" i="12"/>
  <c r="F183" i="12"/>
  <c r="E183" i="12"/>
  <c r="D183" i="12"/>
  <c r="C183" i="12"/>
  <c r="B183" i="12"/>
  <c r="A183" i="12"/>
  <c r="F182" i="12"/>
  <c r="E182" i="12"/>
  <c r="D182" i="12"/>
  <c r="C182" i="12"/>
  <c r="B182" i="12"/>
  <c r="A182" i="12"/>
  <c r="F181" i="12"/>
  <c r="E181" i="12"/>
  <c r="D181" i="12"/>
  <c r="C181" i="12"/>
  <c r="B181" i="12"/>
  <c r="A181" i="12"/>
  <c r="F180" i="12"/>
  <c r="E180" i="12"/>
  <c r="D180" i="12"/>
  <c r="C180" i="12"/>
  <c r="B180" i="12"/>
  <c r="A180" i="12"/>
  <c r="F179" i="12"/>
  <c r="E179" i="12"/>
  <c r="D179" i="12"/>
  <c r="C179" i="12"/>
  <c r="B179" i="12"/>
  <c r="A179" i="12"/>
  <c r="F178" i="12"/>
  <c r="E178" i="12"/>
  <c r="D178" i="12"/>
  <c r="C178" i="12"/>
  <c r="B178" i="12"/>
  <c r="A178" i="12"/>
  <c r="F177" i="12"/>
  <c r="E177" i="12"/>
  <c r="D177" i="12"/>
  <c r="C177" i="12"/>
  <c r="B177" i="12"/>
  <c r="A177" i="12"/>
  <c r="F176" i="12"/>
  <c r="E176" i="12"/>
  <c r="D176" i="12"/>
  <c r="C176" i="12"/>
  <c r="B176" i="12"/>
  <c r="A176" i="12"/>
  <c r="F175" i="12"/>
  <c r="E175" i="12"/>
  <c r="D175" i="12"/>
  <c r="C175" i="12"/>
  <c r="B175" i="12"/>
  <c r="A175" i="12"/>
  <c r="F174" i="12"/>
  <c r="E174" i="12"/>
  <c r="D174" i="12"/>
  <c r="C174" i="12"/>
  <c r="B174" i="12"/>
  <c r="A174" i="12"/>
  <c r="F173" i="12"/>
  <c r="E173" i="12"/>
  <c r="D173" i="12"/>
  <c r="C173" i="12"/>
  <c r="B173" i="12"/>
  <c r="A173" i="12"/>
  <c r="F172" i="12"/>
  <c r="E172" i="12"/>
  <c r="D172" i="12"/>
  <c r="C172" i="12"/>
  <c r="B172" i="12"/>
  <c r="A172" i="12"/>
  <c r="F171" i="12"/>
  <c r="E171" i="12"/>
  <c r="D171" i="12"/>
  <c r="C171" i="12"/>
  <c r="B171" i="12"/>
  <c r="A171" i="12"/>
  <c r="F170" i="12"/>
  <c r="E170" i="12"/>
  <c r="D170" i="12"/>
  <c r="C170" i="12"/>
  <c r="B170" i="12"/>
  <c r="A170" i="12"/>
  <c r="F169" i="12"/>
  <c r="E169" i="12"/>
  <c r="D169" i="12"/>
  <c r="C169" i="12"/>
  <c r="B169" i="12"/>
  <c r="A169" i="12"/>
  <c r="F168" i="12"/>
  <c r="E168" i="12"/>
  <c r="D168" i="12"/>
  <c r="C168" i="12"/>
  <c r="B168" i="12"/>
  <c r="A168" i="12"/>
  <c r="F167" i="12"/>
  <c r="E167" i="12"/>
  <c r="D167" i="12"/>
  <c r="C167" i="12"/>
  <c r="B167" i="12"/>
  <c r="A167" i="12"/>
  <c r="F166" i="12"/>
  <c r="E166" i="12"/>
  <c r="D166" i="12"/>
  <c r="C166" i="12"/>
  <c r="B166" i="12"/>
  <c r="A166" i="12"/>
  <c r="F165" i="12"/>
  <c r="E165" i="12"/>
  <c r="D165" i="12"/>
  <c r="C165" i="12"/>
  <c r="B165" i="12"/>
  <c r="A165" i="12"/>
  <c r="F164" i="12"/>
  <c r="E164" i="12"/>
  <c r="D164" i="12"/>
  <c r="C164" i="12"/>
  <c r="B164" i="12"/>
  <c r="A164" i="12"/>
  <c r="F163" i="12"/>
  <c r="E163" i="12"/>
  <c r="D163" i="12"/>
  <c r="C163" i="12"/>
  <c r="B163" i="12"/>
  <c r="A163" i="12"/>
  <c r="F162" i="12"/>
  <c r="E162" i="12"/>
  <c r="D162" i="12"/>
  <c r="C162" i="12"/>
  <c r="B162" i="12"/>
  <c r="A162" i="12"/>
  <c r="F161" i="12"/>
  <c r="E161" i="12"/>
  <c r="D161" i="12"/>
  <c r="C161" i="12"/>
  <c r="B161" i="12"/>
  <c r="A161" i="12"/>
  <c r="F160" i="12"/>
  <c r="E160" i="12"/>
  <c r="D160" i="12"/>
  <c r="C160" i="12"/>
  <c r="B160" i="12"/>
  <c r="A160" i="12"/>
  <c r="F159" i="12"/>
  <c r="E159" i="12"/>
  <c r="D159" i="12"/>
  <c r="C159" i="12"/>
  <c r="B159" i="12"/>
  <c r="A159" i="12"/>
  <c r="F158" i="12"/>
  <c r="E158" i="12"/>
  <c r="D158" i="12"/>
  <c r="C158" i="12"/>
  <c r="B158" i="12"/>
  <c r="A158" i="12"/>
  <c r="F157" i="12"/>
  <c r="E157" i="12"/>
  <c r="D157" i="12"/>
  <c r="C157" i="12"/>
  <c r="B157" i="12"/>
  <c r="A157" i="12"/>
  <c r="F156" i="12"/>
  <c r="E156" i="12"/>
  <c r="D156" i="12"/>
  <c r="C156" i="12"/>
  <c r="B156" i="12"/>
  <c r="A156" i="12"/>
  <c r="F155" i="12"/>
  <c r="E155" i="12"/>
  <c r="D155" i="12"/>
  <c r="C155" i="12"/>
  <c r="B155" i="12"/>
  <c r="A155" i="12"/>
  <c r="F154" i="12"/>
  <c r="E154" i="12"/>
  <c r="D154" i="12"/>
  <c r="C154" i="12"/>
  <c r="B154" i="12"/>
  <c r="A154" i="12"/>
  <c r="F153" i="12"/>
  <c r="E153" i="12"/>
  <c r="D153" i="12"/>
  <c r="C153" i="12"/>
  <c r="B153" i="12"/>
  <c r="A153" i="12"/>
  <c r="F152" i="12"/>
  <c r="E152" i="12"/>
  <c r="D152" i="12"/>
  <c r="C152" i="12"/>
  <c r="B152" i="12"/>
  <c r="A152" i="12"/>
  <c r="F151" i="12"/>
  <c r="E151" i="12"/>
  <c r="D151" i="12"/>
  <c r="C151" i="12"/>
  <c r="B151" i="12"/>
  <c r="A151" i="12"/>
  <c r="F150" i="12"/>
  <c r="E150" i="12"/>
  <c r="D150" i="12"/>
  <c r="C150" i="12"/>
  <c r="B150" i="12"/>
  <c r="A150" i="12"/>
  <c r="F149" i="12"/>
  <c r="E149" i="12"/>
  <c r="D149" i="12"/>
  <c r="C149" i="12"/>
  <c r="B149" i="12"/>
  <c r="A149" i="12"/>
  <c r="F148" i="12"/>
  <c r="E148" i="12"/>
  <c r="D148" i="12"/>
  <c r="C148" i="12"/>
  <c r="B148" i="12"/>
  <c r="A148" i="12"/>
  <c r="F147" i="12"/>
  <c r="E147" i="12"/>
  <c r="D147" i="12"/>
  <c r="C147" i="12"/>
  <c r="B147" i="12"/>
  <c r="A147" i="12"/>
  <c r="F146" i="12"/>
  <c r="E146" i="12"/>
  <c r="D146" i="12"/>
  <c r="C146" i="12"/>
  <c r="B146" i="12"/>
  <c r="A146" i="12"/>
  <c r="F145" i="12"/>
  <c r="E145" i="12"/>
  <c r="D145" i="12"/>
  <c r="C145" i="12"/>
  <c r="B145" i="12"/>
  <c r="A145" i="12"/>
  <c r="F144" i="12"/>
  <c r="E144" i="12"/>
  <c r="D144" i="12"/>
  <c r="C144" i="12"/>
  <c r="B144" i="12"/>
  <c r="A144" i="12"/>
  <c r="F143" i="12"/>
  <c r="E143" i="12"/>
  <c r="D143" i="12"/>
  <c r="C143" i="12"/>
  <c r="B143" i="12"/>
  <c r="A143" i="12"/>
  <c r="F142" i="12"/>
  <c r="E142" i="12"/>
  <c r="D142" i="12"/>
  <c r="C142" i="12"/>
  <c r="B142" i="12"/>
  <c r="A142" i="12"/>
  <c r="F141" i="12"/>
  <c r="E141" i="12"/>
  <c r="D141" i="12"/>
  <c r="C141" i="12"/>
  <c r="B141" i="12"/>
  <c r="A141" i="12"/>
  <c r="F140" i="12"/>
  <c r="E140" i="12"/>
  <c r="D140" i="12"/>
  <c r="C140" i="12"/>
  <c r="B140" i="12"/>
  <c r="A140" i="12"/>
  <c r="F139" i="12"/>
  <c r="E139" i="12"/>
  <c r="D139" i="12"/>
  <c r="C139" i="12"/>
  <c r="B139" i="12"/>
  <c r="A139" i="12"/>
  <c r="F138" i="12"/>
  <c r="E138" i="12"/>
  <c r="D138" i="12"/>
  <c r="C138" i="12"/>
  <c r="B138" i="12"/>
  <c r="A138" i="12"/>
  <c r="F137" i="12"/>
  <c r="E137" i="12"/>
  <c r="D137" i="12"/>
  <c r="C137" i="12"/>
  <c r="B137" i="12"/>
  <c r="A137" i="12"/>
  <c r="F136" i="12"/>
  <c r="E136" i="12"/>
  <c r="D136" i="12"/>
  <c r="C136" i="12"/>
  <c r="B136" i="12"/>
  <c r="A136" i="12"/>
  <c r="F135" i="12"/>
  <c r="E135" i="12"/>
  <c r="D135" i="12"/>
  <c r="C135" i="12"/>
  <c r="B135" i="12"/>
  <c r="A135" i="12"/>
  <c r="F134" i="12"/>
  <c r="E134" i="12"/>
  <c r="D134" i="12"/>
  <c r="C134" i="12"/>
  <c r="B134" i="12"/>
  <c r="A134" i="12"/>
  <c r="F133" i="12"/>
  <c r="E133" i="12"/>
  <c r="D133" i="12"/>
  <c r="C133" i="12"/>
  <c r="B133" i="12"/>
  <c r="A133" i="12"/>
  <c r="F132" i="12"/>
  <c r="E132" i="12"/>
  <c r="D132" i="12"/>
  <c r="C132" i="12"/>
  <c r="B132" i="12"/>
  <c r="A132" i="12"/>
  <c r="F131" i="12"/>
  <c r="E131" i="12"/>
  <c r="D131" i="12"/>
  <c r="C131" i="12"/>
  <c r="B131" i="12"/>
  <c r="A131" i="12"/>
  <c r="F130" i="12"/>
  <c r="E130" i="12"/>
  <c r="D130" i="12"/>
  <c r="C130" i="12"/>
  <c r="B130" i="12"/>
  <c r="A130" i="12"/>
  <c r="F129" i="12"/>
  <c r="E129" i="12"/>
  <c r="D129" i="12"/>
  <c r="C129" i="12"/>
  <c r="B129" i="12"/>
  <c r="A129" i="12"/>
  <c r="F128" i="12"/>
  <c r="E128" i="12"/>
  <c r="D128" i="12"/>
  <c r="C128" i="12"/>
  <c r="B128" i="12"/>
  <c r="A128" i="12"/>
  <c r="F127" i="12"/>
  <c r="E127" i="12"/>
  <c r="D127" i="12"/>
  <c r="C127" i="12"/>
  <c r="B127" i="12"/>
  <c r="A127" i="12"/>
  <c r="F126" i="12"/>
  <c r="E126" i="12"/>
  <c r="D126" i="12"/>
  <c r="C126" i="12"/>
  <c r="B126" i="12"/>
  <c r="A126" i="12"/>
  <c r="F125" i="12"/>
  <c r="E125" i="12"/>
  <c r="D125" i="12"/>
  <c r="C125" i="12"/>
  <c r="B125" i="12"/>
  <c r="A125" i="12"/>
  <c r="F124" i="12"/>
  <c r="E124" i="12"/>
  <c r="D124" i="12"/>
  <c r="C124" i="12"/>
  <c r="B124" i="12"/>
  <c r="A124" i="12"/>
  <c r="F123" i="12"/>
  <c r="E123" i="12"/>
  <c r="D123" i="12"/>
  <c r="C123" i="12"/>
  <c r="B123" i="12"/>
  <c r="A123" i="12"/>
  <c r="F122" i="12"/>
  <c r="E122" i="12"/>
  <c r="D122" i="12"/>
  <c r="C122" i="12"/>
  <c r="B122" i="12"/>
  <c r="A122" i="12"/>
  <c r="F121" i="12"/>
  <c r="E121" i="12"/>
  <c r="D121" i="12"/>
  <c r="C121" i="12"/>
  <c r="B121" i="12"/>
  <c r="A121" i="12"/>
  <c r="F120" i="12"/>
  <c r="E120" i="12"/>
  <c r="D120" i="12"/>
  <c r="C120" i="12"/>
  <c r="B120" i="12"/>
  <c r="A120" i="12"/>
  <c r="F119" i="12"/>
  <c r="E119" i="12"/>
  <c r="D119" i="12"/>
  <c r="C119" i="12"/>
  <c r="B119" i="12"/>
  <c r="A119" i="12"/>
  <c r="F118" i="12"/>
  <c r="E118" i="12"/>
  <c r="D118" i="12"/>
  <c r="C118" i="12"/>
  <c r="B118" i="12"/>
  <c r="A118" i="12"/>
  <c r="F117" i="12"/>
  <c r="E117" i="12"/>
  <c r="D117" i="12"/>
  <c r="C117" i="12"/>
  <c r="B117" i="12"/>
  <c r="A117" i="12"/>
  <c r="F116" i="12"/>
  <c r="E116" i="12"/>
  <c r="D116" i="12"/>
  <c r="C116" i="12"/>
  <c r="B116" i="12"/>
  <c r="A116" i="12"/>
  <c r="F115" i="12"/>
  <c r="E115" i="12"/>
  <c r="D115" i="12"/>
  <c r="C115" i="12"/>
  <c r="B115" i="12"/>
  <c r="A115" i="12"/>
  <c r="F114" i="12"/>
  <c r="E114" i="12"/>
  <c r="D114" i="12"/>
  <c r="C114" i="12"/>
  <c r="B114" i="12"/>
  <c r="A114" i="12"/>
  <c r="F113" i="12"/>
  <c r="E113" i="12"/>
  <c r="D113" i="12"/>
  <c r="C113" i="12"/>
  <c r="B113" i="12"/>
  <c r="A113" i="12"/>
  <c r="F112" i="12"/>
  <c r="E112" i="12"/>
  <c r="D112" i="12"/>
  <c r="C112" i="12"/>
  <c r="B112" i="12"/>
  <c r="A112" i="12"/>
  <c r="F111" i="12"/>
  <c r="E111" i="12"/>
  <c r="D111" i="12"/>
  <c r="C111" i="12"/>
  <c r="B111" i="12"/>
  <c r="A111" i="12"/>
  <c r="F110" i="12"/>
  <c r="E110" i="12"/>
  <c r="D110" i="12"/>
  <c r="C110" i="12"/>
  <c r="B110" i="12"/>
  <c r="A110" i="12"/>
  <c r="F109" i="12"/>
  <c r="E109" i="12"/>
  <c r="D109" i="12"/>
  <c r="C109" i="12"/>
  <c r="B109" i="12"/>
  <c r="A109" i="12"/>
  <c r="F108" i="12"/>
  <c r="E108" i="12"/>
  <c r="D108" i="12"/>
  <c r="C108" i="12"/>
  <c r="B108" i="12"/>
  <c r="A108" i="12"/>
  <c r="F107" i="12"/>
  <c r="E107" i="12"/>
  <c r="D107" i="12"/>
  <c r="C107" i="12"/>
  <c r="B107" i="12"/>
  <c r="A107" i="12"/>
  <c r="F106" i="12"/>
  <c r="E106" i="12"/>
  <c r="D106" i="12"/>
  <c r="C106" i="12"/>
  <c r="B106" i="12"/>
  <c r="A106" i="12"/>
  <c r="F105" i="12"/>
  <c r="E105" i="12"/>
  <c r="D105" i="12"/>
  <c r="C105" i="12"/>
  <c r="B105" i="12"/>
  <c r="A105" i="12"/>
  <c r="F104" i="12"/>
  <c r="E104" i="12"/>
  <c r="D104" i="12"/>
  <c r="C104" i="12"/>
  <c r="B104" i="12"/>
  <c r="A104" i="12"/>
  <c r="F103" i="12"/>
  <c r="E103" i="12"/>
  <c r="D103" i="12"/>
  <c r="C103" i="12"/>
  <c r="B103" i="12"/>
  <c r="A103" i="12"/>
  <c r="F102" i="12"/>
  <c r="E102" i="12"/>
  <c r="D102" i="12"/>
  <c r="C102" i="12"/>
  <c r="B102" i="12"/>
  <c r="A102" i="12"/>
  <c r="F101" i="12"/>
  <c r="E101" i="12"/>
  <c r="D101" i="12"/>
  <c r="C101" i="12"/>
  <c r="B101" i="12"/>
  <c r="A101" i="12"/>
  <c r="F100" i="12"/>
  <c r="E100" i="12"/>
  <c r="D100" i="12"/>
  <c r="C100" i="12"/>
  <c r="B100" i="12"/>
  <c r="A100" i="12"/>
  <c r="F99" i="12"/>
  <c r="E99" i="12"/>
  <c r="D99" i="12"/>
  <c r="C99" i="12"/>
  <c r="B99" i="12"/>
  <c r="A99" i="12"/>
  <c r="F98" i="12"/>
  <c r="E98" i="12"/>
  <c r="D98" i="12"/>
  <c r="C98" i="12"/>
  <c r="B98" i="12"/>
  <c r="A98" i="12"/>
  <c r="F97" i="12"/>
  <c r="E97" i="12"/>
  <c r="D97" i="12"/>
  <c r="C97" i="12"/>
  <c r="B97" i="12"/>
  <c r="A97" i="12"/>
  <c r="F96" i="12"/>
  <c r="E96" i="12"/>
  <c r="D96" i="12"/>
  <c r="C96" i="12"/>
  <c r="B96" i="12"/>
  <c r="A96" i="12"/>
  <c r="F95" i="12"/>
  <c r="E95" i="12"/>
  <c r="D95" i="12"/>
  <c r="C95" i="12"/>
  <c r="B95" i="12"/>
  <c r="A95" i="12"/>
  <c r="F94" i="12"/>
  <c r="E94" i="12"/>
  <c r="D94" i="12"/>
  <c r="C94" i="12"/>
  <c r="B94" i="12"/>
  <c r="A94" i="12"/>
  <c r="F93" i="12"/>
  <c r="E93" i="12"/>
  <c r="D93" i="12"/>
  <c r="C93" i="12"/>
  <c r="B93" i="12"/>
  <c r="A93" i="12"/>
  <c r="F92" i="12"/>
  <c r="E92" i="12"/>
  <c r="D92" i="12"/>
  <c r="C92" i="12"/>
  <c r="B92" i="12"/>
  <c r="A92" i="12"/>
  <c r="F91" i="12"/>
  <c r="E91" i="12"/>
  <c r="D91" i="12"/>
  <c r="C91" i="12"/>
  <c r="B91" i="12"/>
  <c r="A91" i="12"/>
  <c r="F90" i="12"/>
  <c r="E90" i="12"/>
  <c r="D90" i="12"/>
  <c r="C90" i="12"/>
  <c r="B90" i="12"/>
  <c r="A90" i="12"/>
  <c r="F89" i="12"/>
  <c r="E89" i="12"/>
  <c r="D89" i="12"/>
  <c r="C89" i="12"/>
  <c r="B89" i="12"/>
  <c r="A89" i="12"/>
  <c r="F88" i="12"/>
  <c r="E88" i="12"/>
  <c r="D88" i="12"/>
  <c r="C88" i="12"/>
  <c r="B88" i="12"/>
  <c r="A88" i="12"/>
  <c r="F87" i="12"/>
  <c r="E87" i="12"/>
  <c r="D87" i="12"/>
  <c r="C87" i="12"/>
  <c r="B87" i="12"/>
  <c r="A87" i="12"/>
  <c r="F86" i="12"/>
  <c r="E86" i="12"/>
  <c r="D86" i="12"/>
  <c r="C86" i="12"/>
  <c r="B86" i="12"/>
  <c r="A86" i="12"/>
  <c r="F85" i="12"/>
  <c r="E85" i="12"/>
  <c r="D85" i="12"/>
  <c r="C85" i="12"/>
  <c r="B85" i="12"/>
  <c r="A85" i="12"/>
  <c r="F84" i="12"/>
  <c r="E84" i="12"/>
  <c r="D84" i="12"/>
  <c r="C84" i="12"/>
  <c r="B84" i="12"/>
  <c r="A84" i="12"/>
  <c r="F83" i="12"/>
  <c r="E83" i="12"/>
  <c r="D83" i="12"/>
  <c r="C83" i="12"/>
  <c r="B83" i="12"/>
  <c r="A83" i="12"/>
  <c r="F82" i="12"/>
  <c r="E82" i="12"/>
  <c r="D82" i="12"/>
  <c r="C82" i="12"/>
  <c r="B82" i="12"/>
  <c r="A82" i="12"/>
  <c r="F81" i="12"/>
  <c r="E81" i="12"/>
  <c r="D81" i="12"/>
  <c r="C81" i="12"/>
  <c r="B81" i="12"/>
  <c r="A81" i="12"/>
  <c r="F80" i="12"/>
  <c r="E80" i="12"/>
  <c r="D80" i="12"/>
  <c r="C80" i="12"/>
  <c r="B80" i="12"/>
  <c r="A80" i="12"/>
  <c r="F79" i="12"/>
  <c r="E79" i="12"/>
  <c r="D79" i="12"/>
  <c r="C79" i="12"/>
  <c r="B79" i="12"/>
  <c r="A79" i="12"/>
  <c r="F78" i="12"/>
  <c r="E78" i="12"/>
  <c r="D78" i="12"/>
  <c r="C78" i="12"/>
  <c r="B78" i="12"/>
  <c r="A78" i="12"/>
  <c r="F77" i="12"/>
  <c r="E77" i="12"/>
  <c r="D77" i="12"/>
  <c r="C77" i="12"/>
  <c r="B77" i="12"/>
  <c r="A77" i="12"/>
  <c r="F76" i="12"/>
  <c r="E76" i="12"/>
  <c r="D76" i="12"/>
  <c r="C76" i="12"/>
  <c r="B76" i="12"/>
  <c r="A76" i="12"/>
  <c r="F75" i="12"/>
  <c r="E75" i="12"/>
  <c r="D75" i="12"/>
  <c r="C75" i="12"/>
  <c r="B75" i="12"/>
  <c r="A75" i="12"/>
  <c r="F74" i="12"/>
  <c r="E74" i="12"/>
  <c r="D74" i="12"/>
  <c r="C74" i="12"/>
  <c r="B74" i="12"/>
  <c r="A74" i="12"/>
  <c r="F73" i="12"/>
  <c r="E73" i="12"/>
  <c r="D73" i="12"/>
  <c r="C73" i="12"/>
  <c r="B73" i="12"/>
  <c r="A73" i="12"/>
  <c r="F72" i="12"/>
  <c r="E72" i="12"/>
  <c r="D72" i="12"/>
  <c r="C72" i="12"/>
  <c r="B72" i="12"/>
  <c r="A72" i="12"/>
  <c r="F71" i="12"/>
  <c r="E71" i="12"/>
  <c r="D71" i="12"/>
  <c r="C71" i="12"/>
  <c r="B71" i="12"/>
  <c r="A71" i="12"/>
  <c r="F70" i="12"/>
  <c r="E70" i="12"/>
  <c r="D70" i="12"/>
  <c r="C70" i="12"/>
  <c r="B70" i="12"/>
  <c r="A70" i="12"/>
  <c r="F69" i="12"/>
  <c r="E69" i="12"/>
  <c r="D69" i="12"/>
  <c r="C69" i="12"/>
  <c r="B69" i="12"/>
  <c r="A69" i="12"/>
  <c r="F68" i="12"/>
  <c r="E68" i="12"/>
  <c r="D68" i="12"/>
  <c r="C68" i="12"/>
  <c r="B68" i="12"/>
  <c r="A68" i="12"/>
  <c r="F67" i="12"/>
  <c r="E67" i="12"/>
  <c r="D67" i="12"/>
  <c r="C67" i="12"/>
  <c r="B67" i="12"/>
  <c r="A67" i="12"/>
  <c r="F66" i="12"/>
  <c r="E66" i="12"/>
  <c r="D66" i="12"/>
  <c r="C66" i="12"/>
  <c r="B66" i="12"/>
  <c r="A66" i="12"/>
  <c r="F65" i="12"/>
  <c r="E65" i="12"/>
  <c r="D65" i="12"/>
  <c r="C65" i="12"/>
  <c r="B65" i="12"/>
  <c r="A65" i="12"/>
  <c r="F64" i="12"/>
  <c r="E64" i="12"/>
  <c r="D64" i="12"/>
  <c r="C64" i="12"/>
  <c r="B64" i="12"/>
  <c r="A64" i="12"/>
  <c r="F63" i="12"/>
  <c r="E63" i="12"/>
  <c r="D63" i="12"/>
  <c r="C63" i="12"/>
  <c r="B63" i="12"/>
  <c r="A63" i="12"/>
  <c r="F62" i="12"/>
  <c r="E62" i="12"/>
  <c r="D62" i="12"/>
  <c r="C62" i="12"/>
  <c r="B62" i="12"/>
  <c r="A62" i="12"/>
  <c r="F61" i="12"/>
  <c r="E61" i="12"/>
  <c r="D61" i="12"/>
  <c r="C61" i="12"/>
  <c r="B61" i="12"/>
  <c r="A61" i="12"/>
  <c r="F60" i="12"/>
  <c r="E60" i="12"/>
  <c r="D60" i="12"/>
  <c r="C60" i="12"/>
  <c r="B60" i="12"/>
  <c r="A60" i="12"/>
  <c r="F59" i="12"/>
  <c r="E59" i="12"/>
  <c r="D59" i="12"/>
  <c r="C59" i="12"/>
  <c r="B59" i="12"/>
  <c r="A59" i="12"/>
  <c r="F58" i="12"/>
  <c r="E58" i="12"/>
  <c r="D58" i="12"/>
  <c r="C58" i="12"/>
  <c r="B58" i="12"/>
  <c r="A58" i="12"/>
  <c r="F57" i="12"/>
  <c r="E57" i="12"/>
  <c r="D57" i="12"/>
  <c r="C57" i="12"/>
  <c r="B57" i="12"/>
  <c r="A57" i="12"/>
  <c r="F56" i="12"/>
  <c r="E56" i="12"/>
  <c r="D56" i="12"/>
  <c r="C56" i="12"/>
  <c r="B56" i="12"/>
  <c r="A56" i="12"/>
  <c r="F55" i="12"/>
  <c r="E55" i="12"/>
  <c r="D55" i="12"/>
  <c r="C55" i="12"/>
  <c r="B55" i="12"/>
  <c r="A55" i="12"/>
  <c r="F54" i="12"/>
  <c r="E54" i="12"/>
  <c r="D54" i="12"/>
  <c r="C54" i="12"/>
  <c r="B54" i="12"/>
  <c r="A54" i="12"/>
  <c r="F53" i="12"/>
  <c r="E53" i="12"/>
  <c r="D53" i="12"/>
  <c r="C53" i="12"/>
  <c r="B53" i="12"/>
  <c r="A53" i="12"/>
  <c r="F52" i="12"/>
  <c r="E52" i="12"/>
  <c r="D52" i="12"/>
  <c r="C52" i="12"/>
  <c r="B52" i="12"/>
  <c r="A52" i="12"/>
  <c r="F51" i="12"/>
  <c r="E51" i="12"/>
  <c r="D51" i="12"/>
  <c r="C51" i="12"/>
  <c r="B51" i="12"/>
  <c r="A51" i="12"/>
  <c r="F50" i="12"/>
  <c r="E50" i="12"/>
  <c r="D50" i="12"/>
  <c r="C50" i="12"/>
  <c r="B50" i="12"/>
  <c r="A50" i="12"/>
  <c r="F49" i="12"/>
  <c r="E49" i="12"/>
  <c r="D49" i="12"/>
  <c r="C49" i="12"/>
  <c r="B49" i="12"/>
  <c r="A49" i="12"/>
  <c r="F48" i="12"/>
  <c r="E48" i="12"/>
  <c r="D48" i="12"/>
  <c r="C48" i="12"/>
  <c r="B48" i="12"/>
  <c r="A48" i="12"/>
  <c r="F47" i="12"/>
  <c r="E47" i="12"/>
  <c r="D47" i="12"/>
  <c r="C47" i="12"/>
  <c r="B47" i="12"/>
  <c r="A47" i="12"/>
  <c r="F46" i="12"/>
  <c r="E46" i="12"/>
  <c r="D46" i="12"/>
  <c r="C46" i="12"/>
  <c r="B46" i="12"/>
  <c r="A46" i="12"/>
  <c r="F45" i="12"/>
  <c r="E45" i="12"/>
  <c r="D45" i="12"/>
  <c r="C45" i="12"/>
  <c r="B45" i="12"/>
  <c r="A45" i="12"/>
  <c r="F44" i="12"/>
  <c r="E44" i="12"/>
  <c r="D44" i="12"/>
  <c r="C44" i="12"/>
  <c r="B44" i="12"/>
  <c r="A44" i="12"/>
  <c r="F43" i="12"/>
  <c r="E43" i="12"/>
  <c r="D43" i="12"/>
  <c r="C43" i="12"/>
  <c r="B43" i="12"/>
  <c r="A43" i="12"/>
  <c r="F42" i="12"/>
  <c r="E42" i="12"/>
  <c r="D42" i="12"/>
  <c r="C42" i="12"/>
  <c r="B42" i="12"/>
  <c r="A42" i="12"/>
  <c r="F41" i="12"/>
  <c r="E41" i="12"/>
  <c r="D41" i="12"/>
  <c r="C41" i="12"/>
  <c r="B41" i="12"/>
  <c r="A41" i="12"/>
  <c r="F40" i="12"/>
  <c r="E40" i="12"/>
  <c r="D40" i="12"/>
  <c r="C40" i="12"/>
  <c r="B40" i="12"/>
  <c r="A40" i="12"/>
  <c r="F39" i="12"/>
  <c r="E39" i="12"/>
  <c r="D39" i="12"/>
  <c r="C39" i="12"/>
  <c r="B39" i="12"/>
  <c r="A39" i="12"/>
  <c r="F38" i="12"/>
  <c r="E38" i="12"/>
  <c r="D38" i="12"/>
  <c r="C38" i="12"/>
  <c r="B38" i="12"/>
  <c r="A38" i="12"/>
  <c r="F37" i="12"/>
  <c r="E37" i="12"/>
  <c r="D37" i="12"/>
  <c r="C37" i="12"/>
  <c r="B37" i="12"/>
  <c r="A37" i="12"/>
  <c r="F36" i="12"/>
  <c r="E36" i="12"/>
  <c r="D36" i="12"/>
  <c r="C36" i="12"/>
  <c r="B36" i="12"/>
  <c r="A36" i="12"/>
  <c r="F35" i="12"/>
  <c r="E35" i="12"/>
  <c r="D35" i="12"/>
  <c r="C35" i="12"/>
  <c r="B35" i="12"/>
  <c r="A35" i="12"/>
  <c r="F34" i="12"/>
  <c r="E34" i="12"/>
  <c r="D34" i="12"/>
  <c r="C34" i="12"/>
  <c r="B34" i="12"/>
  <c r="A34" i="12"/>
  <c r="F33" i="12"/>
  <c r="E33" i="12"/>
  <c r="D33" i="12"/>
  <c r="C33" i="12"/>
  <c r="B33" i="12"/>
  <c r="A33" i="12"/>
  <c r="F32" i="12"/>
  <c r="E32" i="12"/>
  <c r="D32" i="12"/>
  <c r="C32" i="12"/>
  <c r="B32" i="12"/>
  <c r="A32" i="12"/>
  <c r="F31" i="12"/>
  <c r="E31" i="12"/>
  <c r="D31" i="12"/>
  <c r="C31" i="12"/>
  <c r="B31" i="12"/>
  <c r="A31" i="12"/>
  <c r="F30" i="12"/>
  <c r="E30" i="12"/>
  <c r="D30" i="12"/>
  <c r="C30" i="12"/>
  <c r="B30" i="12"/>
  <c r="A30" i="12"/>
  <c r="F29" i="12"/>
  <c r="E29" i="12"/>
  <c r="D29" i="12"/>
  <c r="C29" i="12"/>
  <c r="B29" i="12"/>
  <c r="A29" i="12"/>
  <c r="F28" i="12"/>
  <c r="E28" i="12"/>
  <c r="D28" i="12"/>
  <c r="C28" i="12"/>
  <c r="B28" i="12"/>
  <c r="A28" i="12"/>
  <c r="F27" i="12"/>
  <c r="E27" i="12"/>
  <c r="D27" i="12"/>
  <c r="C27" i="12"/>
  <c r="B27" i="12"/>
  <c r="A27" i="12"/>
  <c r="F26" i="12"/>
  <c r="E26" i="12"/>
  <c r="D26" i="12"/>
  <c r="C26" i="12"/>
  <c r="B26" i="12"/>
  <c r="A26" i="12"/>
  <c r="F25" i="12"/>
  <c r="E25" i="12"/>
  <c r="D25" i="12"/>
  <c r="C25" i="12"/>
  <c r="B25" i="12"/>
  <c r="A25" i="12"/>
  <c r="F24" i="12"/>
  <c r="E24" i="12"/>
  <c r="D24" i="12"/>
  <c r="C24" i="12"/>
  <c r="B24" i="12"/>
  <c r="A24" i="12"/>
  <c r="F23" i="12"/>
  <c r="E23" i="12"/>
  <c r="D23" i="12"/>
  <c r="C23" i="12"/>
  <c r="B23" i="12"/>
  <c r="A23" i="12"/>
  <c r="F22" i="12"/>
  <c r="E22" i="12"/>
  <c r="D22" i="12"/>
  <c r="C22" i="12"/>
  <c r="B22" i="12"/>
  <c r="A22" i="12"/>
  <c r="F21" i="12"/>
  <c r="E21" i="12"/>
  <c r="D21" i="12"/>
  <c r="C21" i="12"/>
  <c r="B21" i="12"/>
  <c r="A21" i="12"/>
  <c r="F20" i="12"/>
  <c r="E20" i="12"/>
  <c r="D20" i="12"/>
  <c r="C20" i="12"/>
  <c r="B20" i="12"/>
  <c r="A20" i="12"/>
  <c r="F19" i="12"/>
  <c r="E19" i="12"/>
  <c r="D19" i="12"/>
  <c r="C19" i="12"/>
  <c r="B19" i="12"/>
  <c r="A19" i="12"/>
  <c r="F18" i="12"/>
  <c r="E18" i="12"/>
  <c r="D18" i="12"/>
  <c r="C18" i="12"/>
  <c r="B18" i="12"/>
  <c r="A18" i="12"/>
  <c r="F17" i="12"/>
  <c r="E17" i="12"/>
  <c r="D17" i="12"/>
  <c r="C17" i="12"/>
  <c r="B17" i="12"/>
  <c r="A17" i="12"/>
  <c r="F16" i="12"/>
  <c r="E16" i="12"/>
  <c r="D16" i="12"/>
  <c r="C16" i="12"/>
  <c r="B16" i="12"/>
  <c r="A16" i="12"/>
  <c r="F15" i="12"/>
  <c r="E15" i="12"/>
  <c r="D15" i="12"/>
  <c r="C15" i="12"/>
  <c r="B15" i="12"/>
  <c r="A15" i="12"/>
  <c r="F14" i="12"/>
  <c r="E14" i="12"/>
  <c r="D14" i="12"/>
  <c r="C14" i="12"/>
  <c r="B14" i="12"/>
  <c r="A14" i="12"/>
  <c r="F13" i="12"/>
  <c r="E13" i="12"/>
  <c r="D13" i="12"/>
  <c r="C13" i="12"/>
  <c r="B13" i="12"/>
  <c r="A13" i="12"/>
  <c r="F12" i="12"/>
  <c r="E12" i="12"/>
  <c r="D12" i="12"/>
  <c r="C12" i="12"/>
  <c r="B12" i="12"/>
  <c r="A12" i="12"/>
  <c r="F11" i="12"/>
  <c r="E11" i="12"/>
  <c r="D11" i="12"/>
  <c r="C11" i="12"/>
  <c r="B11" i="12"/>
  <c r="A11" i="12"/>
  <c r="F10" i="12"/>
  <c r="E10" i="12"/>
  <c r="D10" i="12"/>
  <c r="C10" i="12"/>
  <c r="B10" i="12"/>
  <c r="A10" i="12"/>
  <c r="F9" i="12"/>
  <c r="E9" i="12"/>
  <c r="D9" i="12"/>
  <c r="C9" i="12"/>
  <c r="B9" i="12"/>
  <c r="A9" i="12"/>
  <c r="F8" i="12"/>
  <c r="E8" i="12"/>
  <c r="D8" i="12"/>
  <c r="C8" i="12"/>
  <c r="B8" i="12"/>
  <c r="A8" i="12"/>
  <c r="F7" i="12"/>
  <c r="E7" i="12"/>
  <c r="D7" i="12"/>
  <c r="C7" i="12"/>
  <c r="B7" i="12"/>
  <c r="A7" i="12"/>
  <c r="F6" i="12"/>
  <c r="E6" i="12"/>
  <c r="D6" i="12"/>
  <c r="C6" i="12"/>
  <c r="B6" i="12"/>
  <c r="A6" i="12"/>
  <c r="F5" i="12"/>
  <c r="E5" i="12"/>
  <c r="D5" i="12"/>
  <c r="C5" i="12"/>
  <c r="B5" i="12"/>
  <c r="A5" i="12"/>
  <c r="F4" i="12"/>
  <c r="E4" i="12"/>
  <c r="D4" i="12"/>
  <c r="C4" i="12"/>
  <c r="B4" i="12"/>
  <c r="A4" i="12"/>
  <c r="F3" i="12"/>
  <c r="E3" i="12"/>
  <c r="D3" i="12"/>
  <c r="C3" i="12"/>
  <c r="B3" i="12"/>
  <c r="A3" i="12"/>
  <c r="C2" i="12"/>
  <c r="AC1235" i="1"/>
  <c r="AD1235" i="1" s="1"/>
  <c r="AB1235" i="1"/>
  <c r="AC1234" i="1"/>
  <c r="AD1234" i="1" s="1"/>
  <c r="AB1234" i="1"/>
  <c r="AC1233" i="1"/>
  <c r="AD1233" i="1" s="1"/>
  <c r="AB1233" i="1"/>
  <c r="AC1232" i="1"/>
  <c r="AD1232" i="1" s="1"/>
  <c r="AB1232" i="1"/>
  <c r="AC1231" i="1"/>
  <c r="AD1231" i="1" s="1"/>
  <c r="AB1231" i="1"/>
  <c r="AC1230" i="1"/>
  <c r="AD1230" i="1" s="1"/>
  <c r="AB1230" i="1"/>
  <c r="AC1229" i="1"/>
  <c r="AD1229" i="1" s="1"/>
  <c r="AB1229" i="1"/>
  <c r="AC1228" i="1"/>
  <c r="AD1228" i="1" s="1"/>
  <c r="AB1228" i="1"/>
  <c r="AC1227" i="1"/>
  <c r="AD1227" i="1" s="1"/>
  <c r="AB1227" i="1"/>
  <c r="AC1226" i="1"/>
  <c r="AD1226" i="1" s="1"/>
  <c r="AB1226" i="1"/>
  <c r="AC1225" i="1"/>
  <c r="AD1225" i="1" s="1"/>
  <c r="AB1225" i="1"/>
  <c r="AC1224" i="1"/>
  <c r="AD1224" i="1" s="1"/>
  <c r="AB1224" i="1"/>
  <c r="AC1223" i="1"/>
  <c r="AD1223" i="1" s="1"/>
  <c r="AB1223" i="1"/>
  <c r="AC1222" i="1"/>
  <c r="AD1222" i="1" s="1"/>
  <c r="AB1222" i="1"/>
  <c r="AC1221" i="1"/>
  <c r="AD1221" i="1" s="1"/>
  <c r="AB1221" i="1"/>
  <c r="AC1220" i="1"/>
  <c r="AD1220" i="1" s="1"/>
  <c r="AB1220" i="1"/>
  <c r="AC1219" i="1"/>
  <c r="AD1219" i="1" s="1"/>
  <c r="AB1219" i="1"/>
  <c r="AC1218" i="1"/>
  <c r="AD1218" i="1" s="1"/>
  <c r="AB1218" i="1"/>
  <c r="AC1217" i="1"/>
  <c r="AD1217" i="1" s="1"/>
  <c r="AB1217" i="1"/>
  <c r="AC1216" i="1"/>
  <c r="AD1216" i="1" s="1"/>
  <c r="AB1216" i="1"/>
  <c r="AC1215" i="1"/>
  <c r="AD1215" i="1" s="1"/>
  <c r="AB1215" i="1"/>
  <c r="AC1214" i="1"/>
  <c r="AD1214" i="1" s="1"/>
  <c r="AB1214" i="1"/>
  <c r="AC1213" i="1"/>
  <c r="AD1213" i="1" s="1"/>
  <c r="AB1213" i="1"/>
  <c r="AC1212" i="1"/>
  <c r="AD1212" i="1" s="1"/>
  <c r="AB1212" i="1"/>
  <c r="AC1211" i="1"/>
  <c r="AD1211" i="1" s="1"/>
  <c r="AB1211" i="1"/>
  <c r="AC1210" i="1"/>
  <c r="AD1210" i="1" s="1"/>
  <c r="AB1210" i="1"/>
  <c r="AC1209" i="1"/>
  <c r="AD1209" i="1" s="1"/>
  <c r="AB1209" i="1"/>
  <c r="AC1208" i="1"/>
  <c r="AD1208" i="1" s="1"/>
  <c r="AB1208" i="1"/>
  <c r="AC1207" i="1"/>
  <c r="AD1207" i="1" s="1"/>
  <c r="AB1207" i="1"/>
  <c r="AC1206" i="1"/>
  <c r="AD1206" i="1" s="1"/>
  <c r="AB1206" i="1"/>
  <c r="AC1205" i="1"/>
  <c r="AD1205" i="1" s="1"/>
  <c r="AB1205" i="1"/>
  <c r="AC1204" i="1"/>
  <c r="AD1204" i="1" s="1"/>
  <c r="AB1204" i="1"/>
  <c r="AC1203" i="1"/>
  <c r="AD1203" i="1" s="1"/>
  <c r="AB1203" i="1"/>
  <c r="AC1202" i="1"/>
  <c r="AD1202" i="1" s="1"/>
  <c r="AB1202" i="1"/>
  <c r="AC1201" i="1"/>
  <c r="AD1201" i="1" s="1"/>
  <c r="AB1201" i="1"/>
  <c r="AC1200" i="1"/>
  <c r="AD1200" i="1" s="1"/>
  <c r="AB1200" i="1"/>
  <c r="AC1199" i="1"/>
  <c r="AD1199" i="1" s="1"/>
  <c r="AB1199" i="1"/>
  <c r="AC1198" i="1"/>
  <c r="AD1198" i="1" s="1"/>
  <c r="AB1198" i="1"/>
  <c r="AC1197" i="1"/>
  <c r="AD1197" i="1" s="1"/>
  <c r="AB1197" i="1"/>
  <c r="AC1196" i="1"/>
  <c r="AD1196" i="1" s="1"/>
  <c r="AB1196" i="1"/>
  <c r="AC1195" i="1"/>
  <c r="AD1195" i="1" s="1"/>
  <c r="AB1195" i="1"/>
  <c r="AC1194" i="1"/>
  <c r="AD1194" i="1" s="1"/>
  <c r="AB1194" i="1"/>
  <c r="AC1193" i="1"/>
  <c r="AD1193" i="1" s="1"/>
  <c r="AB1193" i="1"/>
  <c r="AC1192" i="1"/>
  <c r="AD1192" i="1" s="1"/>
  <c r="AB1192" i="1"/>
  <c r="AC1191" i="1"/>
  <c r="AD1191" i="1" s="1"/>
  <c r="AB1191" i="1"/>
  <c r="AC1190" i="1"/>
  <c r="AD1190" i="1" s="1"/>
  <c r="AB1190" i="1"/>
  <c r="AC1189" i="1"/>
  <c r="AD1189" i="1" s="1"/>
  <c r="AB1189" i="1"/>
  <c r="AC1188" i="1"/>
  <c r="AD1188" i="1" s="1"/>
  <c r="AB1188" i="1"/>
  <c r="AC1187" i="1"/>
  <c r="AD1187" i="1" s="1"/>
  <c r="AB1187" i="1"/>
  <c r="AC1186" i="1"/>
  <c r="AD1186" i="1" s="1"/>
  <c r="AB1186" i="1"/>
  <c r="AC1185" i="1"/>
  <c r="AD1185" i="1" s="1"/>
  <c r="AB1185" i="1"/>
  <c r="AC1184" i="1"/>
  <c r="AD1184" i="1" s="1"/>
  <c r="AB1184" i="1"/>
  <c r="AC1183" i="1"/>
  <c r="AD1183" i="1" s="1"/>
  <c r="AB1183" i="1"/>
  <c r="AC1182" i="1"/>
  <c r="AD1182" i="1" s="1"/>
  <c r="AB1182" i="1"/>
  <c r="AC1181" i="1"/>
  <c r="AD1181" i="1" s="1"/>
  <c r="AB1181" i="1"/>
  <c r="AC1180" i="1"/>
  <c r="AD1180" i="1" s="1"/>
  <c r="AB1180" i="1"/>
  <c r="AC1179" i="1"/>
  <c r="AD1179" i="1" s="1"/>
  <c r="AB1179" i="1"/>
  <c r="AC1178" i="1"/>
  <c r="AD1178" i="1" s="1"/>
  <c r="AB1178" i="1"/>
  <c r="AC1177" i="1"/>
  <c r="AD1177" i="1" s="1"/>
  <c r="AB1177" i="1"/>
  <c r="AC1176" i="1"/>
  <c r="AD1176" i="1" s="1"/>
  <c r="AB1176" i="1"/>
  <c r="AC1175" i="1"/>
  <c r="AD1175" i="1" s="1"/>
  <c r="AB1175" i="1"/>
  <c r="AC1174" i="1"/>
  <c r="AD1174" i="1" s="1"/>
  <c r="AB1174" i="1"/>
  <c r="AC1173" i="1"/>
  <c r="AD1173" i="1" s="1"/>
  <c r="AB1173" i="1"/>
  <c r="AC1172" i="1"/>
  <c r="AD1172" i="1" s="1"/>
  <c r="AB1172" i="1"/>
  <c r="AC1171" i="1"/>
  <c r="AD1171" i="1" s="1"/>
  <c r="AB1171" i="1"/>
  <c r="AC1170" i="1"/>
  <c r="AD1170" i="1" s="1"/>
  <c r="AB1170" i="1"/>
  <c r="AC1169" i="1"/>
  <c r="AD1169" i="1" s="1"/>
  <c r="AB1169" i="1"/>
  <c r="AC1168" i="1"/>
  <c r="AD1168" i="1" s="1"/>
  <c r="AB1168" i="1"/>
  <c r="AC1167" i="1"/>
  <c r="AD1167" i="1" s="1"/>
  <c r="AB1167" i="1"/>
  <c r="AC1166" i="1"/>
  <c r="AD1166" i="1" s="1"/>
  <c r="AB1166" i="1"/>
  <c r="AC1165" i="1"/>
  <c r="AD1165" i="1" s="1"/>
  <c r="AB1165" i="1"/>
  <c r="AC1164" i="1"/>
  <c r="AD1164" i="1" s="1"/>
  <c r="AB1164" i="1"/>
  <c r="AC1163" i="1"/>
  <c r="AD1163" i="1" s="1"/>
  <c r="AB1163" i="1"/>
  <c r="AC1162" i="1"/>
  <c r="AD1162" i="1" s="1"/>
  <c r="AB1162" i="1"/>
  <c r="AC1161" i="1"/>
  <c r="AD1161" i="1" s="1"/>
  <c r="AB1161" i="1"/>
  <c r="AC1160" i="1"/>
  <c r="AD1160" i="1" s="1"/>
  <c r="AB1160" i="1"/>
  <c r="AC1159" i="1"/>
  <c r="AD1159" i="1" s="1"/>
  <c r="AB1159" i="1"/>
  <c r="AC1158" i="1"/>
  <c r="AD1158" i="1" s="1"/>
  <c r="AB1158" i="1"/>
  <c r="AC1157" i="1"/>
  <c r="AD1157" i="1" s="1"/>
  <c r="AB1157" i="1"/>
  <c r="AC1156" i="1"/>
  <c r="AD1156" i="1" s="1"/>
  <c r="AB1156" i="1"/>
  <c r="AC1155" i="1"/>
  <c r="AD1155" i="1" s="1"/>
  <c r="AB1155" i="1"/>
  <c r="AC1154" i="1"/>
  <c r="AD1154" i="1" s="1"/>
  <c r="AB1154" i="1"/>
  <c r="AC1153" i="1"/>
  <c r="AD1153" i="1" s="1"/>
  <c r="AB1153" i="1"/>
  <c r="AC1152" i="1"/>
  <c r="AD1152" i="1" s="1"/>
  <c r="AB1152" i="1"/>
  <c r="AC1151" i="1"/>
  <c r="AD1151" i="1" s="1"/>
  <c r="AB1151" i="1"/>
  <c r="AC1150" i="1"/>
  <c r="AD1150" i="1" s="1"/>
  <c r="AB1150" i="1"/>
  <c r="AC1149" i="1"/>
  <c r="AD1149" i="1" s="1"/>
  <c r="AB1149" i="1"/>
  <c r="AC1148" i="1"/>
  <c r="AD1148" i="1" s="1"/>
  <c r="AB1148" i="1"/>
  <c r="AC1147" i="1"/>
  <c r="AD1147" i="1" s="1"/>
  <c r="AB1147" i="1"/>
  <c r="AC1146" i="1"/>
  <c r="AD1146" i="1" s="1"/>
  <c r="AB1146" i="1"/>
  <c r="AC1145" i="1"/>
  <c r="AD1145" i="1" s="1"/>
  <c r="AB1145" i="1"/>
  <c r="AC1144" i="1"/>
  <c r="AD1144" i="1" s="1"/>
  <c r="AB1144" i="1"/>
  <c r="AC1143" i="1"/>
  <c r="AD1143" i="1" s="1"/>
  <c r="AB1143" i="1"/>
  <c r="AC1142" i="1"/>
  <c r="AD1142" i="1" s="1"/>
  <c r="AB1142" i="1"/>
  <c r="AC1141" i="1"/>
  <c r="AD1141" i="1" s="1"/>
  <c r="AB1141" i="1"/>
  <c r="AC1140" i="1"/>
  <c r="AD1140" i="1" s="1"/>
  <c r="AB1140" i="1"/>
  <c r="AC1139" i="1"/>
  <c r="AD1139" i="1" s="1"/>
  <c r="AB1139" i="1"/>
  <c r="AC1138" i="1"/>
  <c r="AD1138" i="1" s="1"/>
  <c r="AB1138" i="1"/>
  <c r="AC1137" i="1"/>
  <c r="AD1137" i="1" s="1"/>
  <c r="AB1137" i="1"/>
  <c r="AC1136" i="1"/>
  <c r="AD1136" i="1" s="1"/>
  <c r="AB1136" i="1"/>
  <c r="AC1135" i="1"/>
  <c r="AD1135" i="1" s="1"/>
  <c r="AB1135" i="1"/>
  <c r="AC1134" i="1"/>
  <c r="AD1134" i="1" s="1"/>
  <c r="AB1134" i="1"/>
  <c r="AC1133" i="1"/>
  <c r="AD1133" i="1" s="1"/>
  <c r="AB1133" i="1"/>
  <c r="AC1132" i="1"/>
  <c r="AD1132" i="1" s="1"/>
  <c r="AB1132" i="1"/>
  <c r="AC1131" i="1"/>
  <c r="AD1131" i="1" s="1"/>
  <c r="AB1131" i="1"/>
  <c r="AC1130" i="1"/>
  <c r="AD1130" i="1" s="1"/>
  <c r="AB1130" i="1"/>
  <c r="AC1129" i="1"/>
  <c r="AD1129" i="1" s="1"/>
  <c r="AB1129" i="1"/>
  <c r="AC1128" i="1"/>
  <c r="AD1128" i="1" s="1"/>
  <c r="AB1128" i="1"/>
  <c r="AC1127" i="1"/>
  <c r="AD1127" i="1" s="1"/>
  <c r="AB1127" i="1"/>
  <c r="AC1126" i="1"/>
  <c r="AD1126" i="1" s="1"/>
  <c r="AB1126" i="1"/>
  <c r="AC1125" i="1"/>
  <c r="AD1125" i="1" s="1"/>
  <c r="AB1125" i="1"/>
  <c r="AC1124" i="1"/>
  <c r="AD1124" i="1" s="1"/>
  <c r="AB1124" i="1"/>
  <c r="AC1123" i="1"/>
  <c r="AD1123" i="1" s="1"/>
  <c r="AB1123" i="1"/>
  <c r="AC1122" i="1"/>
  <c r="AD1122" i="1" s="1"/>
  <c r="AB1122" i="1"/>
  <c r="AC1121" i="1"/>
  <c r="AD1121" i="1" s="1"/>
  <c r="AB1121" i="1"/>
  <c r="AC1120" i="1"/>
  <c r="AD1120" i="1" s="1"/>
  <c r="AB1120" i="1"/>
  <c r="AC1119" i="1"/>
  <c r="AD1119" i="1" s="1"/>
  <c r="AB1119" i="1"/>
  <c r="AC1118" i="1"/>
  <c r="AD1118" i="1" s="1"/>
  <c r="AB1118" i="1"/>
  <c r="AC1117" i="1"/>
  <c r="AD1117" i="1" s="1"/>
  <c r="AB1117" i="1"/>
  <c r="AC1116" i="1"/>
  <c r="AD1116" i="1" s="1"/>
  <c r="AB1116" i="1"/>
  <c r="AC1115" i="1"/>
  <c r="AD1115" i="1" s="1"/>
  <c r="AB1115" i="1"/>
  <c r="AC1114" i="1"/>
  <c r="AD1114" i="1" s="1"/>
  <c r="AB1114" i="1"/>
  <c r="AC1113" i="1"/>
  <c r="AD1113" i="1" s="1"/>
  <c r="AB1113" i="1"/>
  <c r="AC1112" i="1"/>
  <c r="AD1112" i="1" s="1"/>
  <c r="AB1112" i="1"/>
  <c r="AC1111" i="1"/>
  <c r="AD1111" i="1" s="1"/>
  <c r="AB1111" i="1"/>
  <c r="AC1110" i="1"/>
  <c r="AD1110" i="1" s="1"/>
  <c r="AB1110" i="1"/>
  <c r="AC1109" i="1"/>
  <c r="AD1109" i="1" s="1"/>
  <c r="AB1109" i="1"/>
  <c r="AC1108" i="1"/>
  <c r="AD1108" i="1" s="1"/>
  <c r="AB1108" i="1"/>
  <c r="AC1107" i="1"/>
  <c r="AD1107" i="1" s="1"/>
  <c r="AB1107" i="1"/>
  <c r="AC1106" i="1"/>
  <c r="AD1106" i="1" s="1"/>
  <c r="AB1106" i="1"/>
  <c r="AC1105" i="1"/>
  <c r="AD1105" i="1" s="1"/>
  <c r="AB1105" i="1"/>
  <c r="AC1104" i="1"/>
  <c r="AD1104" i="1" s="1"/>
  <c r="AB1104" i="1"/>
  <c r="AC1103" i="1"/>
  <c r="AD1103" i="1" s="1"/>
  <c r="AB1103" i="1"/>
  <c r="AC1102" i="1"/>
  <c r="AD1102" i="1" s="1"/>
  <c r="AB1102" i="1"/>
  <c r="AC1101" i="1"/>
  <c r="AD1101" i="1" s="1"/>
  <c r="AB1101" i="1"/>
  <c r="AC1100" i="1"/>
  <c r="AD1100" i="1" s="1"/>
  <c r="AB1100" i="1"/>
  <c r="AC1099" i="1"/>
  <c r="AD1099" i="1" s="1"/>
  <c r="AB1099" i="1"/>
  <c r="AC1098" i="1"/>
  <c r="AD1098" i="1" s="1"/>
  <c r="AB1098" i="1"/>
  <c r="AC1097" i="1"/>
  <c r="AD1097" i="1" s="1"/>
  <c r="AB1097" i="1"/>
  <c r="AC1096" i="1"/>
  <c r="AD1096" i="1" s="1"/>
  <c r="AB1096" i="1"/>
  <c r="AC1095" i="1"/>
  <c r="AD1095" i="1" s="1"/>
  <c r="AB1095" i="1"/>
  <c r="AC1094" i="1"/>
  <c r="AD1094" i="1" s="1"/>
  <c r="AB1094" i="1"/>
  <c r="AC1093" i="1"/>
  <c r="AD1093" i="1" s="1"/>
  <c r="AB1093" i="1"/>
  <c r="AC1092" i="1"/>
  <c r="AD1092" i="1" s="1"/>
  <c r="AB1092" i="1"/>
  <c r="AC1091" i="1"/>
  <c r="AD1091" i="1" s="1"/>
  <c r="AB1091" i="1"/>
  <c r="AC1090" i="1"/>
  <c r="AD1090" i="1" s="1"/>
  <c r="AB1090" i="1"/>
  <c r="AC1089" i="1"/>
  <c r="AD1089" i="1" s="1"/>
  <c r="AB1089" i="1"/>
  <c r="AC1088" i="1"/>
  <c r="AD1088" i="1" s="1"/>
  <c r="AB1088" i="1"/>
  <c r="AC1087" i="1"/>
  <c r="AD1087" i="1" s="1"/>
  <c r="AB1087" i="1"/>
  <c r="AC1086" i="1"/>
  <c r="AD1086" i="1" s="1"/>
  <c r="AB1086" i="1"/>
  <c r="AC1085" i="1"/>
  <c r="AD1085" i="1" s="1"/>
  <c r="AB1085" i="1"/>
  <c r="AC1084" i="1"/>
  <c r="AD1084" i="1" s="1"/>
  <c r="AB1084" i="1"/>
  <c r="AC1083" i="1"/>
  <c r="AD1083" i="1" s="1"/>
  <c r="AB1083" i="1"/>
  <c r="AC1082" i="1"/>
  <c r="AD1082" i="1" s="1"/>
  <c r="AB1082" i="1"/>
  <c r="AC1081" i="1"/>
  <c r="AD1081" i="1" s="1"/>
  <c r="AB1081" i="1"/>
  <c r="AC1080" i="1"/>
  <c r="AD1080" i="1" s="1"/>
  <c r="AB1080" i="1"/>
  <c r="AC1079" i="1"/>
  <c r="AD1079" i="1" s="1"/>
  <c r="AB1079" i="1"/>
  <c r="AC1078" i="1"/>
  <c r="AD1078" i="1" s="1"/>
  <c r="AB1078" i="1"/>
  <c r="AC1077" i="1"/>
  <c r="AD1077" i="1" s="1"/>
  <c r="AB1077" i="1"/>
  <c r="AC1076" i="1"/>
  <c r="AD1076" i="1" s="1"/>
  <c r="AB1076" i="1"/>
  <c r="AC1075" i="1"/>
  <c r="AD1075" i="1" s="1"/>
  <c r="AB1075" i="1"/>
  <c r="AC1074" i="1"/>
  <c r="AD1074" i="1" s="1"/>
  <c r="AB1074" i="1"/>
  <c r="AC1073" i="1"/>
  <c r="AD1073" i="1" s="1"/>
  <c r="AB1073" i="1"/>
  <c r="AC1072" i="1"/>
  <c r="AD1072" i="1" s="1"/>
  <c r="AB1072" i="1"/>
  <c r="AC1071" i="1"/>
  <c r="AD1071" i="1" s="1"/>
  <c r="AB1071" i="1"/>
  <c r="AC1070" i="1"/>
  <c r="AD1070" i="1" s="1"/>
  <c r="AB1070" i="1"/>
  <c r="AC1069" i="1"/>
  <c r="AD1069" i="1" s="1"/>
  <c r="AB1069" i="1"/>
  <c r="AC1068" i="1"/>
  <c r="AD1068" i="1" s="1"/>
  <c r="AB1068" i="1"/>
  <c r="AC1067" i="1"/>
  <c r="AD1067" i="1" s="1"/>
  <c r="AB1067" i="1"/>
  <c r="AC1066" i="1"/>
  <c r="AD1066" i="1" s="1"/>
  <c r="AB1066" i="1"/>
  <c r="AC1065" i="1"/>
  <c r="AD1065" i="1" s="1"/>
  <c r="AB1065" i="1"/>
  <c r="AC1064" i="1"/>
  <c r="AD1064" i="1" s="1"/>
  <c r="AB1064" i="1"/>
  <c r="AC1063" i="1"/>
  <c r="AD1063" i="1" s="1"/>
  <c r="AB1063" i="1"/>
  <c r="AC1062" i="1"/>
  <c r="AD1062" i="1" s="1"/>
  <c r="AB1062" i="1"/>
  <c r="AC1061" i="1"/>
  <c r="AD1061" i="1" s="1"/>
  <c r="AB1061" i="1"/>
  <c r="AC1060" i="1"/>
  <c r="AD1060" i="1" s="1"/>
  <c r="AB1060" i="1"/>
  <c r="AC1059" i="1"/>
  <c r="AD1059" i="1" s="1"/>
  <c r="AB1059" i="1"/>
  <c r="AC1058" i="1"/>
  <c r="AD1058" i="1" s="1"/>
  <c r="AB1058" i="1"/>
  <c r="AC1057" i="1"/>
  <c r="AD1057" i="1" s="1"/>
  <c r="AB1057" i="1"/>
  <c r="AC1056" i="1"/>
  <c r="AD1056" i="1" s="1"/>
  <c r="AB1056" i="1"/>
  <c r="AC1055" i="1"/>
  <c r="AD1055" i="1" s="1"/>
  <c r="AB1055" i="1"/>
  <c r="AC1054" i="1"/>
  <c r="AD1054" i="1" s="1"/>
  <c r="AB1054" i="1"/>
  <c r="AC1053" i="1"/>
  <c r="AD1053" i="1" s="1"/>
  <c r="AB1053" i="1"/>
  <c r="AC1052" i="1"/>
  <c r="AD1052" i="1" s="1"/>
  <c r="AB1052" i="1"/>
  <c r="AC1051" i="1"/>
  <c r="AD1051" i="1" s="1"/>
  <c r="AB1051" i="1"/>
  <c r="AC1050" i="1"/>
  <c r="AD1050" i="1" s="1"/>
  <c r="AB1050" i="1"/>
  <c r="AC1049" i="1"/>
  <c r="AD1049" i="1" s="1"/>
  <c r="AB1049" i="1"/>
  <c r="AC1048" i="1"/>
  <c r="AD1048" i="1" s="1"/>
  <c r="AB1048" i="1"/>
  <c r="AC1047" i="1"/>
  <c r="AD1047" i="1" s="1"/>
  <c r="AB1047" i="1"/>
  <c r="AC1046" i="1"/>
  <c r="AD1046" i="1" s="1"/>
  <c r="AB1046" i="1"/>
  <c r="AC1045" i="1"/>
  <c r="AD1045" i="1" s="1"/>
  <c r="AB1045" i="1"/>
  <c r="AC1044" i="1"/>
  <c r="AD1044" i="1" s="1"/>
  <c r="AB1044" i="1"/>
  <c r="AC1043" i="1"/>
  <c r="AD1043" i="1" s="1"/>
  <c r="AB1043" i="1"/>
  <c r="AC1042" i="1"/>
  <c r="AD1042" i="1" s="1"/>
  <c r="AB1042" i="1"/>
  <c r="AC1041" i="1"/>
  <c r="AD1041" i="1" s="1"/>
  <c r="AB1041" i="1"/>
  <c r="AC1040" i="1"/>
  <c r="AD1040" i="1" s="1"/>
  <c r="AB1040" i="1"/>
  <c r="AC1039" i="1"/>
  <c r="AD1039" i="1" s="1"/>
  <c r="AB1039" i="1"/>
  <c r="AC1038" i="1"/>
  <c r="AD1038" i="1" s="1"/>
  <c r="AB1038" i="1"/>
  <c r="AC1037" i="1"/>
  <c r="AD1037" i="1" s="1"/>
  <c r="AB1037" i="1"/>
  <c r="AC1036" i="1"/>
  <c r="AD1036" i="1" s="1"/>
  <c r="AB1036" i="1"/>
  <c r="AC1035" i="1"/>
  <c r="AD1035" i="1" s="1"/>
  <c r="AB1035" i="1"/>
  <c r="AC1034" i="1"/>
  <c r="AD1034" i="1" s="1"/>
  <c r="AB1034" i="1"/>
  <c r="AC1033" i="1"/>
  <c r="AD1033" i="1" s="1"/>
  <c r="AB1033" i="1"/>
  <c r="AC1032" i="1"/>
  <c r="AD1032" i="1" s="1"/>
  <c r="AB1032" i="1"/>
  <c r="AC1031" i="1"/>
  <c r="AD1031" i="1" s="1"/>
  <c r="AB1031" i="1"/>
  <c r="AC1030" i="1"/>
  <c r="AD1030" i="1" s="1"/>
  <c r="AB1030" i="1"/>
  <c r="AC1029" i="1"/>
  <c r="AD1029" i="1" s="1"/>
  <c r="AB1029" i="1"/>
  <c r="AC1028" i="1"/>
  <c r="AD1028" i="1" s="1"/>
  <c r="AB1028" i="1"/>
  <c r="AC1027" i="1"/>
  <c r="AD1027" i="1" s="1"/>
  <c r="AB1027" i="1"/>
  <c r="AC1026" i="1"/>
  <c r="AD1026" i="1" s="1"/>
  <c r="AB1026" i="1"/>
  <c r="AC1025" i="1"/>
  <c r="AD1025" i="1" s="1"/>
  <c r="AB1025" i="1"/>
  <c r="AC1024" i="1"/>
  <c r="AD1024" i="1" s="1"/>
  <c r="AB1024" i="1"/>
  <c r="AC1023" i="1"/>
  <c r="AD1023" i="1" s="1"/>
  <c r="AB1023" i="1"/>
  <c r="AC1022" i="1"/>
  <c r="AD1022" i="1" s="1"/>
  <c r="AB1022" i="1"/>
  <c r="AC1021" i="1"/>
  <c r="AD1021" i="1" s="1"/>
  <c r="AB1021" i="1"/>
  <c r="AC1020" i="1"/>
  <c r="AD1020" i="1" s="1"/>
  <c r="AB1020" i="1"/>
  <c r="AC1019" i="1"/>
  <c r="AD1019" i="1" s="1"/>
  <c r="AB1019" i="1"/>
  <c r="AC1018" i="1"/>
  <c r="AD1018" i="1" s="1"/>
  <c r="AB1018" i="1"/>
  <c r="AC1017" i="1"/>
  <c r="AD1017" i="1" s="1"/>
  <c r="AB1017" i="1"/>
  <c r="AC1016" i="1"/>
  <c r="AD1016" i="1" s="1"/>
  <c r="AB1016" i="1"/>
  <c r="AC1015" i="1"/>
  <c r="AD1015" i="1" s="1"/>
  <c r="AB1015" i="1"/>
  <c r="AC1014" i="1"/>
  <c r="AD1014" i="1" s="1"/>
  <c r="AB1014" i="1"/>
  <c r="AC1013" i="1"/>
  <c r="AD1013" i="1" s="1"/>
  <c r="AB1013" i="1"/>
  <c r="AC1012" i="1"/>
  <c r="AD1012" i="1" s="1"/>
  <c r="AB1012" i="1"/>
  <c r="AC1011" i="1"/>
  <c r="AD1011" i="1" s="1"/>
  <c r="AB1011" i="1"/>
  <c r="AC1010" i="1"/>
  <c r="AD1010" i="1" s="1"/>
  <c r="AB1010" i="1"/>
  <c r="AC1009" i="1"/>
  <c r="AD1009" i="1" s="1"/>
  <c r="AB1009" i="1"/>
  <c r="AC1008" i="1"/>
  <c r="AD1008" i="1" s="1"/>
  <c r="AB1008" i="1"/>
  <c r="AC1007" i="1"/>
  <c r="AD1007" i="1" s="1"/>
  <c r="AB1007" i="1"/>
  <c r="AC1006" i="1"/>
  <c r="AD1006" i="1" s="1"/>
  <c r="AB1006" i="1"/>
  <c r="AC1005" i="1"/>
  <c r="AD1005" i="1" s="1"/>
  <c r="AB1005" i="1"/>
  <c r="AC1004" i="1"/>
  <c r="AD1004" i="1" s="1"/>
  <c r="AB1004" i="1"/>
  <c r="AC1003" i="1"/>
  <c r="AD1003" i="1" s="1"/>
  <c r="AB1003" i="1"/>
  <c r="AC1002" i="1"/>
  <c r="AD1002" i="1" s="1"/>
  <c r="AB1002" i="1"/>
  <c r="AC1001" i="1"/>
  <c r="AD1001" i="1" s="1"/>
  <c r="AB1001" i="1"/>
  <c r="AC1000" i="1"/>
  <c r="AD1000" i="1" s="1"/>
  <c r="AB1000" i="1"/>
  <c r="AC999" i="1"/>
  <c r="AD999" i="1" s="1"/>
  <c r="AB999" i="1"/>
  <c r="AC998" i="1"/>
  <c r="AD998" i="1" s="1"/>
  <c r="AB998" i="1"/>
  <c r="AC997" i="1"/>
  <c r="AD997" i="1" s="1"/>
  <c r="AB997" i="1"/>
  <c r="AC996" i="1"/>
  <c r="AD996" i="1" s="1"/>
  <c r="AB996" i="1"/>
  <c r="AC995" i="1"/>
  <c r="AD995" i="1" s="1"/>
  <c r="AB995" i="1"/>
  <c r="AC994" i="1"/>
  <c r="AD994" i="1" s="1"/>
  <c r="AB994" i="1"/>
  <c r="AC993" i="1"/>
  <c r="AD993" i="1" s="1"/>
  <c r="AB993" i="1"/>
  <c r="AC992" i="1"/>
  <c r="AD992" i="1" s="1"/>
  <c r="AB992" i="1"/>
  <c r="AC991" i="1"/>
  <c r="AD991" i="1" s="1"/>
  <c r="AB991" i="1"/>
  <c r="AC990" i="1"/>
  <c r="AD990" i="1" s="1"/>
  <c r="AB990" i="1"/>
  <c r="AC989" i="1"/>
  <c r="AD989" i="1" s="1"/>
  <c r="AB989" i="1"/>
  <c r="AC988" i="1"/>
  <c r="AD988" i="1" s="1"/>
  <c r="AB988" i="1"/>
  <c r="AC987" i="1"/>
  <c r="AD987" i="1" s="1"/>
  <c r="AB987" i="1"/>
  <c r="AC986" i="1"/>
  <c r="AD986" i="1" s="1"/>
  <c r="AB986" i="1"/>
  <c r="AC985" i="1"/>
  <c r="AD985" i="1" s="1"/>
  <c r="AB985" i="1"/>
  <c r="AC984" i="1"/>
  <c r="AD984" i="1" s="1"/>
  <c r="AB984" i="1"/>
  <c r="AC983" i="1"/>
  <c r="AD983" i="1" s="1"/>
  <c r="AB983" i="1"/>
  <c r="AC982" i="1"/>
  <c r="AD982" i="1" s="1"/>
  <c r="AB982" i="1"/>
  <c r="AC981" i="1"/>
  <c r="AD981" i="1" s="1"/>
  <c r="AB981" i="1"/>
  <c r="AC980" i="1"/>
  <c r="AD980" i="1" s="1"/>
  <c r="AB980" i="1"/>
  <c r="AC979" i="1"/>
  <c r="AD979" i="1" s="1"/>
  <c r="AB979" i="1"/>
  <c r="AC978" i="1"/>
  <c r="AD978" i="1" s="1"/>
  <c r="AB978" i="1"/>
  <c r="AC977" i="1"/>
  <c r="AD977" i="1" s="1"/>
  <c r="AB977" i="1"/>
  <c r="AC976" i="1"/>
  <c r="AD976" i="1" s="1"/>
  <c r="AB976" i="1"/>
  <c r="AC975" i="1"/>
  <c r="AD975" i="1" s="1"/>
  <c r="AB975" i="1"/>
  <c r="AC974" i="1"/>
  <c r="AD974" i="1" s="1"/>
  <c r="AB974" i="1"/>
  <c r="AC973" i="1"/>
  <c r="AD973" i="1" s="1"/>
  <c r="AB973" i="1"/>
  <c r="AC972" i="1"/>
  <c r="AD972" i="1" s="1"/>
  <c r="AB972" i="1"/>
  <c r="AC971" i="1"/>
  <c r="AD971" i="1" s="1"/>
  <c r="AB971" i="1"/>
  <c r="AC970" i="1"/>
  <c r="AD970" i="1" s="1"/>
  <c r="AB970" i="1"/>
  <c r="AC969" i="1"/>
  <c r="AD969" i="1" s="1"/>
  <c r="AB969" i="1"/>
  <c r="AC968" i="1"/>
  <c r="AD968" i="1" s="1"/>
  <c r="AB968" i="1"/>
  <c r="AC967" i="1"/>
  <c r="AD967" i="1" s="1"/>
  <c r="AB967" i="1"/>
  <c r="AC966" i="1"/>
  <c r="AD966" i="1" s="1"/>
  <c r="AB966" i="1"/>
  <c r="AC965" i="1"/>
  <c r="AD965" i="1" s="1"/>
  <c r="AB965" i="1"/>
  <c r="AC964" i="1"/>
  <c r="AD964" i="1" s="1"/>
  <c r="AB964" i="1"/>
  <c r="AC963" i="1"/>
  <c r="AD963" i="1" s="1"/>
  <c r="AB963" i="1"/>
  <c r="AC962" i="1"/>
  <c r="AD962" i="1" s="1"/>
  <c r="AB962" i="1"/>
  <c r="AC961" i="1"/>
  <c r="AD961" i="1" s="1"/>
  <c r="AB961" i="1"/>
  <c r="AC960" i="1"/>
  <c r="AD960" i="1" s="1"/>
  <c r="AB960" i="1"/>
  <c r="AC959" i="1"/>
  <c r="AD959" i="1" s="1"/>
  <c r="AB959" i="1"/>
  <c r="AC958" i="1"/>
  <c r="AD958" i="1" s="1"/>
  <c r="AB958" i="1"/>
  <c r="AC957" i="1"/>
  <c r="AD957" i="1" s="1"/>
  <c r="AB957" i="1"/>
  <c r="AC956" i="1"/>
  <c r="AD956" i="1" s="1"/>
  <c r="AB956" i="1"/>
  <c r="AC955" i="1"/>
  <c r="AD955" i="1" s="1"/>
  <c r="AB955" i="1"/>
  <c r="AC954" i="1"/>
  <c r="AD954" i="1" s="1"/>
  <c r="AB954" i="1"/>
  <c r="AC953" i="1"/>
  <c r="AD953" i="1" s="1"/>
  <c r="AB953" i="1"/>
  <c r="AC952" i="1"/>
  <c r="AD952" i="1" s="1"/>
  <c r="AB952" i="1"/>
  <c r="AC951" i="1"/>
  <c r="AD951" i="1" s="1"/>
  <c r="AB951" i="1"/>
  <c r="AC950" i="1"/>
  <c r="AD950" i="1" s="1"/>
  <c r="AB950" i="1"/>
  <c r="AC949" i="1"/>
  <c r="AD949" i="1" s="1"/>
  <c r="AB949" i="1"/>
  <c r="AC948" i="1"/>
  <c r="AD948" i="1" s="1"/>
  <c r="AB948" i="1"/>
  <c r="AC947" i="1"/>
  <c r="AD947" i="1" s="1"/>
  <c r="AB947" i="1"/>
  <c r="AC946" i="1"/>
  <c r="AD946" i="1" s="1"/>
  <c r="AB946" i="1"/>
  <c r="AC945" i="1"/>
  <c r="AD945" i="1" s="1"/>
  <c r="AB945" i="1"/>
  <c r="AC944" i="1"/>
  <c r="AD944" i="1" s="1"/>
  <c r="AB944" i="1"/>
  <c r="AC943" i="1"/>
  <c r="AD943" i="1" s="1"/>
  <c r="AB943" i="1"/>
  <c r="AC942" i="1"/>
  <c r="AD942" i="1" s="1"/>
  <c r="AB942" i="1"/>
  <c r="AC941" i="1"/>
  <c r="AD941" i="1" s="1"/>
  <c r="AB941" i="1"/>
  <c r="AC940" i="1"/>
  <c r="AD940" i="1" s="1"/>
  <c r="AB940" i="1"/>
  <c r="AC939" i="1"/>
  <c r="AD939" i="1" s="1"/>
  <c r="AB939" i="1"/>
  <c r="AC938" i="1"/>
  <c r="AD938" i="1" s="1"/>
  <c r="AB938" i="1"/>
  <c r="AC937" i="1"/>
  <c r="AD937" i="1" s="1"/>
  <c r="AB937" i="1"/>
  <c r="AC936" i="1"/>
  <c r="AD936" i="1" s="1"/>
  <c r="AB936" i="1"/>
  <c r="AC935" i="1"/>
  <c r="AD935" i="1" s="1"/>
  <c r="AB935" i="1"/>
  <c r="AC934" i="1"/>
  <c r="AD934" i="1" s="1"/>
  <c r="AB934" i="1"/>
  <c r="AC933" i="1"/>
  <c r="AD933" i="1" s="1"/>
  <c r="AB933" i="1"/>
  <c r="AC932" i="1"/>
  <c r="AD932" i="1" s="1"/>
  <c r="AB932" i="1"/>
  <c r="AC931" i="1"/>
  <c r="AD931" i="1" s="1"/>
  <c r="AB931" i="1"/>
  <c r="AC930" i="1"/>
  <c r="AD930" i="1" s="1"/>
  <c r="AB930" i="1"/>
  <c r="AC929" i="1"/>
  <c r="AD929" i="1" s="1"/>
  <c r="AB929" i="1"/>
  <c r="AC928" i="1"/>
  <c r="AD928" i="1" s="1"/>
  <c r="AB928" i="1"/>
  <c r="AC927" i="1"/>
  <c r="AD927" i="1" s="1"/>
  <c r="AB927" i="1"/>
  <c r="AC926" i="1"/>
  <c r="AD926" i="1" s="1"/>
  <c r="AB926" i="1"/>
  <c r="AC925" i="1"/>
  <c r="AD925" i="1" s="1"/>
  <c r="AB925" i="1"/>
  <c r="AC924" i="1"/>
  <c r="AD924" i="1" s="1"/>
  <c r="AB924" i="1"/>
  <c r="AC923" i="1"/>
  <c r="AD923" i="1" s="1"/>
  <c r="AB923" i="1"/>
  <c r="AC922" i="1"/>
  <c r="AD922" i="1" s="1"/>
  <c r="AB922" i="1"/>
  <c r="AC921" i="1"/>
  <c r="AD921" i="1" s="1"/>
  <c r="AB921" i="1"/>
  <c r="AC920" i="1"/>
  <c r="AD920" i="1" s="1"/>
  <c r="AB920" i="1"/>
  <c r="AC919" i="1"/>
  <c r="AD919" i="1" s="1"/>
  <c r="AB919" i="1"/>
  <c r="AC918" i="1"/>
  <c r="AD918" i="1" s="1"/>
  <c r="AB918" i="1"/>
  <c r="AC917" i="1"/>
  <c r="AD917" i="1" s="1"/>
  <c r="AB917" i="1"/>
  <c r="AC916" i="1"/>
  <c r="AD916" i="1" s="1"/>
  <c r="AB916" i="1"/>
  <c r="AC915" i="1"/>
  <c r="AD915" i="1" s="1"/>
  <c r="AB915" i="1"/>
  <c r="AC914" i="1"/>
  <c r="AD914" i="1" s="1"/>
  <c r="AB914" i="1"/>
  <c r="AC913" i="1"/>
  <c r="AD913" i="1" s="1"/>
  <c r="AB913" i="1"/>
  <c r="AC912" i="1"/>
  <c r="AD912" i="1" s="1"/>
  <c r="AB912" i="1"/>
  <c r="AC911" i="1"/>
  <c r="AD911" i="1" s="1"/>
  <c r="AB911" i="1"/>
  <c r="AC910" i="1"/>
  <c r="AD910" i="1" s="1"/>
  <c r="AB910" i="1"/>
  <c r="AC909" i="1"/>
  <c r="AD909" i="1" s="1"/>
  <c r="AB909" i="1"/>
  <c r="AC908" i="1"/>
  <c r="AD908" i="1" s="1"/>
  <c r="AB908" i="1"/>
  <c r="AC907" i="1"/>
  <c r="AD907" i="1" s="1"/>
  <c r="AB907" i="1"/>
  <c r="AC906" i="1"/>
  <c r="AD906" i="1" s="1"/>
  <c r="AB906" i="1"/>
  <c r="AC905" i="1"/>
  <c r="AD905" i="1" s="1"/>
  <c r="AB905" i="1"/>
  <c r="AC904" i="1"/>
  <c r="AD904" i="1" s="1"/>
  <c r="AB904" i="1"/>
  <c r="AC903" i="1"/>
  <c r="AD903" i="1" s="1"/>
  <c r="AB903" i="1"/>
  <c r="AC902" i="1"/>
  <c r="AD902" i="1" s="1"/>
  <c r="AB902" i="1"/>
  <c r="AC901" i="1"/>
  <c r="AD901" i="1" s="1"/>
  <c r="AB901" i="1"/>
  <c r="AC900" i="1"/>
  <c r="AD900" i="1" s="1"/>
  <c r="AB900" i="1"/>
  <c r="AC899" i="1"/>
  <c r="AD899" i="1" s="1"/>
  <c r="AB899" i="1"/>
  <c r="AC898" i="1"/>
  <c r="AD898" i="1" s="1"/>
  <c r="AB898" i="1"/>
  <c r="AC897" i="1"/>
  <c r="AD897" i="1" s="1"/>
  <c r="AB897" i="1"/>
  <c r="AC896" i="1"/>
  <c r="AD896" i="1" s="1"/>
  <c r="AB896" i="1"/>
  <c r="AC895" i="1"/>
  <c r="AD895" i="1" s="1"/>
  <c r="AB895" i="1"/>
  <c r="AC894" i="1"/>
  <c r="AD894" i="1" s="1"/>
  <c r="AB894" i="1"/>
  <c r="AC893" i="1"/>
  <c r="AD893" i="1" s="1"/>
  <c r="AB893" i="1"/>
  <c r="AC892" i="1"/>
  <c r="AD892" i="1" s="1"/>
  <c r="AB892" i="1"/>
  <c r="AC891" i="1"/>
  <c r="AD891" i="1" s="1"/>
  <c r="AB891" i="1"/>
  <c r="AC890" i="1"/>
  <c r="AD890" i="1" s="1"/>
  <c r="AB890" i="1"/>
  <c r="AC889" i="1"/>
  <c r="AD889" i="1" s="1"/>
  <c r="AB889" i="1"/>
  <c r="AC888" i="1"/>
  <c r="AD888" i="1" s="1"/>
  <c r="AB888" i="1"/>
  <c r="AC887" i="1"/>
  <c r="AD887" i="1" s="1"/>
  <c r="AB887" i="1"/>
  <c r="AC886" i="1"/>
  <c r="AD886" i="1" s="1"/>
  <c r="AB886" i="1"/>
  <c r="AC885" i="1"/>
  <c r="AD885" i="1" s="1"/>
  <c r="AB885" i="1"/>
  <c r="AC884" i="1"/>
  <c r="AD884" i="1" s="1"/>
  <c r="AB884" i="1"/>
  <c r="AC883" i="1"/>
  <c r="AD883" i="1" s="1"/>
  <c r="AB883" i="1"/>
  <c r="AC882" i="1"/>
  <c r="AD882" i="1" s="1"/>
  <c r="AB882" i="1"/>
  <c r="AC881" i="1"/>
  <c r="AD881" i="1" s="1"/>
  <c r="AB881" i="1"/>
  <c r="AC880" i="1"/>
  <c r="AD880" i="1" s="1"/>
  <c r="AB880" i="1"/>
  <c r="AC879" i="1"/>
  <c r="AD879" i="1" s="1"/>
  <c r="AB879" i="1"/>
  <c r="AC878" i="1"/>
  <c r="AD878" i="1" s="1"/>
  <c r="AB878" i="1"/>
  <c r="AC877" i="1"/>
  <c r="AD877" i="1" s="1"/>
  <c r="AB877" i="1"/>
  <c r="AC876" i="1"/>
  <c r="AD876" i="1" s="1"/>
  <c r="AB876" i="1"/>
  <c r="AC875" i="1"/>
  <c r="AD875" i="1" s="1"/>
  <c r="AB875" i="1"/>
  <c r="AC874" i="1"/>
  <c r="AD874" i="1" s="1"/>
  <c r="AB874" i="1"/>
  <c r="AC873" i="1"/>
  <c r="AD873" i="1" s="1"/>
  <c r="AB873" i="1"/>
  <c r="AC872" i="1"/>
  <c r="AD872" i="1" s="1"/>
  <c r="AB872" i="1"/>
  <c r="AC871" i="1"/>
  <c r="AD871" i="1" s="1"/>
  <c r="AB871" i="1"/>
  <c r="AC870" i="1"/>
  <c r="AD870" i="1" s="1"/>
  <c r="AB870" i="1"/>
  <c r="AC869" i="1"/>
  <c r="AD869" i="1" s="1"/>
  <c r="AB869" i="1"/>
  <c r="AC868" i="1"/>
  <c r="AD868" i="1" s="1"/>
  <c r="AB868" i="1"/>
  <c r="AC867" i="1"/>
  <c r="AD867" i="1" s="1"/>
  <c r="AB867" i="1"/>
  <c r="AC866" i="1"/>
  <c r="AD866" i="1" s="1"/>
  <c r="AB866" i="1"/>
  <c r="AC865" i="1"/>
  <c r="AD865" i="1" s="1"/>
  <c r="AB865" i="1"/>
  <c r="AC864" i="1"/>
  <c r="AD864" i="1" s="1"/>
  <c r="AB864" i="1"/>
  <c r="AC863" i="1"/>
  <c r="AD863" i="1" s="1"/>
  <c r="AB863" i="1"/>
  <c r="AC862" i="1"/>
  <c r="AD862" i="1" s="1"/>
  <c r="AB862" i="1"/>
  <c r="AC861" i="1"/>
  <c r="AD861" i="1" s="1"/>
  <c r="AB861" i="1"/>
  <c r="AC860" i="1"/>
  <c r="AD860" i="1" s="1"/>
  <c r="AB860" i="1"/>
  <c r="AC859" i="1"/>
  <c r="AD859" i="1" s="1"/>
  <c r="AB859" i="1"/>
  <c r="AC858" i="1"/>
  <c r="AD858" i="1" s="1"/>
  <c r="AB858" i="1"/>
  <c r="AC857" i="1"/>
  <c r="AD857" i="1" s="1"/>
  <c r="AB857" i="1"/>
  <c r="AC856" i="1"/>
  <c r="AD856" i="1" s="1"/>
  <c r="AB856" i="1"/>
  <c r="AC855" i="1"/>
  <c r="AD855" i="1" s="1"/>
  <c r="AB855" i="1"/>
  <c r="AC854" i="1"/>
  <c r="AD854" i="1" s="1"/>
  <c r="AB854" i="1"/>
  <c r="AC853" i="1"/>
  <c r="AD853" i="1" s="1"/>
  <c r="AB853" i="1"/>
  <c r="AC852" i="1"/>
  <c r="AD852" i="1" s="1"/>
  <c r="AB852" i="1"/>
  <c r="AC851" i="1"/>
  <c r="AD851" i="1" s="1"/>
  <c r="AB851" i="1"/>
  <c r="AC850" i="1"/>
  <c r="AD850" i="1" s="1"/>
  <c r="AB850" i="1"/>
  <c r="AC849" i="1"/>
  <c r="AD849" i="1" s="1"/>
  <c r="AB849" i="1"/>
  <c r="AC848" i="1"/>
  <c r="AD848" i="1" s="1"/>
  <c r="AB848" i="1"/>
  <c r="AC847" i="1"/>
  <c r="AD847" i="1" s="1"/>
  <c r="AB847" i="1"/>
  <c r="AC846" i="1"/>
  <c r="AD846" i="1" s="1"/>
  <c r="AB846" i="1"/>
  <c r="AC845" i="1"/>
  <c r="AD845" i="1" s="1"/>
  <c r="AB845" i="1"/>
  <c r="AC844" i="1"/>
  <c r="AD844" i="1" s="1"/>
  <c r="AB844" i="1"/>
  <c r="AC843" i="1"/>
  <c r="AD843" i="1" s="1"/>
  <c r="AB843" i="1"/>
  <c r="AC842" i="1"/>
  <c r="AD842" i="1" s="1"/>
  <c r="AB842" i="1"/>
  <c r="AC841" i="1"/>
  <c r="AD841" i="1" s="1"/>
  <c r="AB841" i="1"/>
  <c r="AC840" i="1"/>
  <c r="AD840" i="1" s="1"/>
  <c r="AB840" i="1"/>
  <c r="AC839" i="1"/>
  <c r="AD839" i="1" s="1"/>
  <c r="AB839" i="1"/>
  <c r="AC838" i="1"/>
  <c r="AD838" i="1" s="1"/>
  <c r="AB838" i="1"/>
  <c r="AC837" i="1"/>
  <c r="AD837" i="1" s="1"/>
  <c r="AB837" i="1"/>
  <c r="AC836" i="1"/>
  <c r="AD836" i="1" s="1"/>
  <c r="AB836" i="1"/>
  <c r="AC835" i="1"/>
  <c r="AD835" i="1" s="1"/>
  <c r="AB835" i="1"/>
  <c r="AC834" i="1"/>
  <c r="AD834" i="1" s="1"/>
  <c r="AB834" i="1"/>
  <c r="AC833" i="1"/>
  <c r="AD833" i="1" s="1"/>
  <c r="AB833" i="1"/>
  <c r="AC832" i="1"/>
  <c r="AD832" i="1" s="1"/>
  <c r="AB832" i="1"/>
  <c r="AC831" i="1"/>
  <c r="AD831" i="1" s="1"/>
  <c r="AB831" i="1"/>
  <c r="AC830" i="1"/>
  <c r="AD830" i="1" s="1"/>
  <c r="AB830" i="1"/>
  <c r="AC829" i="1"/>
  <c r="AD829" i="1" s="1"/>
  <c r="AB829" i="1"/>
  <c r="AC828" i="1"/>
  <c r="AD828" i="1" s="1"/>
  <c r="AB828" i="1"/>
  <c r="AC827" i="1"/>
  <c r="AD827" i="1" s="1"/>
  <c r="AB827" i="1"/>
  <c r="AC826" i="1"/>
  <c r="AD826" i="1" s="1"/>
  <c r="AB826" i="1"/>
  <c r="AC825" i="1"/>
  <c r="AD825" i="1" s="1"/>
  <c r="AB825" i="1"/>
  <c r="AC824" i="1"/>
  <c r="AD824" i="1" s="1"/>
  <c r="AB824" i="1"/>
  <c r="AC823" i="1"/>
  <c r="AD823" i="1" s="1"/>
  <c r="AB823" i="1"/>
  <c r="AC822" i="1"/>
  <c r="AD822" i="1" s="1"/>
  <c r="AB822" i="1"/>
  <c r="AC821" i="1"/>
  <c r="AD821" i="1" s="1"/>
  <c r="AB821" i="1"/>
  <c r="AC820" i="1"/>
  <c r="AD820" i="1" s="1"/>
  <c r="AB820" i="1"/>
  <c r="AC819" i="1"/>
  <c r="AD819" i="1" s="1"/>
  <c r="AB819" i="1"/>
  <c r="AC818" i="1"/>
  <c r="AD818" i="1" s="1"/>
  <c r="AB818" i="1"/>
  <c r="AC817" i="1"/>
  <c r="AD817" i="1" s="1"/>
  <c r="AB817" i="1"/>
  <c r="AC816" i="1"/>
  <c r="AD816" i="1" s="1"/>
  <c r="AB816" i="1"/>
  <c r="AC815" i="1"/>
  <c r="AD815" i="1" s="1"/>
  <c r="AB815" i="1"/>
  <c r="AC814" i="1"/>
  <c r="AD814" i="1" s="1"/>
  <c r="AB814" i="1"/>
  <c r="AC813" i="1"/>
  <c r="AD813" i="1" s="1"/>
  <c r="AB813" i="1"/>
  <c r="AC812" i="1"/>
  <c r="AD812" i="1" s="1"/>
  <c r="AB812" i="1"/>
  <c r="AC811" i="1"/>
  <c r="AD811" i="1" s="1"/>
  <c r="AB811" i="1"/>
  <c r="AC810" i="1"/>
  <c r="AD810" i="1" s="1"/>
  <c r="AB810" i="1"/>
  <c r="AC809" i="1"/>
  <c r="AD809" i="1" s="1"/>
  <c r="AB809" i="1"/>
  <c r="AC808" i="1"/>
  <c r="AD808" i="1" s="1"/>
  <c r="AB808" i="1"/>
  <c r="AC807" i="1"/>
  <c r="AD807" i="1" s="1"/>
  <c r="AB807" i="1"/>
  <c r="AC806" i="1"/>
  <c r="AD806" i="1" s="1"/>
  <c r="AB806" i="1"/>
  <c r="AC805" i="1"/>
  <c r="AD805" i="1" s="1"/>
  <c r="AB805" i="1"/>
  <c r="AC804" i="1"/>
  <c r="AD804" i="1" s="1"/>
  <c r="AB804" i="1"/>
  <c r="AC803" i="1"/>
  <c r="AD803" i="1" s="1"/>
  <c r="AB803" i="1"/>
  <c r="AC802" i="1"/>
  <c r="AD802" i="1" s="1"/>
  <c r="AB802" i="1"/>
  <c r="AC801" i="1"/>
  <c r="AD801" i="1" s="1"/>
  <c r="AB801" i="1"/>
  <c r="AC800" i="1"/>
  <c r="AD800" i="1" s="1"/>
  <c r="AB800" i="1"/>
  <c r="AC799" i="1"/>
  <c r="AD799" i="1" s="1"/>
  <c r="AB799" i="1"/>
  <c r="AC798" i="1"/>
  <c r="AD798" i="1" s="1"/>
  <c r="AB798" i="1"/>
  <c r="AC797" i="1"/>
  <c r="AD797" i="1" s="1"/>
  <c r="AB797" i="1"/>
  <c r="AC796" i="1"/>
  <c r="AD796" i="1" s="1"/>
  <c r="AB796" i="1"/>
  <c r="AC795" i="1"/>
  <c r="AD795" i="1" s="1"/>
  <c r="AB795" i="1"/>
  <c r="AC794" i="1"/>
  <c r="AD794" i="1" s="1"/>
  <c r="AB794" i="1"/>
  <c r="AC793" i="1"/>
  <c r="AD793" i="1" s="1"/>
  <c r="AB793" i="1"/>
  <c r="AC792" i="1"/>
  <c r="AD792" i="1" s="1"/>
  <c r="AB792" i="1"/>
  <c r="AC791" i="1"/>
  <c r="AD791" i="1" s="1"/>
  <c r="AB791" i="1"/>
  <c r="AC790" i="1"/>
  <c r="AD790" i="1" s="1"/>
  <c r="AB790" i="1"/>
  <c r="AC789" i="1"/>
  <c r="AD789" i="1" s="1"/>
  <c r="AB789" i="1"/>
  <c r="AC788" i="1"/>
  <c r="AD788" i="1" s="1"/>
  <c r="AB788" i="1"/>
  <c r="AC787" i="1"/>
  <c r="AD787" i="1" s="1"/>
  <c r="AB787" i="1"/>
  <c r="AC786" i="1"/>
  <c r="AD786" i="1" s="1"/>
  <c r="AB786" i="1"/>
  <c r="AC785" i="1"/>
  <c r="AD785" i="1" s="1"/>
  <c r="AB785" i="1"/>
  <c r="AC784" i="1"/>
  <c r="AD784" i="1" s="1"/>
  <c r="AB784" i="1"/>
  <c r="AC783" i="1"/>
  <c r="AD783" i="1" s="1"/>
  <c r="AB783" i="1"/>
  <c r="AC782" i="1"/>
  <c r="AD782" i="1" s="1"/>
  <c r="AB782" i="1"/>
  <c r="AC781" i="1"/>
  <c r="AD781" i="1" s="1"/>
  <c r="AB781" i="1"/>
  <c r="AC780" i="1"/>
  <c r="AD780" i="1" s="1"/>
  <c r="AB780" i="1"/>
  <c r="AC779" i="1"/>
  <c r="AD779" i="1" s="1"/>
  <c r="AB779" i="1"/>
  <c r="AC778" i="1"/>
  <c r="AD778" i="1" s="1"/>
  <c r="AB778" i="1"/>
  <c r="AC777" i="1"/>
  <c r="AD777" i="1" s="1"/>
  <c r="AB777" i="1"/>
  <c r="AC776" i="1"/>
  <c r="AD776" i="1" s="1"/>
  <c r="AB776" i="1"/>
  <c r="AC775" i="1"/>
  <c r="AD775" i="1" s="1"/>
  <c r="AB775" i="1"/>
  <c r="AC774" i="1"/>
  <c r="AD774" i="1" s="1"/>
  <c r="AB774" i="1"/>
  <c r="AC773" i="1"/>
  <c r="AD773" i="1" s="1"/>
  <c r="AB773" i="1"/>
  <c r="AC772" i="1"/>
  <c r="AD772" i="1" s="1"/>
  <c r="AB772" i="1"/>
  <c r="AC771" i="1"/>
  <c r="AD771" i="1" s="1"/>
  <c r="AB771" i="1"/>
  <c r="AC770" i="1"/>
  <c r="AD770" i="1" s="1"/>
  <c r="AB770" i="1"/>
  <c r="AC769" i="1"/>
  <c r="AD769" i="1" s="1"/>
  <c r="AB769" i="1"/>
  <c r="AC768" i="1"/>
  <c r="AD768" i="1" s="1"/>
  <c r="AB768" i="1"/>
  <c r="AC767" i="1"/>
  <c r="AD767" i="1" s="1"/>
  <c r="AB767" i="1"/>
  <c r="AC766" i="1"/>
  <c r="AD766" i="1" s="1"/>
  <c r="AB766" i="1"/>
  <c r="AC765" i="1"/>
  <c r="AD765" i="1" s="1"/>
  <c r="AB765" i="1"/>
  <c r="AC764" i="1"/>
  <c r="AD764" i="1" s="1"/>
  <c r="AB764" i="1"/>
  <c r="AC763" i="1"/>
  <c r="AD763" i="1" s="1"/>
  <c r="AB763" i="1"/>
  <c r="AC762" i="1"/>
  <c r="AD762" i="1" s="1"/>
  <c r="AB762" i="1"/>
  <c r="AC761" i="1"/>
  <c r="AD761" i="1" s="1"/>
  <c r="AB761" i="1"/>
  <c r="AC760" i="1"/>
  <c r="AD760" i="1" s="1"/>
  <c r="AB760" i="1"/>
  <c r="AC759" i="1"/>
  <c r="AD759" i="1" s="1"/>
  <c r="AB759" i="1"/>
  <c r="AC758" i="1"/>
  <c r="AD758" i="1" s="1"/>
  <c r="AB758" i="1"/>
  <c r="AC757" i="1"/>
  <c r="AD757" i="1" s="1"/>
  <c r="AB757" i="1"/>
  <c r="AC756" i="1"/>
  <c r="AD756" i="1" s="1"/>
  <c r="AB756" i="1"/>
  <c r="AC755" i="1"/>
  <c r="AD755" i="1" s="1"/>
  <c r="AB755" i="1"/>
  <c r="AC754" i="1"/>
  <c r="AD754" i="1" s="1"/>
  <c r="AB754" i="1"/>
  <c r="AC753" i="1"/>
  <c r="AD753" i="1" s="1"/>
  <c r="AB753" i="1"/>
  <c r="AC752" i="1"/>
  <c r="AD752" i="1" s="1"/>
  <c r="AB752" i="1"/>
  <c r="AC751" i="1"/>
  <c r="AD751" i="1" s="1"/>
  <c r="AB751" i="1"/>
  <c r="AC750" i="1"/>
  <c r="AD750" i="1" s="1"/>
  <c r="AB750" i="1"/>
  <c r="AC749" i="1"/>
  <c r="AD749" i="1" s="1"/>
  <c r="AB749" i="1"/>
  <c r="AC748" i="1"/>
  <c r="AD748" i="1" s="1"/>
  <c r="AB748" i="1"/>
  <c r="AC747" i="1"/>
  <c r="AD747" i="1" s="1"/>
  <c r="AB747" i="1"/>
  <c r="AC746" i="1"/>
  <c r="AD746" i="1" s="1"/>
  <c r="AB746" i="1"/>
  <c r="AC745" i="1"/>
  <c r="AD745" i="1" s="1"/>
  <c r="AB745" i="1"/>
  <c r="AC744" i="1"/>
  <c r="AD744" i="1" s="1"/>
  <c r="AB744" i="1"/>
  <c r="AC743" i="1"/>
  <c r="AD743" i="1" s="1"/>
  <c r="AB743" i="1"/>
  <c r="AC742" i="1"/>
  <c r="AD742" i="1" s="1"/>
  <c r="AB742" i="1"/>
  <c r="AC741" i="1"/>
  <c r="AD741" i="1" s="1"/>
  <c r="AB741" i="1"/>
  <c r="AC740" i="1"/>
  <c r="AD740" i="1" s="1"/>
  <c r="AB740" i="1"/>
  <c r="AC739" i="1"/>
  <c r="AD739" i="1" s="1"/>
  <c r="AB739" i="1"/>
  <c r="AC738" i="1"/>
  <c r="AD738" i="1" s="1"/>
  <c r="AB738" i="1"/>
  <c r="AC737" i="1"/>
  <c r="AD737" i="1" s="1"/>
  <c r="AB737" i="1"/>
  <c r="AC736" i="1"/>
  <c r="AD736" i="1" s="1"/>
  <c r="AB736" i="1"/>
  <c r="AC735" i="1"/>
  <c r="AD735" i="1" s="1"/>
  <c r="AB735" i="1"/>
  <c r="AC734" i="1"/>
  <c r="AD734" i="1" s="1"/>
  <c r="AB734" i="1"/>
  <c r="AC733" i="1"/>
  <c r="AD733" i="1" s="1"/>
  <c r="AB733" i="1"/>
  <c r="AC732" i="1"/>
  <c r="AD732" i="1" s="1"/>
  <c r="AB732" i="1"/>
  <c r="AC731" i="1"/>
  <c r="AD731" i="1" s="1"/>
  <c r="AB731" i="1"/>
  <c r="AC730" i="1"/>
  <c r="AD730" i="1" s="1"/>
  <c r="AB730" i="1"/>
  <c r="AC729" i="1"/>
  <c r="AD729" i="1" s="1"/>
  <c r="AB729" i="1"/>
  <c r="AC728" i="1"/>
  <c r="AD728" i="1" s="1"/>
  <c r="AB728" i="1"/>
  <c r="AC727" i="1"/>
  <c r="AD727" i="1" s="1"/>
  <c r="AB727" i="1"/>
  <c r="AC726" i="1"/>
  <c r="AD726" i="1" s="1"/>
  <c r="AB726" i="1"/>
  <c r="AC725" i="1"/>
  <c r="AD725" i="1" s="1"/>
  <c r="AB725" i="1"/>
  <c r="AC724" i="1"/>
  <c r="AD724" i="1" s="1"/>
  <c r="AB724" i="1"/>
  <c r="AC723" i="1"/>
  <c r="AD723" i="1" s="1"/>
  <c r="AB723" i="1"/>
  <c r="AC722" i="1"/>
  <c r="AD722" i="1" s="1"/>
  <c r="AB722" i="1"/>
  <c r="AC721" i="1"/>
  <c r="AD721" i="1" s="1"/>
  <c r="AB721" i="1"/>
  <c r="AC720" i="1"/>
  <c r="AD720" i="1" s="1"/>
  <c r="AB720" i="1"/>
  <c r="AC719" i="1"/>
  <c r="AD719" i="1" s="1"/>
  <c r="AB719" i="1"/>
  <c r="AC718" i="1"/>
  <c r="AD718" i="1" s="1"/>
  <c r="AB718" i="1"/>
  <c r="AC717" i="1"/>
  <c r="AD717" i="1" s="1"/>
  <c r="AB717" i="1"/>
  <c r="AC716" i="1"/>
  <c r="AD716" i="1" s="1"/>
  <c r="AB716" i="1"/>
  <c r="AC715" i="1"/>
  <c r="AD715" i="1" s="1"/>
  <c r="AB715" i="1"/>
  <c r="AC714" i="1"/>
  <c r="AD714" i="1" s="1"/>
  <c r="AB714" i="1"/>
  <c r="AC713" i="1"/>
  <c r="AD713" i="1" s="1"/>
  <c r="AB713" i="1"/>
  <c r="AC712" i="1"/>
  <c r="AD712" i="1" s="1"/>
  <c r="AB712" i="1"/>
  <c r="AC711" i="1"/>
  <c r="AD711" i="1" s="1"/>
  <c r="AB711" i="1"/>
  <c r="AC710" i="1"/>
  <c r="AD710" i="1" s="1"/>
  <c r="AB710" i="1"/>
  <c r="AC709" i="1"/>
  <c r="AD709" i="1" s="1"/>
  <c r="AB709" i="1"/>
  <c r="AC708" i="1"/>
  <c r="AD708" i="1" s="1"/>
  <c r="AB708" i="1"/>
  <c r="AC707" i="1"/>
  <c r="AD707" i="1" s="1"/>
  <c r="AB707" i="1"/>
  <c r="AC706" i="1"/>
  <c r="AD706" i="1" s="1"/>
  <c r="AB706" i="1"/>
  <c r="AC705" i="1"/>
  <c r="AD705" i="1" s="1"/>
  <c r="AB705" i="1"/>
  <c r="AC704" i="1"/>
  <c r="AD704" i="1" s="1"/>
  <c r="AB704" i="1"/>
  <c r="AC703" i="1"/>
  <c r="AD703" i="1" s="1"/>
  <c r="AB703" i="1"/>
  <c r="AC702" i="1"/>
  <c r="AD702" i="1" s="1"/>
  <c r="AB702" i="1"/>
  <c r="AC701" i="1"/>
  <c r="AD701" i="1" s="1"/>
  <c r="AB701" i="1"/>
  <c r="AC700" i="1"/>
  <c r="AD700" i="1" s="1"/>
  <c r="AB700" i="1"/>
  <c r="AC698" i="1"/>
  <c r="AC697" i="1"/>
  <c r="AC696" i="1"/>
  <c r="AC695" i="1"/>
  <c r="AC694" i="1"/>
  <c r="AC693" i="1"/>
  <c r="AC692" i="1"/>
  <c r="AC691" i="1"/>
  <c r="AC690" i="1"/>
  <c r="AC689" i="1"/>
  <c r="AC688" i="1"/>
  <c r="AC687" i="1"/>
  <c r="AC686" i="1"/>
  <c r="AC685" i="1"/>
  <c r="AC684" i="1"/>
  <c r="AC683" i="1"/>
  <c r="AC682" i="1"/>
  <c r="AC681" i="1"/>
  <c r="AC680" i="1"/>
  <c r="AC679" i="1"/>
  <c r="AC678" i="1"/>
  <c r="AC677" i="1"/>
  <c r="AC676" i="1"/>
  <c r="AC675" i="1"/>
  <c r="AC674" i="1"/>
  <c r="AC673" i="1"/>
  <c r="AC672" i="1"/>
  <c r="AC671" i="1"/>
  <c r="AC670" i="1"/>
  <c r="AC669" i="1"/>
  <c r="AC668" i="1"/>
  <c r="AC667" i="1"/>
  <c r="AC666" i="1"/>
  <c r="AC665" i="1"/>
  <c r="AC664" i="1"/>
  <c r="AC663" i="1"/>
  <c r="AC662" i="1"/>
  <c r="AC661" i="1"/>
  <c r="AC660" i="1"/>
  <c r="AC659" i="1"/>
  <c r="AC658" i="1"/>
  <c r="AC657" i="1"/>
  <c r="AC656" i="1"/>
  <c r="AC655" i="1"/>
  <c r="AC654" i="1"/>
  <c r="AC653" i="1"/>
  <c r="AC652" i="1"/>
  <c r="AC651" i="1"/>
  <c r="AC650" i="1"/>
  <c r="AC648" i="1"/>
  <c r="AD648" i="1" s="1"/>
  <c r="AB648" i="1"/>
  <c r="AC647" i="1"/>
  <c r="AD647" i="1" s="1"/>
  <c r="AB647" i="1"/>
  <c r="AC646" i="1"/>
  <c r="AD646" i="1" s="1"/>
  <c r="AB646" i="1"/>
  <c r="AC645" i="1"/>
  <c r="AD645" i="1" s="1"/>
  <c r="AB645" i="1"/>
  <c r="AC643" i="1"/>
  <c r="AD643" i="1" s="1"/>
  <c r="AB643" i="1"/>
  <c r="AC642" i="1"/>
  <c r="AD642" i="1" s="1"/>
  <c r="AB642" i="1"/>
  <c r="AC641" i="1"/>
  <c r="AD641" i="1" s="1"/>
  <c r="AB641" i="1"/>
  <c r="AC640" i="1"/>
  <c r="AD640" i="1" s="1"/>
  <c r="AB640" i="1"/>
  <c r="AC638" i="1"/>
  <c r="AC637" i="1"/>
  <c r="AC636" i="1"/>
  <c r="AD636" i="1" s="1"/>
  <c r="AB636" i="1"/>
  <c r="AC635" i="1"/>
  <c r="AD635" i="1" s="1"/>
  <c r="AB635" i="1"/>
  <c r="AC625" i="1"/>
  <c r="AD625" i="1" s="1"/>
  <c r="AB625" i="1"/>
  <c r="AC624" i="1"/>
  <c r="AD624" i="1" s="1"/>
  <c r="AB624" i="1"/>
  <c r="AC623" i="1"/>
  <c r="AD623" i="1" s="1"/>
  <c r="AB623" i="1"/>
  <c r="AC613" i="1"/>
  <c r="AD613" i="1" s="1"/>
  <c r="AB613" i="1"/>
  <c r="AC612" i="1"/>
  <c r="AD612" i="1" s="1"/>
  <c r="AB612" i="1"/>
  <c r="AC611" i="1"/>
  <c r="AD611" i="1" s="1"/>
  <c r="AB611" i="1"/>
  <c r="AC601" i="1"/>
  <c r="AD601" i="1" s="1"/>
  <c r="AB601" i="1"/>
  <c r="AC600" i="1"/>
  <c r="AD600" i="1" s="1"/>
  <c r="AB600" i="1"/>
  <c r="AC599" i="1"/>
  <c r="AD599" i="1" s="1"/>
  <c r="AB599" i="1"/>
  <c r="AC589" i="1"/>
  <c r="AD589" i="1" s="1"/>
  <c r="AB589" i="1"/>
  <c r="AC588" i="1"/>
  <c r="AD588" i="1" s="1"/>
  <c r="AB588" i="1"/>
  <c r="AC587" i="1"/>
  <c r="AD587" i="1" s="1"/>
  <c r="AB587" i="1"/>
  <c r="AC586" i="1"/>
  <c r="AD586" i="1" s="1"/>
  <c r="AB586" i="1"/>
  <c r="AC585" i="1"/>
  <c r="AD585" i="1" s="1"/>
  <c r="AB585" i="1"/>
  <c r="AC584" i="1"/>
  <c r="AD584" i="1" s="1"/>
  <c r="AB584" i="1"/>
  <c r="AC582" i="1"/>
  <c r="AD582" i="1" s="1"/>
  <c r="AB582" i="1"/>
  <c r="AC581" i="1"/>
  <c r="AD581" i="1" s="1"/>
  <c r="AB581" i="1"/>
  <c r="AC579" i="1"/>
  <c r="AC578" i="1"/>
  <c r="AC577" i="1"/>
  <c r="AD577" i="1" s="1"/>
  <c r="AB577" i="1"/>
  <c r="AC576" i="1"/>
  <c r="AD576" i="1" s="1"/>
  <c r="AB576" i="1"/>
  <c r="AC575" i="1"/>
  <c r="AC574" i="1"/>
  <c r="AC573" i="1"/>
  <c r="AD573" i="1" s="1"/>
  <c r="AB573" i="1"/>
  <c r="AC572" i="1"/>
  <c r="AD572" i="1" s="1"/>
  <c r="AB572" i="1"/>
  <c r="AC571" i="1"/>
  <c r="AD571" i="1" s="1"/>
  <c r="AB571" i="1"/>
  <c r="AC570" i="1"/>
  <c r="AD570" i="1" s="1"/>
  <c r="AB570" i="1"/>
  <c r="AC568" i="1"/>
  <c r="AD568" i="1" s="1"/>
  <c r="AB568" i="1"/>
  <c r="AC567" i="1"/>
  <c r="AD567" i="1" s="1"/>
  <c r="AB567" i="1"/>
  <c r="AC565" i="1"/>
  <c r="AD565" i="1" s="1"/>
  <c r="AB565" i="1"/>
  <c r="AC564" i="1"/>
  <c r="AD564" i="1" s="1"/>
  <c r="AB564" i="1"/>
  <c r="AC562" i="1"/>
  <c r="AD562" i="1" s="1"/>
  <c r="AB562" i="1"/>
  <c r="AC561" i="1"/>
  <c r="AD561" i="1" s="1"/>
  <c r="AB561" i="1"/>
  <c r="AC559" i="1"/>
  <c r="AD559" i="1" s="1"/>
  <c r="AB559" i="1"/>
  <c r="AC558" i="1"/>
  <c r="AD558" i="1" s="1"/>
  <c r="AB558" i="1"/>
  <c r="AC556" i="1"/>
  <c r="AD556" i="1" s="1"/>
  <c r="AB556" i="1"/>
  <c r="AC555" i="1"/>
  <c r="AD555" i="1" s="1"/>
  <c r="AB555" i="1"/>
  <c r="AC554" i="1"/>
  <c r="AD554" i="1" s="1"/>
  <c r="AB554" i="1"/>
  <c r="AC553" i="1"/>
  <c r="AD553" i="1" s="1"/>
  <c r="AB553" i="1"/>
  <c r="AC552" i="1"/>
  <c r="AD552" i="1" s="1"/>
  <c r="AB552" i="1"/>
  <c r="AC550" i="1"/>
  <c r="AD550" i="1" s="1"/>
  <c r="AB550" i="1"/>
  <c r="AC549" i="1"/>
  <c r="AD549" i="1" s="1"/>
  <c r="AB549" i="1"/>
  <c r="AC548" i="1"/>
  <c r="AD548" i="1" s="1"/>
  <c r="AB548" i="1"/>
  <c r="AC547" i="1"/>
  <c r="AD547" i="1" s="1"/>
  <c r="AB547" i="1"/>
  <c r="AC546" i="1"/>
  <c r="AD546" i="1" s="1"/>
  <c r="AB546" i="1"/>
  <c r="AC545" i="1"/>
  <c r="AD545" i="1" s="1"/>
  <c r="AB545" i="1"/>
  <c r="AC543" i="1"/>
  <c r="AD543" i="1" s="1"/>
  <c r="AB543" i="1"/>
  <c r="AC542" i="1"/>
  <c r="AD542" i="1" s="1"/>
  <c r="AB542" i="1"/>
  <c r="AC541" i="1"/>
  <c r="AD541" i="1" s="1"/>
  <c r="AB541" i="1"/>
  <c r="AC540" i="1"/>
  <c r="AD540" i="1" s="1"/>
  <c r="AB540" i="1"/>
  <c r="AC539" i="1"/>
  <c r="AD539" i="1" s="1"/>
  <c r="AB539" i="1"/>
  <c r="AC538" i="1"/>
  <c r="AD538" i="1" s="1"/>
  <c r="AB538" i="1"/>
  <c r="AC537" i="1"/>
  <c r="AD537" i="1" s="1"/>
  <c r="AB537" i="1"/>
  <c r="AC536" i="1"/>
  <c r="AD536" i="1" s="1"/>
  <c r="AB536" i="1"/>
  <c r="AC535" i="1"/>
  <c r="AD535" i="1" s="1"/>
  <c r="AB535" i="1"/>
  <c r="AC534" i="1"/>
  <c r="AD534" i="1" s="1"/>
  <c r="AB534" i="1"/>
  <c r="AC533" i="1"/>
  <c r="AD533" i="1" s="1"/>
  <c r="AB533" i="1"/>
  <c r="AC532" i="1"/>
  <c r="AD532" i="1" s="1"/>
  <c r="AB532" i="1"/>
  <c r="AC531" i="1"/>
  <c r="AD531" i="1" s="1"/>
  <c r="AB531" i="1"/>
  <c r="AC530" i="1"/>
  <c r="AD530" i="1" s="1"/>
  <c r="AB530" i="1"/>
  <c r="AC529" i="1"/>
  <c r="AD529" i="1" s="1"/>
  <c r="AB529" i="1"/>
  <c r="AC528" i="1"/>
  <c r="AD528" i="1" s="1"/>
  <c r="AB528" i="1"/>
  <c r="AC527" i="1"/>
  <c r="AD527" i="1" s="1"/>
  <c r="AB527" i="1"/>
  <c r="AC526" i="1"/>
  <c r="AD526" i="1" s="1"/>
  <c r="AB526" i="1"/>
  <c r="AC525" i="1"/>
  <c r="AD525" i="1" s="1"/>
  <c r="AB525" i="1"/>
  <c r="AC524" i="1"/>
  <c r="AD524" i="1" s="1"/>
  <c r="AB524" i="1"/>
  <c r="AC523" i="1"/>
  <c r="AD523" i="1" s="1"/>
  <c r="AB523" i="1"/>
  <c r="AC522" i="1"/>
  <c r="AD522" i="1" s="1"/>
  <c r="AB522" i="1"/>
  <c r="AC521" i="1"/>
  <c r="AD521" i="1" s="1"/>
  <c r="AB521" i="1"/>
  <c r="AC520" i="1"/>
  <c r="AD520" i="1" s="1"/>
  <c r="AB520" i="1"/>
  <c r="AC519" i="1"/>
  <c r="AD519" i="1" s="1"/>
  <c r="AB519" i="1"/>
  <c r="AC518" i="1"/>
  <c r="AD518" i="1" s="1"/>
  <c r="AB518" i="1"/>
  <c r="AC517" i="1"/>
  <c r="AD517" i="1" s="1"/>
  <c r="AB517" i="1"/>
  <c r="AC516" i="1"/>
  <c r="AD516" i="1" s="1"/>
  <c r="AB516" i="1"/>
  <c r="AC515" i="1"/>
  <c r="AD515" i="1" s="1"/>
  <c r="AB515" i="1"/>
  <c r="AC514" i="1"/>
  <c r="AD514" i="1" s="1"/>
  <c r="AB514" i="1"/>
  <c r="AC513" i="1"/>
  <c r="AD513" i="1" s="1"/>
  <c r="AB513" i="1"/>
  <c r="AC512" i="1"/>
  <c r="AD512" i="1" s="1"/>
  <c r="AB512" i="1"/>
  <c r="AC511" i="1"/>
  <c r="AD511" i="1" s="1"/>
  <c r="AB511" i="1"/>
  <c r="AC510" i="1"/>
  <c r="AD510" i="1" s="1"/>
  <c r="AB510" i="1"/>
  <c r="AC509" i="1"/>
  <c r="AD509" i="1" s="1"/>
  <c r="AB509" i="1"/>
  <c r="AC508" i="1"/>
  <c r="AD508" i="1" s="1"/>
  <c r="AB508" i="1"/>
  <c r="AC507" i="1"/>
  <c r="AD507" i="1" s="1"/>
  <c r="AB507" i="1"/>
  <c r="AC506" i="1"/>
  <c r="AD506" i="1" s="1"/>
  <c r="AB506" i="1"/>
  <c r="AC505" i="1"/>
  <c r="AD505" i="1" s="1"/>
  <c r="AB505" i="1"/>
  <c r="AC504" i="1"/>
  <c r="AD504" i="1" s="1"/>
  <c r="AB504" i="1"/>
  <c r="AC503" i="1"/>
  <c r="AD503" i="1" s="1"/>
  <c r="AB503" i="1"/>
  <c r="AC502" i="1"/>
  <c r="AD502" i="1" s="1"/>
  <c r="AB502" i="1"/>
  <c r="AC501" i="1"/>
  <c r="AD501" i="1" s="1"/>
  <c r="AB501" i="1"/>
  <c r="AC500" i="1"/>
  <c r="AD500" i="1" s="1"/>
  <c r="AB500" i="1"/>
  <c r="AC499" i="1"/>
  <c r="AD499" i="1" s="1"/>
  <c r="AB499" i="1"/>
  <c r="AC498" i="1"/>
  <c r="AD498" i="1" s="1"/>
  <c r="AB498" i="1"/>
  <c r="AC497" i="1"/>
  <c r="AD497" i="1" s="1"/>
  <c r="AB497" i="1"/>
  <c r="AC496" i="1"/>
  <c r="AD496" i="1" s="1"/>
  <c r="AB496" i="1"/>
  <c r="AC495" i="1"/>
  <c r="AD495" i="1" s="1"/>
  <c r="AB495" i="1"/>
  <c r="AC494" i="1"/>
  <c r="AD494" i="1" s="1"/>
  <c r="AB494" i="1"/>
  <c r="AC493" i="1"/>
  <c r="AD493" i="1" s="1"/>
  <c r="AB493" i="1"/>
  <c r="AC492" i="1"/>
  <c r="AD492" i="1" s="1"/>
  <c r="AB492" i="1"/>
  <c r="AC491" i="1"/>
  <c r="AD491" i="1" s="1"/>
  <c r="AB491" i="1"/>
  <c r="AC490" i="1"/>
  <c r="AD490" i="1" s="1"/>
  <c r="AB490" i="1"/>
  <c r="AC489" i="1"/>
  <c r="AD489" i="1" s="1"/>
  <c r="AB489" i="1"/>
  <c r="AC488" i="1"/>
  <c r="AD488" i="1" s="1"/>
  <c r="AB488" i="1"/>
  <c r="AC487" i="1"/>
  <c r="AD487" i="1" s="1"/>
  <c r="AB487" i="1"/>
  <c r="AC486" i="1"/>
  <c r="AD486" i="1" s="1"/>
  <c r="AB486" i="1"/>
  <c r="AC485" i="1"/>
  <c r="AD485" i="1" s="1"/>
  <c r="AB485" i="1"/>
  <c r="AC484" i="1"/>
  <c r="AD484" i="1" s="1"/>
  <c r="AB484" i="1"/>
  <c r="AC483" i="1"/>
  <c r="AD483" i="1" s="1"/>
  <c r="AB483" i="1"/>
  <c r="AC482" i="1"/>
  <c r="AD482" i="1" s="1"/>
  <c r="AB482" i="1"/>
  <c r="AC481" i="1"/>
  <c r="AD481" i="1" s="1"/>
  <c r="AB481" i="1"/>
  <c r="AC480" i="1"/>
  <c r="AD480" i="1" s="1"/>
  <c r="AB480" i="1"/>
  <c r="AC479" i="1"/>
  <c r="AD479" i="1" s="1"/>
  <c r="AB479" i="1"/>
  <c r="AC478" i="1"/>
  <c r="AD478" i="1" s="1"/>
  <c r="AB478" i="1"/>
  <c r="AC477" i="1"/>
  <c r="AD477" i="1" s="1"/>
  <c r="AB477" i="1"/>
  <c r="AC476" i="1"/>
  <c r="AD476" i="1" s="1"/>
  <c r="AB476" i="1"/>
  <c r="AC475" i="1"/>
  <c r="AD475" i="1" s="1"/>
  <c r="AB475" i="1"/>
  <c r="AC474" i="1"/>
  <c r="AD474" i="1" s="1"/>
  <c r="AB474" i="1"/>
  <c r="AC473" i="1"/>
  <c r="AD473" i="1" s="1"/>
  <c r="AB473" i="1"/>
  <c r="AC472" i="1"/>
  <c r="AD472" i="1" s="1"/>
  <c r="AB472" i="1"/>
  <c r="AC471" i="1"/>
  <c r="AD471" i="1" s="1"/>
  <c r="AB471" i="1"/>
  <c r="AC470" i="1"/>
  <c r="AD470" i="1" s="1"/>
  <c r="AB470" i="1"/>
  <c r="AC469" i="1"/>
  <c r="AD469" i="1" s="1"/>
  <c r="AB469" i="1"/>
  <c r="AC468" i="1"/>
  <c r="AD468" i="1" s="1"/>
  <c r="AB468" i="1"/>
  <c r="AC467" i="1"/>
  <c r="AD467" i="1" s="1"/>
  <c r="AB467" i="1"/>
  <c r="AC466" i="1"/>
  <c r="AD466" i="1" s="1"/>
  <c r="AB466" i="1"/>
  <c r="AC465" i="1"/>
  <c r="AD465" i="1" s="1"/>
  <c r="AB465" i="1"/>
  <c r="AC464" i="1"/>
  <c r="AD464" i="1" s="1"/>
  <c r="AB464" i="1"/>
  <c r="AC463" i="1"/>
  <c r="AD463" i="1" s="1"/>
  <c r="AB463" i="1"/>
  <c r="AC462" i="1"/>
  <c r="AD462" i="1" s="1"/>
  <c r="AB462" i="1"/>
  <c r="AC461" i="1"/>
  <c r="AD461" i="1" s="1"/>
  <c r="AB461" i="1"/>
  <c r="AC460" i="1"/>
  <c r="AD460" i="1" s="1"/>
  <c r="AB460" i="1"/>
  <c r="AC459" i="1"/>
  <c r="AD459" i="1" s="1"/>
  <c r="AB459" i="1"/>
  <c r="AC458" i="1"/>
  <c r="AD458" i="1" s="1"/>
  <c r="AB458" i="1"/>
  <c r="AC457" i="1"/>
  <c r="AD457" i="1" s="1"/>
  <c r="AB457" i="1"/>
  <c r="AC456" i="1"/>
  <c r="AD456" i="1" s="1"/>
  <c r="AB456" i="1"/>
  <c r="AC455" i="1"/>
  <c r="AD455" i="1" s="1"/>
  <c r="AB455" i="1"/>
  <c r="AC454" i="1"/>
  <c r="AD454" i="1" s="1"/>
  <c r="AB454" i="1"/>
  <c r="AC453" i="1"/>
  <c r="AD453" i="1" s="1"/>
  <c r="AB453" i="1"/>
  <c r="AC452" i="1"/>
  <c r="AD452" i="1" s="1"/>
  <c r="AB452" i="1"/>
  <c r="AC451" i="1"/>
  <c r="AD451" i="1" s="1"/>
  <c r="AB451" i="1"/>
  <c r="AC450" i="1"/>
  <c r="AD450" i="1" s="1"/>
  <c r="AB450" i="1"/>
  <c r="AC449" i="1"/>
  <c r="AD449" i="1" s="1"/>
  <c r="AB449" i="1"/>
  <c r="AC448" i="1"/>
  <c r="AD448" i="1" s="1"/>
  <c r="AB448" i="1"/>
  <c r="AC447" i="1"/>
  <c r="AD447" i="1" s="1"/>
  <c r="AB447" i="1"/>
  <c r="AC446" i="1"/>
  <c r="AD446" i="1" s="1"/>
  <c r="AB446" i="1"/>
  <c r="AC445" i="1"/>
  <c r="AD445" i="1" s="1"/>
  <c r="AB445" i="1"/>
  <c r="AC444" i="1"/>
  <c r="AD444" i="1" s="1"/>
  <c r="AB444" i="1"/>
  <c r="AC443" i="1"/>
  <c r="AD443" i="1" s="1"/>
  <c r="AB443" i="1"/>
  <c r="AC442" i="1"/>
  <c r="AD442" i="1" s="1"/>
  <c r="AB442" i="1"/>
  <c r="AC441" i="1"/>
  <c r="AD441" i="1" s="1"/>
  <c r="AB441" i="1"/>
  <c r="AC440" i="1"/>
  <c r="AD440" i="1" s="1"/>
  <c r="AB440" i="1"/>
  <c r="AC439" i="1"/>
  <c r="AD439" i="1" s="1"/>
  <c r="AB439" i="1"/>
  <c r="AC438" i="1"/>
  <c r="AD438" i="1" s="1"/>
  <c r="AB438" i="1"/>
  <c r="AC437" i="1"/>
  <c r="AD437" i="1" s="1"/>
  <c r="AB437" i="1"/>
  <c r="AC436" i="1"/>
  <c r="AD436" i="1" s="1"/>
  <c r="AB436" i="1"/>
  <c r="AC435" i="1"/>
  <c r="AD435" i="1" s="1"/>
  <c r="AB435" i="1"/>
  <c r="AC434" i="1"/>
  <c r="AD434" i="1" s="1"/>
  <c r="AB434" i="1"/>
  <c r="AC433" i="1"/>
  <c r="AD433" i="1" s="1"/>
  <c r="AB433" i="1"/>
  <c r="AC432" i="1"/>
  <c r="AD432" i="1" s="1"/>
  <c r="AB432" i="1"/>
  <c r="AC431" i="1"/>
  <c r="AD431" i="1" s="1"/>
  <c r="AB431" i="1"/>
  <c r="AC430" i="1"/>
  <c r="AD430" i="1" s="1"/>
  <c r="AB430" i="1"/>
  <c r="AC429" i="1"/>
  <c r="AD429" i="1" s="1"/>
  <c r="AB429" i="1"/>
  <c r="AC428" i="1"/>
  <c r="AD428" i="1" s="1"/>
  <c r="AB428" i="1"/>
  <c r="AC427" i="1"/>
  <c r="AD427" i="1" s="1"/>
  <c r="AB427" i="1"/>
  <c r="AC426" i="1"/>
  <c r="AD426" i="1" s="1"/>
  <c r="AB426" i="1"/>
  <c r="AC425" i="1"/>
  <c r="AD425" i="1" s="1"/>
  <c r="AB425" i="1"/>
  <c r="AC424" i="1"/>
  <c r="AD424" i="1" s="1"/>
  <c r="AB424" i="1"/>
  <c r="AC423" i="1"/>
  <c r="AD423" i="1" s="1"/>
  <c r="AB423" i="1"/>
  <c r="AC422" i="1"/>
  <c r="AD422" i="1" s="1"/>
  <c r="AB422" i="1"/>
  <c r="AC421" i="1"/>
  <c r="AD421" i="1" s="1"/>
  <c r="AB421" i="1"/>
  <c r="AC420" i="1"/>
  <c r="AD420" i="1" s="1"/>
  <c r="AB420" i="1"/>
  <c r="AC419" i="1"/>
  <c r="AD419" i="1" s="1"/>
  <c r="AB419" i="1"/>
  <c r="AC418" i="1"/>
  <c r="AD418" i="1" s="1"/>
  <c r="AB418" i="1"/>
  <c r="AC417" i="1"/>
  <c r="AD417" i="1" s="1"/>
  <c r="AB417" i="1"/>
  <c r="AC416" i="1"/>
  <c r="AD416" i="1" s="1"/>
  <c r="AB416" i="1"/>
  <c r="AC415" i="1"/>
  <c r="AD415" i="1" s="1"/>
  <c r="AB415" i="1"/>
  <c r="AC414" i="1"/>
  <c r="AD414" i="1" s="1"/>
  <c r="AB414" i="1"/>
  <c r="AC413" i="1"/>
  <c r="AD413" i="1" s="1"/>
  <c r="AB413" i="1"/>
  <c r="AC412" i="1"/>
  <c r="AD412" i="1" s="1"/>
  <c r="AB412" i="1"/>
  <c r="AC411" i="1"/>
  <c r="AD411" i="1" s="1"/>
  <c r="AB411" i="1"/>
  <c r="AC410" i="1"/>
  <c r="AD410" i="1" s="1"/>
  <c r="AB410" i="1"/>
  <c r="AC409" i="1"/>
  <c r="AD409" i="1" s="1"/>
  <c r="AB409" i="1"/>
  <c r="AC408" i="1"/>
  <c r="AD408" i="1" s="1"/>
  <c r="AB408" i="1"/>
  <c r="AC407" i="1"/>
  <c r="AD407" i="1" s="1"/>
  <c r="AB407" i="1"/>
  <c r="AC406" i="1"/>
  <c r="AD406" i="1" s="1"/>
  <c r="AB406" i="1"/>
  <c r="AC405" i="1"/>
  <c r="AD405" i="1" s="1"/>
  <c r="AB405" i="1"/>
  <c r="AC404" i="1"/>
  <c r="AD404" i="1" s="1"/>
  <c r="AB404" i="1"/>
  <c r="AC403" i="1"/>
  <c r="AD403" i="1" s="1"/>
  <c r="AB403" i="1"/>
  <c r="AC402" i="1"/>
  <c r="AD402" i="1" s="1"/>
  <c r="AB402" i="1"/>
  <c r="AC401" i="1"/>
  <c r="AD401" i="1" s="1"/>
  <c r="AB401" i="1"/>
  <c r="AC400" i="1"/>
  <c r="AD400" i="1" s="1"/>
  <c r="AB400" i="1"/>
  <c r="AC399" i="1"/>
  <c r="AD399" i="1" s="1"/>
  <c r="AB399" i="1"/>
  <c r="AC398" i="1"/>
  <c r="AD398" i="1" s="1"/>
  <c r="AB398" i="1"/>
  <c r="AC397" i="1"/>
  <c r="AD397" i="1" s="1"/>
  <c r="AB397" i="1"/>
  <c r="AC396" i="1"/>
  <c r="AD396" i="1" s="1"/>
  <c r="AB396" i="1"/>
  <c r="AC383" i="1"/>
  <c r="AD383" i="1" s="1"/>
  <c r="AB383" i="1"/>
  <c r="AC382" i="1"/>
  <c r="AD382" i="1" s="1"/>
  <c r="AB382" i="1"/>
  <c r="AC381" i="1"/>
  <c r="AD381" i="1" s="1"/>
  <c r="AB381" i="1"/>
  <c r="AC380" i="1"/>
  <c r="AD380" i="1" s="1"/>
  <c r="AB380" i="1"/>
  <c r="AC379" i="1"/>
  <c r="AD379" i="1" s="1"/>
  <c r="AB379" i="1"/>
  <c r="AC378" i="1"/>
  <c r="AD378" i="1" s="1"/>
  <c r="AB378" i="1"/>
  <c r="AC377" i="1"/>
  <c r="AD377" i="1" s="1"/>
  <c r="AB377" i="1"/>
  <c r="AC376" i="1"/>
  <c r="AD376" i="1" s="1"/>
  <c r="AB376" i="1"/>
  <c r="AC375" i="1"/>
  <c r="AD375" i="1" s="1"/>
  <c r="AB375" i="1"/>
  <c r="AC374" i="1"/>
  <c r="AD374" i="1" s="1"/>
  <c r="AB374" i="1"/>
  <c r="AC364" i="1"/>
  <c r="AD364" i="1" s="1"/>
  <c r="AB364" i="1"/>
  <c r="AC363" i="1"/>
  <c r="AD363" i="1" s="1"/>
  <c r="AB363" i="1"/>
  <c r="AC362" i="1"/>
  <c r="AD362" i="1" s="1"/>
  <c r="AB362" i="1"/>
  <c r="AC361" i="1"/>
  <c r="AD361" i="1" s="1"/>
  <c r="AB361" i="1"/>
  <c r="AC360" i="1"/>
  <c r="AD360" i="1" s="1"/>
  <c r="AB360" i="1"/>
  <c r="AC359" i="1"/>
  <c r="AD359" i="1" s="1"/>
  <c r="AB359" i="1"/>
  <c r="AC358" i="1"/>
  <c r="AD358" i="1" s="1"/>
  <c r="AB358" i="1"/>
  <c r="AC357" i="1"/>
  <c r="AD357" i="1" s="1"/>
  <c r="AB357" i="1"/>
  <c r="AC356" i="1"/>
  <c r="AD356" i="1" s="1"/>
  <c r="AB356" i="1"/>
  <c r="AC355" i="1"/>
  <c r="AD355" i="1" s="1"/>
  <c r="AB355" i="1"/>
  <c r="AC353" i="1"/>
  <c r="AD353" i="1" s="1"/>
  <c r="AB353" i="1"/>
  <c r="AC352" i="1"/>
  <c r="AD352" i="1" s="1"/>
  <c r="AB352" i="1"/>
  <c r="AC351" i="1"/>
  <c r="AD351" i="1" s="1"/>
  <c r="AB351" i="1"/>
  <c r="AC350" i="1"/>
  <c r="AD350" i="1" s="1"/>
  <c r="AB350" i="1"/>
  <c r="AC349" i="1"/>
  <c r="AD349" i="1" s="1"/>
  <c r="AB349" i="1"/>
  <c r="AC348" i="1"/>
  <c r="AD348" i="1" s="1"/>
  <c r="AB348" i="1"/>
  <c r="AC347" i="1"/>
  <c r="AD347" i="1" s="1"/>
  <c r="AB347" i="1"/>
  <c r="AC346" i="1"/>
  <c r="AD346" i="1" s="1"/>
  <c r="AB346" i="1"/>
  <c r="AC345" i="1"/>
  <c r="AD345" i="1" s="1"/>
  <c r="AB345" i="1"/>
  <c r="AC344" i="1"/>
  <c r="AD344" i="1" s="1"/>
  <c r="AB344" i="1"/>
  <c r="AC343" i="1"/>
  <c r="AD343" i="1" s="1"/>
  <c r="AB343" i="1"/>
  <c r="AC342" i="1"/>
  <c r="AD342" i="1" s="1"/>
  <c r="AB342" i="1"/>
  <c r="AC341" i="1"/>
  <c r="AD341" i="1" s="1"/>
  <c r="AB341" i="1"/>
  <c r="AC340" i="1"/>
  <c r="AD340" i="1" s="1"/>
  <c r="AB340" i="1"/>
  <c r="AC339" i="1"/>
  <c r="AD339" i="1" s="1"/>
  <c r="AB339" i="1"/>
  <c r="AC338" i="1"/>
  <c r="AD338" i="1" s="1"/>
  <c r="AB338" i="1"/>
  <c r="AC337" i="1"/>
  <c r="AD337" i="1" s="1"/>
  <c r="AB337" i="1"/>
  <c r="AC336" i="1"/>
  <c r="AD336" i="1" s="1"/>
  <c r="AB336" i="1"/>
  <c r="AC335" i="1"/>
  <c r="AD335" i="1" s="1"/>
  <c r="AB335" i="1"/>
  <c r="AC334" i="1"/>
  <c r="AD334" i="1" s="1"/>
  <c r="AB334" i="1"/>
  <c r="AC333" i="1"/>
  <c r="AD333" i="1" s="1"/>
  <c r="AB333" i="1"/>
  <c r="AC332" i="1"/>
  <c r="AD332" i="1" s="1"/>
  <c r="AB332" i="1"/>
  <c r="AC331" i="1"/>
  <c r="AD331" i="1" s="1"/>
  <c r="AB331" i="1"/>
  <c r="AC330" i="1"/>
  <c r="AD330" i="1" s="1"/>
  <c r="AB330" i="1"/>
  <c r="AC329" i="1"/>
  <c r="AD329" i="1" s="1"/>
  <c r="AB329" i="1"/>
  <c r="AC328" i="1"/>
  <c r="AD328" i="1" s="1"/>
  <c r="AB328" i="1"/>
  <c r="AC327" i="1"/>
  <c r="AD327" i="1" s="1"/>
  <c r="AB327" i="1"/>
  <c r="AC326" i="1"/>
  <c r="AD326" i="1" s="1"/>
  <c r="AB326" i="1"/>
  <c r="AC325" i="1"/>
  <c r="AD325" i="1" s="1"/>
  <c r="AB325" i="1"/>
  <c r="AC324" i="1"/>
  <c r="AD324" i="1" s="1"/>
  <c r="AB324" i="1"/>
  <c r="AC323" i="1"/>
  <c r="AD323" i="1" s="1"/>
  <c r="AB323" i="1"/>
  <c r="AC322" i="1"/>
  <c r="AD322" i="1" s="1"/>
  <c r="AB322" i="1"/>
  <c r="AC321" i="1"/>
  <c r="AD321" i="1" s="1"/>
  <c r="AB321" i="1"/>
  <c r="AC320" i="1"/>
  <c r="AD320" i="1" s="1"/>
  <c r="AB320" i="1"/>
  <c r="AC319" i="1"/>
  <c r="AD319" i="1" s="1"/>
  <c r="AB319" i="1"/>
  <c r="AC318" i="1"/>
  <c r="AD318" i="1" s="1"/>
  <c r="AB318" i="1"/>
  <c r="AC317" i="1"/>
  <c r="AD317" i="1" s="1"/>
  <c r="AB317" i="1"/>
  <c r="AC316" i="1"/>
  <c r="AD316" i="1" s="1"/>
  <c r="AB316" i="1"/>
  <c r="AC315" i="1"/>
  <c r="AD315" i="1" s="1"/>
  <c r="AB315" i="1"/>
  <c r="AC314" i="1"/>
  <c r="AD314" i="1" s="1"/>
  <c r="AB314" i="1"/>
  <c r="AC313" i="1"/>
  <c r="AD313" i="1" s="1"/>
  <c r="AB313" i="1"/>
  <c r="AC312" i="1"/>
  <c r="AD312" i="1" s="1"/>
  <c r="AB312" i="1"/>
  <c r="AC311" i="1"/>
  <c r="AD311" i="1" s="1"/>
  <c r="AB311" i="1"/>
  <c r="AC310" i="1"/>
  <c r="AD310" i="1" s="1"/>
  <c r="AB310" i="1"/>
  <c r="AC309" i="1"/>
  <c r="AD309" i="1" s="1"/>
  <c r="AB309" i="1"/>
  <c r="AC308" i="1"/>
  <c r="AD308" i="1" s="1"/>
  <c r="AB308" i="1"/>
  <c r="AC307" i="1"/>
  <c r="AD307" i="1" s="1"/>
  <c r="AB307" i="1"/>
  <c r="AC306" i="1"/>
  <c r="AD306" i="1" s="1"/>
  <c r="AB306" i="1"/>
  <c r="AC305" i="1"/>
  <c r="AD305" i="1" s="1"/>
  <c r="AB305" i="1"/>
  <c r="AC304" i="1"/>
  <c r="AD304" i="1" s="1"/>
  <c r="AB304" i="1"/>
  <c r="AC303" i="1"/>
  <c r="AD303" i="1" s="1"/>
  <c r="AB303" i="1"/>
  <c r="AC302" i="1"/>
  <c r="AD302" i="1" s="1"/>
  <c r="AB302" i="1"/>
  <c r="AC301" i="1"/>
  <c r="AD301" i="1" s="1"/>
  <c r="AB301" i="1"/>
  <c r="AC300" i="1"/>
  <c r="AD300" i="1" s="1"/>
  <c r="AB300" i="1"/>
  <c r="AC299" i="1"/>
  <c r="AD299" i="1" s="1"/>
  <c r="AB299" i="1"/>
  <c r="AC298" i="1"/>
  <c r="AD298" i="1" s="1"/>
  <c r="AB298" i="1"/>
  <c r="AC297" i="1"/>
  <c r="AD297" i="1" s="1"/>
  <c r="AB297" i="1"/>
  <c r="AC296" i="1"/>
  <c r="AD296" i="1" s="1"/>
  <c r="AB296" i="1"/>
  <c r="AC295" i="1"/>
  <c r="AD295" i="1" s="1"/>
  <c r="AB295" i="1"/>
  <c r="AC294" i="1"/>
  <c r="AD294" i="1" s="1"/>
  <c r="AB294" i="1"/>
  <c r="AC293" i="1"/>
  <c r="AD293" i="1" s="1"/>
  <c r="AB293" i="1"/>
  <c r="AC292" i="1"/>
  <c r="AD292" i="1" s="1"/>
  <c r="AB292" i="1"/>
  <c r="AC291" i="1"/>
  <c r="AD291" i="1" s="1"/>
  <c r="AB291" i="1"/>
  <c r="AC290" i="1"/>
  <c r="AD290" i="1" s="1"/>
  <c r="AB290" i="1"/>
  <c r="AC289" i="1"/>
  <c r="AD289" i="1" s="1"/>
  <c r="AB289" i="1"/>
  <c r="AC288" i="1"/>
  <c r="AD288" i="1" s="1"/>
  <c r="AB288" i="1"/>
  <c r="AC263" i="1"/>
  <c r="AD263" i="1" s="1"/>
  <c r="AB263" i="1"/>
  <c r="AC262" i="1"/>
  <c r="AD262" i="1" s="1"/>
  <c r="AB262" i="1"/>
  <c r="AC261" i="1"/>
  <c r="AD261" i="1" s="1"/>
  <c r="AB261" i="1"/>
  <c r="AC260" i="1"/>
  <c r="AD260" i="1" s="1"/>
  <c r="AB260" i="1"/>
  <c r="AC259" i="1"/>
  <c r="AD259" i="1" s="1"/>
  <c r="AB259" i="1"/>
  <c r="AC258" i="1"/>
  <c r="AD258" i="1" s="1"/>
  <c r="AB258" i="1"/>
  <c r="AC257" i="1"/>
  <c r="AD257" i="1" s="1"/>
  <c r="AB257" i="1"/>
  <c r="AC256" i="1"/>
  <c r="AD256" i="1" s="1"/>
  <c r="AB256" i="1"/>
  <c r="AC255" i="1"/>
  <c r="AD255" i="1" s="1"/>
  <c r="AB255" i="1"/>
  <c r="AC254" i="1"/>
  <c r="AD254" i="1" s="1"/>
  <c r="AB254" i="1"/>
  <c r="AC253" i="1"/>
  <c r="AD253" i="1" s="1"/>
  <c r="AB253" i="1"/>
  <c r="AC252" i="1"/>
  <c r="AD252" i="1" s="1"/>
  <c r="AB252" i="1"/>
  <c r="AC251" i="1"/>
  <c r="AD251" i="1" s="1"/>
  <c r="AB251" i="1"/>
  <c r="AC250" i="1"/>
  <c r="AD250" i="1" s="1"/>
  <c r="AB250" i="1"/>
  <c r="AC249" i="1"/>
  <c r="AD249" i="1" s="1"/>
  <c r="AB249" i="1"/>
  <c r="AC248" i="1"/>
  <c r="AD248" i="1" s="1"/>
  <c r="AB248" i="1"/>
  <c r="AC247" i="1"/>
  <c r="AD247" i="1" s="1"/>
  <c r="AB247" i="1"/>
  <c r="AC246" i="1"/>
  <c r="AD246" i="1" s="1"/>
  <c r="AB246" i="1"/>
  <c r="AC245" i="1"/>
  <c r="AD245" i="1" s="1"/>
  <c r="AB245" i="1"/>
  <c r="AC244" i="1"/>
  <c r="AD244" i="1" s="1"/>
  <c r="AB244" i="1"/>
  <c r="AC243" i="1"/>
  <c r="AD243" i="1" s="1"/>
  <c r="AB243" i="1"/>
  <c r="AC242" i="1"/>
  <c r="AD242" i="1" s="1"/>
  <c r="AB242" i="1"/>
  <c r="AC241" i="1"/>
  <c r="AD241" i="1" s="1"/>
  <c r="AB241" i="1"/>
  <c r="AC240" i="1"/>
  <c r="AD240" i="1" s="1"/>
  <c r="AB240" i="1"/>
  <c r="AC239" i="1"/>
  <c r="AD239" i="1" s="1"/>
  <c r="AB239" i="1"/>
  <c r="AC238" i="1"/>
  <c r="AD238" i="1" s="1"/>
  <c r="AB238" i="1"/>
  <c r="AC237" i="1"/>
  <c r="AD237" i="1" s="1"/>
  <c r="AB237" i="1"/>
  <c r="AC236" i="1"/>
  <c r="AD236" i="1" s="1"/>
  <c r="AB236" i="1"/>
  <c r="AC235" i="1"/>
  <c r="AD235" i="1" s="1"/>
  <c r="AB235" i="1"/>
  <c r="AC234" i="1"/>
  <c r="AD234" i="1" s="1"/>
  <c r="AB234" i="1"/>
  <c r="AC233" i="1"/>
  <c r="AD233" i="1" s="1"/>
  <c r="AB233" i="1"/>
  <c r="AC232" i="1"/>
  <c r="AD232" i="1" s="1"/>
  <c r="AB232" i="1"/>
  <c r="AC231" i="1"/>
  <c r="AD231" i="1" s="1"/>
  <c r="AB231" i="1"/>
  <c r="AC230" i="1"/>
  <c r="AD230" i="1" s="1"/>
  <c r="AB230" i="1"/>
  <c r="AC229" i="1"/>
  <c r="AD229" i="1" s="1"/>
  <c r="AB229" i="1"/>
  <c r="AC228" i="1"/>
  <c r="AD228" i="1" s="1"/>
  <c r="AB228" i="1"/>
  <c r="AC227" i="1"/>
  <c r="AD227" i="1" s="1"/>
  <c r="AB227" i="1"/>
  <c r="AC226" i="1"/>
  <c r="AD226" i="1" s="1"/>
  <c r="AB226" i="1"/>
  <c r="AC225" i="1"/>
  <c r="AD225" i="1" s="1"/>
  <c r="AB225" i="1"/>
  <c r="AC224" i="1"/>
  <c r="AD224" i="1" s="1"/>
  <c r="AB224" i="1"/>
  <c r="AC223" i="1"/>
  <c r="AD223" i="1" s="1"/>
  <c r="AB223" i="1"/>
  <c r="AC222" i="1"/>
  <c r="AD222" i="1" s="1"/>
  <c r="AB222" i="1"/>
  <c r="AC221" i="1"/>
  <c r="AD221" i="1" s="1"/>
  <c r="AB221" i="1"/>
  <c r="AC220" i="1"/>
  <c r="AD220" i="1" s="1"/>
  <c r="AB220" i="1"/>
  <c r="AC219" i="1"/>
  <c r="AD219" i="1" s="1"/>
  <c r="AB219" i="1"/>
  <c r="AC218" i="1"/>
  <c r="AD218" i="1" s="1"/>
  <c r="AB218" i="1"/>
  <c r="AC217" i="1"/>
  <c r="AD217" i="1" s="1"/>
  <c r="AB217" i="1"/>
  <c r="AC216" i="1"/>
  <c r="AD216" i="1" s="1"/>
  <c r="AB216" i="1"/>
  <c r="AC215" i="1"/>
  <c r="AD215" i="1" s="1"/>
  <c r="AB215" i="1"/>
  <c r="AC214" i="1"/>
  <c r="AD214" i="1" s="1"/>
  <c r="AB214" i="1"/>
  <c r="AC213" i="1"/>
  <c r="AD213" i="1" s="1"/>
  <c r="AB213" i="1"/>
  <c r="AC212" i="1"/>
  <c r="AD212" i="1" s="1"/>
  <c r="AB212" i="1"/>
  <c r="AC211" i="1"/>
  <c r="AD211" i="1" s="1"/>
  <c r="AB211" i="1"/>
  <c r="AC210" i="1"/>
  <c r="AD210" i="1" s="1"/>
  <c r="AB210" i="1"/>
  <c r="AC209" i="1"/>
  <c r="AD209" i="1" s="1"/>
  <c r="AB209" i="1"/>
  <c r="AC208" i="1"/>
  <c r="AD208" i="1" s="1"/>
  <c r="AB208" i="1"/>
  <c r="AC207" i="1"/>
  <c r="AD207" i="1" s="1"/>
  <c r="AB207" i="1"/>
  <c r="AC206" i="1"/>
  <c r="AD206" i="1" s="1"/>
  <c r="AB206" i="1"/>
  <c r="AC205" i="1"/>
  <c r="AD205" i="1" s="1"/>
  <c r="AB205" i="1"/>
  <c r="AC204" i="1"/>
  <c r="AD204" i="1" s="1"/>
  <c r="AB204" i="1"/>
  <c r="AC203" i="1"/>
  <c r="AD203" i="1" s="1"/>
  <c r="AB203" i="1"/>
  <c r="AC202" i="1"/>
  <c r="AD202" i="1" s="1"/>
  <c r="AB202" i="1"/>
  <c r="AC201" i="1"/>
  <c r="AD201" i="1" s="1"/>
  <c r="AB201" i="1"/>
  <c r="AC200" i="1"/>
  <c r="AD200" i="1" s="1"/>
  <c r="AB200" i="1"/>
  <c r="AC199" i="1"/>
  <c r="AD199" i="1" s="1"/>
  <c r="AB199" i="1"/>
  <c r="AC198" i="1"/>
  <c r="AD198" i="1" s="1"/>
  <c r="AB198" i="1"/>
  <c r="AC197" i="1"/>
  <c r="AD197" i="1" s="1"/>
  <c r="AB197" i="1"/>
  <c r="AC196" i="1"/>
  <c r="AD196" i="1" s="1"/>
  <c r="AB196" i="1"/>
  <c r="AC195" i="1"/>
  <c r="AD195" i="1" s="1"/>
  <c r="AB195" i="1"/>
  <c r="AC194" i="1"/>
  <c r="AD194" i="1" s="1"/>
  <c r="AB194" i="1"/>
  <c r="AC193" i="1"/>
  <c r="AD193" i="1" s="1"/>
  <c r="AB193" i="1"/>
  <c r="AC192" i="1"/>
  <c r="AD192" i="1" s="1"/>
  <c r="AB192" i="1"/>
  <c r="AC191" i="1"/>
  <c r="AD191" i="1" s="1"/>
  <c r="AB191" i="1"/>
  <c r="AC190" i="1"/>
  <c r="AD190" i="1" s="1"/>
  <c r="AB190" i="1"/>
  <c r="AC189" i="1"/>
  <c r="AD189" i="1" s="1"/>
  <c r="AB189" i="1"/>
  <c r="AC188" i="1"/>
  <c r="AD188" i="1" s="1"/>
  <c r="AB188" i="1"/>
  <c r="AC187" i="1"/>
  <c r="AD187" i="1" s="1"/>
  <c r="AB187" i="1"/>
  <c r="AC186" i="1"/>
  <c r="AD186" i="1" s="1"/>
  <c r="AB186" i="1"/>
  <c r="AC185" i="1"/>
  <c r="AD185" i="1" s="1"/>
  <c r="AB185" i="1"/>
  <c r="AC184" i="1"/>
  <c r="AD184" i="1" s="1"/>
  <c r="AB184" i="1"/>
  <c r="AC183" i="1"/>
  <c r="AD183" i="1" s="1"/>
  <c r="AB183" i="1"/>
  <c r="AC182" i="1"/>
  <c r="AD182" i="1" s="1"/>
  <c r="AB182" i="1"/>
  <c r="AC181" i="1"/>
  <c r="AD181" i="1" s="1"/>
  <c r="AB181" i="1"/>
  <c r="AC180" i="1"/>
  <c r="AD180" i="1" s="1"/>
  <c r="AB180" i="1"/>
  <c r="AC179" i="1"/>
  <c r="AD179" i="1" s="1"/>
  <c r="AB179" i="1"/>
  <c r="AC178" i="1"/>
  <c r="AD178" i="1" s="1"/>
  <c r="AB178" i="1"/>
  <c r="AC177" i="1"/>
  <c r="AD177" i="1" s="1"/>
  <c r="AB177" i="1"/>
  <c r="AC176" i="1"/>
  <c r="AD176" i="1" s="1"/>
  <c r="AB176" i="1"/>
  <c r="AC175" i="1"/>
  <c r="AD175" i="1" s="1"/>
  <c r="AB175" i="1"/>
  <c r="AC174" i="1"/>
  <c r="AD174" i="1" s="1"/>
  <c r="AB174" i="1"/>
  <c r="AC173" i="1"/>
  <c r="AD173" i="1" s="1"/>
  <c r="AB173" i="1"/>
  <c r="AC172" i="1"/>
  <c r="AD172" i="1" s="1"/>
  <c r="AB172" i="1"/>
  <c r="AC171" i="1"/>
  <c r="AD171" i="1" s="1"/>
  <c r="AB171" i="1"/>
  <c r="AC170" i="1"/>
  <c r="AD170" i="1" s="1"/>
  <c r="AB170" i="1"/>
  <c r="AC169" i="1"/>
  <c r="AD169" i="1" s="1"/>
  <c r="AB169" i="1"/>
  <c r="AC168" i="1"/>
  <c r="AD168" i="1" s="1"/>
  <c r="AB168" i="1"/>
  <c r="AC167" i="1"/>
  <c r="AD167" i="1" s="1"/>
  <c r="AB167" i="1"/>
  <c r="AC166" i="1"/>
  <c r="AD166" i="1" s="1"/>
  <c r="AB166" i="1"/>
  <c r="AC165" i="1"/>
  <c r="AD165" i="1" s="1"/>
  <c r="AB165" i="1"/>
  <c r="AC164" i="1"/>
  <c r="AD164" i="1" s="1"/>
  <c r="AB164" i="1"/>
  <c r="AC163" i="1"/>
  <c r="AD163" i="1" s="1"/>
  <c r="AB163" i="1"/>
  <c r="AC162" i="1"/>
  <c r="AD162" i="1" s="1"/>
  <c r="AB162" i="1"/>
  <c r="AC161" i="1"/>
  <c r="AD161" i="1" s="1"/>
  <c r="AB161" i="1"/>
  <c r="AC160" i="1"/>
  <c r="AD160" i="1" s="1"/>
  <c r="AB160" i="1"/>
  <c r="AC159" i="1"/>
  <c r="AD159" i="1" s="1"/>
  <c r="AB159" i="1"/>
  <c r="AC158" i="1"/>
  <c r="AD158" i="1" s="1"/>
  <c r="AB158" i="1"/>
  <c r="AC157" i="1"/>
  <c r="AD157" i="1" s="1"/>
  <c r="AB157" i="1"/>
  <c r="AC156" i="1"/>
  <c r="AD156" i="1" s="1"/>
  <c r="AB156" i="1"/>
  <c r="AC155" i="1"/>
  <c r="AD155" i="1" s="1"/>
  <c r="AB155" i="1"/>
  <c r="AC154" i="1"/>
  <c r="AD154" i="1" s="1"/>
  <c r="AB154" i="1"/>
  <c r="AC153" i="1"/>
  <c r="AD153" i="1" s="1"/>
  <c r="AB153" i="1"/>
  <c r="AC152" i="1"/>
  <c r="AD152" i="1" s="1"/>
  <c r="AB152" i="1"/>
  <c r="AC151" i="1"/>
  <c r="AD151" i="1" s="1"/>
  <c r="AB151" i="1"/>
  <c r="AC150" i="1"/>
  <c r="AD150" i="1" s="1"/>
  <c r="AB150" i="1"/>
  <c r="AC125" i="1"/>
  <c r="AD125" i="1" s="1"/>
  <c r="AB125" i="1"/>
  <c r="AC124" i="1"/>
  <c r="AD124" i="1" s="1"/>
  <c r="AB124" i="1"/>
  <c r="AC123" i="1"/>
  <c r="AD123" i="1" s="1"/>
  <c r="AB123" i="1"/>
  <c r="AC122" i="1"/>
  <c r="AD122" i="1" s="1"/>
  <c r="AB122" i="1"/>
  <c r="AC121" i="1"/>
  <c r="AD121" i="1" s="1"/>
  <c r="AB121" i="1"/>
  <c r="AC120" i="1"/>
  <c r="AD120" i="1" s="1"/>
  <c r="AB120" i="1"/>
  <c r="AC119" i="1"/>
  <c r="AD119" i="1" s="1"/>
  <c r="AB119" i="1"/>
  <c r="AC118" i="1"/>
  <c r="AD118" i="1" s="1"/>
  <c r="AB118" i="1"/>
  <c r="AC117" i="1"/>
  <c r="AD117" i="1" s="1"/>
  <c r="AB117" i="1"/>
  <c r="AC116" i="1"/>
  <c r="AD116" i="1" s="1"/>
  <c r="AB116" i="1"/>
  <c r="AC115" i="1"/>
  <c r="AD115" i="1" s="1"/>
  <c r="AB115" i="1"/>
  <c r="AC114" i="1"/>
  <c r="AD114" i="1" s="1"/>
  <c r="AB114" i="1"/>
  <c r="AC113" i="1"/>
  <c r="AD113" i="1" s="1"/>
  <c r="AB113" i="1"/>
  <c r="AC112" i="1"/>
  <c r="AD112" i="1" s="1"/>
  <c r="AB112" i="1"/>
  <c r="AC111" i="1"/>
  <c r="AD111" i="1" s="1"/>
  <c r="AB111" i="1"/>
  <c r="AC110" i="1"/>
  <c r="AD110" i="1" s="1"/>
  <c r="AB110" i="1"/>
  <c r="AC109" i="1"/>
  <c r="AD109" i="1" s="1"/>
  <c r="AB109" i="1"/>
  <c r="AC108" i="1"/>
  <c r="AD108" i="1" s="1"/>
  <c r="AB108" i="1"/>
  <c r="AC107" i="1"/>
  <c r="AD107" i="1" s="1"/>
  <c r="AB107" i="1"/>
  <c r="AC106" i="1"/>
  <c r="AD106" i="1" s="1"/>
  <c r="AB106" i="1"/>
  <c r="AC105" i="1"/>
  <c r="AD105" i="1" s="1"/>
  <c r="AB105" i="1"/>
  <c r="AC104" i="1"/>
  <c r="AD104" i="1" s="1"/>
  <c r="AB104" i="1"/>
  <c r="AC103" i="1"/>
  <c r="AD103" i="1" s="1"/>
  <c r="AB103" i="1"/>
  <c r="AC102" i="1"/>
  <c r="AD102" i="1" s="1"/>
  <c r="AB102" i="1"/>
  <c r="AC101" i="1"/>
  <c r="AD101" i="1" s="1"/>
  <c r="AB101" i="1"/>
  <c r="AC100" i="1"/>
  <c r="AD100" i="1" s="1"/>
  <c r="AB100" i="1"/>
  <c r="AC99" i="1"/>
  <c r="AD99" i="1" s="1"/>
  <c r="AB99" i="1"/>
  <c r="AC98" i="1"/>
  <c r="AD98" i="1" s="1"/>
  <c r="AB98" i="1"/>
  <c r="AC97" i="1"/>
  <c r="AD97" i="1" s="1"/>
  <c r="AB97" i="1"/>
  <c r="AC96" i="1"/>
  <c r="AD96" i="1" s="1"/>
  <c r="AB96" i="1"/>
  <c r="AC95" i="1"/>
  <c r="AD95" i="1" s="1"/>
  <c r="AB95" i="1"/>
  <c r="AC94" i="1"/>
  <c r="AD94" i="1" s="1"/>
  <c r="AB94" i="1"/>
  <c r="AC93" i="1"/>
  <c r="AD93" i="1" s="1"/>
  <c r="AB93" i="1"/>
  <c r="AC92" i="1"/>
  <c r="AD92" i="1" s="1"/>
  <c r="AB92" i="1"/>
  <c r="AC91" i="1"/>
  <c r="AD91" i="1" s="1"/>
  <c r="AB91" i="1"/>
  <c r="AC90" i="1"/>
  <c r="AD90" i="1" s="1"/>
  <c r="AB90" i="1"/>
  <c r="AC89" i="1"/>
  <c r="AD89" i="1" s="1"/>
  <c r="AB89" i="1"/>
  <c r="AC88" i="1"/>
  <c r="AD88" i="1" s="1"/>
  <c r="AB88" i="1"/>
  <c r="AC87" i="1"/>
  <c r="AD87" i="1" s="1"/>
  <c r="AB87" i="1"/>
  <c r="AC86" i="1"/>
  <c r="AD86" i="1" s="1"/>
  <c r="AB86" i="1"/>
  <c r="AC85" i="1"/>
  <c r="AD85" i="1" s="1"/>
  <c r="AB85" i="1"/>
  <c r="AC84" i="1"/>
  <c r="AD84" i="1" s="1"/>
  <c r="AB84" i="1"/>
  <c r="AC83" i="1"/>
  <c r="AD83" i="1" s="1"/>
  <c r="AB83" i="1"/>
  <c r="AC82" i="1"/>
  <c r="AD82" i="1" s="1"/>
  <c r="AB82" i="1"/>
  <c r="AC81" i="1"/>
  <c r="AD81" i="1" s="1"/>
  <c r="AB81" i="1"/>
  <c r="AC80" i="1"/>
  <c r="AD80" i="1" s="1"/>
  <c r="AB80" i="1"/>
  <c r="AC79" i="1"/>
  <c r="AD79" i="1" s="1"/>
  <c r="AB79" i="1"/>
  <c r="AC78" i="1"/>
  <c r="AD78" i="1" s="1"/>
  <c r="AB78" i="1"/>
  <c r="AC77" i="1"/>
  <c r="AD77" i="1" s="1"/>
  <c r="AB77" i="1"/>
  <c r="AC76" i="1"/>
  <c r="AD76" i="1" s="1"/>
  <c r="AB76" i="1"/>
  <c r="AC75" i="1"/>
  <c r="AD75" i="1" s="1"/>
  <c r="AB75" i="1"/>
  <c r="AC74" i="1"/>
  <c r="AD74" i="1" s="1"/>
  <c r="AB74" i="1"/>
  <c r="AC73" i="1"/>
  <c r="AD73" i="1" s="1"/>
  <c r="AB73" i="1"/>
  <c r="AC72" i="1"/>
  <c r="AD72" i="1" s="1"/>
  <c r="AB72" i="1"/>
  <c r="AC71" i="1"/>
  <c r="AD71" i="1" s="1"/>
  <c r="AB71" i="1"/>
  <c r="AC70" i="1"/>
  <c r="AD70" i="1" s="1"/>
  <c r="AB70" i="1"/>
  <c r="AC69" i="1"/>
  <c r="AD69" i="1" s="1"/>
  <c r="AB69" i="1"/>
  <c r="AC68" i="1"/>
  <c r="AD68" i="1" s="1"/>
  <c r="AB68" i="1"/>
  <c r="AC67" i="1"/>
  <c r="AD67" i="1" s="1"/>
  <c r="AB67" i="1"/>
  <c r="AC66" i="1"/>
  <c r="AD66" i="1" s="1"/>
  <c r="AB66" i="1"/>
  <c r="AC65" i="1"/>
  <c r="AD65" i="1" s="1"/>
  <c r="AB65" i="1"/>
  <c r="AC64" i="1"/>
  <c r="AD64" i="1" s="1"/>
  <c r="AB64" i="1"/>
  <c r="AC63" i="1"/>
  <c r="AD63" i="1" s="1"/>
  <c r="AB63" i="1"/>
  <c r="AC62" i="1"/>
  <c r="AD62" i="1" s="1"/>
  <c r="AB62" i="1"/>
  <c r="AC61" i="1"/>
  <c r="AD61" i="1" s="1"/>
  <c r="AB61" i="1"/>
  <c r="AC60" i="1"/>
  <c r="AD60" i="1" s="1"/>
  <c r="AB60" i="1"/>
  <c r="AC59" i="1"/>
  <c r="AD59" i="1" s="1"/>
  <c r="AB59" i="1"/>
  <c r="AC58" i="1"/>
  <c r="AD58" i="1" s="1"/>
  <c r="AB58" i="1"/>
  <c r="AC57" i="1"/>
  <c r="AD57" i="1" s="1"/>
  <c r="AB57" i="1"/>
  <c r="AC56" i="1"/>
  <c r="AD56" i="1" s="1"/>
  <c r="AB56" i="1"/>
  <c r="AC55" i="1"/>
  <c r="AD55" i="1" s="1"/>
  <c r="AB55" i="1"/>
  <c r="AC54" i="1"/>
  <c r="AD54" i="1" s="1"/>
  <c r="AB54" i="1"/>
  <c r="AC53" i="1"/>
  <c r="AD53" i="1" s="1"/>
  <c r="AB53" i="1"/>
  <c r="AC52" i="1"/>
  <c r="AD52" i="1" s="1"/>
  <c r="AB52" i="1"/>
  <c r="AC51" i="1"/>
  <c r="AD51" i="1" s="1"/>
  <c r="AB51" i="1"/>
  <c r="AC50" i="1"/>
  <c r="AD50" i="1" s="1"/>
  <c r="AB50" i="1"/>
  <c r="AC49" i="1"/>
  <c r="AD49" i="1" s="1"/>
  <c r="AB49" i="1"/>
  <c r="AC48" i="1"/>
  <c r="AD48" i="1" s="1"/>
  <c r="AB48" i="1"/>
  <c r="AC47" i="1"/>
  <c r="AD47" i="1" s="1"/>
  <c r="AB47" i="1"/>
  <c r="AC46" i="1"/>
  <c r="AD46" i="1" s="1"/>
  <c r="AB46" i="1"/>
  <c r="AC45" i="1"/>
  <c r="AD45" i="1" s="1"/>
  <c r="AB45" i="1"/>
  <c r="AC44" i="1"/>
  <c r="AD44" i="1" s="1"/>
  <c r="AB44" i="1"/>
  <c r="AC43" i="1"/>
  <c r="AD43" i="1" s="1"/>
  <c r="AB43" i="1"/>
  <c r="AC42" i="1"/>
  <c r="AD42" i="1" s="1"/>
  <c r="AB42" i="1"/>
  <c r="AC41" i="1"/>
  <c r="AD41" i="1" s="1"/>
  <c r="AB41" i="1"/>
  <c r="AC40" i="1"/>
  <c r="AD40" i="1" s="1"/>
  <c r="AB40" i="1"/>
  <c r="AC39" i="1"/>
  <c r="AD39" i="1" s="1"/>
  <c r="AB39" i="1"/>
  <c r="AC38" i="1"/>
  <c r="AD38" i="1" s="1"/>
  <c r="AB38" i="1"/>
  <c r="AC37" i="1"/>
  <c r="AD37" i="1" s="1"/>
  <c r="AB37" i="1"/>
  <c r="AC36" i="1"/>
  <c r="AD36" i="1" s="1"/>
  <c r="AB36" i="1"/>
  <c r="AC35" i="1"/>
  <c r="AD35" i="1" s="1"/>
  <c r="AB35" i="1"/>
  <c r="AC34" i="1"/>
  <c r="AD34" i="1" s="1"/>
  <c r="AB34" i="1"/>
  <c r="AC33" i="1"/>
  <c r="AD33" i="1" s="1"/>
  <c r="AB33" i="1"/>
  <c r="AC32" i="1"/>
  <c r="AD32" i="1" s="1"/>
  <c r="AB32" i="1"/>
  <c r="AC31" i="1"/>
  <c r="AD31" i="1" s="1"/>
  <c r="AB31" i="1"/>
  <c r="AC30" i="1"/>
  <c r="AD30" i="1" s="1"/>
  <c r="AB30" i="1"/>
  <c r="AC29" i="1"/>
  <c r="AD29" i="1" s="1"/>
  <c r="AB29" i="1"/>
  <c r="AC28" i="1"/>
  <c r="AD28" i="1" s="1"/>
  <c r="AB28" i="1"/>
  <c r="AC27" i="1"/>
  <c r="AD27" i="1" s="1"/>
  <c r="AB27" i="1"/>
  <c r="AC26" i="1"/>
  <c r="AD26" i="1" s="1"/>
  <c r="AB26" i="1"/>
  <c r="AC25" i="1"/>
  <c r="AD25" i="1" s="1"/>
  <c r="AB25" i="1"/>
  <c r="AC24" i="1"/>
  <c r="AD24" i="1" s="1"/>
  <c r="AB24" i="1"/>
  <c r="AC23" i="1"/>
  <c r="AD23" i="1" s="1"/>
  <c r="AB23" i="1"/>
  <c r="AC22" i="1"/>
  <c r="AD22" i="1" s="1"/>
  <c r="AB22" i="1"/>
  <c r="AC21" i="1"/>
  <c r="AD21" i="1" s="1"/>
  <c r="AB21" i="1"/>
  <c r="AC20" i="1"/>
  <c r="AD20" i="1" s="1"/>
  <c r="AB20" i="1"/>
  <c r="AC19" i="1"/>
  <c r="AD19" i="1" s="1"/>
  <c r="AB19" i="1"/>
  <c r="AC18" i="1"/>
  <c r="AD18" i="1" s="1"/>
  <c r="AB18" i="1"/>
  <c r="AC17" i="1"/>
  <c r="AD17" i="1" s="1"/>
  <c r="AB17" i="1"/>
  <c r="AC16" i="1"/>
  <c r="AD16" i="1" s="1"/>
  <c r="AB16" i="1"/>
  <c r="AC15" i="1"/>
  <c r="AD15" i="1" s="1"/>
  <c r="AB15" i="1"/>
  <c r="AC14" i="1"/>
  <c r="AD14" i="1" s="1"/>
  <c r="AB14" i="1"/>
  <c r="AC13" i="1"/>
  <c r="AD13" i="1" s="1"/>
  <c r="AB13" i="1"/>
  <c r="AC12" i="1"/>
  <c r="AD12" i="1" s="1"/>
  <c r="AB12" i="1"/>
  <c r="AC11" i="1"/>
  <c r="AD11" i="1" s="1"/>
  <c r="AB11" i="1"/>
  <c r="AC10" i="1"/>
  <c r="AD10" i="1" s="1"/>
  <c r="AB10" i="1"/>
  <c r="AC9" i="1"/>
  <c r="AD9" i="1" s="1"/>
  <c r="AB9" i="1"/>
  <c r="AC8" i="1"/>
  <c r="AD8" i="1" s="1"/>
  <c r="AB8" i="1"/>
  <c r="AC7" i="1"/>
  <c r="AD7" i="1" s="1"/>
  <c r="AB7" i="1"/>
  <c r="AC6" i="1"/>
  <c r="AD6" i="1" s="1"/>
  <c r="AB6" i="1"/>
  <c r="F696" i="12" l="1"/>
  <c r="Y692" i="1" l="1"/>
  <c r="AD692" i="1"/>
  <c r="AB692" i="1"/>
  <c r="AJ66" i="9"/>
  <c r="AJ65" i="9"/>
  <c r="AJ64" i="9"/>
  <c r="AJ63" i="9"/>
  <c r="AJ62" i="9"/>
  <c r="AJ61" i="9"/>
  <c r="AJ60" i="9"/>
  <c r="AJ59" i="9"/>
  <c r="AJ58" i="9"/>
  <c r="AJ57" i="9"/>
  <c r="AJ56" i="9"/>
  <c r="AJ55" i="9"/>
  <c r="AJ54" i="9"/>
  <c r="AJ53" i="9"/>
  <c r="AJ52" i="9"/>
  <c r="AJ51" i="9"/>
  <c r="AJ50" i="9"/>
  <c r="AJ49" i="9"/>
  <c r="AJ48" i="9"/>
  <c r="AJ47" i="9"/>
  <c r="AJ46" i="9"/>
  <c r="AJ45" i="9"/>
  <c r="AJ44" i="9"/>
  <c r="AJ43" i="9"/>
  <c r="AJ42" i="9"/>
  <c r="AJ41" i="9"/>
  <c r="AJ40" i="9"/>
  <c r="AJ39" i="9"/>
  <c r="AJ38" i="9"/>
  <c r="AJ37" i="9"/>
  <c r="AJ36" i="9"/>
  <c r="AJ35" i="9"/>
  <c r="AJ34" i="9"/>
  <c r="AJ33" i="9"/>
  <c r="AJ32" i="9"/>
  <c r="AJ31" i="9"/>
  <c r="AJ30" i="9"/>
  <c r="AJ29" i="9"/>
  <c r="AJ28" i="9"/>
  <c r="AJ27" i="9"/>
  <c r="AJ26" i="9"/>
  <c r="AJ25" i="9"/>
  <c r="AJ24" i="9"/>
  <c r="AJ23" i="9"/>
  <c r="AJ22" i="9"/>
  <c r="AJ21" i="9"/>
  <c r="AJ20" i="9"/>
  <c r="AJ19" i="9"/>
  <c r="AJ18" i="9"/>
  <c r="AJ17" i="9"/>
  <c r="AJ32" i="7"/>
  <c r="AJ31" i="7"/>
  <c r="AJ30" i="7"/>
  <c r="AJ29" i="7"/>
  <c r="AJ28" i="7"/>
  <c r="AJ27" i="7"/>
  <c r="AJ26" i="7"/>
  <c r="AJ25" i="7"/>
  <c r="AJ24" i="7"/>
  <c r="AJ23" i="7"/>
  <c r="AJ22" i="7"/>
  <c r="AJ21" i="7"/>
  <c r="AJ20" i="7"/>
  <c r="AJ19" i="7"/>
  <c r="AJ18" i="7"/>
  <c r="AJ17" i="7"/>
  <c r="F702" i="12"/>
  <c r="F701" i="12"/>
  <c r="F700" i="12"/>
  <c r="F699" i="12"/>
  <c r="F698" i="12"/>
  <c r="F697" i="12"/>
  <c r="F695" i="12"/>
  <c r="F694" i="12"/>
  <c r="AB690" i="1" l="1"/>
  <c r="AD690" i="1"/>
  <c r="AB695" i="1"/>
  <c r="AD695" i="1"/>
  <c r="AD691" i="1"/>
  <c r="AB691" i="1"/>
  <c r="AB696" i="1"/>
  <c r="AD696" i="1"/>
  <c r="AB693" i="1"/>
  <c r="AD693" i="1"/>
  <c r="AB697" i="1"/>
  <c r="AD697" i="1"/>
  <c r="AB694" i="1"/>
  <c r="AD694" i="1"/>
  <c r="AB698" i="1"/>
  <c r="AD698" i="1"/>
  <c r="Y1215" i="1"/>
  <c r="Y1214" i="1"/>
  <c r="Y1213" i="1"/>
  <c r="Y1212" i="1"/>
  <c r="Y1211" i="1"/>
  <c r="Y1210" i="1"/>
  <c r="Y1209" i="1"/>
  <c r="Y1208" i="1"/>
  <c r="Y1207" i="1"/>
  <c r="Y1206" i="1"/>
  <c r="Y1205" i="1"/>
  <c r="Y1204" i="1"/>
  <c r="Y1203" i="1"/>
  <c r="Y1202" i="1"/>
  <c r="Y1201" i="1"/>
  <c r="Y1200" i="1"/>
  <c r="Y1199" i="1"/>
  <c r="Y1198" i="1"/>
  <c r="Y1197" i="1"/>
  <c r="Y1196" i="1"/>
  <c r="Y1195" i="1"/>
  <c r="Y1194" i="1"/>
  <c r="Y1193" i="1"/>
  <c r="Y1192" i="1"/>
  <c r="Y1191" i="1"/>
  <c r="Y1190" i="1"/>
  <c r="Y1189" i="1"/>
  <c r="Y1188" i="1"/>
  <c r="Y1187" i="1"/>
  <c r="Y1186" i="1"/>
  <c r="Y1185" i="1"/>
  <c r="Y1184" i="1"/>
  <c r="Y1183" i="1"/>
  <c r="Y1182" i="1"/>
  <c r="Y1181" i="1"/>
  <c r="Y1180" i="1"/>
  <c r="Y1179" i="1"/>
  <c r="Y1178" i="1"/>
  <c r="Y1177" i="1"/>
  <c r="Y1176" i="1"/>
  <c r="Y1175" i="1"/>
  <c r="Y1174" i="1"/>
  <c r="Y1173" i="1"/>
  <c r="Y1172" i="1"/>
  <c r="Y1171" i="1"/>
  <c r="Y1170" i="1"/>
  <c r="Y1169" i="1"/>
  <c r="Y1168" i="1"/>
  <c r="Y1167" i="1"/>
  <c r="Y1166" i="1"/>
  <c r="Y1165" i="1"/>
  <c r="Y1164" i="1"/>
  <c r="Y1163" i="1"/>
  <c r="Y1162" i="1"/>
  <c r="Y1161" i="1"/>
  <c r="Y1160" i="1"/>
  <c r="Y1159" i="1"/>
  <c r="Y1158" i="1"/>
  <c r="Y1157" i="1"/>
  <c r="Y1156" i="1"/>
  <c r="Y1155" i="1"/>
  <c r="Y1154" i="1"/>
  <c r="Y1153" i="1"/>
  <c r="Y1152" i="1"/>
  <c r="Y1151" i="1"/>
  <c r="Y1150" i="1"/>
  <c r="Y1149" i="1"/>
  <c r="Y1148" i="1"/>
  <c r="Y1147" i="1"/>
  <c r="Y1146" i="1"/>
  <c r="Y1145" i="1"/>
  <c r="Y1144" i="1"/>
  <c r="Y1143" i="1"/>
  <c r="Y1142" i="1"/>
  <c r="Y1141" i="1"/>
  <c r="Y1140" i="1"/>
  <c r="Y1139" i="1"/>
  <c r="Y1138" i="1"/>
  <c r="Y1137" i="1"/>
  <c r="Y1136" i="1"/>
  <c r="Y1135" i="1"/>
  <c r="Y1134" i="1"/>
  <c r="Y1133" i="1"/>
  <c r="Y1132" i="1"/>
  <c r="Y1131" i="1"/>
  <c r="Y1130" i="1"/>
  <c r="Y1129" i="1"/>
  <c r="Y1128" i="1"/>
  <c r="Y1127" i="1"/>
  <c r="Y1126" i="1"/>
  <c r="Y1125" i="1"/>
  <c r="Y1124" i="1"/>
  <c r="Y1123" i="1"/>
  <c r="Y1122" i="1"/>
  <c r="Y1121" i="1"/>
  <c r="Y1120" i="1"/>
  <c r="Y1119" i="1"/>
  <c r="Y1118" i="1"/>
  <c r="Y1117" i="1"/>
  <c r="Y1116" i="1"/>
  <c r="Y1115" i="1"/>
  <c r="Y1114" i="1"/>
  <c r="Y1113" i="1"/>
  <c r="Y1112" i="1"/>
  <c r="Y1111" i="1"/>
  <c r="Y1110" i="1"/>
  <c r="Y1109" i="1"/>
  <c r="Y1108" i="1"/>
  <c r="Y1107" i="1"/>
  <c r="Y1106" i="1"/>
  <c r="Y1105" i="1"/>
  <c r="Y1104" i="1"/>
  <c r="Y1103" i="1"/>
  <c r="Y1102" i="1"/>
  <c r="Y1101" i="1"/>
  <c r="Y1100" i="1"/>
  <c r="Y1099" i="1"/>
  <c r="Y1098" i="1"/>
  <c r="Y1097" i="1"/>
  <c r="Y1096" i="1"/>
  <c r="Y1095" i="1"/>
  <c r="Y1094" i="1"/>
  <c r="Y1093" i="1"/>
  <c r="Y1092" i="1"/>
  <c r="Y1091" i="1"/>
  <c r="Y1090" i="1"/>
  <c r="Y1089" i="1"/>
  <c r="Y1088" i="1"/>
  <c r="Y1087" i="1"/>
  <c r="Y1086" i="1"/>
  <c r="Y1085" i="1"/>
  <c r="Y1084" i="1"/>
  <c r="Y1083" i="1"/>
  <c r="Y1082" i="1"/>
  <c r="Y1081" i="1"/>
  <c r="Y1080" i="1"/>
  <c r="Y1079" i="1"/>
  <c r="Y1078" i="1"/>
  <c r="Y1077" i="1"/>
  <c r="Y1076" i="1"/>
  <c r="Y1075" i="1"/>
  <c r="Y1074" i="1"/>
  <c r="Y1073" i="1"/>
  <c r="Y1072" i="1"/>
  <c r="Y1071" i="1"/>
  <c r="Y1070" i="1"/>
  <c r="Y1069" i="1"/>
  <c r="Y1068" i="1"/>
  <c r="Y1067" i="1"/>
  <c r="Y1066" i="1"/>
  <c r="Y1065" i="1"/>
  <c r="Y1064" i="1"/>
  <c r="Y1063" i="1"/>
  <c r="Y1062" i="1"/>
  <c r="Y1061" i="1"/>
  <c r="Y1060" i="1"/>
  <c r="Y1059" i="1"/>
  <c r="Y1058" i="1"/>
  <c r="Y1057" i="1"/>
  <c r="Y1056" i="1"/>
  <c r="Y1055" i="1"/>
  <c r="Y1054" i="1"/>
  <c r="Y1053" i="1"/>
  <c r="Y1052" i="1"/>
  <c r="Y1051" i="1"/>
  <c r="Y1050" i="1"/>
  <c r="Y1049" i="1"/>
  <c r="Y1048" i="1"/>
  <c r="Y1047" i="1"/>
  <c r="Y1046" i="1"/>
  <c r="Y1045" i="1"/>
  <c r="Y1044" i="1"/>
  <c r="Y1043" i="1"/>
  <c r="Y1042" i="1"/>
  <c r="Y1041" i="1"/>
  <c r="Y1040" i="1"/>
  <c r="Y1039" i="1"/>
  <c r="Y1038" i="1"/>
  <c r="Y1037" i="1"/>
  <c r="Y1036" i="1"/>
  <c r="Y1035" i="1"/>
  <c r="Y1034" i="1"/>
  <c r="Y1033" i="1"/>
  <c r="Y1032" i="1"/>
  <c r="Y1031" i="1"/>
  <c r="Y1030" i="1"/>
  <c r="Y1029" i="1"/>
  <c r="Y1028" i="1"/>
  <c r="Y1027" i="1"/>
  <c r="Y1026" i="1"/>
  <c r="Y1025" i="1"/>
  <c r="Y1024" i="1"/>
  <c r="Y1023" i="1"/>
  <c r="Y1022" i="1"/>
  <c r="Y1021" i="1"/>
  <c r="Y1020" i="1"/>
  <c r="Y1019" i="1"/>
  <c r="Y1018" i="1"/>
  <c r="Y1017" i="1"/>
  <c r="Y1016" i="1"/>
  <c r="Y1015" i="1"/>
  <c r="Y1014" i="1"/>
  <c r="Y1013" i="1"/>
  <c r="Y1012" i="1"/>
  <c r="Y1011" i="1"/>
  <c r="Y1010" i="1"/>
  <c r="Y1009" i="1"/>
  <c r="Y1008" i="1"/>
  <c r="Y1007" i="1"/>
  <c r="Y1006" i="1"/>
  <c r="Y1005" i="1"/>
  <c r="Y1004" i="1"/>
  <c r="Y1003" i="1"/>
  <c r="Y1002" i="1"/>
  <c r="Y1001"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Y13" i="1"/>
  <c r="Y12" i="1"/>
  <c r="Y11" i="1"/>
  <c r="Y10" i="1"/>
  <c r="Y9" i="1"/>
  <c r="Y8" i="1"/>
  <c r="Y7" i="1"/>
  <c r="Y6" i="1"/>
  <c r="AK42" i="9" l="1"/>
  <c r="Y1235" i="1" l="1"/>
  <c r="Y1234" i="1"/>
  <c r="Y1233" i="1"/>
  <c r="Y1232" i="1"/>
  <c r="Y1231" i="1"/>
  <c r="Y1230" i="1"/>
  <c r="Y1229" i="1"/>
  <c r="Y1228" i="1"/>
  <c r="Y1227" i="1"/>
  <c r="Y1226" i="1"/>
  <c r="Y1225" i="1"/>
  <c r="Y1224" i="1"/>
  <c r="Y1223" i="1"/>
  <c r="Y1222" i="1"/>
  <c r="Y1221" i="1"/>
  <c r="Y1220" i="1"/>
  <c r="Y1219" i="1"/>
  <c r="Y1218" i="1"/>
  <c r="Y1217" i="1"/>
  <c r="Y1216" i="1"/>
  <c r="F2" i="12"/>
  <c r="E2" i="12"/>
  <c r="D2" i="12"/>
  <c r="B2" i="12"/>
  <c r="A2" i="12"/>
  <c r="AJ83" i="3" l="1"/>
  <c r="AH83" i="3"/>
  <c r="AG83" i="3"/>
  <c r="AF83" i="3"/>
  <c r="AE83" i="3"/>
  <c r="AC83" i="3"/>
  <c r="X83" i="3"/>
  <c r="Y83" i="3" s="1"/>
  <c r="J83" i="3"/>
  <c r="I83" i="3"/>
  <c r="H83" i="3"/>
  <c r="AD83" i="3" s="1"/>
  <c r="G83" i="3"/>
  <c r="F83" i="3"/>
  <c r="E83" i="3"/>
  <c r="D83" i="3"/>
  <c r="C83" i="3"/>
  <c r="B83" i="3"/>
  <c r="AJ82" i="3"/>
  <c r="AH82" i="3"/>
  <c r="AG82" i="3"/>
  <c r="AF82" i="3"/>
  <c r="AE82" i="3"/>
  <c r="AC82" i="3"/>
  <c r="X82" i="3"/>
  <c r="Y82" i="3" s="1"/>
  <c r="J82" i="3"/>
  <c r="I82" i="3"/>
  <c r="H82" i="3"/>
  <c r="AD82" i="3" s="1"/>
  <c r="G82" i="3"/>
  <c r="F82" i="3"/>
  <c r="E82" i="3"/>
  <c r="D82" i="3"/>
  <c r="C82" i="3"/>
  <c r="B82" i="3"/>
  <c r="AJ81" i="3"/>
  <c r="AH81" i="3"/>
  <c r="AG81" i="3"/>
  <c r="AF81" i="3"/>
  <c r="AE81" i="3"/>
  <c r="AC81" i="3"/>
  <c r="X81" i="3"/>
  <c r="Y81" i="3" s="1"/>
  <c r="J81" i="3"/>
  <c r="I81" i="3"/>
  <c r="H81" i="3"/>
  <c r="AD81" i="3" s="1"/>
  <c r="G81" i="3"/>
  <c r="F81" i="3"/>
  <c r="E81" i="3"/>
  <c r="D81" i="3"/>
  <c r="C81" i="3"/>
  <c r="B81" i="3"/>
  <c r="AJ80" i="3"/>
  <c r="AH80" i="3"/>
  <c r="AG80" i="3"/>
  <c r="AF80" i="3"/>
  <c r="AE80" i="3"/>
  <c r="AC80" i="3"/>
  <c r="X80" i="3"/>
  <c r="Y80" i="3" s="1"/>
  <c r="J80" i="3"/>
  <c r="I80" i="3"/>
  <c r="H80" i="3"/>
  <c r="AD80" i="3" s="1"/>
  <c r="G80" i="3"/>
  <c r="F80" i="3"/>
  <c r="E80" i="3"/>
  <c r="D80" i="3"/>
  <c r="C80" i="3"/>
  <c r="B80" i="3"/>
  <c r="AJ79" i="3"/>
  <c r="AH79" i="3"/>
  <c r="AG79" i="3"/>
  <c r="AF79" i="3"/>
  <c r="AE79" i="3"/>
  <c r="AC79" i="3"/>
  <c r="X79" i="3"/>
  <c r="Y79" i="3" s="1"/>
  <c r="J79" i="3"/>
  <c r="I79" i="3"/>
  <c r="H79" i="3"/>
  <c r="AD79" i="3" s="1"/>
  <c r="G79" i="3"/>
  <c r="F79" i="3"/>
  <c r="E79" i="3"/>
  <c r="D79" i="3"/>
  <c r="C79" i="3"/>
  <c r="B79" i="3"/>
  <c r="AL79" i="3" l="1"/>
  <c r="AL80" i="3"/>
  <c r="AL81" i="3"/>
  <c r="AL82" i="3"/>
  <c r="AL83" i="3"/>
  <c r="P80" i="3"/>
  <c r="AP79" i="3"/>
  <c r="AO79" i="3" s="1"/>
  <c r="AN79" i="3" s="1"/>
  <c r="AP81" i="3"/>
  <c r="AO81" i="3" s="1"/>
  <c r="AN81" i="3" s="1"/>
  <c r="N81" i="3"/>
  <c r="K80" i="3"/>
  <c r="K82" i="3"/>
  <c r="L81" i="3"/>
  <c r="K83" i="3"/>
  <c r="K81" i="3"/>
  <c r="AP80" i="3"/>
  <c r="AO80" i="3" s="1"/>
  <c r="AN80" i="3" s="1"/>
  <c r="L80" i="3"/>
  <c r="O82" i="3"/>
  <c r="AP82" i="3"/>
  <c r="AO82" i="3" s="1"/>
  <c r="AN82" i="3" s="1"/>
  <c r="O83" i="3"/>
  <c r="AP83" i="3"/>
  <c r="AO83" i="3" s="1"/>
  <c r="AN83" i="3" s="1"/>
  <c r="P79" i="3"/>
  <c r="P81" i="3"/>
  <c r="N80" i="3"/>
  <c r="M82" i="3"/>
  <c r="M83" i="3"/>
  <c r="O80" i="3"/>
  <c r="O81" i="3"/>
  <c r="M80" i="3"/>
  <c r="M81" i="3"/>
  <c r="M79" i="3"/>
  <c r="N83" i="3"/>
  <c r="K79" i="3"/>
  <c r="O79" i="3"/>
  <c r="L82" i="3"/>
  <c r="P82" i="3"/>
  <c r="L83" i="3"/>
  <c r="P83" i="3"/>
  <c r="N79" i="3"/>
  <c r="N82" i="3"/>
  <c r="L79" i="3"/>
  <c r="AJ78" i="3"/>
  <c r="AH78" i="3"/>
  <c r="AG78" i="3"/>
  <c r="AF78" i="3"/>
  <c r="AE78" i="3"/>
  <c r="AC78" i="3"/>
  <c r="X78" i="3"/>
  <c r="Y78" i="3" s="1"/>
  <c r="J78" i="3"/>
  <c r="I78" i="3"/>
  <c r="H78" i="3"/>
  <c r="AD78" i="3" s="1"/>
  <c r="G78" i="3"/>
  <c r="F78" i="3"/>
  <c r="E78" i="3"/>
  <c r="D78" i="3"/>
  <c r="C78" i="3"/>
  <c r="B78" i="3"/>
  <c r="AL78" i="3" l="1"/>
  <c r="O78" i="3"/>
  <c r="N78" i="3"/>
  <c r="M78" i="3"/>
  <c r="L78" i="3"/>
  <c r="P78" i="3"/>
  <c r="K78" i="3"/>
  <c r="AJ77" i="3"/>
  <c r="AH77" i="3"/>
  <c r="AG77" i="3"/>
  <c r="AF77" i="3"/>
  <c r="AE77" i="3"/>
  <c r="AC77" i="3"/>
  <c r="X77" i="3"/>
  <c r="Y77" i="3" s="1"/>
  <c r="J77" i="3"/>
  <c r="I77" i="3"/>
  <c r="H77" i="3"/>
  <c r="AD77" i="3" s="1"/>
  <c r="G77" i="3"/>
  <c r="F77" i="3"/>
  <c r="E77" i="3"/>
  <c r="D77" i="3"/>
  <c r="C77" i="3"/>
  <c r="B77" i="3"/>
  <c r="AL77" i="3" l="1"/>
  <c r="K77" i="3"/>
  <c r="P77" i="3"/>
  <c r="AO77" i="3"/>
  <c r="AN77" i="3" s="1"/>
  <c r="N77" i="3"/>
  <c r="O77" i="3"/>
  <c r="M77" i="3"/>
  <c r="L77" i="3"/>
  <c r="AJ76" i="3"/>
  <c r="AH76" i="3"/>
  <c r="AG76" i="3"/>
  <c r="AF76" i="3"/>
  <c r="AE76" i="3"/>
  <c r="AC76" i="3"/>
  <c r="X76" i="3"/>
  <c r="Y76" i="3" s="1"/>
  <c r="J76" i="3"/>
  <c r="I76" i="3"/>
  <c r="H76" i="3"/>
  <c r="AD76" i="3" s="1"/>
  <c r="G76" i="3"/>
  <c r="F76" i="3"/>
  <c r="E76" i="3"/>
  <c r="D76" i="3"/>
  <c r="C76" i="3"/>
  <c r="B76" i="3"/>
  <c r="AL76" i="3" l="1"/>
  <c r="M76" i="3"/>
  <c r="N76" i="3"/>
  <c r="L76" i="3"/>
  <c r="P76" i="3"/>
  <c r="K76" i="3"/>
  <c r="O76" i="3"/>
  <c r="AJ75" i="3" l="1"/>
  <c r="AH75" i="3"/>
  <c r="AG75" i="3"/>
  <c r="AF75" i="3"/>
  <c r="AE75" i="3"/>
  <c r="AC75" i="3"/>
  <c r="X75" i="3"/>
  <c r="Y75" i="3" s="1"/>
  <c r="J75" i="3"/>
  <c r="I75" i="3"/>
  <c r="H75" i="3"/>
  <c r="AD75" i="3" s="1"/>
  <c r="G75" i="3"/>
  <c r="F75" i="3"/>
  <c r="E75" i="3"/>
  <c r="D75" i="3"/>
  <c r="C75" i="3"/>
  <c r="B75" i="3"/>
  <c r="AL75" i="3" l="1"/>
  <c r="M75" i="3"/>
  <c r="N75" i="3"/>
  <c r="L75" i="3"/>
  <c r="P75" i="3"/>
  <c r="K75" i="3"/>
  <c r="O75" i="3"/>
  <c r="AJ74" i="3"/>
  <c r="AH74" i="3"/>
  <c r="AG74" i="3"/>
  <c r="AF74" i="3"/>
  <c r="AE74" i="3"/>
  <c r="AC74" i="3"/>
  <c r="X74" i="3"/>
  <c r="Y74" i="3" s="1"/>
  <c r="J74" i="3"/>
  <c r="I74" i="3"/>
  <c r="Q74" i="3" s="1"/>
  <c r="H74" i="3"/>
  <c r="G74" i="3"/>
  <c r="F74" i="3"/>
  <c r="E74" i="3"/>
  <c r="D74" i="3"/>
  <c r="C74" i="3"/>
  <c r="B74" i="3"/>
  <c r="AD74" i="3" l="1"/>
  <c r="R74" i="3"/>
  <c r="AL74" i="3"/>
  <c r="K74" i="3"/>
  <c r="AO74" i="3"/>
  <c r="AN74" i="3" s="1"/>
  <c r="M74" i="3"/>
  <c r="P74" i="3"/>
  <c r="O74" i="3"/>
  <c r="L74" i="3"/>
  <c r="N74" i="3"/>
  <c r="Q75" i="3"/>
  <c r="R75" i="3" s="1"/>
  <c r="AJ73" i="3"/>
  <c r="AH73" i="3"/>
  <c r="AG73" i="3"/>
  <c r="AF73" i="3"/>
  <c r="AE73" i="3"/>
  <c r="AC73" i="3"/>
  <c r="X73" i="3"/>
  <c r="Y73" i="3" s="1"/>
  <c r="J73" i="3"/>
  <c r="I73" i="3"/>
  <c r="H73" i="3"/>
  <c r="AD73" i="3" s="1"/>
  <c r="G73" i="3"/>
  <c r="F73" i="3"/>
  <c r="E73" i="3"/>
  <c r="D73" i="3"/>
  <c r="C73" i="3"/>
  <c r="B73" i="3"/>
  <c r="AJ72" i="3"/>
  <c r="AH72" i="3"/>
  <c r="AG72" i="3"/>
  <c r="AF72" i="3"/>
  <c r="AE72" i="3"/>
  <c r="AC72" i="3"/>
  <c r="X72" i="3"/>
  <c r="Y72" i="3" s="1"/>
  <c r="J72" i="3"/>
  <c r="I72" i="3"/>
  <c r="H72" i="3"/>
  <c r="AD72" i="3" s="1"/>
  <c r="G72" i="3"/>
  <c r="F72" i="3"/>
  <c r="E72" i="3"/>
  <c r="D72" i="3"/>
  <c r="C72" i="3"/>
  <c r="B72" i="3"/>
  <c r="AJ71" i="3"/>
  <c r="AH71" i="3"/>
  <c r="AG71" i="3"/>
  <c r="AF71" i="3"/>
  <c r="AE71" i="3"/>
  <c r="AC71" i="3"/>
  <c r="X71" i="3"/>
  <c r="Y71" i="3" s="1"/>
  <c r="AL72" i="3" l="1"/>
  <c r="AL73" i="3"/>
  <c r="O72" i="3"/>
  <c r="AP73" i="3"/>
  <c r="AO73" i="3" s="1"/>
  <c r="AN73" i="3" s="1"/>
  <c r="N73" i="3"/>
  <c r="L73" i="3"/>
  <c r="O73" i="3"/>
  <c r="M73" i="3"/>
  <c r="K73" i="3"/>
  <c r="P73" i="3"/>
  <c r="M72" i="3"/>
  <c r="N72" i="3"/>
  <c r="L72" i="3"/>
  <c r="P72" i="3"/>
  <c r="K72" i="3"/>
  <c r="J71" i="3"/>
  <c r="I71" i="3"/>
  <c r="Q71" i="3" s="1"/>
  <c r="H71" i="3"/>
  <c r="AD71" i="3" s="1"/>
  <c r="G71" i="3"/>
  <c r="F71" i="3"/>
  <c r="E71" i="3"/>
  <c r="D71" i="3"/>
  <c r="C71" i="3"/>
  <c r="B71" i="3"/>
  <c r="R71" i="3" l="1"/>
  <c r="AL71" i="3"/>
  <c r="N71" i="3"/>
  <c r="M71" i="3"/>
  <c r="L71" i="3"/>
  <c r="P71" i="3"/>
  <c r="K71" i="3"/>
  <c r="O71" i="3"/>
  <c r="AJ70" i="3"/>
  <c r="AH70" i="3"/>
  <c r="AG70" i="3"/>
  <c r="AF70" i="3"/>
  <c r="AE70" i="3"/>
  <c r="AC70" i="3"/>
  <c r="X70" i="3"/>
  <c r="Y70" i="3" s="1"/>
  <c r="J70" i="3"/>
  <c r="I70" i="3"/>
  <c r="Q70" i="3" s="1"/>
  <c r="H70" i="3"/>
  <c r="AD70" i="3" s="1"/>
  <c r="G70" i="3"/>
  <c r="F70" i="3"/>
  <c r="E70" i="3"/>
  <c r="D70" i="3"/>
  <c r="C70" i="3"/>
  <c r="B70" i="3"/>
  <c r="R70" i="3" l="1"/>
  <c r="AL70" i="3"/>
  <c r="AP70" i="3"/>
  <c r="AO70" i="3" s="1"/>
  <c r="AN70" i="3" s="1"/>
  <c r="O70" i="3"/>
  <c r="M70" i="3"/>
  <c r="N70" i="3"/>
  <c r="L70" i="3"/>
  <c r="P70" i="3"/>
  <c r="K70" i="3"/>
  <c r="AJ69" i="3"/>
  <c r="AH69" i="3"/>
  <c r="AG69" i="3"/>
  <c r="AF69" i="3"/>
  <c r="AE69" i="3"/>
  <c r="AC69" i="3"/>
  <c r="X69" i="3"/>
  <c r="Y69" i="3" s="1"/>
  <c r="J69" i="3"/>
  <c r="I69" i="3"/>
  <c r="H69" i="3"/>
  <c r="AD69" i="3" s="1"/>
  <c r="G69" i="3"/>
  <c r="F69" i="3"/>
  <c r="E69" i="3"/>
  <c r="D69" i="3"/>
  <c r="C69" i="3"/>
  <c r="B69" i="3"/>
  <c r="AL69" i="3" l="1"/>
  <c r="O69" i="3"/>
  <c r="L69" i="3"/>
  <c r="P69" i="3"/>
  <c r="N69" i="3"/>
  <c r="M69" i="3"/>
  <c r="K69" i="3"/>
  <c r="AJ68" i="3"/>
  <c r="AH68" i="3"/>
  <c r="AG68" i="3"/>
  <c r="AF68" i="3"/>
  <c r="AE68" i="3"/>
  <c r="AC68" i="3"/>
  <c r="X68" i="3"/>
  <c r="Y68" i="3" s="1"/>
  <c r="J68" i="3"/>
  <c r="I68" i="3"/>
  <c r="H68" i="3"/>
  <c r="AD68" i="3" s="1"/>
  <c r="G68" i="3"/>
  <c r="F68" i="3"/>
  <c r="E68" i="3"/>
  <c r="D68" i="3"/>
  <c r="C68" i="3"/>
  <c r="B68" i="3"/>
  <c r="AL68" i="3" l="1"/>
  <c r="N68" i="3"/>
  <c r="P68" i="3"/>
  <c r="M68" i="3"/>
  <c r="L68" i="3"/>
  <c r="Q69" i="3"/>
  <c r="R69" i="3" s="1"/>
  <c r="K68" i="3"/>
  <c r="O68" i="3"/>
  <c r="AJ67" i="3"/>
  <c r="AH67" i="3"/>
  <c r="AG67" i="3"/>
  <c r="AF67" i="3"/>
  <c r="AE67" i="3"/>
  <c r="AC67" i="3"/>
  <c r="X67" i="3"/>
  <c r="Y67" i="3" s="1"/>
  <c r="J67" i="3"/>
  <c r="I67" i="3"/>
  <c r="H67" i="3"/>
  <c r="AD67" i="3" s="1"/>
  <c r="G67" i="3"/>
  <c r="F67" i="3"/>
  <c r="E67" i="3"/>
  <c r="D67" i="3"/>
  <c r="C67" i="3"/>
  <c r="B67" i="3"/>
  <c r="AL67" i="3" l="1"/>
  <c r="M67" i="3"/>
  <c r="L67" i="3"/>
  <c r="K67" i="3"/>
  <c r="N67" i="3"/>
  <c r="P67" i="3"/>
  <c r="O67" i="3"/>
  <c r="Q68" i="3"/>
  <c r="R68" i="3" s="1"/>
  <c r="AJ66" i="3"/>
  <c r="AH66" i="3"/>
  <c r="AG66" i="3"/>
  <c r="AF66" i="3"/>
  <c r="AE66" i="3"/>
  <c r="AC66" i="3"/>
  <c r="X66" i="3"/>
  <c r="Y66" i="3" s="1"/>
  <c r="J66" i="3"/>
  <c r="I66" i="3"/>
  <c r="H66" i="3"/>
  <c r="G66" i="3"/>
  <c r="F66" i="3"/>
  <c r="E66" i="3"/>
  <c r="D66" i="3"/>
  <c r="C66" i="3"/>
  <c r="B66" i="3"/>
  <c r="AD66" i="3" l="1"/>
  <c r="AL66" i="3"/>
  <c r="Q67" i="3"/>
  <c r="R67" i="3" s="1"/>
  <c r="O66" i="3"/>
  <c r="L66" i="3"/>
  <c r="N66" i="3"/>
  <c r="M66" i="3"/>
  <c r="P66" i="3"/>
  <c r="K66" i="3"/>
  <c r="AJ65" i="3"/>
  <c r="AH65" i="3"/>
  <c r="AG65" i="3"/>
  <c r="AF65" i="3"/>
  <c r="AE65" i="3"/>
  <c r="AC65" i="3"/>
  <c r="X65" i="3"/>
  <c r="Y65" i="3" s="1"/>
  <c r="J65" i="3"/>
  <c r="I65" i="3"/>
  <c r="H65" i="3"/>
  <c r="AD65" i="3" s="1"/>
  <c r="G65" i="3"/>
  <c r="F65" i="3"/>
  <c r="E65" i="3"/>
  <c r="D65" i="3"/>
  <c r="C65" i="3"/>
  <c r="B65" i="3"/>
  <c r="AL65" i="3" l="1"/>
  <c r="N65" i="3"/>
  <c r="P65" i="3"/>
  <c r="M65" i="3"/>
  <c r="L65" i="3"/>
  <c r="K65" i="3"/>
  <c r="O65" i="3"/>
  <c r="Q66" i="3"/>
  <c r="R66" i="3" s="1"/>
  <c r="AJ64" i="3"/>
  <c r="AH64" i="3"/>
  <c r="AG64" i="3"/>
  <c r="AF64" i="3"/>
  <c r="AE64" i="3"/>
  <c r="AC64" i="3"/>
  <c r="X64" i="3"/>
  <c r="Y64" i="3" s="1"/>
  <c r="J64" i="3"/>
  <c r="I64" i="3"/>
  <c r="Q64" i="3" s="1"/>
  <c r="H64" i="3"/>
  <c r="AD64" i="3" s="1"/>
  <c r="G64" i="3"/>
  <c r="F64" i="3"/>
  <c r="E64" i="3"/>
  <c r="D64" i="3"/>
  <c r="C64" i="3"/>
  <c r="B64" i="3"/>
  <c r="AJ63" i="3"/>
  <c r="AH63" i="3"/>
  <c r="AG63" i="3"/>
  <c r="AF63" i="3"/>
  <c r="AE63" i="3"/>
  <c r="AC63" i="3"/>
  <c r="X63" i="3"/>
  <c r="Y63" i="3" s="1"/>
  <c r="J63" i="3"/>
  <c r="I63" i="3"/>
  <c r="Q63" i="3" s="1"/>
  <c r="H63" i="3"/>
  <c r="AD63" i="3" s="1"/>
  <c r="G63" i="3"/>
  <c r="F63" i="3"/>
  <c r="E63" i="3"/>
  <c r="D63" i="3"/>
  <c r="C63" i="3"/>
  <c r="B63" i="3"/>
  <c r="R63" i="3" l="1"/>
  <c r="R64" i="3"/>
  <c r="AL63" i="3"/>
  <c r="AL64" i="3"/>
  <c r="P64" i="3"/>
  <c r="K64" i="3"/>
  <c r="O63" i="3"/>
  <c r="O64" i="3"/>
  <c r="N63" i="3"/>
  <c r="Q65" i="3"/>
  <c r="R65" i="3" s="1"/>
  <c r="L63" i="3"/>
  <c r="P63" i="3"/>
  <c r="M64" i="3"/>
  <c r="M63" i="3"/>
  <c r="N64" i="3"/>
  <c r="K63" i="3"/>
  <c r="L64" i="3"/>
  <c r="AJ62" i="3"/>
  <c r="AH62" i="3"/>
  <c r="AG62" i="3"/>
  <c r="AF62" i="3"/>
  <c r="AE62" i="3"/>
  <c r="AC62" i="3"/>
  <c r="X62" i="3"/>
  <c r="Y62" i="3" s="1"/>
  <c r="J62" i="3"/>
  <c r="I62" i="3"/>
  <c r="Q62" i="3" s="1"/>
  <c r="H62" i="3"/>
  <c r="AD62" i="3" s="1"/>
  <c r="G62" i="3"/>
  <c r="F62" i="3"/>
  <c r="E62" i="3"/>
  <c r="D62" i="3"/>
  <c r="C62" i="3"/>
  <c r="B62" i="3"/>
  <c r="AJ61" i="3"/>
  <c r="AH61" i="3"/>
  <c r="AG61" i="3"/>
  <c r="AF61" i="3"/>
  <c r="AE61" i="3"/>
  <c r="AC61" i="3"/>
  <c r="X61" i="3"/>
  <c r="Y61" i="3" s="1"/>
  <c r="J61" i="3"/>
  <c r="I61" i="3"/>
  <c r="H61" i="3"/>
  <c r="AD61" i="3" s="1"/>
  <c r="G61" i="3"/>
  <c r="F61" i="3"/>
  <c r="E61" i="3"/>
  <c r="D61" i="3"/>
  <c r="C61" i="3"/>
  <c r="B61" i="3"/>
  <c r="AJ60" i="3"/>
  <c r="AH60" i="3"/>
  <c r="AG60" i="3"/>
  <c r="AF60" i="3"/>
  <c r="AE60" i="3"/>
  <c r="AC60" i="3"/>
  <c r="X60" i="3"/>
  <c r="Y60" i="3" s="1"/>
  <c r="J60" i="3"/>
  <c r="I60" i="3"/>
  <c r="Q60" i="3" s="1"/>
  <c r="H60" i="3"/>
  <c r="AD60" i="3" s="1"/>
  <c r="G60" i="3"/>
  <c r="F60" i="3"/>
  <c r="E60" i="3"/>
  <c r="D60" i="3"/>
  <c r="C60" i="3"/>
  <c r="B60" i="3"/>
  <c r="R62" i="3" l="1"/>
  <c r="R60" i="3"/>
  <c r="AL60" i="3"/>
  <c r="AL61" i="3"/>
  <c r="AL62" i="3"/>
  <c r="N62" i="3"/>
  <c r="N61" i="3"/>
  <c r="L62" i="3"/>
  <c r="M62" i="3"/>
  <c r="P60" i="3"/>
  <c r="O61" i="3"/>
  <c r="M61" i="3"/>
  <c r="O60" i="3"/>
  <c r="L61" i="3"/>
  <c r="K60" i="3"/>
  <c r="K61" i="3"/>
  <c r="P61" i="3"/>
  <c r="P62" i="3"/>
  <c r="M60" i="3"/>
  <c r="K62" i="3"/>
  <c r="O62" i="3"/>
  <c r="N60" i="3"/>
  <c r="L60" i="3"/>
  <c r="AJ59" i="3"/>
  <c r="AH59" i="3"/>
  <c r="AG59" i="3"/>
  <c r="AF59" i="3"/>
  <c r="AE59" i="3"/>
  <c r="AC59" i="3"/>
  <c r="X59" i="3"/>
  <c r="Y59" i="3" s="1"/>
  <c r="J59" i="3"/>
  <c r="I59" i="3"/>
  <c r="H59" i="3"/>
  <c r="AD59" i="3" s="1"/>
  <c r="G59" i="3"/>
  <c r="F59" i="3"/>
  <c r="E59" i="3"/>
  <c r="D59" i="3"/>
  <c r="C59" i="3"/>
  <c r="B59" i="3"/>
  <c r="AJ58" i="3"/>
  <c r="AH58" i="3"/>
  <c r="AG58" i="3"/>
  <c r="AF58" i="3"/>
  <c r="AE58" i="3"/>
  <c r="AC58" i="3"/>
  <c r="X58" i="3"/>
  <c r="Y58" i="3" s="1"/>
  <c r="J58" i="3"/>
  <c r="I58" i="3"/>
  <c r="Q58" i="3" s="1"/>
  <c r="H58" i="3"/>
  <c r="AD58" i="3" s="1"/>
  <c r="G58" i="3"/>
  <c r="F58" i="3"/>
  <c r="E58" i="3"/>
  <c r="D58" i="3"/>
  <c r="C58" i="3"/>
  <c r="B58" i="3"/>
  <c r="R58" i="3" l="1"/>
  <c r="AL58" i="3"/>
  <c r="R59" i="3"/>
  <c r="AL59" i="3"/>
  <c r="K58" i="3"/>
  <c r="Q61" i="3"/>
  <c r="R61" i="3" s="1"/>
  <c r="P58" i="3"/>
  <c r="N58" i="3"/>
  <c r="O59" i="3"/>
  <c r="O58" i="3"/>
  <c r="M58" i="3"/>
  <c r="L58" i="3"/>
  <c r="M59" i="3"/>
  <c r="N59" i="3"/>
  <c r="L59" i="3"/>
  <c r="P59" i="3"/>
  <c r="K59" i="3"/>
  <c r="AJ57" i="3"/>
  <c r="AH57" i="3"/>
  <c r="AG57" i="3"/>
  <c r="AF57" i="3"/>
  <c r="AE57" i="3"/>
  <c r="AC57" i="3"/>
  <c r="X57" i="3"/>
  <c r="Y57" i="3" s="1"/>
  <c r="J57" i="3"/>
  <c r="I57" i="3"/>
  <c r="H57" i="3"/>
  <c r="AD57" i="3" s="1"/>
  <c r="G57" i="3"/>
  <c r="F57" i="3"/>
  <c r="E57" i="3"/>
  <c r="D57" i="3"/>
  <c r="C57" i="3"/>
  <c r="B57" i="3"/>
  <c r="AL57" i="3" l="1"/>
  <c r="O57" i="3"/>
  <c r="Q59" i="3"/>
  <c r="L57" i="3"/>
  <c r="P57" i="3"/>
  <c r="N57" i="3"/>
  <c r="M57" i="3"/>
  <c r="K57" i="3"/>
  <c r="AJ56" i="3"/>
  <c r="AH56" i="3"/>
  <c r="AG56" i="3"/>
  <c r="AF56" i="3"/>
  <c r="AE56" i="3"/>
  <c r="AC56" i="3"/>
  <c r="X56" i="3"/>
  <c r="Y56" i="3" s="1"/>
  <c r="J56" i="3"/>
  <c r="I56" i="3"/>
  <c r="H56" i="3"/>
  <c r="AD56" i="3" s="1"/>
  <c r="G56" i="3"/>
  <c r="F56" i="3"/>
  <c r="E56" i="3"/>
  <c r="D56" i="3"/>
  <c r="C56" i="3"/>
  <c r="B56" i="3"/>
  <c r="AJ55" i="3"/>
  <c r="AH55" i="3"/>
  <c r="AG55" i="3"/>
  <c r="AF55" i="3"/>
  <c r="AE55" i="3"/>
  <c r="AC55" i="3"/>
  <c r="X55" i="3"/>
  <c r="Y55" i="3" s="1"/>
  <c r="J55" i="3"/>
  <c r="I55" i="3"/>
  <c r="Q55" i="3" s="1"/>
  <c r="H55" i="3"/>
  <c r="AD55" i="3" s="1"/>
  <c r="G55" i="3"/>
  <c r="F55" i="3"/>
  <c r="E55" i="3"/>
  <c r="D55" i="3"/>
  <c r="C55" i="3"/>
  <c r="B55" i="3"/>
  <c r="R55" i="3" l="1"/>
  <c r="AL55" i="3"/>
  <c r="AL56" i="3"/>
  <c r="T59" i="3"/>
  <c r="AH42" i="9"/>
  <c r="AI42" i="9"/>
  <c r="O56" i="3"/>
  <c r="N55" i="3"/>
  <c r="AA59" i="3"/>
  <c r="K55" i="3"/>
  <c r="AB59" i="3"/>
  <c r="U59" i="3"/>
  <c r="V59" i="3"/>
  <c r="Z59" i="3"/>
  <c r="P55" i="3"/>
  <c r="W59" i="3"/>
  <c r="O55" i="3"/>
  <c r="M55" i="3"/>
  <c r="L55" i="3"/>
  <c r="Q57" i="3"/>
  <c r="R57" i="3" s="1"/>
  <c r="N56" i="3"/>
  <c r="M56" i="3"/>
  <c r="L56" i="3"/>
  <c r="P56" i="3"/>
  <c r="K56" i="3"/>
  <c r="AJ54" i="3"/>
  <c r="AH54" i="3"/>
  <c r="AG54" i="3"/>
  <c r="AF54" i="3"/>
  <c r="AE54" i="3"/>
  <c r="AC54" i="3"/>
  <c r="X54" i="3"/>
  <c r="Y54" i="3" s="1"/>
  <c r="J54" i="3"/>
  <c r="I54" i="3"/>
  <c r="Q54" i="3" s="1"/>
  <c r="H54" i="3"/>
  <c r="AD54" i="3" s="1"/>
  <c r="G54" i="3"/>
  <c r="F54" i="3"/>
  <c r="E54" i="3"/>
  <c r="D54" i="3"/>
  <c r="C54" i="3"/>
  <c r="B54" i="3"/>
  <c r="AJ53" i="3"/>
  <c r="AH53" i="3"/>
  <c r="AG53" i="3"/>
  <c r="AF53" i="3"/>
  <c r="AE53" i="3"/>
  <c r="AC53" i="3"/>
  <c r="X53" i="3"/>
  <c r="Y53" i="3" s="1"/>
  <c r="J53" i="3"/>
  <c r="I53" i="3"/>
  <c r="Q53" i="3" s="1"/>
  <c r="H53" i="3"/>
  <c r="AD53" i="3" s="1"/>
  <c r="G53" i="3"/>
  <c r="F53" i="3"/>
  <c r="E53" i="3"/>
  <c r="D53" i="3"/>
  <c r="C53" i="3"/>
  <c r="B53" i="3"/>
  <c r="AL53" i="3" l="1"/>
  <c r="AL54" i="3"/>
  <c r="R53" i="3"/>
  <c r="R54" i="3"/>
  <c r="O54" i="3"/>
  <c r="N53" i="3"/>
  <c r="L53" i="3"/>
  <c r="M53" i="3"/>
  <c r="P53" i="3"/>
  <c r="Q56" i="3"/>
  <c r="R56" i="3" s="1"/>
  <c r="M54" i="3"/>
  <c r="K53" i="3"/>
  <c r="O53" i="3"/>
  <c r="L54" i="3"/>
  <c r="P54" i="3"/>
  <c r="N54" i="3"/>
  <c r="K54" i="3"/>
  <c r="AJ52" i="3"/>
  <c r="AH52" i="3"/>
  <c r="AG52" i="3"/>
  <c r="AF52" i="3"/>
  <c r="AE52" i="3"/>
  <c r="AC52" i="3"/>
  <c r="X52" i="3"/>
  <c r="Y52" i="3" s="1"/>
  <c r="J52" i="3"/>
  <c r="I52" i="3"/>
  <c r="Q52" i="3" s="1"/>
  <c r="H52" i="3"/>
  <c r="AD52" i="3" s="1"/>
  <c r="G52" i="3"/>
  <c r="F52" i="3"/>
  <c r="E52" i="3"/>
  <c r="D52" i="3"/>
  <c r="C52" i="3"/>
  <c r="B52" i="3"/>
  <c r="AJ51" i="3"/>
  <c r="AH51" i="3"/>
  <c r="AG51" i="3"/>
  <c r="AF51" i="3"/>
  <c r="AE51" i="3"/>
  <c r="AC51" i="3"/>
  <c r="X51" i="3"/>
  <c r="Y51" i="3" s="1"/>
  <c r="J51" i="3"/>
  <c r="I51" i="3"/>
  <c r="Q51" i="3" s="1"/>
  <c r="H51" i="3"/>
  <c r="AD51" i="3" s="1"/>
  <c r="G51" i="3"/>
  <c r="F51" i="3"/>
  <c r="E51" i="3"/>
  <c r="D51" i="3"/>
  <c r="C51" i="3"/>
  <c r="B51" i="3"/>
  <c r="AJ50" i="3"/>
  <c r="AH50" i="3"/>
  <c r="AG50" i="3"/>
  <c r="AF50" i="3"/>
  <c r="AE50" i="3"/>
  <c r="AC50" i="3"/>
  <c r="X50" i="3"/>
  <c r="Y50" i="3" s="1"/>
  <c r="J50" i="3"/>
  <c r="R50" i="3" s="1"/>
  <c r="I50" i="3"/>
  <c r="Q50" i="3" s="1"/>
  <c r="H50" i="3"/>
  <c r="AD50" i="3" s="1"/>
  <c r="G50" i="3"/>
  <c r="F50" i="3"/>
  <c r="E50" i="3"/>
  <c r="D50" i="3"/>
  <c r="C50" i="3"/>
  <c r="B50" i="3"/>
  <c r="AJ49" i="3"/>
  <c r="AH49" i="3"/>
  <c r="AG49" i="3"/>
  <c r="AF49" i="3"/>
  <c r="AE49" i="3"/>
  <c r="AC49" i="3"/>
  <c r="X49" i="3"/>
  <c r="Y49" i="3" s="1"/>
  <c r="J49" i="3"/>
  <c r="I49" i="3"/>
  <c r="Q49" i="3" s="1"/>
  <c r="H49" i="3"/>
  <c r="AD49" i="3" s="1"/>
  <c r="G49" i="3"/>
  <c r="F49" i="3"/>
  <c r="E49" i="3"/>
  <c r="D49" i="3"/>
  <c r="C49" i="3"/>
  <c r="B49" i="3"/>
  <c r="R49" i="3" l="1"/>
  <c r="R51" i="3"/>
  <c r="R52" i="3"/>
  <c r="AL49" i="3"/>
  <c r="AL51" i="3"/>
  <c r="AL52" i="3"/>
  <c r="AL50" i="3"/>
  <c r="M49" i="3"/>
  <c r="N50" i="3"/>
  <c r="P52" i="3"/>
  <c r="O52" i="3"/>
  <c r="L49" i="3"/>
  <c r="K52" i="3"/>
  <c r="K49" i="3"/>
  <c r="O51" i="3"/>
  <c r="O50" i="3"/>
  <c r="M50" i="3"/>
  <c r="P49" i="3"/>
  <c r="L50" i="3"/>
  <c r="O49" i="3"/>
  <c r="K50" i="3"/>
  <c r="P50" i="3"/>
  <c r="N51" i="3"/>
  <c r="M51" i="3"/>
  <c r="N52" i="3"/>
  <c r="N49" i="3"/>
  <c r="L51" i="3"/>
  <c r="P51" i="3"/>
  <c r="M52" i="3"/>
  <c r="K51" i="3"/>
  <c r="L52" i="3"/>
  <c r="AJ48" i="3"/>
  <c r="AH48" i="3"/>
  <c r="AG48" i="3"/>
  <c r="AF48" i="3"/>
  <c r="AE48" i="3"/>
  <c r="AC48" i="3"/>
  <c r="X48" i="3"/>
  <c r="Y48" i="3" s="1"/>
  <c r="J48" i="3"/>
  <c r="I48" i="3"/>
  <c r="Q48" i="3" s="1"/>
  <c r="H48" i="3"/>
  <c r="AD48" i="3" s="1"/>
  <c r="G48" i="3"/>
  <c r="F48" i="3"/>
  <c r="E48" i="3"/>
  <c r="D48" i="3"/>
  <c r="C48" i="3"/>
  <c r="B48" i="3"/>
  <c r="AJ47" i="3"/>
  <c r="AH47" i="3"/>
  <c r="AG47" i="3"/>
  <c r="AF47" i="3"/>
  <c r="AE47" i="3"/>
  <c r="AC47" i="3"/>
  <c r="X47" i="3"/>
  <c r="Y47" i="3" s="1"/>
  <c r="J47" i="3"/>
  <c r="I47" i="3"/>
  <c r="H47" i="3"/>
  <c r="AD47" i="3" s="1"/>
  <c r="G47" i="3"/>
  <c r="F47" i="3"/>
  <c r="E47" i="3"/>
  <c r="D47" i="3"/>
  <c r="C47" i="3"/>
  <c r="B47" i="3"/>
  <c r="R48" i="3" l="1"/>
  <c r="AL47" i="3"/>
  <c r="AL48" i="3"/>
  <c r="N48" i="3"/>
  <c r="K47" i="3"/>
  <c r="L47" i="3"/>
  <c r="K48" i="3"/>
  <c r="L48" i="3"/>
  <c r="O47" i="3"/>
  <c r="P48" i="3"/>
  <c r="O48" i="3"/>
  <c r="P47" i="3"/>
  <c r="M48" i="3"/>
  <c r="Q47" i="3"/>
  <c r="R47" i="3" s="1"/>
  <c r="N47" i="3"/>
  <c r="M47" i="3"/>
  <c r="AJ46" i="3"/>
  <c r="AH46" i="3"/>
  <c r="AG46" i="3"/>
  <c r="AF46" i="3"/>
  <c r="AE46" i="3"/>
  <c r="AC46" i="3"/>
  <c r="X46" i="3"/>
  <c r="Y46" i="3" s="1"/>
  <c r="J46" i="3"/>
  <c r="I46" i="3"/>
  <c r="H46" i="3"/>
  <c r="AD46" i="3" s="1"/>
  <c r="G46" i="3"/>
  <c r="F46" i="3"/>
  <c r="E46" i="3"/>
  <c r="D46" i="3"/>
  <c r="C46" i="3"/>
  <c r="B46" i="3"/>
  <c r="AJ45" i="3"/>
  <c r="AH45" i="3"/>
  <c r="AG45" i="3"/>
  <c r="AF45" i="3"/>
  <c r="AE45" i="3"/>
  <c r="AC45" i="3"/>
  <c r="X45" i="3"/>
  <c r="Y45" i="3" s="1"/>
  <c r="J45" i="3"/>
  <c r="I45" i="3"/>
  <c r="Q45" i="3" s="1"/>
  <c r="H45" i="3"/>
  <c r="AD45" i="3" s="1"/>
  <c r="G45" i="3"/>
  <c r="F45" i="3"/>
  <c r="E45" i="3"/>
  <c r="D45" i="3"/>
  <c r="C45" i="3"/>
  <c r="B45" i="3"/>
  <c r="AJ44" i="3"/>
  <c r="AH44" i="3"/>
  <c r="AG44" i="3"/>
  <c r="AF44" i="3"/>
  <c r="AE44" i="3"/>
  <c r="AC44" i="3"/>
  <c r="X44" i="3"/>
  <c r="Y44" i="3" s="1"/>
  <c r="J44" i="3"/>
  <c r="I44" i="3"/>
  <c r="H44" i="3"/>
  <c r="AD44" i="3" s="1"/>
  <c r="G44" i="3"/>
  <c r="F44" i="3"/>
  <c r="E44" i="3"/>
  <c r="D44" i="3"/>
  <c r="C44" i="3"/>
  <c r="B44" i="3"/>
  <c r="AJ43" i="3"/>
  <c r="AH43" i="3"/>
  <c r="AG43" i="3"/>
  <c r="AF43" i="3"/>
  <c r="AE43" i="3"/>
  <c r="AC43" i="3"/>
  <c r="X43" i="3"/>
  <c r="Y43" i="3" s="1"/>
  <c r="J43" i="3"/>
  <c r="I43" i="3"/>
  <c r="Q43" i="3" s="1"/>
  <c r="H43" i="3"/>
  <c r="AD43" i="3" s="1"/>
  <c r="G43" i="3"/>
  <c r="F43" i="3"/>
  <c r="E43" i="3"/>
  <c r="D43" i="3"/>
  <c r="C43" i="3"/>
  <c r="B43" i="3"/>
  <c r="R45" i="3" l="1"/>
  <c r="R43" i="3"/>
  <c r="AL43" i="3"/>
  <c r="AL44" i="3"/>
  <c r="AL45" i="3"/>
  <c r="AL46" i="3"/>
  <c r="AH30" i="9"/>
  <c r="AI30" i="9"/>
  <c r="N44" i="3"/>
  <c r="O45" i="3"/>
  <c r="M43" i="3"/>
  <c r="L43" i="3"/>
  <c r="K43" i="3"/>
  <c r="K44" i="3"/>
  <c r="Z47" i="3"/>
  <c r="T47" i="3"/>
  <c r="V47" i="3"/>
  <c r="AA47" i="3"/>
  <c r="W47" i="3"/>
  <c r="AB47" i="3"/>
  <c r="U47" i="3"/>
  <c r="O43" i="3"/>
  <c r="P44" i="3"/>
  <c r="P46" i="3"/>
  <c r="O44" i="3"/>
  <c r="M44" i="3"/>
  <c r="O46" i="3"/>
  <c r="P43" i="3"/>
  <c r="L44" i="3"/>
  <c r="K46" i="3"/>
  <c r="N45" i="3"/>
  <c r="M45" i="3"/>
  <c r="N46" i="3"/>
  <c r="N43" i="3"/>
  <c r="L45" i="3"/>
  <c r="P45" i="3"/>
  <c r="M46" i="3"/>
  <c r="K45" i="3"/>
  <c r="L46" i="3"/>
  <c r="AJ42" i="3"/>
  <c r="AH42" i="3"/>
  <c r="AG42" i="3"/>
  <c r="AF42" i="3"/>
  <c r="AE42" i="3"/>
  <c r="AC42" i="3"/>
  <c r="X42" i="3"/>
  <c r="Y42" i="3" s="1"/>
  <c r="J42" i="3"/>
  <c r="I42" i="3"/>
  <c r="Q42" i="3" s="1"/>
  <c r="H42" i="3"/>
  <c r="AD42" i="3" s="1"/>
  <c r="G42" i="3"/>
  <c r="F42" i="3"/>
  <c r="E42" i="3"/>
  <c r="D42" i="3"/>
  <c r="C42" i="3"/>
  <c r="B42" i="3"/>
  <c r="AJ41" i="3"/>
  <c r="AH41" i="3"/>
  <c r="AG41" i="3"/>
  <c r="AF41" i="3"/>
  <c r="AE41" i="3"/>
  <c r="AC41" i="3"/>
  <c r="X41" i="3"/>
  <c r="Y41" i="3" s="1"/>
  <c r="J41" i="3"/>
  <c r="I41" i="3"/>
  <c r="Q41" i="3" s="1"/>
  <c r="H41" i="3"/>
  <c r="AD41" i="3" s="1"/>
  <c r="G41" i="3"/>
  <c r="F41" i="3"/>
  <c r="E41" i="3"/>
  <c r="D41" i="3"/>
  <c r="C41" i="3"/>
  <c r="B41" i="3"/>
  <c r="AJ40" i="3"/>
  <c r="AH40" i="3"/>
  <c r="AG40" i="3"/>
  <c r="AF40" i="3"/>
  <c r="AE40" i="3"/>
  <c r="AC40" i="3"/>
  <c r="X40" i="3"/>
  <c r="Y40" i="3" s="1"/>
  <c r="J40" i="3"/>
  <c r="I40" i="3"/>
  <c r="Q40" i="3" s="1"/>
  <c r="H40" i="3"/>
  <c r="AD40" i="3" s="1"/>
  <c r="G40" i="3"/>
  <c r="F40" i="3"/>
  <c r="E40" i="3"/>
  <c r="D40" i="3"/>
  <c r="C40" i="3"/>
  <c r="B40" i="3"/>
  <c r="AJ39" i="3"/>
  <c r="AH39" i="3"/>
  <c r="AG39" i="3"/>
  <c r="AF39" i="3"/>
  <c r="AE39" i="3"/>
  <c r="AC39" i="3"/>
  <c r="X39" i="3"/>
  <c r="Y39" i="3" s="1"/>
  <c r="J39" i="3"/>
  <c r="I39" i="3"/>
  <c r="Q39" i="3" s="1"/>
  <c r="H39" i="3"/>
  <c r="AD39" i="3" s="1"/>
  <c r="G39" i="3"/>
  <c r="F39" i="3"/>
  <c r="E39" i="3"/>
  <c r="D39" i="3"/>
  <c r="C39" i="3"/>
  <c r="AN39" i="3" s="1"/>
  <c r="B39" i="3"/>
  <c r="AJ38" i="3"/>
  <c r="AH38" i="3"/>
  <c r="AG38" i="3"/>
  <c r="AF38" i="3"/>
  <c r="AE38" i="3"/>
  <c r="AC38" i="3"/>
  <c r="X38" i="3"/>
  <c r="Y38" i="3" s="1"/>
  <c r="J38" i="3"/>
  <c r="I38" i="3"/>
  <c r="Q38" i="3" s="1"/>
  <c r="H38" i="3"/>
  <c r="AD38" i="3" s="1"/>
  <c r="G38" i="3"/>
  <c r="F38" i="3"/>
  <c r="E38" i="3"/>
  <c r="D38" i="3"/>
  <c r="C38" i="3"/>
  <c r="AN38" i="3" s="1"/>
  <c r="B38" i="3"/>
  <c r="AJ37" i="3"/>
  <c r="AH37" i="3"/>
  <c r="AG37" i="3"/>
  <c r="AF37" i="3"/>
  <c r="AE37" i="3"/>
  <c r="AC37" i="3"/>
  <c r="X37" i="3"/>
  <c r="Y37" i="3" s="1"/>
  <c r="J37" i="3"/>
  <c r="I37" i="3"/>
  <c r="Q37" i="3" s="1"/>
  <c r="H37" i="3"/>
  <c r="AD37" i="3" s="1"/>
  <c r="G37" i="3"/>
  <c r="F37" i="3"/>
  <c r="E37" i="3"/>
  <c r="D37" i="3"/>
  <c r="C37" i="3"/>
  <c r="AN37" i="3" s="1"/>
  <c r="B37" i="3"/>
  <c r="AJ36" i="3"/>
  <c r="AH36" i="3"/>
  <c r="AG36" i="3"/>
  <c r="AF36" i="3"/>
  <c r="AE36" i="3"/>
  <c r="AC36" i="3"/>
  <c r="X36" i="3"/>
  <c r="Y36" i="3" s="1"/>
  <c r="J36" i="3"/>
  <c r="I36" i="3"/>
  <c r="Q36" i="3" s="1"/>
  <c r="H36" i="3"/>
  <c r="AD36" i="3" s="1"/>
  <c r="G36" i="3"/>
  <c r="F36" i="3"/>
  <c r="E36" i="3"/>
  <c r="D36" i="3"/>
  <c r="C36" i="3"/>
  <c r="AN36" i="3" s="1"/>
  <c r="B36" i="3"/>
  <c r="AJ35" i="3"/>
  <c r="AH35" i="3"/>
  <c r="AG35" i="3"/>
  <c r="AF35" i="3"/>
  <c r="AE35" i="3"/>
  <c r="AC35" i="3"/>
  <c r="X35" i="3"/>
  <c r="Y35" i="3" s="1"/>
  <c r="J35" i="3"/>
  <c r="I35" i="3"/>
  <c r="H35" i="3"/>
  <c r="AD35" i="3" s="1"/>
  <c r="G35" i="3"/>
  <c r="F35" i="3"/>
  <c r="E35" i="3"/>
  <c r="D35" i="3"/>
  <c r="C35" i="3"/>
  <c r="AN35" i="3" s="1"/>
  <c r="B35" i="3"/>
  <c r="AJ34" i="3"/>
  <c r="AH34" i="3"/>
  <c r="AG34" i="3"/>
  <c r="AF34" i="3"/>
  <c r="AE34" i="3"/>
  <c r="AC34" i="3"/>
  <c r="X34" i="3"/>
  <c r="Y34" i="3" s="1"/>
  <c r="J34" i="3"/>
  <c r="I34" i="3"/>
  <c r="H34" i="3"/>
  <c r="AD34" i="3" s="1"/>
  <c r="G34" i="3"/>
  <c r="F34" i="3"/>
  <c r="E34" i="3"/>
  <c r="D34" i="3"/>
  <c r="C34" i="3"/>
  <c r="AN34" i="3" s="1"/>
  <c r="B34" i="3"/>
  <c r="A34" i="3"/>
  <c r="AJ32" i="3"/>
  <c r="AH32" i="3"/>
  <c r="AG32" i="3"/>
  <c r="AF32" i="3"/>
  <c r="AE32" i="3"/>
  <c r="AC32" i="3"/>
  <c r="X32" i="3"/>
  <c r="Y32" i="3" s="1"/>
  <c r="J32" i="3"/>
  <c r="I32" i="3"/>
  <c r="H32" i="3"/>
  <c r="AD32" i="3" s="1"/>
  <c r="G32" i="3"/>
  <c r="F32" i="3"/>
  <c r="E32" i="3"/>
  <c r="AP32" i="3" s="1"/>
  <c r="D32" i="3"/>
  <c r="C32" i="3"/>
  <c r="B32" i="3"/>
  <c r="A32" i="3"/>
  <c r="AJ31" i="3"/>
  <c r="AH31" i="3"/>
  <c r="AG31" i="3"/>
  <c r="AF31" i="3"/>
  <c r="AE31" i="3"/>
  <c r="AC31" i="3"/>
  <c r="X31" i="3"/>
  <c r="Y31" i="3" s="1"/>
  <c r="J31" i="3"/>
  <c r="I31" i="3"/>
  <c r="H31" i="3"/>
  <c r="AD31" i="3" s="1"/>
  <c r="G31" i="3"/>
  <c r="F31" i="3"/>
  <c r="E31" i="3"/>
  <c r="AP31" i="3" s="1"/>
  <c r="D31" i="3"/>
  <c r="C31" i="3"/>
  <c r="B31" i="3"/>
  <c r="A31" i="3"/>
  <c r="AJ30" i="3"/>
  <c r="AH30" i="3"/>
  <c r="AG30" i="3"/>
  <c r="AF30" i="3"/>
  <c r="AE30" i="3"/>
  <c r="AC30" i="3"/>
  <c r="X30" i="3"/>
  <c r="Y30" i="3" s="1"/>
  <c r="J30" i="3"/>
  <c r="I30" i="3"/>
  <c r="H30" i="3"/>
  <c r="AD30" i="3" s="1"/>
  <c r="G30" i="3"/>
  <c r="F30" i="3"/>
  <c r="E30" i="3"/>
  <c r="AP30" i="3" s="1"/>
  <c r="D30" i="3"/>
  <c r="C30" i="3"/>
  <c r="B30" i="3"/>
  <c r="A30" i="3"/>
  <c r="R36" i="3" l="1"/>
  <c r="R37" i="3"/>
  <c r="R38" i="3"/>
  <c r="R39" i="3"/>
  <c r="R40" i="3"/>
  <c r="R41" i="3"/>
  <c r="R42" i="3"/>
  <c r="AL34" i="3"/>
  <c r="AL35" i="3"/>
  <c r="AL36" i="3"/>
  <c r="AL37" i="3"/>
  <c r="AL38" i="3"/>
  <c r="AL39" i="3"/>
  <c r="AL40" i="3"/>
  <c r="AL41" i="3"/>
  <c r="AL42" i="3"/>
  <c r="AL32" i="3"/>
  <c r="AL31" i="3"/>
  <c r="AL30" i="3"/>
  <c r="AO32" i="3"/>
  <c r="M31" i="3"/>
  <c r="M38" i="3"/>
  <c r="AO31" i="3"/>
  <c r="AN31" i="3" s="1"/>
  <c r="O36" i="3"/>
  <c r="N35" i="3"/>
  <c r="N39" i="3"/>
  <c r="AO30" i="3"/>
  <c r="AN30" i="3" s="1"/>
  <c r="M32" i="3"/>
  <c r="K37" i="3"/>
  <c r="O41" i="3"/>
  <c r="L31" i="3"/>
  <c r="K34" i="3"/>
  <c r="K38" i="3"/>
  <c r="K39" i="3"/>
  <c r="K31" i="3"/>
  <c r="K35" i="3"/>
  <c r="L39" i="3"/>
  <c r="L41" i="3"/>
  <c r="AN32" i="3"/>
  <c r="L34" i="3"/>
  <c r="P39" i="3"/>
  <c r="K41" i="3"/>
  <c r="P35" i="3"/>
  <c r="M39" i="3"/>
  <c r="M41" i="3"/>
  <c r="O42" i="3"/>
  <c r="M30" i="3"/>
  <c r="M34" i="3"/>
  <c r="P37" i="3"/>
  <c r="O40" i="3"/>
  <c r="P30" i="3"/>
  <c r="P32" i="3"/>
  <c r="O30" i="3"/>
  <c r="O32" i="3"/>
  <c r="O35" i="3"/>
  <c r="P38" i="3"/>
  <c r="L30" i="3"/>
  <c r="P31" i="3"/>
  <c r="L32" i="3"/>
  <c r="P34" i="3"/>
  <c r="M35" i="3"/>
  <c r="O38" i="3"/>
  <c r="K30" i="3"/>
  <c r="O31" i="3"/>
  <c r="K32" i="3"/>
  <c r="O34" i="3"/>
  <c r="L35" i="3"/>
  <c r="O37" i="3"/>
  <c r="L38" i="3"/>
  <c r="O39" i="3"/>
  <c r="P41" i="3"/>
  <c r="N40" i="3"/>
  <c r="N42" i="3"/>
  <c r="M36" i="3"/>
  <c r="N37" i="3"/>
  <c r="M40" i="3"/>
  <c r="M42" i="3"/>
  <c r="N32" i="3"/>
  <c r="N34" i="3"/>
  <c r="L36" i="3"/>
  <c r="P36" i="3"/>
  <c r="M37" i="3"/>
  <c r="N38" i="3"/>
  <c r="L40" i="3"/>
  <c r="P40" i="3"/>
  <c r="N41" i="3"/>
  <c r="L42" i="3"/>
  <c r="P42" i="3"/>
  <c r="Q46" i="3"/>
  <c r="R46" i="3" s="1"/>
  <c r="N36" i="3"/>
  <c r="N30" i="3"/>
  <c r="N31" i="3"/>
  <c r="K36" i="3"/>
  <c r="L37" i="3"/>
  <c r="K40" i="3"/>
  <c r="K42" i="3"/>
  <c r="AJ29" i="3"/>
  <c r="AH29" i="3"/>
  <c r="AG29" i="3"/>
  <c r="AF29" i="3"/>
  <c r="AE29" i="3"/>
  <c r="AC29" i="3"/>
  <c r="X29" i="3"/>
  <c r="Y29" i="3" s="1"/>
  <c r="J29" i="3"/>
  <c r="I29" i="3"/>
  <c r="H29" i="3"/>
  <c r="G29" i="3"/>
  <c r="F29" i="3"/>
  <c r="E29" i="3"/>
  <c r="D29" i="3"/>
  <c r="AO29" i="3" s="1"/>
  <c r="C29" i="3"/>
  <c r="B29" i="3"/>
  <c r="A29" i="3"/>
  <c r="AD29" i="3" l="1"/>
  <c r="AL29" i="3"/>
  <c r="Z46" i="3"/>
  <c r="AH29" i="9"/>
  <c r="AI29" i="9"/>
  <c r="AN29" i="3"/>
  <c r="N29" i="3"/>
  <c r="V46" i="3"/>
  <c r="W46" i="3"/>
  <c r="AA46" i="3"/>
  <c r="T46" i="3"/>
  <c r="U46" i="3"/>
  <c r="Q35" i="3"/>
  <c r="R35" i="3" s="1"/>
  <c r="M29" i="3"/>
  <c r="AB46" i="3"/>
  <c r="Q32" i="3"/>
  <c r="R32" i="3" s="1"/>
  <c r="L29" i="3"/>
  <c r="Q34" i="3"/>
  <c r="R34" i="3" s="1"/>
  <c r="Q30" i="3"/>
  <c r="R30" i="3" s="1"/>
  <c r="Q31" i="3"/>
  <c r="R31" i="3" s="1"/>
  <c r="K29" i="3"/>
  <c r="P29" i="3"/>
  <c r="O29" i="3"/>
  <c r="AJ28" i="3"/>
  <c r="AH28" i="3"/>
  <c r="AG28" i="3"/>
  <c r="AF28" i="3"/>
  <c r="AE28" i="3"/>
  <c r="AC28" i="3"/>
  <c r="X28" i="3"/>
  <c r="Y28" i="3" s="1"/>
  <c r="J28" i="3"/>
  <c r="I28" i="3"/>
  <c r="H28" i="3"/>
  <c r="AD28" i="3" s="1"/>
  <c r="G28" i="3"/>
  <c r="F28" i="3"/>
  <c r="E28" i="3"/>
  <c r="D28" i="3"/>
  <c r="AO28" i="3" s="1"/>
  <c r="C28" i="3"/>
  <c r="B28" i="3"/>
  <c r="A28" i="3"/>
  <c r="AJ27" i="3"/>
  <c r="AH27" i="3"/>
  <c r="AG27" i="3"/>
  <c r="AF27" i="3"/>
  <c r="AE27" i="3"/>
  <c r="AC27" i="3"/>
  <c r="X27" i="3"/>
  <c r="Y27" i="3" s="1"/>
  <c r="J27" i="3"/>
  <c r="I27" i="3"/>
  <c r="H27" i="3"/>
  <c r="AD27" i="3" s="1"/>
  <c r="G27" i="3"/>
  <c r="F27" i="3"/>
  <c r="E27" i="3"/>
  <c r="D27" i="3"/>
  <c r="AO27" i="3" s="1"/>
  <c r="C27" i="3"/>
  <c r="AN27" i="3" s="1"/>
  <c r="B27" i="3"/>
  <c r="A27" i="3"/>
  <c r="AJ26" i="3"/>
  <c r="AH26" i="3"/>
  <c r="AG26" i="3"/>
  <c r="AF26" i="3"/>
  <c r="AE26" i="3"/>
  <c r="AC26" i="3"/>
  <c r="X26" i="3"/>
  <c r="Y26" i="3" s="1"/>
  <c r="J26" i="3"/>
  <c r="I26" i="3"/>
  <c r="H26" i="3"/>
  <c r="AD26" i="3" s="1"/>
  <c r="G26" i="3"/>
  <c r="F26" i="3"/>
  <c r="E26" i="3"/>
  <c r="D26" i="3"/>
  <c r="AO26" i="3" s="1"/>
  <c r="C26" i="3"/>
  <c r="AN26" i="3" s="1"/>
  <c r="B26" i="3"/>
  <c r="A26" i="3"/>
  <c r="AJ25" i="3"/>
  <c r="AH25" i="3"/>
  <c r="AG25" i="3"/>
  <c r="AF25" i="3"/>
  <c r="AE25" i="3"/>
  <c r="AC25" i="3"/>
  <c r="X25" i="3"/>
  <c r="Y25" i="3" s="1"/>
  <c r="J25" i="3"/>
  <c r="I25" i="3"/>
  <c r="H25" i="3"/>
  <c r="AL25" i="3" s="1"/>
  <c r="G25" i="3"/>
  <c r="F25" i="3"/>
  <c r="E25" i="3"/>
  <c r="D25" i="3"/>
  <c r="C25" i="3"/>
  <c r="AN25" i="3" s="1"/>
  <c r="B25" i="3"/>
  <c r="A25" i="3"/>
  <c r="AJ24" i="3"/>
  <c r="AH24" i="3"/>
  <c r="AG24" i="3"/>
  <c r="AF24" i="3"/>
  <c r="AE24" i="3"/>
  <c r="AC24" i="3"/>
  <c r="X24" i="3"/>
  <c r="Y24" i="3" s="1"/>
  <c r="J24" i="3"/>
  <c r="I24" i="3"/>
  <c r="H24" i="3"/>
  <c r="AD24" i="3" s="1"/>
  <c r="G24" i="3"/>
  <c r="F24" i="3"/>
  <c r="E24" i="3"/>
  <c r="D24" i="3"/>
  <c r="C24" i="3"/>
  <c r="AN24" i="3" s="1"/>
  <c r="B24" i="3"/>
  <c r="A24" i="3"/>
  <c r="AJ23" i="3"/>
  <c r="AH23" i="3"/>
  <c r="AG23" i="3"/>
  <c r="AF23" i="3"/>
  <c r="AE23" i="3"/>
  <c r="AC23" i="3"/>
  <c r="X23" i="3"/>
  <c r="Y23" i="3" s="1"/>
  <c r="J23" i="3"/>
  <c r="I23" i="3"/>
  <c r="H23" i="3"/>
  <c r="G23" i="3"/>
  <c r="F23" i="3"/>
  <c r="E23" i="3"/>
  <c r="D23" i="3"/>
  <c r="AO23" i="3" s="1"/>
  <c r="C23" i="3"/>
  <c r="AN23" i="3" s="1"/>
  <c r="B23" i="3"/>
  <c r="A23" i="3"/>
  <c r="AJ22" i="3"/>
  <c r="AH22" i="3"/>
  <c r="AG22" i="3"/>
  <c r="AF22" i="3"/>
  <c r="AE22" i="3"/>
  <c r="AC22" i="3"/>
  <c r="X22" i="3"/>
  <c r="Y22" i="3" s="1"/>
  <c r="J22" i="3"/>
  <c r="I22" i="3"/>
  <c r="H22" i="3"/>
  <c r="AD22" i="3" s="1"/>
  <c r="G22" i="3"/>
  <c r="F22" i="3"/>
  <c r="E22" i="3"/>
  <c r="D22" i="3"/>
  <c r="AO22" i="3" s="1"/>
  <c r="C22" i="3"/>
  <c r="AN22" i="3" s="1"/>
  <c r="B22" i="3"/>
  <c r="A22" i="3"/>
  <c r="AX21" i="3"/>
  <c r="AJ21" i="3"/>
  <c r="AH21" i="3"/>
  <c r="AG21" i="3"/>
  <c r="AF21" i="3"/>
  <c r="AE21" i="3"/>
  <c r="AC21" i="3"/>
  <c r="X21" i="3"/>
  <c r="Y21" i="3" s="1"/>
  <c r="J21" i="3"/>
  <c r="I21" i="3"/>
  <c r="H21" i="3"/>
  <c r="AD21" i="3" s="1"/>
  <c r="G21" i="3"/>
  <c r="F21" i="3"/>
  <c r="E21" i="3"/>
  <c r="D21" i="3"/>
  <c r="AO21" i="3" s="1"/>
  <c r="C21" i="3"/>
  <c r="AN21" i="3" s="1"/>
  <c r="B21" i="3"/>
  <c r="A21" i="3"/>
  <c r="AJ20" i="3"/>
  <c r="AH20" i="3"/>
  <c r="AG20" i="3"/>
  <c r="AF20" i="3"/>
  <c r="AE20" i="3"/>
  <c r="AC20" i="3"/>
  <c r="X20" i="3"/>
  <c r="Y20" i="3" s="1"/>
  <c r="J20" i="3"/>
  <c r="I20" i="3"/>
  <c r="H20" i="3"/>
  <c r="AD20" i="3" s="1"/>
  <c r="G20" i="3"/>
  <c r="F20" i="3"/>
  <c r="E20" i="3"/>
  <c r="D20" i="3"/>
  <c r="AO20" i="3" s="1"/>
  <c r="C20" i="3"/>
  <c r="AN20" i="3" s="1"/>
  <c r="B20" i="3"/>
  <c r="A20" i="3"/>
  <c r="AJ19" i="3"/>
  <c r="AH19" i="3"/>
  <c r="AG19" i="3"/>
  <c r="AF19" i="3"/>
  <c r="AC19" i="3"/>
  <c r="X19" i="3"/>
  <c r="Y19" i="3" s="1"/>
  <c r="J19" i="3"/>
  <c r="I19" i="3"/>
  <c r="H19" i="3"/>
  <c r="G19" i="3"/>
  <c r="F19" i="3"/>
  <c r="E19" i="3"/>
  <c r="D19" i="3"/>
  <c r="AO19" i="3" s="1"/>
  <c r="C19" i="3"/>
  <c r="AN19" i="3" s="1"/>
  <c r="B19" i="3"/>
  <c r="A19" i="3"/>
  <c r="AJ18" i="3"/>
  <c r="AH18" i="3"/>
  <c r="AG18" i="3"/>
  <c r="AC18" i="3"/>
  <c r="X18" i="3"/>
  <c r="Y18" i="3" s="1"/>
  <c r="J18" i="3"/>
  <c r="I18" i="3"/>
  <c r="H18" i="3"/>
  <c r="G18" i="3"/>
  <c r="F18" i="3"/>
  <c r="E18" i="3"/>
  <c r="D18" i="3"/>
  <c r="C18" i="3"/>
  <c r="AN18" i="3" s="1"/>
  <c r="B18" i="3"/>
  <c r="A18" i="3"/>
  <c r="AE19" i="3"/>
  <c r="AE18" i="3"/>
  <c r="R18" i="3" l="1"/>
  <c r="AD18" i="3"/>
  <c r="AD25" i="3"/>
  <c r="AD19" i="3"/>
  <c r="AD23" i="3"/>
  <c r="AK18" i="3"/>
  <c r="AO18" i="3" s="1"/>
  <c r="AL22" i="3"/>
  <c r="AL26" i="3"/>
  <c r="AL19" i="3"/>
  <c r="AL20" i="3"/>
  <c r="AL23" i="3"/>
  <c r="AL27" i="3"/>
  <c r="AL21" i="3"/>
  <c r="AL24" i="3"/>
  <c r="AL28" i="3"/>
  <c r="AL18" i="3"/>
  <c r="N28" i="3"/>
  <c r="M24" i="3"/>
  <c r="O27" i="3"/>
  <c r="P20" i="3"/>
  <c r="AN28" i="3"/>
  <c r="K20" i="3"/>
  <c r="K18" i="3"/>
  <c r="P19" i="3"/>
  <c r="K22" i="3"/>
  <c r="K23" i="3"/>
  <c r="K25" i="3"/>
  <c r="K28" i="3"/>
  <c r="O18" i="3"/>
  <c r="L19" i="3"/>
  <c r="P28" i="3"/>
  <c r="K19" i="3"/>
  <c r="O23" i="3"/>
  <c r="L25" i="3"/>
  <c r="M28" i="3"/>
  <c r="Q29" i="3"/>
  <c r="R29" i="3" s="1"/>
  <c r="P18" i="3"/>
  <c r="N19" i="3"/>
  <c r="O20" i="3"/>
  <c r="L28" i="3"/>
  <c r="O21" i="3"/>
  <c r="M22" i="3"/>
  <c r="P23" i="3"/>
  <c r="M25" i="3"/>
  <c r="P26" i="3"/>
  <c r="O24" i="3"/>
  <c r="O22" i="3"/>
  <c r="P24" i="3"/>
  <c r="P22" i="3"/>
  <c r="O19" i="3"/>
  <c r="L24" i="3"/>
  <c r="P25" i="3"/>
  <c r="O26" i="3"/>
  <c r="M19" i="3"/>
  <c r="L22" i="3"/>
  <c r="K24" i="3"/>
  <c r="O25" i="3"/>
  <c r="K26" i="3"/>
  <c r="O28" i="3"/>
  <c r="N21" i="3"/>
  <c r="N18" i="3"/>
  <c r="N20" i="3"/>
  <c r="N23" i="3"/>
  <c r="M27" i="3"/>
  <c r="M18" i="3"/>
  <c r="L21" i="3"/>
  <c r="P21" i="3"/>
  <c r="N25" i="3"/>
  <c r="M26" i="3"/>
  <c r="L27" i="3"/>
  <c r="P27" i="3"/>
  <c r="N27" i="3"/>
  <c r="M21" i="3"/>
  <c r="N26" i="3"/>
  <c r="M20" i="3"/>
  <c r="N22" i="3"/>
  <c r="M23" i="3"/>
  <c r="N24" i="3"/>
  <c r="L18" i="3"/>
  <c r="L20" i="3"/>
  <c r="K21" i="3"/>
  <c r="L23" i="3"/>
  <c r="L26" i="3"/>
  <c r="K27" i="3"/>
  <c r="AJ17" i="3"/>
  <c r="AH17" i="3"/>
  <c r="AG17" i="3"/>
  <c r="AF17" i="3"/>
  <c r="AE17" i="3"/>
  <c r="AC17" i="3"/>
  <c r="X17" i="3"/>
  <c r="Y17" i="3" s="1"/>
  <c r="J17" i="3"/>
  <c r="I17" i="3"/>
  <c r="H17" i="3"/>
  <c r="G17" i="3"/>
  <c r="F17" i="3"/>
  <c r="E17" i="3"/>
  <c r="AP17" i="3" s="1"/>
  <c r="D17" i="3"/>
  <c r="AO17" i="3" s="1"/>
  <c r="C17" i="3"/>
  <c r="B17" i="3"/>
  <c r="A17" i="3"/>
  <c r="AW16" i="3"/>
  <c r="AV16" i="3"/>
  <c r="AU16" i="3"/>
  <c r="AT16" i="3"/>
  <c r="S16" i="3"/>
  <c r="AF18" i="3"/>
  <c r="AD17" i="3" l="1"/>
  <c r="AL17" i="3"/>
  <c r="Q27" i="3"/>
  <c r="R27" i="3" s="1"/>
  <c r="Q28" i="3"/>
  <c r="R28" i="3" s="1"/>
  <c r="N17" i="3"/>
  <c r="K17" i="3"/>
  <c r="Q20" i="3"/>
  <c r="R20" i="3" s="1"/>
  <c r="Q19" i="3"/>
  <c r="R19" i="3" s="1"/>
  <c r="P17" i="3"/>
  <c r="Q22" i="3"/>
  <c r="R22" i="3" s="1"/>
  <c r="Q25" i="3"/>
  <c r="R25" i="3" s="1"/>
  <c r="Q18" i="3"/>
  <c r="M17" i="3"/>
  <c r="Q24" i="3"/>
  <c r="R24" i="3" s="1"/>
  <c r="Q26" i="3"/>
  <c r="R26" i="3" s="1"/>
  <c r="O17" i="3"/>
  <c r="L17" i="3"/>
  <c r="Q23" i="3"/>
  <c r="Q21" i="3"/>
  <c r="R21" i="3" s="1"/>
  <c r="AU14" i="3"/>
  <c r="R23" i="3" l="1"/>
  <c r="AI23" i="7" s="1"/>
  <c r="Q17" i="3"/>
  <c r="R17" i="3" s="1"/>
  <c r="Z23" i="3" l="1"/>
  <c r="AB23" i="3"/>
  <c r="AH23" i="7"/>
  <c r="V23" i="3"/>
  <c r="W23" i="3"/>
  <c r="U23" i="3"/>
  <c r="AA23" i="3"/>
  <c r="T23" i="3"/>
  <c r="S23" i="3"/>
  <c r="S47" i="3"/>
  <c r="S46" i="3"/>
  <c r="S59" i="3"/>
  <c r="AK59" i="3" s="1"/>
  <c r="AQ42" i="9" l="1"/>
  <c r="AP42" i="9"/>
  <c r="AO42" i="9"/>
  <c r="AN42" i="9"/>
  <c r="AM42" i="9"/>
  <c r="AL42" i="9"/>
  <c r="AG42" i="9"/>
  <c r="AF42" i="9" s="1"/>
  <c r="AE42" i="9" s="1"/>
  <c r="AD42" i="9" s="1"/>
  <c r="AC42" i="9" s="1"/>
  <c r="AB42" i="9" s="1"/>
  <c r="AA42" i="9" s="1"/>
  <c r="M42" i="9"/>
  <c r="AQ30" i="9" l="1"/>
  <c r="AP30" i="9"/>
  <c r="AO30" i="9"/>
  <c r="AN30" i="9"/>
  <c r="AM30" i="9"/>
  <c r="AL30" i="9"/>
  <c r="AG30" i="9"/>
  <c r="AF30" i="9" s="1"/>
  <c r="AE30" i="9" s="1"/>
  <c r="AD30" i="9" s="1"/>
  <c r="AC30" i="9" s="1"/>
  <c r="AB30" i="9" s="1"/>
  <c r="AA30" i="9" s="1"/>
  <c r="AK30" i="9" s="1"/>
  <c r="M30" i="9"/>
  <c r="X30" i="9" l="1"/>
  <c r="AK47" i="3" s="1"/>
  <c r="AQ29" i="9"/>
  <c r="AP29" i="9"/>
  <c r="AO29" i="9"/>
  <c r="AN29" i="9"/>
  <c r="AM29" i="9"/>
  <c r="AL29" i="9"/>
  <c r="AG29" i="9"/>
  <c r="AF29" i="9" s="1"/>
  <c r="AE29" i="9" s="1"/>
  <c r="AD29" i="9" s="1"/>
  <c r="AC29" i="9" s="1"/>
  <c r="AB29" i="9" s="1"/>
  <c r="AA29" i="9" s="1"/>
  <c r="AK29" i="9" s="1"/>
  <c r="M29" i="9"/>
  <c r="X29" i="9" l="1"/>
  <c r="AK46" i="3" s="1"/>
  <c r="B18" i="9"/>
  <c r="A35" i="3" s="1"/>
  <c r="K12" i="9"/>
  <c r="F12" i="9"/>
  <c r="U11" i="9"/>
  <c r="F11" i="9"/>
  <c r="U8" i="9"/>
  <c r="K8" i="9"/>
  <c r="U7" i="9"/>
  <c r="O7" i="9"/>
  <c r="K7" i="9"/>
  <c r="U6" i="9"/>
  <c r="K6" i="9"/>
  <c r="K5" i="9"/>
  <c r="K4" i="9"/>
  <c r="U3" i="9"/>
  <c r="V38" i="7"/>
  <c r="B35" i="7"/>
  <c r="B19" i="9" l="1"/>
  <c r="AQ23" i="7"/>
  <c r="AP23" i="7"/>
  <c r="AO23" i="7"/>
  <c r="AN23" i="7"/>
  <c r="AM23" i="7"/>
  <c r="AL23" i="7"/>
  <c r="AG23" i="7"/>
  <c r="AF23" i="7" s="1"/>
  <c r="AE23" i="7" s="1"/>
  <c r="AD23" i="7" s="1"/>
  <c r="AC23" i="7" s="1"/>
  <c r="AB23" i="7" s="1"/>
  <c r="AA23" i="7" s="1"/>
  <c r="AK23" i="7" s="1"/>
  <c r="M23" i="7"/>
  <c r="W12" i="7"/>
  <c r="A36" i="3" l="1"/>
  <c r="B20" i="9"/>
  <c r="Z23" i="7"/>
  <c r="AI17" i="7"/>
  <c r="AI18" i="7"/>
  <c r="AI19" i="7"/>
  <c r="AI20" i="7"/>
  <c r="AI21" i="7"/>
  <c r="AI22" i="7"/>
  <c r="AI29" i="7"/>
  <c r="AT23" i="7"/>
  <c r="AU23" i="7" s="1"/>
  <c r="AI24" i="7"/>
  <c r="AI25" i="7"/>
  <c r="AI26" i="7"/>
  <c r="AI28" i="7"/>
  <c r="AI30" i="7"/>
  <c r="AI31" i="7"/>
  <c r="AI32" i="7"/>
  <c r="AQ46" i="3"/>
  <c r="AR47" i="3"/>
  <c r="AQ59" i="3"/>
  <c r="AT29" i="9"/>
  <c r="AU29" i="9" s="1"/>
  <c r="AT30" i="9"/>
  <c r="AU30" i="9" s="1"/>
  <c r="AT42" i="9"/>
  <c r="AU42" i="9" s="1"/>
  <c r="AP21" i="3"/>
  <c r="AP27" i="3"/>
  <c r="AP28" i="3"/>
  <c r="AP23" i="3"/>
  <c r="AP20" i="3"/>
  <c r="AP22" i="3"/>
  <c r="AP24" i="3"/>
  <c r="AO24" i="3"/>
  <c r="AO25" i="3"/>
  <c r="AP26" i="3"/>
  <c r="AP39" i="3"/>
  <c r="AO39" i="3"/>
  <c r="AP29" i="3"/>
  <c r="AP35" i="3"/>
  <c r="AO35" i="3"/>
  <c r="AP34" i="3"/>
  <c r="AO34" i="3"/>
  <c r="AP36" i="3"/>
  <c r="AO36" i="3"/>
  <c r="AP37" i="3"/>
  <c r="AO37" i="3"/>
  <c r="AP38" i="3"/>
  <c r="AO38" i="3"/>
  <c r="AP40" i="3"/>
  <c r="AO40" i="3"/>
  <c r="AN40" i="3"/>
  <c r="AP41" i="3"/>
  <c r="AO41" i="3"/>
  <c r="AN41" i="3"/>
  <c r="AP42" i="3"/>
  <c r="AO42" i="3"/>
  <c r="AN42" i="3"/>
  <c r="AP46" i="3"/>
  <c r="AO46" i="3"/>
  <c r="AN46" i="3"/>
  <c r="AP43" i="3"/>
  <c r="AO43" i="3"/>
  <c r="AN43" i="3"/>
  <c r="AP44" i="3"/>
  <c r="AO44" i="3"/>
  <c r="AN44" i="3"/>
  <c r="AP45" i="3"/>
  <c r="AO45" i="3"/>
  <c r="AN45" i="3"/>
  <c r="AP47" i="3"/>
  <c r="AO47" i="3"/>
  <c r="AN47" i="3"/>
  <c r="AP48" i="3"/>
  <c r="AO48" i="3"/>
  <c r="AN48" i="3"/>
  <c r="AP52" i="3"/>
  <c r="AO52" i="3"/>
  <c r="AN52" i="3"/>
  <c r="AP49" i="3"/>
  <c r="AO49" i="3"/>
  <c r="AN49" i="3"/>
  <c r="AP50" i="3"/>
  <c r="AO50" i="3"/>
  <c r="AN50" i="3"/>
  <c r="AP51" i="3"/>
  <c r="AO51" i="3"/>
  <c r="AN51" i="3"/>
  <c r="AP53" i="3"/>
  <c r="AO53" i="3"/>
  <c r="AN53" i="3"/>
  <c r="AP54" i="3"/>
  <c r="AO54" i="3"/>
  <c r="AN54" i="3"/>
  <c r="AP55" i="3"/>
  <c r="AO55" i="3"/>
  <c r="AN55" i="3"/>
  <c r="AP56" i="3"/>
  <c r="AO56" i="3"/>
  <c r="AN56" i="3"/>
  <c r="AP57" i="3"/>
  <c r="AO57" i="3"/>
  <c r="AN57" i="3"/>
  <c r="AP58" i="3"/>
  <c r="AO58" i="3"/>
  <c r="AN58" i="3"/>
  <c r="AP59" i="3"/>
  <c r="AO59" i="3"/>
  <c r="AN59" i="3"/>
  <c r="AP60" i="3"/>
  <c r="AO60" i="3"/>
  <c r="AN60" i="3"/>
  <c r="AP61" i="3"/>
  <c r="AO61" i="3"/>
  <c r="AN61" i="3"/>
  <c r="AP62" i="3"/>
  <c r="AO62" i="3"/>
  <c r="AN62" i="3"/>
  <c r="AO64" i="3"/>
  <c r="AN64" i="3"/>
  <c r="AP63" i="3"/>
  <c r="AO63" i="3"/>
  <c r="AN63" i="3"/>
  <c r="AP65" i="3"/>
  <c r="AO65" i="3"/>
  <c r="AN65" i="3"/>
  <c r="AP66" i="3"/>
  <c r="AO66" i="3"/>
  <c r="AN66" i="3"/>
  <c r="AP67" i="3"/>
  <c r="AO67" i="3"/>
  <c r="AN67" i="3"/>
  <c r="AP68" i="3"/>
  <c r="AO68" i="3"/>
  <c r="AN68" i="3"/>
  <c r="AP69" i="3"/>
  <c r="AO69" i="3"/>
  <c r="AN69" i="3"/>
  <c r="AP75" i="3"/>
  <c r="AO75" i="3"/>
  <c r="AN75" i="3"/>
  <c r="AK23" i="3" l="1"/>
  <c r="AR23" i="3" s="1"/>
  <c r="AI27" i="7"/>
  <c r="M27" i="7"/>
  <c r="AT27" i="7" s="1"/>
  <c r="AU27" i="7" s="1"/>
  <c r="U28" i="3"/>
  <c r="AB28" i="7" s="1"/>
  <c r="AH28" i="7"/>
  <c r="V75" i="3"/>
  <c r="AC58" i="9" s="1"/>
  <c r="AH58" i="9"/>
  <c r="AI58" i="9"/>
  <c r="T58" i="3"/>
  <c r="AA41" i="9" s="1"/>
  <c r="AH41" i="9"/>
  <c r="AI41" i="9"/>
  <c r="T50" i="3"/>
  <c r="AA33" i="9" s="1"/>
  <c r="AH33" i="9"/>
  <c r="AI33" i="9"/>
  <c r="S41" i="3"/>
  <c r="AH24" i="9"/>
  <c r="AI24" i="9"/>
  <c r="U68" i="3"/>
  <c r="AB51" i="9" s="1"/>
  <c r="AH51" i="9"/>
  <c r="AI51" i="9"/>
  <c r="U64" i="3"/>
  <c r="AB47" i="9" s="1"/>
  <c r="AH47" i="9"/>
  <c r="AI47" i="9"/>
  <c r="U60" i="3"/>
  <c r="AB43" i="9" s="1"/>
  <c r="AH43" i="9"/>
  <c r="AI43" i="9"/>
  <c r="Z56" i="3"/>
  <c r="AE39" i="9" s="1"/>
  <c r="AH39" i="9"/>
  <c r="AI39" i="9"/>
  <c r="Z52" i="3"/>
  <c r="AE35" i="9" s="1"/>
  <c r="AH35" i="9"/>
  <c r="AI35" i="9"/>
  <c r="Z48" i="3"/>
  <c r="AE31" i="9" s="1"/>
  <c r="AH31" i="9"/>
  <c r="AI31" i="9"/>
  <c r="V43" i="3"/>
  <c r="AC26" i="9" s="1"/>
  <c r="AH26" i="9"/>
  <c r="AI26" i="9"/>
  <c r="AH22" i="9"/>
  <c r="AI22" i="9"/>
  <c r="AH18" i="9"/>
  <c r="AI18" i="9"/>
  <c r="V66" i="3"/>
  <c r="AC49" i="9" s="1"/>
  <c r="AH49" i="9"/>
  <c r="AI49" i="9"/>
  <c r="V62" i="3"/>
  <c r="AC45" i="9" s="1"/>
  <c r="AH45" i="9"/>
  <c r="AI45" i="9"/>
  <c r="T54" i="3"/>
  <c r="AA37" i="9" s="1"/>
  <c r="AH37" i="9"/>
  <c r="AI37" i="9"/>
  <c r="V37" i="3"/>
  <c r="AC20" i="9" s="1"/>
  <c r="AH20" i="9"/>
  <c r="AI20" i="9"/>
  <c r="U67" i="3"/>
  <c r="AB50" i="9" s="1"/>
  <c r="AH50" i="9"/>
  <c r="AI50" i="9"/>
  <c r="U63" i="3"/>
  <c r="AB46" i="9" s="1"/>
  <c r="AH46" i="9"/>
  <c r="AI46" i="9"/>
  <c r="AA55" i="3"/>
  <c r="AF38" i="9" s="1"/>
  <c r="AH38" i="9"/>
  <c r="AI38" i="9"/>
  <c r="U51" i="3"/>
  <c r="AB34" i="9" s="1"/>
  <c r="AH34" i="9"/>
  <c r="AI34" i="9"/>
  <c r="M25" i="9"/>
  <c r="AT25" i="9" s="1"/>
  <c r="AU25" i="9" s="1"/>
  <c r="AH25" i="9"/>
  <c r="AI25" i="9"/>
  <c r="M21" i="9"/>
  <c r="AT21" i="9" s="1"/>
  <c r="AU21" i="9" s="1"/>
  <c r="AH21" i="9"/>
  <c r="AI21" i="9"/>
  <c r="V69" i="3"/>
  <c r="AC52" i="9" s="1"/>
  <c r="AH52" i="9"/>
  <c r="AI52" i="9"/>
  <c r="V65" i="3"/>
  <c r="AC48" i="9" s="1"/>
  <c r="AH48" i="9"/>
  <c r="AI48" i="9"/>
  <c r="V61" i="3"/>
  <c r="AC44" i="9" s="1"/>
  <c r="AH44" i="9"/>
  <c r="AI44" i="9"/>
  <c r="U57" i="3"/>
  <c r="AB40" i="9" s="1"/>
  <c r="AH40" i="9"/>
  <c r="AI40" i="9"/>
  <c r="U53" i="3"/>
  <c r="AB36" i="9" s="1"/>
  <c r="AH36" i="9"/>
  <c r="AI36" i="9"/>
  <c r="U49" i="3"/>
  <c r="AB32" i="9" s="1"/>
  <c r="AH32" i="9"/>
  <c r="AI32" i="9"/>
  <c r="AA45" i="3"/>
  <c r="AF28" i="9" s="1"/>
  <c r="AH28" i="9"/>
  <c r="AI28" i="9"/>
  <c r="M23" i="9"/>
  <c r="AT23" i="9" s="1"/>
  <c r="AU23" i="9" s="1"/>
  <c r="AH23" i="9"/>
  <c r="AI23" i="9"/>
  <c r="M19" i="9"/>
  <c r="AT19" i="9" s="1"/>
  <c r="AU19" i="9" s="1"/>
  <c r="AH19" i="9"/>
  <c r="AI19" i="9"/>
  <c r="AA35" i="3"/>
  <c r="AF18" i="9" s="1"/>
  <c r="AH17" i="9"/>
  <c r="AI17" i="9"/>
  <c r="AH30" i="7"/>
  <c r="AH24" i="7"/>
  <c r="AH22" i="7"/>
  <c r="AH18" i="7"/>
  <c r="AH31" i="7"/>
  <c r="AH25" i="7"/>
  <c r="AH27" i="7"/>
  <c r="AH19" i="7"/>
  <c r="AH32" i="7"/>
  <c r="AH26" i="7"/>
  <c r="AH29" i="7"/>
  <c r="AH20" i="7"/>
  <c r="AH21" i="7"/>
  <c r="M17" i="9"/>
  <c r="AT17" i="9" s="1"/>
  <c r="AU17" i="9" s="1"/>
  <c r="W30" i="3"/>
  <c r="AD30" i="7" s="1"/>
  <c r="M18" i="7"/>
  <c r="AT18" i="7" s="1"/>
  <c r="AU18" i="7" s="1"/>
  <c r="M31" i="7"/>
  <c r="AT31" i="7" s="1"/>
  <c r="AU31" i="7" s="1"/>
  <c r="V25" i="3"/>
  <c r="AC25" i="7" s="1"/>
  <c r="T27" i="3"/>
  <c r="AA27" i="7" s="1"/>
  <c r="M19" i="7"/>
  <c r="AT19" i="7" s="1"/>
  <c r="AU19" i="7" s="1"/>
  <c r="T32" i="3"/>
  <c r="AA32" i="7" s="1"/>
  <c r="AO29" i="7"/>
  <c r="M20" i="7"/>
  <c r="AT20" i="7" s="1"/>
  <c r="AU20" i="7" s="1"/>
  <c r="AP24" i="7"/>
  <c r="M22" i="7"/>
  <c r="AT22" i="7" s="1"/>
  <c r="AU22" i="7" s="1"/>
  <c r="M21" i="7"/>
  <c r="AT21" i="7" s="1"/>
  <c r="AU21" i="7" s="1"/>
  <c r="M17" i="7"/>
  <c r="AT17" i="7" s="1"/>
  <c r="AU17" i="7" s="1"/>
  <c r="AH17" i="7"/>
  <c r="T19" i="3"/>
  <c r="AA19" i="7" s="1"/>
  <c r="AP26" i="7"/>
  <c r="AA19" i="3"/>
  <c r="AF19" i="7" s="1"/>
  <c r="AL19" i="7"/>
  <c r="AQ19" i="7"/>
  <c r="AO19" i="7"/>
  <c r="AN37" i="9"/>
  <c r="AN19" i="7"/>
  <c r="Z19" i="3"/>
  <c r="AE19" i="7" s="1"/>
  <c r="AP19" i="7"/>
  <c r="AM19" i="7"/>
  <c r="S19" i="3"/>
  <c r="AB19" i="3"/>
  <c r="AG19" i="7" s="1"/>
  <c r="U19" i="3"/>
  <c r="AB19" i="7" s="1"/>
  <c r="V19" i="3"/>
  <c r="AC19" i="7" s="1"/>
  <c r="A37" i="3"/>
  <c r="B21" i="9"/>
  <c r="AQ40" i="9"/>
  <c r="AL47" i="9"/>
  <c r="W19" i="3"/>
  <c r="AD19" i="7" s="1"/>
  <c r="AP27" i="7"/>
  <c r="V18" i="3"/>
  <c r="AC18" i="7" s="1"/>
  <c r="AL37" i="9"/>
  <c r="AP23" i="9"/>
  <c r="AM27" i="7"/>
  <c r="AL27" i="7"/>
  <c r="AL36" i="9"/>
  <c r="AN32" i="9"/>
  <c r="AO40" i="9"/>
  <c r="AP37" i="9"/>
  <c r="AO28" i="9"/>
  <c r="AP40" i="9"/>
  <c r="AM40" i="9"/>
  <c r="AM37" i="9"/>
  <c r="AQ36" i="9"/>
  <c r="AO33" i="9"/>
  <c r="AQ37" i="9"/>
  <c r="AO37" i="9"/>
  <c r="AN44" i="9"/>
  <c r="AM41" i="9"/>
  <c r="AQ33" i="9"/>
  <c r="AO26" i="9"/>
  <c r="AQ17" i="9"/>
  <c r="S38" i="3"/>
  <c r="AO51" i="9"/>
  <c r="AO25" i="9"/>
  <c r="AN51" i="9"/>
  <c r="AO21" i="9"/>
  <c r="M47" i="9"/>
  <c r="AT47" i="9" s="1"/>
  <c r="AU47" i="9" s="1"/>
  <c r="AB34" i="3"/>
  <c r="AG17" i="9" s="1"/>
  <c r="T42" i="3"/>
  <c r="AA25" i="9" s="1"/>
  <c r="S34" i="3"/>
  <c r="AQ51" i="9"/>
  <c r="AM47" i="9"/>
  <c r="AM43" i="9"/>
  <c r="AN40" i="9"/>
  <c r="AM25" i="9"/>
  <c r="AM21" i="9"/>
  <c r="AP17" i="9"/>
  <c r="AQ30" i="7"/>
  <c r="M40" i="9"/>
  <c r="AT40" i="9" s="1"/>
  <c r="AU40" i="9" s="1"/>
  <c r="AA57" i="3"/>
  <c r="AF40" i="9" s="1"/>
  <c r="W42" i="3"/>
  <c r="AD25" i="9" s="1"/>
  <c r="W38" i="3"/>
  <c r="AD21" i="9" s="1"/>
  <c r="AL26" i="9"/>
  <c r="AO17" i="9"/>
  <c r="AL40" i="9"/>
  <c r="AP25" i="9"/>
  <c r="AP21" i="9"/>
  <c r="AN17" i="9"/>
  <c r="Z42" i="3"/>
  <c r="AE25" i="9" s="1"/>
  <c r="Z38" i="3"/>
  <c r="AE21" i="9" s="1"/>
  <c r="V34" i="3"/>
  <c r="AC17" i="9" s="1"/>
  <c r="AO41" i="9"/>
  <c r="AO18" i="9"/>
  <c r="AN27" i="7"/>
  <c r="AL18" i="7"/>
  <c r="AQ41" i="9"/>
  <c r="AQ50" i="9"/>
  <c r="AP41" i="9"/>
  <c r="AN22" i="9"/>
  <c r="AO27" i="7"/>
  <c r="AQ27" i="7"/>
  <c r="AB36" i="3"/>
  <c r="AG19" i="9" s="1"/>
  <c r="S27" i="3"/>
  <c r="AL46" i="9"/>
  <c r="AM39" i="9"/>
  <c r="AN32" i="7"/>
  <c r="S29" i="3"/>
  <c r="AL39" i="9"/>
  <c r="AQ29" i="7"/>
  <c r="S42" i="3"/>
  <c r="AB41" i="3"/>
  <c r="AG24" i="9" s="1"/>
  <c r="T38" i="3"/>
  <c r="AA21" i="9" s="1"/>
  <c r="W34" i="3"/>
  <c r="AD17" i="9" s="1"/>
  <c r="AB27" i="3"/>
  <c r="AG27" i="7" s="1"/>
  <c r="AM58" i="9"/>
  <c r="AN41" i="9"/>
  <c r="AP26" i="9"/>
  <c r="AQ22" i="9"/>
  <c r="AP18" i="9"/>
  <c r="AQ31" i="7"/>
  <c r="AN30" i="7"/>
  <c r="AL29" i="7"/>
  <c r="AM26" i="7"/>
  <c r="AA39" i="3"/>
  <c r="AF22" i="9" s="1"/>
  <c r="AA30" i="3"/>
  <c r="AF30" i="7" s="1"/>
  <c r="Z25" i="3"/>
  <c r="AE25" i="7" s="1"/>
  <c r="AL18" i="9"/>
  <c r="W39" i="3"/>
  <c r="AD22" i="9" s="1"/>
  <c r="U30" i="3"/>
  <c r="AB30" i="7" s="1"/>
  <c r="AL41" i="9"/>
  <c r="AQ26" i="9"/>
  <c r="AP22" i="9"/>
  <c r="AQ18" i="9"/>
  <c r="AO30" i="7"/>
  <c r="AM29" i="7"/>
  <c r="AL26" i="7"/>
  <c r="AN20" i="7"/>
  <c r="V57" i="3"/>
  <c r="AC40" i="9" s="1"/>
  <c r="AB40" i="3"/>
  <c r="AG23" i="9" s="1"/>
  <c r="U35" i="3"/>
  <c r="AB18" i="9" s="1"/>
  <c r="M29" i="7"/>
  <c r="AT29" i="7" s="1"/>
  <c r="AU29" i="7" s="1"/>
  <c r="AA27" i="3"/>
  <c r="AF27" i="7" s="1"/>
  <c r="AN20" i="9"/>
  <c r="V32" i="3"/>
  <c r="AC32" i="7" s="1"/>
  <c r="AN26" i="9"/>
  <c r="AL25" i="9"/>
  <c r="AL21" i="9"/>
  <c r="AM25" i="7"/>
  <c r="AM23" i="3"/>
  <c r="AQ47" i="3"/>
  <c r="V64" i="3"/>
  <c r="AC47" i="9" s="1"/>
  <c r="AA42" i="3"/>
  <c r="AF25" i="9" s="1"/>
  <c r="U42" i="3"/>
  <c r="AB25" i="9" s="1"/>
  <c r="AA38" i="3"/>
  <c r="AF21" i="9" s="1"/>
  <c r="U38" i="3"/>
  <c r="AB21" i="9" s="1"/>
  <c r="Z34" i="3"/>
  <c r="AE17" i="9" s="1"/>
  <c r="T34" i="3"/>
  <c r="AA17" i="9" s="1"/>
  <c r="AA21" i="3"/>
  <c r="AF21" i="7" s="1"/>
  <c r="S17" i="3"/>
  <c r="V20" i="3"/>
  <c r="AC20" i="7" s="1"/>
  <c r="AO48" i="9"/>
  <c r="AP47" i="9"/>
  <c r="AQ48" i="9"/>
  <c r="AL43" i="9"/>
  <c r="AN34" i="9"/>
  <c r="AM26" i="9"/>
  <c r="AQ25" i="9"/>
  <c r="AN25" i="9"/>
  <c r="AQ21" i="9"/>
  <c r="AN21" i="9"/>
  <c r="AM17" i="9"/>
  <c r="AL17" i="9"/>
  <c r="AP25" i="7"/>
  <c r="AN21" i="7"/>
  <c r="M41" i="9"/>
  <c r="AT41" i="9" s="1"/>
  <c r="AU41" i="9" s="1"/>
  <c r="M26" i="9"/>
  <c r="AT26" i="9" s="1"/>
  <c r="AU26" i="9" s="1"/>
  <c r="AA64" i="3"/>
  <c r="AF47" i="9" s="1"/>
  <c r="U58" i="3"/>
  <c r="AB41" i="9" s="1"/>
  <c r="T57" i="3"/>
  <c r="AA40" i="9" s="1"/>
  <c r="AB42" i="3"/>
  <c r="AG25" i="9" s="1"/>
  <c r="V42" i="3"/>
  <c r="AC25" i="9" s="1"/>
  <c r="AB38" i="3"/>
  <c r="AG21" i="9" s="1"/>
  <c r="V38" i="3"/>
  <c r="AC21" i="9" s="1"/>
  <c r="W35" i="3"/>
  <c r="AD18" i="9" s="1"/>
  <c r="AA34" i="3"/>
  <c r="AF17" i="9" s="1"/>
  <c r="U34" i="3"/>
  <c r="AB17" i="9" s="1"/>
  <c r="T25" i="3"/>
  <c r="AA25" i="7" s="1"/>
  <c r="V27" i="3"/>
  <c r="AC27" i="7" s="1"/>
  <c r="AN28" i="9"/>
  <c r="AM23" i="9"/>
  <c r="AP31" i="7"/>
  <c r="V55" i="3"/>
  <c r="AC38" i="9" s="1"/>
  <c r="V45" i="3"/>
  <c r="AC28" i="9" s="1"/>
  <c r="AP36" i="9"/>
  <c r="AQ28" i="9"/>
  <c r="AQ24" i="9"/>
  <c r="AM24" i="7"/>
  <c r="AQ21" i="7"/>
  <c r="AO20" i="7"/>
  <c r="AL17" i="7"/>
  <c r="Z75" i="3"/>
  <c r="AE58" i="9" s="1"/>
  <c r="W67" i="3"/>
  <c r="AD50" i="9" s="1"/>
  <c r="AB20" i="3"/>
  <c r="AG20" i="7" s="1"/>
  <c r="AM35" i="9"/>
  <c r="AQ20" i="7"/>
  <c r="Z62" i="3"/>
  <c r="AE45" i="9" s="1"/>
  <c r="AA20" i="3"/>
  <c r="AF20" i="7" s="1"/>
  <c r="AM49" i="9"/>
  <c r="AN52" i="9"/>
  <c r="AO50" i="9"/>
  <c r="AP49" i="9"/>
  <c r="AM36" i="9"/>
  <c r="AO24" i="9"/>
  <c r="AL20" i="9"/>
  <c r="AM19" i="9"/>
  <c r="AM32" i="7"/>
  <c r="AP28" i="7"/>
  <c r="AP20" i="7"/>
  <c r="M37" i="9"/>
  <c r="AT37" i="9" s="1"/>
  <c r="AU37" i="9" s="1"/>
  <c r="AB65" i="3"/>
  <c r="AG48" i="9" s="1"/>
  <c r="U54" i="3"/>
  <c r="AB37" i="9" s="1"/>
  <c r="Z43" i="3"/>
  <c r="AE26" i="9" s="1"/>
  <c r="V40" i="3"/>
  <c r="AC23" i="9" s="1"/>
  <c r="W36" i="3"/>
  <c r="AD19" i="9" s="1"/>
  <c r="S31" i="3"/>
  <c r="T21" i="3"/>
  <c r="AA21" i="7" s="1"/>
  <c r="U20" i="3"/>
  <c r="AB20" i="7" s="1"/>
  <c r="U31" i="3"/>
  <c r="AB31" i="7" s="1"/>
  <c r="U27" i="3"/>
  <c r="AB27" i="7" s="1"/>
  <c r="AM47" i="3"/>
  <c r="M43" i="9"/>
  <c r="AT43" i="9" s="1"/>
  <c r="AU43" i="9" s="1"/>
  <c r="M38" i="9"/>
  <c r="AT38" i="9" s="1"/>
  <c r="AU38" i="9" s="1"/>
  <c r="AB69" i="3"/>
  <c r="AG52" i="9" s="1"/>
  <c r="V68" i="3"/>
  <c r="AC51" i="9" s="1"/>
  <c r="Z66" i="3"/>
  <c r="AE49" i="9" s="1"/>
  <c r="AB64" i="3"/>
  <c r="AG47" i="9" s="1"/>
  <c r="W63" i="3"/>
  <c r="AD46" i="9" s="1"/>
  <c r="AB61" i="3"/>
  <c r="AG44" i="9" s="1"/>
  <c r="V60" i="3"/>
  <c r="AC43" i="9" s="1"/>
  <c r="V58" i="3"/>
  <c r="AC41" i="9" s="1"/>
  <c r="Z57" i="3"/>
  <c r="AE40" i="9" s="1"/>
  <c r="V54" i="3"/>
  <c r="AC37" i="9" s="1"/>
  <c r="Z53" i="3"/>
  <c r="AE36" i="9" s="1"/>
  <c r="AB50" i="3"/>
  <c r="AG33" i="9" s="1"/>
  <c r="W45" i="3"/>
  <c r="AD28" i="9" s="1"/>
  <c r="AA43" i="3"/>
  <c r="AF26" i="9" s="1"/>
  <c r="T43" i="3"/>
  <c r="AA26" i="9" s="1"/>
  <c r="AA68" i="3"/>
  <c r="AF51" i="9" s="1"/>
  <c r="AA60" i="3"/>
  <c r="AF43" i="9" s="1"/>
  <c r="AB58" i="3"/>
  <c r="AG41" i="9" s="1"/>
  <c r="AB54" i="3"/>
  <c r="AG37" i="9" s="1"/>
  <c r="AA53" i="3"/>
  <c r="AF36" i="9" s="1"/>
  <c r="S45" i="3"/>
  <c r="S43" i="3"/>
  <c r="U43" i="3"/>
  <c r="AB26" i="9" s="1"/>
  <c r="M51" i="9"/>
  <c r="AT51" i="9" s="1"/>
  <c r="AU51" i="9" s="1"/>
  <c r="AB68" i="3"/>
  <c r="AG51" i="9" s="1"/>
  <c r="AB60" i="3"/>
  <c r="AG43" i="9" s="1"/>
  <c r="W43" i="3"/>
  <c r="AD26" i="9" s="1"/>
  <c r="Z17" i="3"/>
  <c r="AE17" i="7" s="1"/>
  <c r="AQ46" i="9"/>
  <c r="AN46" i="9"/>
  <c r="AM45" i="9"/>
  <c r="AL45" i="9"/>
  <c r="AP39" i="9"/>
  <c r="AQ39" i="9"/>
  <c r="AP31" i="9"/>
  <c r="AN31" i="7"/>
  <c r="AO31" i="7"/>
  <c r="AQ28" i="7"/>
  <c r="AO21" i="7"/>
  <c r="AB75" i="3"/>
  <c r="AG58" i="9" s="1"/>
  <c r="T75" i="3"/>
  <c r="AA58" i="9" s="1"/>
  <c r="S67" i="3"/>
  <c r="Z67" i="3"/>
  <c r="AE50" i="9" s="1"/>
  <c r="T67" i="3"/>
  <c r="AA50" i="9" s="1"/>
  <c r="AB66" i="3"/>
  <c r="AG49" i="9" s="1"/>
  <c r="T66" i="3"/>
  <c r="AA49" i="9" s="1"/>
  <c r="AR59" i="3"/>
  <c r="V56" i="3"/>
  <c r="AC39" i="9" s="1"/>
  <c r="S36" i="3"/>
  <c r="AK36" i="3" s="1"/>
  <c r="T36" i="3"/>
  <c r="AA19" i="9" s="1"/>
  <c r="AN58" i="9"/>
  <c r="AP50" i="9"/>
  <c r="AM50" i="9"/>
  <c r="AL49" i="9"/>
  <c r="AM46" i="9"/>
  <c r="AO46" i="9"/>
  <c r="AO45" i="9"/>
  <c r="AN45" i="9"/>
  <c r="AN35" i="9"/>
  <c r="AO34" i="9"/>
  <c r="AO32" i="9"/>
  <c r="AQ31" i="9"/>
  <c r="AP28" i="9"/>
  <c r="AM28" i="9"/>
  <c r="AN24" i="9"/>
  <c r="AL24" i="9"/>
  <c r="AL23" i="9"/>
  <c r="AM20" i="9"/>
  <c r="AN19" i="9"/>
  <c r="AL31" i="7"/>
  <c r="AM31" i="7"/>
  <c r="AN29" i="7"/>
  <c r="AL25" i="7"/>
  <c r="AM21" i="7"/>
  <c r="AP21" i="7"/>
  <c r="AN17" i="7"/>
  <c r="M50" i="9"/>
  <c r="AT50" i="9" s="1"/>
  <c r="AU50" i="9" s="1"/>
  <c r="M46" i="9"/>
  <c r="AT46" i="9" s="1"/>
  <c r="AU46" i="9" s="1"/>
  <c r="S75" i="3"/>
  <c r="W75" i="3"/>
  <c r="AD58" i="9" s="1"/>
  <c r="AB67" i="3"/>
  <c r="AG50" i="9" s="1"/>
  <c r="V67" i="3"/>
  <c r="AC50" i="9" s="1"/>
  <c r="S66" i="3"/>
  <c r="W66" i="3"/>
  <c r="AD49" i="9" s="1"/>
  <c r="AB63" i="3"/>
  <c r="AG46" i="9" s="1"/>
  <c r="V63" i="3"/>
  <c r="AC46" i="9" s="1"/>
  <c r="S62" i="3"/>
  <c r="W62" i="3"/>
  <c r="AD45" i="9" s="1"/>
  <c r="V53" i="3"/>
  <c r="AC36" i="9" s="1"/>
  <c r="AA51" i="3"/>
  <c r="AF34" i="9" s="1"/>
  <c r="AB45" i="3"/>
  <c r="AG28" i="9" s="1"/>
  <c r="U45" i="3"/>
  <c r="AB28" i="9" s="1"/>
  <c r="Z41" i="3"/>
  <c r="AE24" i="9" s="1"/>
  <c r="AA40" i="3"/>
  <c r="AF23" i="9" s="1"/>
  <c r="U40" i="3"/>
  <c r="AB23" i="9" s="1"/>
  <c r="Z37" i="3"/>
  <c r="AE20" i="9" s="1"/>
  <c r="AA36" i="3"/>
  <c r="AF19" i="9" s="1"/>
  <c r="V36" i="3"/>
  <c r="AC19" i="9" s="1"/>
  <c r="S25" i="3"/>
  <c r="W25" i="3"/>
  <c r="AD25" i="7" s="1"/>
  <c r="S21" i="3"/>
  <c r="V21" i="3"/>
  <c r="AC21" i="7" s="1"/>
  <c r="AA31" i="3"/>
  <c r="AF31" i="7" s="1"/>
  <c r="T31" i="3"/>
  <c r="AA31" i="7" s="1"/>
  <c r="AB17" i="3"/>
  <c r="AG17" i="7" s="1"/>
  <c r="U17" i="3"/>
  <c r="AB17" i="7" s="1"/>
  <c r="AL58" i="9"/>
  <c r="AQ58" i="9"/>
  <c r="AN50" i="9"/>
  <c r="AQ49" i="9"/>
  <c r="AO49" i="9"/>
  <c r="AQ23" i="9"/>
  <c r="AO23" i="9"/>
  <c r="AQ19" i="9"/>
  <c r="AL19" i="9"/>
  <c r="AO25" i="7"/>
  <c r="AQ25" i="7"/>
  <c r="AP17" i="7"/>
  <c r="AM17" i="7"/>
  <c r="AM59" i="3"/>
  <c r="M39" i="9"/>
  <c r="AT39" i="9" s="1"/>
  <c r="AU39" i="9" s="1"/>
  <c r="S63" i="3"/>
  <c r="Z63" i="3"/>
  <c r="AE46" i="9" s="1"/>
  <c r="T63" i="3"/>
  <c r="AA46" i="9" s="1"/>
  <c r="AB62" i="3"/>
  <c r="AG45" i="9" s="1"/>
  <c r="T62" i="3"/>
  <c r="AA45" i="9" s="1"/>
  <c r="S40" i="3"/>
  <c r="W40" i="3"/>
  <c r="AD23" i="9" s="1"/>
  <c r="AA25" i="3"/>
  <c r="AF25" i="7" s="1"/>
  <c r="U25" i="3"/>
  <c r="AB25" i="7" s="1"/>
  <c r="AB21" i="3"/>
  <c r="AG21" i="7" s="1"/>
  <c r="W21" i="3"/>
  <c r="AD21" i="7" s="1"/>
  <c r="W31" i="3"/>
  <c r="AD31" i="7" s="1"/>
  <c r="M25" i="7"/>
  <c r="AT25" i="7" s="1"/>
  <c r="AU25" i="7" s="1"/>
  <c r="AA17" i="3"/>
  <c r="AF17" i="7" s="1"/>
  <c r="V17" i="3"/>
  <c r="AC17" i="7" s="1"/>
  <c r="AP58" i="9"/>
  <c r="AO58" i="9"/>
  <c r="AL50" i="9"/>
  <c r="AN49" i="9"/>
  <c r="AP46" i="9"/>
  <c r="AQ45" i="9"/>
  <c r="AP45" i="9"/>
  <c r="AO39" i="9"/>
  <c r="AO36" i="9"/>
  <c r="AN36" i="9"/>
  <c r="AO31" i="9"/>
  <c r="AL28" i="9"/>
  <c r="AM24" i="9"/>
  <c r="AN23" i="9"/>
  <c r="AP20" i="9"/>
  <c r="AO19" i="9"/>
  <c r="AP19" i="9"/>
  <c r="AL32" i="7"/>
  <c r="AP29" i="7"/>
  <c r="AN25" i="7"/>
  <c r="AP22" i="7"/>
  <c r="AL21" i="7"/>
  <c r="AQ17" i="7"/>
  <c r="AO17" i="7"/>
  <c r="M58" i="9"/>
  <c r="AT58" i="9" s="1"/>
  <c r="AU58" i="9" s="1"/>
  <c r="M49" i="9"/>
  <c r="AT49" i="9" s="1"/>
  <c r="AU49" i="9" s="1"/>
  <c r="M45" i="9"/>
  <c r="AT45" i="9" s="1"/>
  <c r="AU45" i="9" s="1"/>
  <c r="M34" i="9"/>
  <c r="AT34" i="9" s="1"/>
  <c r="AU34" i="9" s="1"/>
  <c r="M28" i="9"/>
  <c r="AT28" i="9" s="1"/>
  <c r="AU28" i="9" s="1"/>
  <c r="U75" i="3"/>
  <c r="AB58" i="9" s="1"/>
  <c r="AA67" i="3"/>
  <c r="AF50" i="9" s="1"/>
  <c r="U66" i="3"/>
  <c r="AB49" i="9" s="1"/>
  <c r="AA63" i="3"/>
  <c r="AF46" i="9" s="1"/>
  <c r="U62" i="3"/>
  <c r="AB45" i="9" s="1"/>
  <c r="AA58" i="3"/>
  <c r="AF41" i="9" s="1"/>
  <c r="S57" i="3"/>
  <c r="W57" i="3"/>
  <c r="AD40" i="9" s="1"/>
  <c r="AA56" i="3"/>
  <c r="AF39" i="9" s="1"/>
  <c r="T53" i="3"/>
  <c r="AA36" i="9" s="1"/>
  <c r="V51" i="3"/>
  <c r="AC34" i="9" s="1"/>
  <c r="Z49" i="3"/>
  <c r="AE32" i="9" s="1"/>
  <c r="Z45" i="3"/>
  <c r="AE28" i="9" s="1"/>
  <c r="T45" i="3"/>
  <c r="AA28" i="9" s="1"/>
  <c r="AB43" i="3"/>
  <c r="AG26" i="9" s="1"/>
  <c r="T41" i="3"/>
  <c r="AA24" i="9" s="1"/>
  <c r="Z40" i="3"/>
  <c r="AE23" i="9" s="1"/>
  <c r="T40" i="3"/>
  <c r="AA23" i="9" s="1"/>
  <c r="T37" i="3"/>
  <c r="AA20" i="9" s="1"/>
  <c r="Z36" i="3"/>
  <c r="AE19" i="9" s="1"/>
  <c r="U36" i="3"/>
  <c r="AB19" i="9" s="1"/>
  <c r="S32" i="3"/>
  <c r="AB25" i="3"/>
  <c r="AG25" i="7" s="1"/>
  <c r="Z21" i="3"/>
  <c r="AE21" i="7" s="1"/>
  <c r="U21" i="3"/>
  <c r="AB21" i="7" s="1"/>
  <c r="AB18" i="3"/>
  <c r="AG18" i="7" s="1"/>
  <c r="Z31" i="3"/>
  <c r="AE31" i="7" s="1"/>
  <c r="W27" i="3"/>
  <c r="AD27" i="7" s="1"/>
  <c r="W17" i="3"/>
  <c r="AD17" i="7" s="1"/>
  <c r="T17" i="3"/>
  <c r="AA17" i="7" s="1"/>
  <c r="AL52" i="9"/>
  <c r="AM44" i="9"/>
  <c r="AQ35" i="9"/>
  <c r="AL35" i="9"/>
  <c r="AO28" i="7"/>
  <c r="AN28" i="7"/>
  <c r="AL22" i="7"/>
  <c r="AP18" i="7"/>
  <c r="AM18" i="7"/>
  <c r="W69" i="3"/>
  <c r="AD52" i="9" s="1"/>
  <c r="T69" i="3"/>
  <c r="AA52" i="9" s="1"/>
  <c r="W65" i="3"/>
  <c r="AD48" i="9" s="1"/>
  <c r="T65" i="3"/>
  <c r="AA48" i="9" s="1"/>
  <c r="W61" i="3"/>
  <c r="AD44" i="9" s="1"/>
  <c r="T61" i="3"/>
  <c r="AA44" i="9" s="1"/>
  <c r="AB55" i="3"/>
  <c r="AG38" i="9" s="1"/>
  <c r="W55" i="3"/>
  <c r="AD38" i="9" s="1"/>
  <c r="T55" i="3"/>
  <c r="AA38" i="9" s="1"/>
  <c r="V52" i="3"/>
  <c r="AC35" i="9" s="1"/>
  <c r="U50" i="3"/>
  <c r="AB33" i="9" s="1"/>
  <c r="AA49" i="3"/>
  <c r="AF32" i="9" s="1"/>
  <c r="T49" i="3"/>
  <c r="AA32" i="9" s="1"/>
  <c r="AB28" i="3"/>
  <c r="AG28" i="7" s="1"/>
  <c r="Z28" i="3"/>
  <c r="AE28" i="7" s="1"/>
  <c r="V28" i="3"/>
  <c r="AC28" i="7" s="1"/>
  <c r="T28" i="3"/>
  <c r="AA28" i="7" s="1"/>
  <c r="S18" i="3"/>
  <c r="W18" i="3"/>
  <c r="AD18" i="7" s="1"/>
  <c r="M28" i="7"/>
  <c r="AT28" i="7" s="1"/>
  <c r="AU28" i="7" s="1"/>
  <c r="AM52" i="9"/>
  <c r="AP52" i="9"/>
  <c r="AL51" i="9"/>
  <c r="AL48" i="9"/>
  <c r="AQ47" i="9"/>
  <c r="AN47" i="9"/>
  <c r="AL44" i="9"/>
  <c r="AQ44" i="9"/>
  <c r="AP43" i="9"/>
  <c r="AQ43" i="9"/>
  <c r="AP38" i="9"/>
  <c r="AQ38" i="9"/>
  <c r="AP35" i="9"/>
  <c r="AL34" i="9"/>
  <c r="AM34" i="9"/>
  <c r="AL33" i="9"/>
  <c r="AL32" i="9"/>
  <c r="AM32" i="9"/>
  <c r="AP24" i="9"/>
  <c r="AM22" i="9"/>
  <c r="AO22" i="9"/>
  <c r="AO20" i="9"/>
  <c r="AQ20" i="9"/>
  <c r="AN18" i="9"/>
  <c r="AP32" i="7"/>
  <c r="AQ32" i="7"/>
  <c r="AL30" i="7"/>
  <c r="AQ26" i="7"/>
  <c r="AO26" i="7"/>
  <c r="AO22" i="7"/>
  <c r="AO18" i="7"/>
  <c r="AQ18" i="7"/>
  <c r="M36" i="9"/>
  <c r="AT36" i="9" s="1"/>
  <c r="AU36" i="9" s="1"/>
  <c r="AA75" i="3"/>
  <c r="AF58" i="9" s="1"/>
  <c r="S69" i="3"/>
  <c r="Z69" i="3"/>
  <c r="AE52" i="9" s="1"/>
  <c r="U69" i="3"/>
  <c r="AB52" i="9" s="1"/>
  <c r="W68" i="3"/>
  <c r="AD51" i="9" s="1"/>
  <c r="T68" i="3"/>
  <c r="AA51" i="9" s="1"/>
  <c r="AA66" i="3"/>
  <c r="AF49" i="9" s="1"/>
  <c r="S65" i="3"/>
  <c r="Z65" i="3"/>
  <c r="AE48" i="9" s="1"/>
  <c r="U65" i="3"/>
  <c r="AB48" i="9" s="1"/>
  <c r="W64" i="3"/>
  <c r="AD47" i="9" s="1"/>
  <c r="T64" i="3"/>
  <c r="AA47" i="9" s="1"/>
  <c r="AA62" i="3"/>
  <c r="AF45" i="9" s="1"/>
  <c r="S61" i="3"/>
  <c r="Z61" i="3"/>
  <c r="AE44" i="9" s="1"/>
  <c r="U61" i="3"/>
  <c r="AB44" i="9" s="1"/>
  <c r="W60" i="3"/>
  <c r="AD43" i="9" s="1"/>
  <c r="T60" i="3"/>
  <c r="AA43" i="9" s="1"/>
  <c r="S55" i="3"/>
  <c r="Z55" i="3"/>
  <c r="AE38" i="9" s="1"/>
  <c r="U55" i="3"/>
  <c r="AB38" i="9" s="1"/>
  <c r="AA54" i="3"/>
  <c r="AF37" i="9" s="1"/>
  <c r="S53" i="3"/>
  <c r="W53" i="3"/>
  <c r="AD36" i="9" s="1"/>
  <c r="AA52" i="3"/>
  <c r="AF35" i="9" s="1"/>
  <c r="AB51" i="3"/>
  <c r="AG34" i="9" s="1"/>
  <c r="W51" i="3"/>
  <c r="AD34" i="9" s="1"/>
  <c r="T51" i="3"/>
  <c r="AA34" i="9" s="1"/>
  <c r="V50" i="3"/>
  <c r="AC33" i="9" s="1"/>
  <c r="V49" i="3"/>
  <c r="AC32" i="9" s="1"/>
  <c r="V48" i="3"/>
  <c r="AC31" i="9" s="1"/>
  <c r="V41" i="3"/>
  <c r="AC24" i="9" s="1"/>
  <c r="U39" i="3"/>
  <c r="AB22" i="9" s="1"/>
  <c r="AB37" i="3"/>
  <c r="AG20" i="9" s="1"/>
  <c r="Z32" i="3"/>
  <c r="AE32" i="7" s="1"/>
  <c r="U22" i="3"/>
  <c r="AB22" i="7" s="1"/>
  <c r="S20" i="3"/>
  <c r="W20" i="3"/>
  <c r="AD20" i="7" s="1"/>
  <c r="Z18" i="3"/>
  <c r="AE18" i="7" s="1"/>
  <c r="T18" i="3"/>
  <c r="AA18" i="7" s="1"/>
  <c r="AN48" i="9"/>
  <c r="AL38" i="9"/>
  <c r="AM38" i="9"/>
  <c r="AN33" i="9"/>
  <c r="M35" i="9"/>
  <c r="AT35" i="9" s="1"/>
  <c r="AU35" i="9" s="1"/>
  <c r="M32" i="9"/>
  <c r="AT32" i="9" s="1"/>
  <c r="AU32" i="9" s="1"/>
  <c r="AQ52" i="9"/>
  <c r="AO52" i="9"/>
  <c r="AP51" i="9"/>
  <c r="AM51" i="9"/>
  <c r="AP48" i="9"/>
  <c r="AM48" i="9"/>
  <c r="AO47" i="9"/>
  <c r="AP44" i="9"/>
  <c r="AO44" i="9"/>
  <c r="AO43" i="9"/>
  <c r="AN43" i="9"/>
  <c r="AO38" i="9"/>
  <c r="AN38" i="9"/>
  <c r="AO35" i="9"/>
  <c r="AP34" i="9"/>
  <c r="AQ34" i="9"/>
  <c r="AP33" i="9"/>
  <c r="AM33" i="9"/>
  <c r="AP32" i="9"/>
  <c r="AQ32" i="9"/>
  <c r="AM31" i="9"/>
  <c r="AL31" i="9"/>
  <c r="AL22" i="9"/>
  <c r="AM18" i="9"/>
  <c r="AO32" i="7"/>
  <c r="AM30" i="7"/>
  <c r="AP30" i="7"/>
  <c r="AM28" i="7"/>
  <c r="AL28" i="7"/>
  <c r="AN26" i="7"/>
  <c r="AN22" i="7"/>
  <c r="AM20" i="7"/>
  <c r="AL20" i="7"/>
  <c r="AN18" i="7"/>
  <c r="M52" i="9"/>
  <c r="AT52" i="9" s="1"/>
  <c r="AU52" i="9" s="1"/>
  <c r="M48" i="9"/>
  <c r="AT48" i="9" s="1"/>
  <c r="AU48" i="9" s="1"/>
  <c r="M44" i="9"/>
  <c r="AT44" i="9" s="1"/>
  <c r="AU44" i="9" s="1"/>
  <c r="M33" i="9"/>
  <c r="AT33" i="9" s="1"/>
  <c r="AU33" i="9" s="1"/>
  <c r="AA69" i="3"/>
  <c r="AF52" i="9" s="1"/>
  <c r="S68" i="3"/>
  <c r="Z68" i="3"/>
  <c r="AE51" i="9" s="1"/>
  <c r="AA65" i="3"/>
  <c r="AF48" i="9" s="1"/>
  <c r="S64" i="3"/>
  <c r="Z64" i="3"/>
  <c r="AE47" i="9" s="1"/>
  <c r="AA61" i="3"/>
  <c r="AF44" i="9" s="1"/>
  <c r="S60" i="3"/>
  <c r="Z60" i="3"/>
  <c r="AE43" i="9" s="1"/>
  <c r="S51" i="3"/>
  <c r="Z51" i="3"/>
  <c r="AE34" i="9" s="1"/>
  <c r="AA50" i="3"/>
  <c r="AF33" i="9" s="1"/>
  <c r="S49" i="3"/>
  <c r="W49" i="3"/>
  <c r="AD32" i="9" s="1"/>
  <c r="AA48" i="3"/>
  <c r="AF31" i="9" s="1"/>
  <c r="S37" i="3"/>
  <c r="AB32" i="3"/>
  <c r="AG32" i="7" s="1"/>
  <c r="S28" i="3"/>
  <c r="AA28" i="3"/>
  <c r="AF28" i="7" s="1"/>
  <c r="W28" i="3"/>
  <c r="AD28" i="7" s="1"/>
  <c r="AA22" i="3"/>
  <c r="AF22" i="7" s="1"/>
  <c r="Z20" i="3"/>
  <c r="AE20" i="7" s="1"/>
  <c r="T20" i="3"/>
  <c r="AA20" i="7" s="1"/>
  <c r="AA18" i="3"/>
  <c r="AF18" i="7" s="1"/>
  <c r="U18" i="3"/>
  <c r="AB18" i="7" s="1"/>
  <c r="AB31" i="3"/>
  <c r="AG31" i="7" s="1"/>
  <c r="V31" i="3"/>
  <c r="AC31" i="7" s="1"/>
  <c r="Z27" i="3"/>
  <c r="AE27" i="7" s="1"/>
  <c r="T24" i="3"/>
  <c r="AA24" i="7" s="1"/>
  <c r="V24" i="3"/>
  <c r="AC24" i="7" s="1"/>
  <c r="Z24" i="3"/>
  <c r="AE24" i="7" s="1"/>
  <c r="AB24" i="3"/>
  <c r="AG24" i="7" s="1"/>
  <c r="S24" i="3"/>
  <c r="M24" i="7"/>
  <c r="AT24" i="7" s="1"/>
  <c r="AU24" i="7" s="1"/>
  <c r="U24" i="3"/>
  <c r="AB24" i="7" s="1"/>
  <c r="W24" i="3"/>
  <c r="AD24" i="7" s="1"/>
  <c r="AA24" i="3"/>
  <c r="AF24" i="7" s="1"/>
  <c r="M22" i="9"/>
  <c r="AT22" i="9" s="1"/>
  <c r="AU22" i="9" s="1"/>
  <c r="T39" i="3"/>
  <c r="AA22" i="9" s="1"/>
  <c r="V39" i="3"/>
  <c r="AC22" i="9" s="1"/>
  <c r="Z39" i="3"/>
  <c r="AE22" i="9" s="1"/>
  <c r="AB39" i="3"/>
  <c r="AG22" i="9" s="1"/>
  <c r="S39" i="3"/>
  <c r="M18" i="9"/>
  <c r="AT18" i="9" s="1"/>
  <c r="AU18" i="9" s="1"/>
  <c r="T35" i="3"/>
  <c r="AA18" i="9" s="1"/>
  <c r="V35" i="3"/>
  <c r="AC18" i="9" s="1"/>
  <c r="Z35" i="3"/>
  <c r="AE18" i="9" s="1"/>
  <c r="AB35" i="3"/>
  <c r="AG18" i="9" s="1"/>
  <c r="S35" i="3"/>
  <c r="M30" i="7"/>
  <c r="AT30" i="7" s="1"/>
  <c r="AU30" i="7" s="1"/>
  <c r="T30" i="3"/>
  <c r="AA30" i="7" s="1"/>
  <c r="V30" i="3"/>
  <c r="AC30" i="7" s="1"/>
  <c r="Z30" i="3"/>
  <c r="AE30" i="7" s="1"/>
  <c r="AB30" i="3"/>
  <c r="AG30" i="7" s="1"/>
  <c r="S30" i="3"/>
  <c r="U29" i="3"/>
  <c r="AB29" i="7" s="1"/>
  <c r="W29" i="3"/>
  <c r="AD29" i="7" s="1"/>
  <c r="AA29" i="3"/>
  <c r="AF29" i="7" s="1"/>
  <c r="T29" i="3"/>
  <c r="AA29" i="7" s="1"/>
  <c r="V29" i="3"/>
  <c r="AC29" i="7" s="1"/>
  <c r="Z29" i="3"/>
  <c r="AE29" i="7" s="1"/>
  <c r="AB29" i="3"/>
  <c r="AG29" i="7" s="1"/>
  <c r="AN39" i="9"/>
  <c r="AN31" i="9"/>
  <c r="AO24" i="7"/>
  <c r="AQ24" i="7"/>
  <c r="AQ23" i="3"/>
  <c r="Z58" i="3"/>
  <c r="AE41" i="9" s="1"/>
  <c r="AB57" i="3"/>
  <c r="AG40" i="9" s="1"/>
  <c r="S56" i="3"/>
  <c r="W56" i="3"/>
  <c r="AD39" i="9" s="1"/>
  <c r="T56" i="3"/>
  <c r="AA39" i="9" s="1"/>
  <c r="Z54" i="3"/>
  <c r="AE37" i="9" s="1"/>
  <c r="AB53" i="3"/>
  <c r="AG36" i="9" s="1"/>
  <c r="S52" i="3"/>
  <c r="W52" i="3"/>
  <c r="AD35" i="9" s="1"/>
  <c r="T52" i="3"/>
  <c r="AA35" i="9" s="1"/>
  <c r="Z50" i="3"/>
  <c r="AE33" i="9" s="1"/>
  <c r="AB49" i="3"/>
  <c r="AG32" i="9" s="1"/>
  <c r="S48" i="3"/>
  <c r="W48" i="3"/>
  <c r="AD31" i="9" s="1"/>
  <c r="T48" i="3"/>
  <c r="AA31" i="9" s="1"/>
  <c r="AR46" i="3"/>
  <c r="AB22" i="3"/>
  <c r="AG22" i="7" s="1"/>
  <c r="V22" i="3"/>
  <c r="AC22" i="7" s="1"/>
  <c r="M26" i="7"/>
  <c r="AT26" i="7" s="1"/>
  <c r="AU26" i="7" s="1"/>
  <c r="U26" i="3"/>
  <c r="AB26" i="7" s="1"/>
  <c r="W26" i="3"/>
  <c r="AD26" i="7" s="1"/>
  <c r="AA26" i="3"/>
  <c r="AF26" i="7" s="1"/>
  <c r="T26" i="3"/>
  <c r="AA26" i="7" s="1"/>
  <c r="V26" i="3"/>
  <c r="AC26" i="7" s="1"/>
  <c r="Z26" i="3"/>
  <c r="AE26" i="7" s="1"/>
  <c r="AB26" i="3"/>
  <c r="AG26" i="7" s="1"/>
  <c r="S26" i="3"/>
  <c r="AN24" i="7"/>
  <c r="AM46" i="3"/>
  <c r="M31" i="9"/>
  <c r="AT31" i="9" s="1"/>
  <c r="AU31" i="9" s="1"/>
  <c r="AB56" i="3"/>
  <c r="AG39" i="9" s="1"/>
  <c r="U56" i="3"/>
  <c r="AB39" i="9" s="1"/>
  <c r="AB52" i="3"/>
  <c r="AG35" i="9" s="1"/>
  <c r="U52" i="3"/>
  <c r="AB35" i="9" s="1"/>
  <c r="AB48" i="3"/>
  <c r="AG31" i="9" s="1"/>
  <c r="U48" i="3"/>
  <c r="AB31" i="9" s="1"/>
  <c r="W22" i="3"/>
  <c r="AD22" i="7" s="1"/>
  <c r="M24" i="9"/>
  <c r="AT24" i="9" s="1"/>
  <c r="AU24" i="9" s="1"/>
  <c r="U41" i="3"/>
  <c r="AB24" i="9" s="1"/>
  <c r="W41" i="3"/>
  <c r="AD24" i="9" s="1"/>
  <c r="AA41" i="3"/>
  <c r="AF24" i="9" s="1"/>
  <c r="M20" i="9"/>
  <c r="AT20" i="9" s="1"/>
  <c r="AU20" i="9" s="1"/>
  <c r="U37" i="3"/>
  <c r="AB20" i="9" s="1"/>
  <c r="W37" i="3"/>
  <c r="AD20" i="9" s="1"/>
  <c r="AA37" i="3"/>
  <c r="AF20" i="9" s="1"/>
  <c r="M32" i="7"/>
  <c r="AT32" i="7" s="1"/>
  <c r="AU32" i="7" s="1"/>
  <c r="U32" i="3"/>
  <c r="AB32" i="7" s="1"/>
  <c r="W32" i="3"/>
  <c r="AD32" i="7" s="1"/>
  <c r="AA32" i="3"/>
  <c r="AF32" i="7" s="1"/>
  <c r="AL24" i="7"/>
  <c r="AM22" i="7"/>
  <c r="AQ22" i="7"/>
  <c r="S58" i="3"/>
  <c r="W58" i="3"/>
  <c r="AD41" i="9" s="1"/>
  <c r="S54" i="3"/>
  <c r="W54" i="3"/>
  <c r="AD37" i="9" s="1"/>
  <c r="S50" i="3"/>
  <c r="W50" i="3"/>
  <c r="AD33" i="9" s="1"/>
  <c r="S22" i="3"/>
  <c r="Z22" i="3"/>
  <c r="AE22" i="7" s="1"/>
  <c r="T22" i="3"/>
  <c r="AA22" i="7" s="1"/>
  <c r="AK35" i="9" l="1"/>
  <c r="X35" i="9" s="1"/>
  <c r="AK52" i="3" s="1"/>
  <c r="AK18" i="9"/>
  <c r="X18" i="9" s="1"/>
  <c r="AK35" i="3" s="1"/>
  <c r="AK44" i="9"/>
  <c r="X44" i="9" s="1"/>
  <c r="AK61" i="3" s="1"/>
  <c r="AK52" i="9"/>
  <c r="X52" i="9" s="1"/>
  <c r="AK69" i="3" s="1"/>
  <c r="AK45" i="9"/>
  <c r="X45" i="9" s="1"/>
  <c r="AK19" i="9"/>
  <c r="AK49" i="9"/>
  <c r="X49" i="9" s="1"/>
  <c r="AK40" i="9"/>
  <c r="X40" i="9" s="1"/>
  <c r="AK39" i="9"/>
  <c r="X39" i="9" s="1"/>
  <c r="AK34" i="9"/>
  <c r="X34" i="9" s="1"/>
  <c r="AK51" i="3" s="1"/>
  <c r="AK47" i="9"/>
  <c r="X47" i="9" s="1"/>
  <c r="AK64" i="3" s="1"/>
  <c r="AK32" i="9"/>
  <c r="X32" i="9" s="1"/>
  <c r="AK38" i="9"/>
  <c r="X38" i="9" s="1"/>
  <c r="AK55" i="3" s="1"/>
  <c r="AK24" i="9"/>
  <c r="X24" i="9" s="1"/>
  <c r="AK58" i="9"/>
  <c r="X58" i="9" s="1"/>
  <c r="AK22" i="9"/>
  <c r="X22" i="9" s="1"/>
  <c r="AK39" i="3" s="1"/>
  <c r="AK48" i="9"/>
  <c r="X48" i="9" s="1"/>
  <c r="AK65" i="3" s="1"/>
  <c r="AK20" i="9"/>
  <c r="X20" i="9" s="1"/>
  <c r="AK46" i="9"/>
  <c r="X46" i="9" s="1"/>
  <c r="AK50" i="9"/>
  <c r="X50" i="9" s="1"/>
  <c r="AK25" i="9"/>
  <c r="X25" i="9" s="1"/>
  <c r="AK37" i="9"/>
  <c r="X37" i="9" s="1"/>
  <c r="AK41" i="9"/>
  <c r="X41" i="9" s="1"/>
  <c r="AK58" i="3" s="1"/>
  <c r="AK31" i="9"/>
  <c r="X31" i="9" s="1"/>
  <c r="AK48" i="3" s="1"/>
  <c r="AK43" i="9"/>
  <c r="X43" i="9" s="1"/>
  <c r="AK51" i="9"/>
  <c r="X51" i="9" s="1"/>
  <c r="AK23" i="9"/>
  <c r="X23" i="9" s="1"/>
  <c r="AK40" i="3" s="1"/>
  <c r="AK28" i="9"/>
  <c r="X28" i="9" s="1"/>
  <c r="AK36" i="9"/>
  <c r="X36" i="9" s="1"/>
  <c r="AK26" i="9"/>
  <c r="X26" i="9" s="1"/>
  <c r="AK21" i="9"/>
  <c r="X21" i="9" s="1"/>
  <c r="AK33" i="9"/>
  <c r="AK29" i="7"/>
  <c r="Z29" i="7" s="1"/>
  <c r="AK29" i="3" s="1"/>
  <c r="AK30" i="7"/>
  <c r="Z30" i="7" s="1"/>
  <c r="AK30" i="3" s="1"/>
  <c r="AK17" i="9"/>
  <c r="X17" i="9" s="1"/>
  <c r="AK34" i="3" s="1"/>
  <c r="AK24" i="7"/>
  <c r="Z24" i="7" s="1"/>
  <c r="AK24" i="3" s="1"/>
  <c r="AK21" i="7"/>
  <c r="Z21" i="7" s="1"/>
  <c r="AK25" i="7"/>
  <c r="Z25" i="7" s="1"/>
  <c r="AK32" i="7"/>
  <c r="Z32" i="7" s="1"/>
  <c r="AK22" i="7"/>
  <c r="Z22" i="7" s="1"/>
  <c r="AK28" i="7"/>
  <c r="Z28" i="7" s="1"/>
  <c r="AK31" i="7"/>
  <c r="Z31" i="7" s="1"/>
  <c r="AK27" i="7"/>
  <c r="Z27" i="7" s="1"/>
  <c r="AK26" i="7"/>
  <c r="Z26" i="7" s="1"/>
  <c r="AK26" i="3" s="1"/>
  <c r="AK19" i="7"/>
  <c r="Z19" i="7" s="1"/>
  <c r="AK18" i="7"/>
  <c r="Z18" i="7" s="1"/>
  <c r="AP18" i="3" s="1"/>
  <c r="AK17" i="7"/>
  <c r="Z17" i="7" s="1"/>
  <c r="AK17" i="3" s="1"/>
  <c r="AK20" i="7"/>
  <c r="Z20" i="7" s="1"/>
  <c r="AK20" i="3" s="1"/>
  <c r="AV19" i="7"/>
  <c r="AV18" i="7"/>
  <c r="AV20" i="7"/>
  <c r="AV23" i="7"/>
  <c r="AV21" i="7"/>
  <c r="AV22" i="7"/>
  <c r="AV17" i="7"/>
  <c r="AV32" i="7"/>
  <c r="AV28" i="7"/>
  <c r="AV26" i="7"/>
  <c r="AV27" i="7"/>
  <c r="AV24" i="7"/>
  <c r="AV31" i="7"/>
  <c r="AV29" i="7"/>
  <c r="AV25" i="7"/>
  <c r="AV30" i="7"/>
  <c r="A38" i="3"/>
  <c r="B22" i="9"/>
  <c r="AM36" i="3"/>
  <c r="AQ50" i="3" l="1"/>
  <c r="AK50" i="3"/>
  <c r="AM50" i="3" s="1"/>
  <c r="AK45" i="3"/>
  <c r="AQ45" i="3" s="1"/>
  <c r="AK67" i="3"/>
  <c r="AM67" i="3" s="1"/>
  <c r="AK49" i="3"/>
  <c r="AM49" i="3" s="1"/>
  <c r="AK57" i="3"/>
  <c r="AM57" i="3" s="1"/>
  <c r="AK38" i="3"/>
  <c r="AM38" i="3" s="1"/>
  <c r="AK63" i="3"/>
  <c r="AQ63" i="3" s="1"/>
  <c r="AK75" i="3"/>
  <c r="AQ75" i="3" s="1"/>
  <c r="AK66" i="3"/>
  <c r="AM66" i="3" s="1"/>
  <c r="AK43" i="3"/>
  <c r="AR43" i="3" s="1"/>
  <c r="AK68" i="3"/>
  <c r="AM68" i="3" s="1"/>
  <c r="AK54" i="3"/>
  <c r="AQ54" i="3" s="1"/>
  <c r="AK37" i="3"/>
  <c r="AR37" i="3" s="1"/>
  <c r="AK41" i="3"/>
  <c r="AQ41" i="3" s="1"/>
  <c r="AK53" i="3"/>
  <c r="AR53" i="3" s="1"/>
  <c r="AK60" i="3"/>
  <c r="AM60" i="3" s="1"/>
  <c r="AK42" i="3"/>
  <c r="AR42" i="3" s="1"/>
  <c r="AK56" i="3"/>
  <c r="AM56" i="3" s="1"/>
  <c r="AK62" i="3"/>
  <c r="AM62" i="3" s="1"/>
  <c r="AQ34" i="3"/>
  <c r="AK22" i="3"/>
  <c r="AR22" i="3" s="1"/>
  <c r="AK27" i="3"/>
  <c r="AR27" i="3" s="1"/>
  <c r="AK32" i="3"/>
  <c r="AQ32" i="3" s="1"/>
  <c r="AK31" i="3"/>
  <c r="AQ31" i="3" s="1"/>
  <c r="AK25" i="3"/>
  <c r="AK19" i="3"/>
  <c r="AK28" i="3"/>
  <c r="AM28" i="3" s="1"/>
  <c r="AK21" i="3"/>
  <c r="AQ21" i="3" s="1"/>
  <c r="AM64" i="3"/>
  <c r="AP64" i="3"/>
  <c r="AV18" i="9"/>
  <c r="AV23" i="9"/>
  <c r="AV19" i="9"/>
  <c r="AV24" i="9"/>
  <c r="AV20" i="9"/>
  <c r="AV25" i="9"/>
  <c r="AV21" i="9"/>
  <c r="AV26" i="9"/>
  <c r="AV22" i="9"/>
  <c r="AV17" i="9"/>
  <c r="AM34" i="3"/>
  <c r="AR34" i="3"/>
  <c r="A39" i="3"/>
  <c r="B23" i="9"/>
  <c r="AQ18" i="3"/>
  <c r="AQ40" i="3"/>
  <c r="AM40" i="3"/>
  <c r="AR64" i="3"/>
  <c r="AQ64" i="3"/>
  <c r="AR58" i="3"/>
  <c r="AQ58" i="3"/>
  <c r="AR18" i="3"/>
  <c r="AQ36" i="3"/>
  <c r="AR36" i="3"/>
  <c r="AR17" i="3"/>
  <c r="AQ17" i="3"/>
  <c r="AN17" i="3"/>
  <c r="AM17" i="3"/>
  <c r="AR20" i="3"/>
  <c r="AQ20" i="3"/>
  <c r="AM20" i="3"/>
  <c r="AR50" i="3"/>
  <c r="AR40" i="3"/>
  <c r="AM58" i="3"/>
  <c r="AQ55" i="3"/>
  <c r="AM55" i="3"/>
  <c r="AR55" i="3"/>
  <c r="AM69" i="3"/>
  <c r="AR69" i="3"/>
  <c r="AQ69" i="3"/>
  <c r="AM18" i="3"/>
  <c r="AM65" i="3"/>
  <c r="AQ65" i="3"/>
  <c r="AR65" i="3"/>
  <c r="AM51" i="3"/>
  <c r="AR51" i="3"/>
  <c r="AQ51" i="3"/>
  <c r="AM61" i="3"/>
  <c r="AQ61" i="3"/>
  <c r="AR61" i="3"/>
  <c r="AQ30" i="3"/>
  <c r="AM30" i="3"/>
  <c r="AR30" i="3"/>
  <c r="AQ39" i="3"/>
  <c r="AR39" i="3"/>
  <c r="AM39" i="3"/>
  <c r="AQ52" i="3"/>
  <c r="AR52" i="3"/>
  <c r="AM52" i="3"/>
  <c r="AR48" i="3"/>
  <c r="AQ48" i="3"/>
  <c r="AM48" i="3"/>
  <c r="AR24" i="3"/>
  <c r="AQ24" i="3"/>
  <c r="AM24" i="3"/>
  <c r="AR26" i="3"/>
  <c r="AQ26" i="3"/>
  <c r="AM26" i="3"/>
  <c r="AR29" i="3"/>
  <c r="AQ29" i="3"/>
  <c r="AM29" i="3"/>
  <c r="AQ35" i="3"/>
  <c r="AM35" i="3"/>
  <c r="AR35" i="3"/>
  <c r="Q44" i="3"/>
  <c r="R44" i="3" s="1"/>
  <c r="Q72" i="3"/>
  <c r="R72" i="3" s="1"/>
  <c r="Q73" i="3"/>
  <c r="R73" i="3" s="1"/>
  <c r="Q76" i="3"/>
  <c r="R76" i="3" s="1"/>
  <c r="Q77" i="3"/>
  <c r="R77" i="3" s="1"/>
  <c r="Q78" i="3"/>
  <c r="R78" i="3" s="1"/>
  <c r="Q79" i="3"/>
  <c r="R79" i="3" s="1"/>
  <c r="Q80" i="3"/>
  <c r="R80" i="3" s="1"/>
  <c r="Q81" i="3"/>
  <c r="R81" i="3" s="1"/>
  <c r="Q82" i="3"/>
  <c r="R82" i="3" s="1"/>
  <c r="Q83" i="3"/>
  <c r="R83" i="3" s="1"/>
  <c r="AR25" i="3" l="1"/>
  <c r="AP25" i="3"/>
  <c r="AM19" i="3"/>
  <c r="AP19" i="3"/>
  <c r="AR38" i="3"/>
  <c r="AM75" i="3"/>
  <c r="AR54" i="3"/>
  <c r="AR75" i="3"/>
  <c r="AM54" i="3"/>
  <c r="AQ49" i="3"/>
  <c r="AQ60" i="3"/>
  <c r="AR49" i="3"/>
  <c r="AR60" i="3"/>
  <c r="AR66" i="3"/>
  <c r="AQ57" i="3"/>
  <c r="AQ37" i="3"/>
  <c r="AQ66" i="3"/>
  <c r="AM42" i="3"/>
  <c r="AM37" i="3"/>
  <c r="AM32" i="3"/>
  <c r="AR68" i="3"/>
  <c r="AQ42" i="3"/>
  <c r="AM22" i="3"/>
  <c r="AR57" i="3"/>
  <c r="AQ68" i="3"/>
  <c r="AM25" i="3"/>
  <c r="AQ25" i="3"/>
  <c r="AR31" i="3"/>
  <c r="AM31" i="3"/>
  <c r="AR21" i="3"/>
  <c r="AQ22" i="3"/>
  <c r="AM41" i="3"/>
  <c r="AQ38" i="3"/>
  <c r="AQ56" i="3"/>
  <c r="AM43" i="3"/>
  <c r="AQ67" i="3"/>
  <c r="AQ62" i="3"/>
  <c r="AR62" i="3"/>
  <c r="AR67" i="3"/>
  <c r="AR63" i="3"/>
  <c r="AM63" i="3"/>
  <c r="AR41" i="3"/>
  <c r="AM27" i="3"/>
  <c r="AR56" i="3"/>
  <c r="AM45" i="3"/>
  <c r="AQ43" i="3"/>
  <c r="AQ27" i="3"/>
  <c r="AR45" i="3"/>
  <c r="AQ28" i="3"/>
  <c r="AQ53" i="3"/>
  <c r="AR32" i="3"/>
  <c r="AR28" i="3"/>
  <c r="AM53" i="3"/>
  <c r="AR19" i="3"/>
  <c r="AQ19" i="3"/>
  <c r="AM21" i="3"/>
  <c r="AW19" i="3"/>
  <c r="S81" i="3"/>
  <c r="AH64" i="9"/>
  <c r="AI64" i="9"/>
  <c r="S82" i="3"/>
  <c r="AH65" i="9"/>
  <c r="AI65" i="9"/>
  <c r="S77" i="3"/>
  <c r="AK77" i="3" s="1"/>
  <c r="AH60" i="9"/>
  <c r="AI60" i="9"/>
  <c r="S78" i="3"/>
  <c r="AK78" i="3" s="1"/>
  <c r="AI61" i="9"/>
  <c r="AH61" i="9"/>
  <c r="AH53" i="9"/>
  <c r="AI53" i="9"/>
  <c r="S79" i="3"/>
  <c r="AK79" i="3" s="1"/>
  <c r="AH62" i="9"/>
  <c r="AI62" i="9"/>
  <c r="S72" i="3"/>
  <c r="AH55" i="9"/>
  <c r="AI55" i="9"/>
  <c r="AM66" i="9"/>
  <c r="AH66" i="9"/>
  <c r="AI66" i="9"/>
  <c r="S73" i="3"/>
  <c r="AH56" i="9"/>
  <c r="AI56" i="9"/>
  <c r="M63" i="9"/>
  <c r="AT63" i="9" s="1"/>
  <c r="AU63" i="9" s="1"/>
  <c r="AH63" i="9"/>
  <c r="AI63" i="9"/>
  <c r="M59" i="9"/>
  <c r="AT59" i="9" s="1"/>
  <c r="AU59" i="9" s="1"/>
  <c r="AH59" i="9"/>
  <c r="AI59" i="9"/>
  <c r="S74" i="3"/>
  <c r="AH57" i="9"/>
  <c r="AI57" i="9"/>
  <c r="AB71" i="3"/>
  <c r="AG54" i="9" s="1"/>
  <c r="AH54" i="9"/>
  <c r="AI54" i="9"/>
  <c r="AH27" i="9"/>
  <c r="AI27" i="9"/>
  <c r="Z81" i="3"/>
  <c r="AE64" i="9" s="1"/>
  <c r="AQ64" i="9"/>
  <c r="AO64" i="9"/>
  <c r="AL66" i="9"/>
  <c r="T81" i="3"/>
  <c r="AA64" i="9" s="1"/>
  <c r="AL62" i="9"/>
  <c r="U77" i="3"/>
  <c r="AB60" i="9" s="1"/>
  <c r="AA77" i="3"/>
  <c r="AF60" i="9" s="1"/>
  <c r="W79" i="3"/>
  <c r="AD62" i="9" s="1"/>
  <c r="AQ60" i="9"/>
  <c r="W74" i="3"/>
  <c r="AD57" i="9" s="1"/>
  <c r="M57" i="9"/>
  <c r="AT57" i="9" s="1"/>
  <c r="AU57" i="9" s="1"/>
  <c r="AO57" i="9"/>
  <c r="AM57" i="9"/>
  <c r="Z71" i="3"/>
  <c r="AE54" i="9" s="1"/>
  <c r="V81" i="3"/>
  <c r="AC64" i="9" s="1"/>
  <c r="AQ62" i="9"/>
  <c r="U79" i="3"/>
  <c r="AB62" i="9" s="1"/>
  <c r="AM60" i="9"/>
  <c r="AL57" i="9"/>
  <c r="AA74" i="3"/>
  <c r="AF57" i="9" s="1"/>
  <c r="W83" i="3"/>
  <c r="AD66" i="9" s="1"/>
  <c r="AP64" i="9"/>
  <c r="AB81" i="3"/>
  <c r="AG64" i="9" s="1"/>
  <c r="AO62" i="9"/>
  <c r="AA79" i="3"/>
  <c r="AF62" i="9" s="1"/>
  <c r="AO60" i="9"/>
  <c r="W77" i="3"/>
  <c r="AD60" i="9" s="1"/>
  <c r="U74" i="3"/>
  <c r="AB57" i="9" s="1"/>
  <c r="Z82" i="3"/>
  <c r="AE65" i="9" s="1"/>
  <c r="AA76" i="3"/>
  <c r="AF59" i="9" s="1"/>
  <c r="T82" i="3"/>
  <c r="AA65" i="9" s="1"/>
  <c r="AQ55" i="9"/>
  <c r="AO65" i="9"/>
  <c r="V78" i="3"/>
  <c r="AC61" i="9" s="1"/>
  <c r="V73" i="3"/>
  <c r="AC56" i="9" s="1"/>
  <c r="M66" i="9"/>
  <c r="AT66" i="9" s="1"/>
  <c r="AU66" i="9" s="1"/>
  <c r="AP56" i="9"/>
  <c r="M54" i="9"/>
  <c r="AT54" i="9" s="1"/>
  <c r="AU54" i="9" s="1"/>
  <c r="AQ65" i="9"/>
  <c r="Z80" i="3"/>
  <c r="AE63" i="9" s="1"/>
  <c r="AO56" i="9"/>
  <c r="AQ56" i="9"/>
  <c r="Z73" i="3"/>
  <c r="AE56" i="9" s="1"/>
  <c r="AL65" i="9"/>
  <c r="W82" i="3"/>
  <c r="AD65" i="9" s="1"/>
  <c r="AN65" i="9"/>
  <c r="AL63" i="9"/>
  <c r="AN56" i="9"/>
  <c r="U73" i="3"/>
  <c r="AB56" i="9" s="1"/>
  <c r="AB73" i="3"/>
  <c r="AG56" i="9" s="1"/>
  <c r="T71" i="3"/>
  <c r="AA54" i="9" s="1"/>
  <c r="M56" i="9"/>
  <c r="AT56" i="9" s="1"/>
  <c r="AU56" i="9" s="1"/>
  <c r="AP65" i="9"/>
  <c r="V82" i="3"/>
  <c r="AC65" i="9" s="1"/>
  <c r="AB82" i="3"/>
  <c r="AG65" i="9" s="1"/>
  <c r="AM56" i="9"/>
  <c r="T73" i="3"/>
  <c r="AA56" i="9" s="1"/>
  <c r="AA73" i="3"/>
  <c r="AF56" i="9" s="1"/>
  <c r="AN54" i="9"/>
  <c r="U82" i="3"/>
  <c r="AB65" i="9" s="1"/>
  <c r="AA82" i="3"/>
  <c r="AF65" i="9" s="1"/>
  <c r="AM65" i="9"/>
  <c r="AN63" i="9"/>
  <c r="AL64" i="9"/>
  <c r="W81" i="3"/>
  <c r="AD64" i="9" s="1"/>
  <c r="AN64" i="9"/>
  <c r="T80" i="3"/>
  <c r="AA63" i="9" s="1"/>
  <c r="AN62" i="9"/>
  <c r="T79" i="3"/>
  <c r="AA62" i="9" s="1"/>
  <c r="Z79" i="3"/>
  <c r="AE62" i="9" s="1"/>
  <c r="AL60" i="9"/>
  <c r="V77" i="3"/>
  <c r="AC60" i="9" s="1"/>
  <c r="AB77" i="3"/>
  <c r="AG60" i="9" s="1"/>
  <c r="AP57" i="9"/>
  <c r="T74" i="3"/>
  <c r="AA57" i="9" s="1"/>
  <c r="Z74" i="3"/>
  <c r="AE57" i="9" s="1"/>
  <c r="M64" i="9"/>
  <c r="AT64" i="9" s="1"/>
  <c r="AU64" i="9" s="1"/>
  <c r="U81" i="3"/>
  <c r="AB64" i="9" s="1"/>
  <c r="AA81" i="3"/>
  <c r="AF64" i="9" s="1"/>
  <c r="AM64" i="9"/>
  <c r="AM62" i="9"/>
  <c r="AP62" i="9"/>
  <c r="V79" i="3"/>
  <c r="AC62" i="9" s="1"/>
  <c r="AB79" i="3"/>
  <c r="AG62" i="9" s="1"/>
  <c r="AB78" i="3"/>
  <c r="AG61" i="9" s="1"/>
  <c r="AP60" i="9"/>
  <c r="T77" i="3"/>
  <c r="AA60" i="9" s="1"/>
  <c r="Z77" i="3"/>
  <c r="AE60" i="9" s="1"/>
  <c r="AN60" i="9"/>
  <c r="AN57" i="9"/>
  <c r="AQ57" i="9"/>
  <c r="V74" i="3"/>
  <c r="AC57" i="9" s="1"/>
  <c r="AB74" i="3"/>
  <c r="AG57" i="9" s="1"/>
  <c r="AQ53" i="9"/>
  <c r="AB80" i="3"/>
  <c r="AG63" i="9" s="1"/>
  <c r="AP61" i="9"/>
  <c r="AL56" i="9"/>
  <c r="W73" i="3"/>
  <c r="AD56" i="9" s="1"/>
  <c r="Z70" i="3"/>
  <c r="AE53" i="9" s="1"/>
  <c r="M62" i="9"/>
  <c r="AT62" i="9" s="1"/>
  <c r="AU62" i="9" s="1"/>
  <c r="T70" i="3"/>
  <c r="AA53" i="9" s="1"/>
  <c r="AN53" i="9"/>
  <c r="AO55" i="9"/>
  <c r="Z72" i="3"/>
  <c r="AE55" i="9" s="1"/>
  <c r="AP63" i="9"/>
  <c r="W80" i="3"/>
  <c r="AD63" i="9" s="1"/>
  <c r="AQ63" i="9"/>
  <c r="V80" i="3"/>
  <c r="AC63" i="9" s="1"/>
  <c r="AO63" i="9"/>
  <c r="T72" i="3"/>
  <c r="AA55" i="9" s="1"/>
  <c r="U72" i="3"/>
  <c r="AB55" i="9" s="1"/>
  <c r="AA72" i="3"/>
  <c r="AF55" i="9" s="1"/>
  <c r="AM55" i="9"/>
  <c r="AL55" i="9"/>
  <c r="W72" i="3"/>
  <c r="AD55" i="9" s="1"/>
  <c r="AN55" i="9"/>
  <c r="AP55" i="9"/>
  <c r="V72" i="3"/>
  <c r="AC55" i="9" s="1"/>
  <c r="AB72" i="3"/>
  <c r="AG55" i="9" s="1"/>
  <c r="M55" i="9"/>
  <c r="AT55" i="9" s="1"/>
  <c r="AU55" i="9" s="1"/>
  <c r="U44" i="3"/>
  <c r="AB27" i="9" s="1"/>
  <c r="AQ27" i="9"/>
  <c r="AP66" i="9"/>
  <c r="V83" i="3"/>
  <c r="AC66" i="9" s="1"/>
  <c r="AB83" i="3"/>
  <c r="AG66" i="9" s="1"/>
  <c r="AN66" i="9"/>
  <c r="T83" i="3"/>
  <c r="AA66" i="9" s="1"/>
  <c r="Z83" i="3"/>
  <c r="AE66" i="9" s="1"/>
  <c r="AQ66" i="9"/>
  <c r="AL61" i="9"/>
  <c r="W78" i="3"/>
  <c r="AD61" i="9" s="1"/>
  <c r="AM59" i="9"/>
  <c r="AQ54" i="9"/>
  <c r="AO54" i="9"/>
  <c r="U71" i="3"/>
  <c r="AB54" i="9" s="1"/>
  <c r="AA71" i="3"/>
  <c r="AF54" i="9" s="1"/>
  <c r="AO53" i="9"/>
  <c r="U70" i="3"/>
  <c r="AB53" i="9" s="1"/>
  <c r="AA70" i="3"/>
  <c r="AF53" i="9" s="1"/>
  <c r="AM53" i="9"/>
  <c r="M53" i="9"/>
  <c r="AT53" i="9" s="1"/>
  <c r="AU53" i="9" s="1"/>
  <c r="AO61" i="9"/>
  <c r="U78" i="3"/>
  <c r="AB61" i="9" s="1"/>
  <c r="AA78" i="3"/>
  <c r="AF61" i="9" s="1"/>
  <c r="AM61" i="9"/>
  <c r="U76" i="3"/>
  <c r="AB59" i="9" s="1"/>
  <c r="AM54" i="9"/>
  <c r="W71" i="3"/>
  <c r="AD54" i="9" s="1"/>
  <c r="AL53" i="9"/>
  <c r="W70" i="3"/>
  <c r="AD53" i="9" s="1"/>
  <c r="S83" i="3"/>
  <c r="AK83" i="3" s="1"/>
  <c r="S71" i="3"/>
  <c r="S70" i="3"/>
  <c r="AO66" i="9"/>
  <c r="U83" i="3"/>
  <c r="AB66" i="9" s="1"/>
  <c r="AA83" i="3"/>
  <c r="AF66" i="9" s="1"/>
  <c r="AN61" i="9"/>
  <c r="T78" i="3"/>
  <c r="AA61" i="9" s="1"/>
  <c r="Z78" i="3"/>
  <c r="AE61" i="9" s="1"/>
  <c r="AQ61" i="9"/>
  <c r="AO59" i="9"/>
  <c r="AL54" i="9"/>
  <c r="AP54" i="9"/>
  <c r="V71" i="3"/>
  <c r="AC54" i="9" s="1"/>
  <c r="AP53" i="9"/>
  <c r="V70" i="3"/>
  <c r="AC53" i="9" s="1"/>
  <c r="AB70" i="3"/>
  <c r="AG53" i="9" s="1"/>
  <c r="M60" i="9"/>
  <c r="AT60" i="9" s="1"/>
  <c r="AU60" i="9" s="1"/>
  <c r="A40" i="3"/>
  <c r="B24" i="9"/>
  <c r="U80" i="3"/>
  <c r="AB63" i="9" s="1"/>
  <c r="AA80" i="3"/>
  <c r="AF63" i="9" s="1"/>
  <c r="AM63" i="9"/>
  <c r="T76" i="3"/>
  <c r="AA59" i="9" s="1"/>
  <c r="Z76" i="3"/>
  <c r="AE59" i="9" s="1"/>
  <c r="AQ59" i="9"/>
  <c r="M65" i="9"/>
  <c r="AT65" i="9" s="1"/>
  <c r="AU65" i="9" s="1"/>
  <c r="M61" i="9"/>
  <c r="AT61" i="9" s="1"/>
  <c r="AU61" i="9" s="1"/>
  <c r="S80" i="3"/>
  <c r="S76" i="3"/>
  <c r="AL59" i="9"/>
  <c r="W76" i="3"/>
  <c r="AD59" i="9" s="1"/>
  <c r="AN59" i="9"/>
  <c r="AP59" i="9"/>
  <c r="V76" i="3"/>
  <c r="AC59" i="9" s="1"/>
  <c r="AB76" i="3"/>
  <c r="AG59" i="9" s="1"/>
  <c r="AL27" i="9"/>
  <c r="S44" i="3"/>
  <c r="Z44" i="3"/>
  <c r="AE27" i="9" s="1"/>
  <c r="T44" i="3"/>
  <c r="AA27" i="9" s="1"/>
  <c r="AP27" i="9"/>
  <c r="AN27" i="9"/>
  <c r="AB44" i="3"/>
  <c r="AG27" i="9" s="1"/>
  <c r="V44" i="3"/>
  <c r="AC27" i="9" s="1"/>
  <c r="AO27" i="9"/>
  <c r="AM27" i="9"/>
  <c r="M27" i="9"/>
  <c r="AT27" i="9" s="1"/>
  <c r="AU27" i="9" s="1"/>
  <c r="AA44" i="3"/>
  <c r="AF27" i="9" s="1"/>
  <c r="W44" i="3"/>
  <c r="AD27" i="9" s="1"/>
  <c r="AK60" i="9" l="1"/>
  <c r="AK66" i="9"/>
  <c r="AK57" i="9"/>
  <c r="X57" i="9" s="1"/>
  <c r="AK63" i="9"/>
  <c r="X63" i="9" s="1"/>
  <c r="AK80" i="3" s="1"/>
  <c r="AK54" i="9"/>
  <c r="X54" i="9" s="1"/>
  <c r="AK71" i="3" s="1"/>
  <c r="AK65" i="9"/>
  <c r="X65" i="9" s="1"/>
  <c r="AK82" i="3" s="1"/>
  <c r="AK27" i="9"/>
  <c r="AK59" i="9"/>
  <c r="X59" i="9" s="1"/>
  <c r="AK61" i="9"/>
  <c r="AK55" i="9"/>
  <c r="X55" i="9" s="1"/>
  <c r="AK53" i="9"/>
  <c r="X53" i="9" s="1"/>
  <c r="AK70" i="3" s="1"/>
  <c r="AK62" i="9"/>
  <c r="AK56" i="9"/>
  <c r="X56" i="9" s="1"/>
  <c r="AK64" i="9"/>
  <c r="X64" i="9" s="1"/>
  <c r="AK81" i="3" s="1"/>
  <c r="AQ78" i="3"/>
  <c r="AP78" i="3" s="1"/>
  <c r="AO78" i="3" s="1"/>
  <c r="AN78" i="3" s="1"/>
  <c r="AM77" i="3"/>
  <c r="AV55" i="9"/>
  <c r="AV39" i="9"/>
  <c r="AV56" i="9"/>
  <c r="AV40" i="9"/>
  <c r="AV57" i="9"/>
  <c r="AV41" i="9"/>
  <c r="AV58" i="9"/>
  <c r="AV42" i="9"/>
  <c r="AV59" i="9"/>
  <c r="AV43" i="9"/>
  <c r="AV27" i="9"/>
  <c r="AV60" i="9"/>
  <c r="AV44" i="9"/>
  <c r="AV28" i="9"/>
  <c r="AV61" i="9"/>
  <c r="AV45" i="9"/>
  <c r="AV29" i="9"/>
  <c r="AV62" i="9"/>
  <c r="AV46" i="9"/>
  <c r="AV30" i="9"/>
  <c r="AV54" i="9"/>
  <c r="AV63" i="9"/>
  <c r="AV47" i="9"/>
  <c r="AV31" i="9"/>
  <c r="AV64" i="9"/>
  <c r="AV48" i="9"/>
  <c r="AV32" i="9"/>
  <c r="AV65" i="9"/>
  <c r="AV49" i="9"/>
  <c r="AV33" i="9"/>
  <c r="AV66" i="9"/>
  <c r="AV50" i="9"/>
  <c r="AV34" i="9"/>
  <c r="AV51" i="9"/>
  <c r="AV35" i="9"/>
  <c r="AV52" i="9"/>
  <c r="AV36" i="9"/>
  <c r="AV53" i="9"/>
  <c r="AV37" i="9"/>
  <c r="AV38" i="9"/>
  <c r="AQ79" i="3"/>
  <c r="AR79" i="3"/>
  <c r="A41" i="3"/>
  <c r="B25" i="9"/>
  <c r="AK76" i="3" l="1"/>
  <c r="AM76" i="3" s="1"/>
  <c r="AK74" i="3"/>
  <c r="AQ74" i="3" s="1"/>
  <c r="AP74" i="3" s="1"/>
  <c r="AK73" i="3"/>
  <c r="AR73" i="3" s="1"/>
  <c r="AK72" i="3"/>
  <c r="AR72" i="3" s="1"/>
  <c r="AM82" i="3"/>
  <c r="AR82" i="3"/>
  <c r="AQ82" i="3"/>
  <c r="AQ81" i="3"/>
  <c r="AR81" i="3"/>
  <c r="AM81" i="3"/>
  <c r="AR78" i="3"/>
  <c r="AM78" i="3"/>
  <c r="AR77" i="3"/>
  <c r="AQ77" i="3"/>
  <c r="AP77" i="3" s="1"/>
  <c r="AQ83" i="3"/>
  <c r="AM79" i="3"/>
  <c r="AR80" i="3"/>
  <c r="AQ80" i="3"/>
  <c r="AM80" i="3"/>
  <c r="AQ71" i="3"/>
  <c r="AP71" i="3" s="1"/>
  <c r="AR71" i="3"/>
  <c r="AR70" i="3"/>
  <c r="AM70" i="3"/>
  <c r="AM71" i="3"/>
  <c r="AQ70" i="3"/>
  <c r="A42" i="3"/>
  <c r="B26" i="9"/>
  <c r="AK35" i="7"/>
  <c r="X27" i="9"/>
  <c r="AK44" i="3" s="1"/>
  <c r="AR76" i="3" l="1"/>
  <c r="AQ76" i="3"/>
  <c r="AP76" i="3" s="1"/>
  <c r="AO76" i="3" s="1"/>
  <c r="AN76" i="3" s="1"/>
  <c r="AQ73" i="3"/>
  <c r="AM72" i="3"/>
  <c r="AQ72" i="3"/>
  <c r="AP72" i="3" s="1"/>
  <c r="AO72" i="3" s="1"/>
  <c r="AN72" i="3" s="1"/>
  <c r="AM74" i="3"/>
  <c r="AR74" i="3"/>
  <c r="AM73" i="3"/>
  <c r="AM83" i="3"/>
  <c r="AR83" i="3"/>
  <c r="AO71" i="3"/>
  <c r="A43" i="3"/>
  <c r="B27" i="9"/>
  <c r="AM44" i="3"/>
  <c r="AR44" i="3"/>
  <c r="AQ44" i="3"/>
  <c r="AP15" i="3" l="1"/>
  <c r="T39" i="7" s="1"/>
  <c r="AQ15" i="3"/>
  <c r="W35" i="7" s="1"/>
  <c r="AU19" i="3" s="1"/>
  <c r="AV21" i="3" s="1"/>
  <c r="AR15" i="3"/>
  <c r="W36" i="7" s="1"/>
  <c r="AV19" i="3" s="1"/>
  <c r="AM15" i="3"/>
  <c r="T36" i="7" s="1"/>
  <c r="AN71" i="3"/>
  <c r="AN15" i="3" s="1"/>
  <c r="T37" i="7" s="1"/>
  <c r="AO15" i="3"/>
  <c r="T38" i="7" s="1"/>
  <c r="A44" i="3"/>
  <c r="B28" i="9"/>
  <c r="AU21" i="3" l="1"/>
  <c r="AV22" i="3"/>
  <c r="AU22" i="3" s="1"/>
  <c r="AU25" i="3" s="1"/>
  <c r="W38" i="7" s="1"/>
  <c r="AV23" i="3"/>
  <c r="AU23" i="3" s="1"/>
  <c r="A45" i="3"/>
  <c r="B29" i="9"/>
  <c r="AU26" i="3"/>
  <c r="A46" i="3" l="1"/>
  <c r="B30" i="9"/>
  <c r="AV26" i="3"/>
  <c r="W39" i="7" s="1"/>
  <c r="W40" i="7" s="1"/>
  <c r="W43" i="7" s="1"/>
  <c r="AV28" i="3"/>
  <c r="A47" i="3" l="1"/>
  <c r="B31" i="9"/>
  <c r="A48" i="3" l="1"/>
  <c r="B32" i="9"/>
  <c r="A49" i="3" l="1"/>
  <c r="B33" i="9"/>
  <c r="A50" i="3" l="1"/>
  <c r="B34" i="9"/>
  <c r="A51" i="3" l="1"/>
  <c r="B35" i="9"/>
  <c r="A52" i="3" l="1"/>
  <c r="B36" i="9"/>
  <c r="A53" i="3" l="1"/>
  <c r="B37" i="9"/>
  <c r="A54" i="3" l="1"/>
  <c r="B38" i="9"/>
  <c r="A55" i="3" l="1"/>
  <c r="B39" i="9"/>
  <c r="A56" i="3" l="1"/>
  <c r="B40" i="9"/>
  <c r="A57" i="3" l="1"/>
  <c r="B41" i="9"/>
  <c r="A58" i="3" l="1"/>
  <c r="B42" i="9"/>
  <c r="A59" i="3" l="1"/>
  <c r="B43" i="9"/>
  <c r="A60" i="3" l="1"/>
  <c r="B44" i="9"/>
  <c r="A61" i="3" l="1"/>
  <c r="B45" i="9"/>
  <c r="A62" i="3" l="1"/>
  <c r="B46" i="9"/>
  <c r="A63" i="3" l="1"/>
  <c r="B47" i="9"/>
  <c r="A64" i="3" l="1"/>
  <c r="B48" i="9"/>
  <c r="A65" i="3" l="1"/>
  <c r="B49" i="9"/>
  <c r="A66" i="3" l="1"/>
  <c r="B50" i="9"/>
  <c r="A67" i="3" l="1"/>
  <c r="B51" i="9"/>
  <c r="A68" i="3" l="1"/>
  <c r="B52" i="9"/>
  <c r="A69" i="3" l="1"/>
  <c r="B53" i="9"/>
  <c r="A70" i="3" l="1"/>
  <c r="B54" i="9"/>
  <c r="A71" i="3" l="1"/>
  <c r="B55" i="9"/>
  <c r="A72" i="3" l="1"/>
  <c r="B56" i="9"/>
  <c r="A73" i="3" l="1"/>
  <c r="B57" i="9"/>
  <c r="A74" i="3" l="1"/>
  <c r="B58" i="9"/>
  <c r="A75" i="3" l="1"/>
  <c r="B59" i="9"/>
  <c r="A76" i="3" l="1"/>
  <c r="B60" i="9"/>
  <c r="A77" i="3" l="1"/>
  <c r="B61" i="9"/>
  <c r="A78" i="3" l="1"/>
  <c r="B62" i="9"/>
  <c r="A79" i="3" l="1"/>
  <c r="B63" i="9"/>
  <c r="A80" i="3" l="1"/>
  <c r="B64" i="9"/>
  <c r="A81" i="3" l="1"/>
  <c r="B65" i="9"/>
  <c r="A82" i="3" l="1"/>
  <c r="B66" i="9"/>
  <c r="A83" i="3" s="1"/>
</calcChain>
</file>

<file path=xl/comments1.xml><?xml version="1.0" encoding="utf-8"?>
<comments xmlns="http://schemas.openxmlformats.org/spreadsheetml/2006/main">
  <authors>
    <author>Henry L. Jackson III</author>
  </authors>
  <commentList>
    <comment ref="L15" authorId="0">
      <text>
        <r>
          <rPr>
            <b/>
            <sz val="9"/>
            <color indexed="81"/>
            <rFont val="Tahoma"/>
            <family val="2"/>
          </rPr>
          <t>Quantity is limited based on item Type.</t>
        </r>
        <r>
          <rPr>
            <sz val="9"/>
            <color indexed="81"/>
            <rFont val="Tahoma"/>
            <family val="2"/>
          </rPr>
          <t xml:space="preserve">
</t>
        </r>
      </text>
    </comment>
    <comment ref="H16" authorId="0">
      <text>
        <r>
          <rPr>
            <b/>
            <sz val="9"/>
            <color indexed="81"/>
            <rFont val="Tahoma"/>
            <family val="2"/>
          </rPr>
          <t>Location is limited to 25 characters. 
Form will remove excess characters.</t>
        </r>
        <r>
          <rPr>
            <sz val="9"/>
            <color indexed="81"/>
            <rFont val="Tahoma"/>
            <family val="2"/>
          </rPr>
          <t xml:space="preserve">
</t>
        </r>
      </text>
    </comment>
  </commentList>
</comments>
</file>

<file path=xl/comments2.xml><?xml version="1.0" encoding="utf-8"?>
<comments xmlns="http://schemas.openxmlformats.org/spreadsheetml/2006/main">
  <authors>
    <author>Henry L. Jackson III</author>
  </authors>
  <commentList>
    <comment ref="L15" authorId="0">
      <text>
        <r>
          <rPr>
            <b/>
            <sz val="9"/>
            <color indexed="81"/>
            <rFont val="Tahoma"/>
            <family val="2"/>
          </rPr>
          <t>Quantity is limited based on item Type.</t>
        </r>
      </text>
    </comment>
    <comment ref="H16" authorId="0">
      <text>
        <r>
          <rPr>
            <b/>
            <sz val="9"/>
            <color indexed="81"/>
            <rFont val="Tahoma"/>
            <family val="2"/>
          </rPr>
          <t>Location is limited to 25 characters. 
Form will remove excess characters.</t>
        </r>
        <r>
          <rPr>
            <sz val="9"/>
            <color indexed="81"/>
            <rFont val="Tahoma"/>
            <family val="2"/>
          </rPr>
          <t xml:space="preserve">
</t>
        </r>
      </text>
    </comment>
  </commentList>
</comments>
</file>

<file path=xl/comments3.xml><?xml version="1.0" encoding="utf-8"?>
<comments xmlns="http://schemas.openxmlformats.org/spreadsheetml/2006/main">
  <authors>
    <author>Henry L. Jackson III</author>
  </authors>
  <commentList>
    <comment ref="C25" authorId="0">
      <text>
        <r>
          <rPr>
            <b/>
            <sz val="9"/>
            <color indexed="81"/>
            <rFont val="Tahoma"/>
            <family val="2"/>
          </rPr>
          <t>Henry L. Jackson III:</t>
        </r>
        <r>
          <rPr>
            <sz val="9"/>
            <color indexed="81"/>
            <rFont val="Tahoma"/>
            <family val="2"/>
          </rPr>
          <t xml:space="preserve">
These package options are only available for SRC items.</t>
        </r>
      </text>
    </comment>
    <comment ref="C31" authorId="0">
      <text>
        <r>
          <rPr>
            <b/>
            <sz val="9"/>
            <color indexed="81"/>
            <rFont val="Tahoma"/>
            <family val="2"/>
          </rPr>
          <t>Henry L. Jackson III:</t>
        </r>
        <r>
          <rPr>
            <sz val="9"/>
            <color indexed="81"/>
            <rFont val="Tahoma"/>
            <family val="2"/>
          </rPr>
          <t xml:space="preserve">
These package options are only available for SH items.</t>
        </r>
      </text>
    </comment>
    <comment ref="C38" authorId="0">
      <text>
        <r>
          <rPr>
            <b/>
            <sz val="9"/>
            <color indexed="81"/>
            <rFont val="Tahoma"/>
            <family val="2"/>
          </rPr>
          <t>Henry L. Jackson III:</t>
        </r>
        <r>
          <rPr>
            <sz val="9"/>
            <color indexed="81"/>
            <rFont val="Tahoma"/>
            <family val="2"/>
          </rPr>
          <t xml:space="preserve">
These package options are only available for USP 
items.
</t>
        </r>
      </text>
    </comment>
  </commentList>
</comments>
</file>

<file path=xl/sharedStrings.xml><?xml version="1.0" encoding="utf-8"?>
<sst xmlns="http://schemas.openxmlformats.org/spreadsheetml/2006/main" count="12775" uniqueCount="1420">
  <si>
    <t>S</t>
  </si>
  <si>
    <t>D</t>
  </si>
  <si>
    <t>T</t>
  </si>
  <si>
    <t>TB</t>
  </si>
  <si>
    <t>F</t>
  </si>
  <si>
    <t>Type</t>
  </si>
  <si>
    <t>bottom color</t>
  </si>
  <si>
    <t>B</t>
  </si>
  <si>
    <t>FE</t>
  </si>
  <si>
    <t>SC</t>
  </si>
  <si>
    <t>RI</t>
  </si>
  <si>
    <t>BC</t>
  </si>
  <si>
    <t>MG</t>
  </si>
  <si>
    <t>DB</t>
  </si>
  <si>
    <t>SH</t>
  </si>
  <si>
    <t>W</t>
  </si>
  <si>
    <t>Riser</t>
  </si>
  <si>
    <t>Lazy Susan Polymer</t>
  </si>
  <si>
    <t>Lazy Susan Wood</t>
  </si>
  <si>
    <t>Spice Drawer Insert</t>
  </si>
  <si>
    <t>Cutlery Drawer Insert</t>
  </si>
  <si>
    <t>Utility Drawer Insert</t>
  </si>
  <si>
    <t>Towel Bar</t>
  </si>
  <si>
    <t>Spice Rack</t>
  </si>
  <si>
    <t>Opening  Width</t>
  </si>
  <si>
    <t>Package</t>
  </si>
  <si>
    <t>BP</t>
  </si>
  <si>
    <t>Slope</t>
  </si>
  <si>
    <t>Scoop</t>
  </si>
  <si>
    <t>Rails</t>
  </si>
  <si>
    <t>X</t>
  </si>
  <si>
    <t>Dividers</t>
  </si>
  <si>
    <t>SD</t>
  </si>
  <si>
    <t>LSP</t>
  </si>
  <si>
    <t>LSW</t>
  </si>
  <si>
    <t>PO</t>
  </si>
  <si>
    <t>IS</t>
  </si>
  <si>
    <t>IC</t>
  </si>
  <si>
    <t>IU</t>
  </si>
  <si>
    <t>BT</t>
  </si>
  <si>
    <t>TD</t>
  </si>
  <si>
    <t>RS</t>
  </si>
  <si>
    <t>TTF</t>
  </si>
  <si>
    <t>Page</t>
  </si>
  <si>
    <t>of</t>
  </si>
  <si>
    <t>Designer</t>
  </si>
  <si>
    <t>Date</t>
  </si>
  <si>
    <t>Designer Contact #</t>
  </si>
  <si>
    <t>Referred By</t>
  </si>
  <si>
    <t>Item #</t>
  </si>
  <si>
    <t>A</t>
  </si>
  <si>
    <t>C</t>
  </si>
  <si>
    <t xml:space="preserve"> Options Total</t>
  </si>
  <si>
    <t>Materials</t>
  </si>
  <si>
    <t>Internal Use Only</t>
  </si>
  <si>
    <t>rngType</t>
  </si>
  <si>
    <t>rngPackage</t>
  </si>
  <si>
    <t>Order</t>
  </si>
  <si>
    <t>Cabinet Location</t>
  </si>
  <si>
    <t>Zip</t>
  </si>
  <si>
    <t>Telephone</t>
  </si>
  <si>
    <t>Cell</t>
  </si>
  <si>
    <t>Cost per Item</t>
  </si>
  <si>
    <t>M</t>
  </si>
  <si>
    <t>code</t>
  </si>
  <si>
    <t>rngState</t>
  </si>
  <si>
    <t>AL</t>
  </si>
  <si>
    <t>AR</t>
  </si>
  <si>
    <t>ALABAMA</t>
  </si>
  <si>
    <t>ALASKA</t>
  </si>
  <si>
    <t>AK</t>
  </si>
  <si>
    <t>AMERICAN SAMOA</t>
  </si>
  <si>
    <t>AS</t>
  </si>
  <si>
    <t>ARIZONA</t>
  </si>
  <si>
    <t>AZ</t>
  </si>
  <si>
    <t>ARKANSAS</t>
  </si>
  <si>
    <t>CALIFORNIA</t>
  </si>
  <si>
    <t>CA</t>
  </si>
  <si>
    <t>COLORADO</t>
  </si>
  <si>
    <t>CO</t>
  </si>
  <si>
    <t>CONNECTICUT</t>
  </si>
  <si>
    <t>CT</t>
  </si>
  <si>
    <t>DELAWARE</t>
  </si>
  <si>
    <t>DE</t>
  </si>
  <si>
    <t>DISTRICT OF COLUMBIA</t>
  </si>
  <si>
    <t>DC</t>
  </si>
  <si>
    <t>FLORIDA</t>
  </si>
  <si>
    <t>FL</t>
  </si>
  <si>
    <t>GEORGIA</t>
  </si>
  <si>
    <t>GA</t>
  </si>
  <si>
    <t>HAWAII</t>
  </si>
  <si>
    <t>HI</t>
  </si>
  <si>
    <t>IDAHO</t>
  </si>
  <si>
    <t>ID</t>
  </si>
  <si>
    <t>ILLINOIS</t>
  </si>
  <si>
    <t>IL</t>
  </si>
  <si>
    <t>INDIANA</t>
  </si>
  <si>
    <t>IN</t>
  </si>
  <si>
    <t>IOWA</t>
  </si>
  <si>
    <t>IA</t>
  </si>
  <si>
    <t>KANSAS</t>
  </si>
  <si>
    <t>KS</t>
  </si>
  <si>
    <t>KENTUCKY</t>
  </si>
  <si>
    <t>KY</t>
  </si>
  <si>
    <t>LOUISIANA</t>
  </si>
  <si>
    <t>LA</t>
  </si>
  <si>
    <t>MAINE</t>
  </si>
  <si>
    <t>ME</t>
  </si>
  <si>
    <t>MARYLAND</t>
  </si>
  <si>
    <t>MD</t>
  </si>
  <si>
    <t>MASSACHUSETTS</t>
  </si>
  <si>
    <t>MA</t>
  </si>
  <si>
    <t>MICHIGAN</t>
  </si>
  <si>
    <t>MI</t>
  </si>
  <si>
    <t>MINNESOTA</t>
  </si>
  <si>
    <t>MN</t>
  </si>
  <si>
    <t>MISSISSIPPI</t>
  </si>
  <si>
    <t>MS</t>
  </si>
  <si>
    <t>MISSOURI</t>
  </si>
  <si>
    <t>MO</t>
  </si>
  <si>
    <t>MONTANA</t>
  </si>
  <si>
    <t>MT</t>
  </si>
  <si>
    <t>NEBRASKA</t>
  </si>
  <si>
    <t>NE</t>
  </si>
  <si>
    <t>NEVADA</t>
  </si>
  <si>
    <t>NV</t>
  </si>
  <si>
    <t>NEW HAMPSHIRE</t>
  </si>
  <si>
    <t>NH</t>
  </si>
  <si>
    <t>NEW JERSEY</t>
  </si>
  <si>
    <t>NJ</t>
  </si>
  <si>
    <t>NEW MEXICO</t>
  </si>
  <si>
    <t>NM</t>
  </si>
  <si>
    <t>NEW YORK</t>
  </si>
  <si>
    <t>NY</t>
  </si>
  <si>
    <t>NORTH CAROLINA</t>
  </si>
  <si>
    <t>NC</t>
  </si>
  <si>
    <t>NORTH DAKOTA</t>
  </si>
  <si>
    <t>ND</t>
  </si>
  <si>
    <t>OHIO</t>
  </si>
  <si>
    <t>OH</t>
  </si>
  <si>
    <t>OKLAHOMA</t>
  </si>
  <si>
    <t>OK</t>
  </si>
  <si>
    <t>OREGON</t>
  </si>
  <si>
    <t>OR</t>
  </si>
  <si>
    <t>PENNSYLVANIA</t>
  </si>
  <si>
    <t>PA</t>
  </si>
  <si>
    <t>PUERTO RICO</t>
  </si>
  <si>
    <t>PR</t>
  </si>
  <si>
    <t>RHODE ISLAND</t>
  </si>
  <si>
    <t>SOUTH CAROLINA</t>
  </si>
  <si>
    <t>SOUTH DAKOTA</t>
  </si>
  <si>
    <t>TENNESSEE</t>
  </si>
  <si>
    <t>TN</t>
  </si>
  <si>
    <t>TEXAS</t>
  </si>
  <si>
    <t>TX</t>
  </si>
  <si>
    <t>UTAH</t>
  </si>
  <si>
    <t>UT</t>
  </si>
  <si>
    <t>VERMONT</t>
  </si>
  <si>
    <t>VT</t>
  </si>
  <si>
    <t>VIRGIN ISLANDS</t>
  </si>
  <si>
    <t>VI</t>
  </si>
  <si>
    <t>VIRGINIA</t>
  </si>
  <si>
    <t>VA</t>
  </si>
  <si>
    <t>WASHINGTON</t>
  </si>
  <si>
    <t>WA</t>
  </si>
  <si>
    <t>WEST VIRGINIA</t>
  </si>
  <si>
    <t>WV</t>
  </si>
  <si>
    <t>WISCONSIN</t>
  </si>
  <si>
    <t>WI</t>
  </si>
  <si>
    <t>WYOMING</t>
  </si>
  <si>
    <t>WY</t>
  </si>
  <si>
    <t>rngYesNo</t>
  </si>
  <si>
    <t>Yes</t>
  </si>
  <si>
    <t>No</t>
  </si>
  <si>
    <t>Both</t>
  </si>
  <si>
    <t xml:space="preserve"> </t>
  </si>
  <si>
    <t>rngABboth</t>
  </si>
  <si>
    <t xml:space="preserve">Address </t>
  </si>
  <si>
    <t xml:space="preserve">City </t>
  </si>
  <si>
    <t xml:space="preserve">St </t>
  </si>
  <si>
    <t xml:space="preserve">Email </t>
  </si>
  <si>
    <t>x</t>
  </si>
  <si>
    <t>width range</t>
  </si>
  <si>
    <t>Base Price</t>
  </si>
  <si>
    <t>Bottom Color Options</t>
  </si>
  <si>
    <t>Bottom Color Price</t>
  </si>
  <si>
    <t>Bottom color selection</t>
  </si>
  <si>
    <t>Rail Selection</t>
  </si>
  <si>
    <t>Rail Cost</t>
  </si>
  <si>
    <t>Rail Options</t>
  </si>
  <si>
    <t>Scoop Cost</t>
  </si>
  <si>
    <t>Slope Cost</t>
  </si>
  <si>
    <t>Divider Cost</t>
  </si>
  <si>
    <t>rails</t>
  </si>
  <si>
    <t>TOTAL COST</t>
  </si>
  <si>
    <t>Option</t>
  </si>
  <si>
    <t>Opening Width</t>
  </si>
  <si>
    <t>A,B or Both</t>
  </si>
  <si>
    <t xml:space="preserve">Option </t>
  </si>
  <si>
    <t>Options totals</t>
  </si>
  <si>
    <t>ORDER</t>
  </si>
  <si>
    <t>Labor</t>
  </si>
  <si>
    <t>Lbr</t>
  </si>
  <si>
    <t xml:space="preserve">  </t>
  </si>
  <si>
    <t>Discount</t>
  </si>
  <si>
    <t>Materials:</t>
  </si>
  <si>
    <t>Delivery:</t>
  </si>
  <si>
    <t>Total:</t>
  </si>
  <si>
    <t>Tax</t>
  </si>
  <si>
    <t>rngDiscount</t>
  </si>
  <si>
    <t>L</t>
  </si>
  <si>
    <t>M/L</t>
  </si>
  <si>
    <t>materials</t>
  </si>
  <si>
    <t>I agree to purchase the cabinet fixtures noted above.  I have read and agree to the terms on the front page and the additional pages of this agreement.  All orders subject to approval by ShelfGenie.  YOU, THE BUYER, MAY CANCEL THIS TRANSACTION AT ANY TIME PRIOR TO MIDNIGHT OF THE THIRD BUSINESS DAY AFTER THE DATE OF THIS TRANSACTION.  SEE THE ATTACHED NOTICE OF CANCELLATION FORM FOR AN EXPLANATION OF THIS RIGHT.</t>
  </si>
  <si>
    <t>I agree to purchase the cabinet fixtures noted above and confirm that all items ordered are marked with an X.  All orders are subject to ShelfGenie approval.  I have read and agree to the terms on the front page and the additional pages of this agreement.  I acknowledge receipt of the Notice to Owner and have read and understand it.  I understand that I have the right to require a performance and payment bond which the cost would be added to this agreement. Buyer has the right to cancel contract until midnight of the third business day after the day on which the buyer signs the agreement.</t>
  </si>
  <si>
    <t>I agree to purchase the cabinet fixtures noted above. I have read and agree to the contract terms on the front and back of this invoice that constitute our entire agreement. There are no oral or other representations not represented herein. All orders subject to approval by ShelfGenie</t>
  </si>
  <si>
    <t>ShelfGenie</t>
  </si>
  <si>
    <t>Customer</t>
  </si>
  <si>
    <t>Blank entry (do not change)</t>
  </si>
  <si>
    <t>Mat Total</t>
  </si>
  <si>
    <t>Notes</t>
  </si>
  <si>
    <t>Labor:</t>
  </si>
  <si>
    <t>Grooves</t>
  </si>
  <si>
    <t>Groove Cost</t>
  </si>
  <si>
    <t>Basic</t>
  </si>
  <si>
    <t>Classic</t>
  </si>
  <si>
    <t>SRP</t>
  </si>
  <si>
    <t>EL</t>
  </si>
  <si>
    <t>EM</t>
  </si>
  <si>
    <t>Last Name</t>
  </si>
  <si>
    <t>First Name</t>
  </si>
  <si>
    <t>Percent</t>
  </si>
  <si>
    <t>SRR</t>
  </si>
  <si>
    <t>rngUnits</t>
  </si>
  <si>
    <t>Dollars</t>
  </si>
  <si>
    <t xml:space="preserve">Last Name </t>
  </si>
  <si>
    <t>rngNA</t>
  </si>
  <si>
    <t>N/A</t>
  </si>
  <si>
    <t>2pear3</t>
  </si>
  <si>
    <t>error multi</t>
  </si>
  <si>
    <t>E17=</t>
  </si>
  <si>
    <t>PD</t>
  </si>
  <si>
    <t>scoop</t>
  </si>
  <si>
    <t>slope</t>
  </si>
  <si>
    <t>RRFE</t>
  </si>
  <si>
    <t>RRSC</t>
  </si>
  <si>
    <t>BR</t>
  </si>
  <si>
    <t>Basic Rail</t>
  </si>
  <si>
    <t>Soft Close</t>
  </si>
  <si>
    <t>Code</t>
  </si>
  <si>
    <t>Single</t>
  </si>
  <si>
    <t>Double</t>
  </si>
  <si>
    <t>Triple</t>
  </si>
  <si>
    <t>Tray Bin</t>
  </si>
  <si>
    <t>Blind Corner</t>
  </si>
  <si>
    <t>File</t>
  </si>
  <si>
    <t>Drawer Box</t>
  </si>
  <si>
    <t>Melamine</t>
  </si>
  <si>
    <t>Pull Out Organzier</t>
  </si>
  <si>
    <t>Pull Down Organizer</t>
  </si>
  <si>
    <t>Tray Dividers</t>
  </si>
  <si>
    <t>Tip Out Tray</t>
  </si>
  <si>
    <t xml:space="preserve">Stile Removal </t>
  </si>
  <si>
    <t>Rail Replacement FE</t>
  </si>
  <si>
    <t>Rail Replacement SC</t>
  </si>
  <si>
    <t>List cabinets L to R, 
Bottom to Top
Allow one line per item</t>
  </si>
  <si>
    <t>Drawing Attached</t>
  </si>
  <si>
    <t>MP</t>
  </si>
  <si>
    <t>BM</t>
  </si>
  <si>
    <t>WM</t>
  </si>
  <si>
    <t>RRBR</t>
  </si>
  <si>
    <t>State</t>
  </si>
  <si>
    <t>Labor Total</t>
  </si>
  <si>
    <t>Basic / Classic</t>
  </si>
  <si>
    <t>Delivery</t>
  </si>
  <si>
    <t>Taxable</t>
  </si>
  <si>
    <t>Birch Ply</t>
  </si>
  <si>
    <t>White Melamine</t>
  </si>
  <si>
    <t>Maple Ply</t>
  </si>
  <si>
    <t>Birch/Maple Melamine</t>
  </si>
  <si>
    <t>High GradeFull Extension</t>
  </si>
  <si>
    <t>County</t>
  </si>
  <si>
    <t>I agree to purchase the cabinet fixtures noted with an X in the Order column above. I have read and agree to the contract terms on this invoice and page 2 and 3 of the Agreement of Sale.  These constitute our entire agreement.  There are no oral or other representations not represented herein.  All orders subject to approval by ShelfGenie. DO NOT SIGN THIS CONTRACT IF THERE ARE ANY BLANK SPACES!  SIGN THIS PAGE AND INITIAL PAGES 2 AND 3.</t>
  </si>
  <si>
    <t>TSH</t>
  </si>
  <si>
    <t>Front Riser</t>
  </si>
  <si>
    <t>RIF</t>
  </si>
  <si>
    <t>19mm Shelf</t>
  </si>
  <si>
    <t>12mm Shelf</t>
  </si>
  <si>
    <t>ERROR</t>
  </si>
  <si>
    <t>Additional Groove Quantity</t>
  </si>
  <si>
    <t>rngAB</t>
  </si>
  <si>
    <t>LTR</t>
  </si>
  <si>
    <t>LGL</t>
  </si>
  <si>
    <t>none</t>
  </si>
  <si>
    <t>rngLL</t>
  </si>
  <si>
    <t>Bottom/ Color</t>
  </si>
  <si>
    <t>Binning</t>
  </si>
  <si>
    <t>LTR LGL</t>
  </si>
  <si>
    <t>LtrLgl</t>
  </si>
  <si>
    <t>a,b both</t>
  </si>
  <si>
    <t>a or b</t>
  </si>
  <si>
    <t>GAC</t>
  </si>
  <si>
    <t>GAU</t>
  </si>
  <si>
    <t>Extra Material</t>
  </si>
  <si>
    <t>Extra Labor</t>
  </si>
  <si>
    <t>SL_BC</t>
  </si>
  <si>
    <t>SL_DM</t>
  </si>
  <si>
    <t>SC_BC</t>
  </si>
  <si>
    <t>SC_DM</t>
  </si>
  <si>
    <t>Other</t>
  </si>
  <si>
    <t>item</t>
  </si>
  <si>
    <t>DM</t>
  </si>
  <si>
    <t>DW</t>
  </si>
  <si>
    <t>Designer Light</t>
  </si>
  <si>
    <t>Designer Medium</t>
  </si>
  <si>
    <t>Designer Dark</t>
  </si>
  <si>
    <t>DL</t>
  </si>
  <si>
    <t>DD</t>
  </si>
  <si>
    <t>SL_DL</t>
  </si>
  <si>
    <t>SL_DD</t>
  </si>
  <si>
    <t>SL_DW</t>
  </si>
  <si>
    <t>SC_DL</t>
  </si>
  <si>
    <t>SC_DD</t>
  </si>
  <si>
    <t>SC_DW</t>
  </si>
  <si>
    <t>Clear</t>
  </si>
  <si>
    <t>rngBin</t>
  </si>
  <si>
    <t>Quantity</t>
  </si>
  <si>
    <t>QUANT</t>
  </si>
  <si>
    <t>maxquantity</t>
  </si>
  <si>
    <t>Ivory</t>
  </si>
  <si>
    <t>White</t>
  </si>
  <si>
    <t>Designer White</t>
  </si>
  <si>
    <t>Price Mark up</t>
  </si>
  <si>
    <t>List cabinets L to R,             
    Bottom to Top
Allow one line per item</t>
  </si>
  <si>
    <t>Subtractions for Base Cost (from Pricing Option Values)</t>
  </si>
  <si>
    <t>Bottom Color
BP</t>
  </si>
  <si>
    <t>Bottom Color
BM</t>
  </si>
  <si>
    <t>Bottom Color
WM</t>
  </si>
  <si>
    <t>Bottom Color
MP</t>
  </si>
  <si>
    <t>Rails
BR</t>
  </si>
  <si>
    <t>Rails
FE</t>
  </si>
  <si>
    <t>Rails
SC</t>
  </si>
  <si>
    <t>Choice of bottom color</t>
  </si>
  <si>
    <t>Choice of rails</t>
  </si>
  <si>
    <t>Base
Type</t>
  </si>
  <si>
    <t>Min</t>
  </si>
  <si>
    <t>Max</t>
  </si>
  <si>
    <t>Base Type
+Size</t>
  </si>
  <si>
    <t>Description</t>
  </si>
  <si>
    <t>Order Multiple</t>
  </si>
  <si>
    <t>Base Cost</t>
  </si>
  <si>
    <t>DHBC</t>
  </si>
  <si>
    <t>DS</t>
  </si>
  <si>
    <t>DV</t>
  </si>
  <si>
    <t>Divider</t>
  </si>
  <si>
    <t>GAT</t>
  </si>
  <si>
    <t>GlideAround Tray Unit</t>
  </si>
  <si>
    <t>GlideAround Upper Cabinet</t>
  </si>
  <si>
    <t>MIC</t>
  </si>
  <si>
    <t>MIU</t>
  </si>
  <si>
    <t>Rail Replacement BR</t>
  </si>
  <si>
    <t>TDS</t>
  </si>
  <si>
    <t>TRK</t>
  </si>
  <si>
    <t>Double Height Blind Corner</t>
  </si>
  <si>
    <t>Divider Shelf</t>
  </si>
  <si>
    <t>Thick Divider Shelf</t>
  </si>
  <si>
    <t>Trash &amp; Recycling Kit</t>
  </si>
  <si>
    <t>MC   VISA   CASH   CK#</t>
  </si>
  <si>
    <t>Please make check payable to: ShelfGenie</t>
  </si>
  <si>
    <t>a,b,both</t>
  </si>
  <si>
    <t>Unit</t>
  </si>
  <si>
    <t>unit</t>
  </si>
  <si>
    <t>GAA1</t>
  </si>
  <si>
    <t>GAA2</t>
  </si>
  <si>
    <t>GAA3</t>
  </si>
  <si>
    <t>GAL1</t>
  </si>
  <si>
    <t>GAL2</t>
  </si>
  <si>
    <t>GAL3</t>
  </si>
  <si>
    <t>GlideAround Cookware Module</t>
  </si>
  <si>
    <t>GlideAround 3 Layer ("L")</t>
  </si>
  <si>
    <t>GlideAround 2 Layer ("L")</t>
  </si>
  <si>
    <t>GlideAround 1 Layer ("L")</t>
  </si>
  <si>
    <t>GlideAround 2 Layer ("Angle")</t>
  </si>
  <si>
    <t>GlideAround 3 Layer ("Angle")</t>
  </si>
  <si>
    <t>Custom Cutlery Insert</t>
  </si>
  <si>
    <t>Custom Utility Insert</t>
  </si>
  <si>
    <t>Wood Cutlery Drawer Insert</t>
  </si>
  <si>
    <t>Wood Spice Drawer Insert</t>
  </si>
  <si>
    <t>Wood Utility Drawer Insert</t>
  </si>
  <si>
    <t>Category</t>
  </si>
  <si>
    <t>No Package</t>
  </si>
  <si>
    <t>Test</t>
  </si>
  <si>
    <t>1642 Powers Ferry Rd.</t>
  </si>
  <si>
    <t>Marietta</t>
  </si>
  <si>
    <t>Cobb</t>
  </si>
  <si>
    <t>678-915-0913</t>
  </si>
  <si>
    <t>admin@shelfgenie.com</t>
  </si>
  <si>
    <t>678-954-1324</t>
  </si>
  <si>
    <t>Don Designer</t>
  </si>
  <si>
    <t>CODE</t>
  </si>
  <si>
    <t>COST</t>
  </si>
  <si>
    <t>TTL</t>
  </si>
  <si>
    <t>Wholesale
(-10%)</t>
  </si>
  <si>
    <t>01234</t>
  </si>
  <si>
    <t>Glide-Out</t>
  </si>
  <si>
    <t>S1</t>
  </si>
  <si>
    <t>S1B</t>
  </si>
  <si>
    <t>S1C</t>
  </si>
  <si>
    <t>S1DD</t>
  </si>
  <si>
    <t>S1DL</t>
  </si>
  <si>
    <t>S1DM</t>
  </si>
  <si>
    <t>S1DW</t>
  </si>
  <si>
    <t>S2</t>
  </si>
  <si>
    <t>S2B</t>
  </si>
  <si>
    <t>S2C</t>
  </si>
  <si>
    <t>S2DD</t>
  </si>
  <si>
    <t>S2DL</t>
  </si>
  <si>
    <t>S2DM</t>
  </si>
  <si>
    <t>S2DW</t>
  </si>
  <si>
    <t>S3</t>
  </si>
  <si>
    <t>S3B</t>
  </si>
  <si>
    <t>S3C</t>
  </si>
  <si>
    <t>S3DD</t>
  </si>
  <si>
    <t>S3DL</t>
  </si>
  <si>
    <t>S3DM</t>
  </si>
  <si>
    <t>S3DW</t>
  </si>
  <si>
    <t>S4</t>
  </si>
  <si>
    <t>S4B</t>
  </si>
  <si>
    <t>S4C</t>
  </si>
  <si>
    <t>S4DD</t>
  </si>
  <si>
    <t>S4DL</t>
  </si>
  <si>
    <t>S4DM</t>
  </si>
  <si>
    <t>S4DW</t>
  </si>
  <si>
    <t>D1</t>
  </si>
  <si>
    <t>D1B</t>
  </si>
  <si>
    <t>D1C</t>
  </si>
  <si>
    <t>D1DD</t>
  </si>
  <si>
    <t>D1DL</t>
  </si>
  <si>
    <t>D1DM</t>
  </si>
  <si>
    <t>D1DW</t>
  </si>
  <si>
    <t>D2</t>
  </si>
  <si>
    <t>D2B</t>
  </si>
  <si>
    <t>D2C</t>
  </si>
  <si>
    <t>D2DD</t>
  </si>
  <si>
    <t>D2DL</t>
  </si>
  <si>
    <t>D2DM</t>
  </si>
  <si>
    <t>D2DW</t>
  </si>
  <si>
    <t>D3</t>
  </si>
  <si>
    <t>D3B</t>
  </si>
  <si>
    <t>D3C</t>
  </si>
  <si>
    <t>D3DD</t>
  </si>
  <si>
    <t>D3DL</t>
  </si>
  <si>
    <t>D3DM</t>
  </si>
  <si>
    <t>D3DW</t>
  </si>
  <si>
    <t>D4</t>
  </si>
  <si>
    <t>D4B</t>
  </si>
  <si>
    <t>D4C</t>
  </si>
  <si>
    <t>D4DD</t>
  </si>
  <si>
    <t>D4DL</t>
  </si>
  <si>
    <t>D4DM</t>
  </si>
  <si>
    <t>D4DW</t>
  </si>
  <si>
    <t>T1</t>
  </si>
  <si>
    <t>T1B</t>
  </si>
  <si>
    <t/>
  </si>
  <si>
    <t>T1C</t>
  </si>
  <si>
    <t>T1DD</t>
  </si>
  <si>
    <t>T1DL</t>
  </si>
  <si>
    <t>T1DM</t>
  </si>
  <si>
    <t>T1DW</t>
  </si>
  <si>
    <t>T2</t>
  </si>
  <si>
    <t>T2B</t>
  </si>
  <si>
    <t>T2C</t>
  </si>
  <si>
    <t>T2DD</t>
  </si>
  <si>
    <t>T2DL</t>
  </si>
  <si>
    <t>T2DM</t>
  </si>
  <si>
    <t>T2DW</t>
  </si>
  <si>
    <t>T3</t>
  </si>
  <si>
    <t>T3B</t>
  </si>
  <si>
    <t>T3C</t>
  </si>
  <si>
    <t>T3DD</t>
  </si>
  <si>
    <t>T3DL</t>
  </si>
  <si>
    <t>T3DM</t>
  </si>
  <si>
    <t>T3DW</t>
  </si>
  <si>
    <t>T4</t>
  </si>
  <si>
    <t>T4B</t>
  </si>
  <si>
    <t>T4C</t>
  </si>
  <si>
    <t>T4DD</t>
  </si>
  <si>
    <t>T4DL</t>
  </si>
  <si>
    <t>T4DM</t>
  </si>
  <si>
    <t>T4DW</t>
  </si>
  <si>
    <t>TB1</t>
  </si>
  <si>
    <t>TB1B</t>
  </si>
  <si>
    <t>TB1C</t>
  </si>
  <si>
    <t>TB1DD</t>
  </si>
  <si>
    <t>TB1DL</t>
  </si>
  <si>
    <t>TB1DM</t>
  </si>
  <si>
    <t>TB1DW</t>
  </si>
  <si>
    <t>TB2</t>
  </si>
  <si>
    <t>TB2B</t>
  </si>
  <si>
    <t>TB2C</t>
  </si>
  <si>
    <t>TB2DD</t>
  </si>
  <si>
    <t>TB2DL</t>
  </si>
  <si>
    <t>TB2DM</t>
  </si>
  <si>
    <t>TB2DW</t>
  </si>
  <si>
    <t>TB3</t>
  </si>
  <si>
    <t>TB3B</t>
  </si>
  <si>
    <t>TB3C</t>
  </si>
  <si>
    <t>TB3DD</t>
  </si>
  <si>
    <t>TB3DL</t>
  </si>
  <si>
    <t>TB3DM</t>
  </si>
  <si>
    <t>TB3DW</t>
  </si>
  <si>
    <t>TB4</t>
  </si>
  <si>
    <t>TB4B</t>
  </si>
  <si>
    <t>TB4C</t>
  </si>
  <si>
    <t>TB4DD</t>
  </si>
  <si>
    <t>TB4DL</t>
  </si>
  <si>
    <t>TB4DM</t>
  </si>
  <si>
    <t>TB4DW</t>
  </si>
  <si>
    <t>F1</t>
  </si>
  <si>
    <t>F1B</t>
  </si>
  <si>
    <t>F1C</t>
  </si>
  <si>
    <t>F1DD</t>
  </si>
  <si>
    <t>F1DL</t>
  </si>
  <si>
    <t>F1DM</t>
  </si>
  <si>
    <t>F1DW</t>
  </si>
  <si>
    <t>F2</t>
  </si>
  <si>
    <t>F2B</t>
  </si>
  <si>
    <t>F2C</t>
  </si>
  <si>
    <t>F2DD</t>
  </si>
  <si>
    <t>F2DL</t>
  </si>
  <si>
    <t>F2DM</t>
  </si>
  <si>
    <t>F2DW</t>
  </si>
  <si>
    <t>F3</t>
  </si>
  <si>
    <t>F3B</t>
  </si>
  <si>
    <t>F3C</t>
  </si>
  <si>
    <t>F3DD</t>
  </si>
  <si>
    <t>F3DL</t>
  </si>
  <si>
    <t>F3DM</t>
  </si>
  <si>
    <t>F3DW</t>
  </si>
  <si>
    <t>F4</t>
  </si>
  <si>
    <t>F4B</t>
  </si>
  <si>
    <t>F4C</t>
  </si>
  <si>
    <t>F4DD</t>
  </si>
  <si>
    <t>F4DL</t>
  </si>
  <si>
    <t>F4DM</t>
  </si>
  <si>
    <t>F4DW</t>
  </si>
  <si>
    <t>BC1</t>
  </si>
  <si>
    <t>BC1B</t>
  </si>
  <si>
    <t>BC1C</t>
  </si>
  <si>
    <t>BC1DD</t>
  </si>
  <si>
    <t>BC1DL</t>
  </si>
  <si>
    <t>BC1DM</t>
  </si>
  <si>
    <t>BC1DW</t>
  </si>
  <si>
    <t>BC2</t>
  </si>
  <si>
    <t>BC2B</t>
  </si>
  <si>
    <t>BC2C</t>
  </si>
  <si>
    <t>BC2DD</t>
  </si>
  <si>
    <t>BC2DL</t>
  </si>
  <si>
    <t>BC2DM</t>
  </si>
  <si>
    <t>BC2DW</t>
  </si>
  <si>
    <t>BC3</t>
  </si>
  <si>
    <t>BC3B</t>
  </si>
  <si>
    <t>BC3C</t>
  </si>
  <si>
    <t>BC3DD</t>
  </si>
  <si>
    <t>BC3DL</t>
  </si>
  <si>
    <t>BC3DM</t>
  </si>
  <si>
    <t>BC3DW</t>
  </si>
  <si>
    <t>BC4</t>
  </si>
  <si>
    <t>BC4B</t>
  </si>
  <si>
    <t>BC4C</t>
  </si>
  <si>
    <t>BC4DD</t>
  </si>
  <si>
    <t>BC4DL</t>
  </si>
  <si>
    <t>BC4DM</t>
  </si>
  <si>
    <t>BC4DW</t>
  </si>
  <si>
    <t>Measurement Upload</t>
  </si>
  <si>
    <t>BCB</t>
  </si>
  <si>
    <t>BCBB</t>
  </si>
  <si>
    <t>BCBC</t>
  </si>
  <si>
    <t>BCBDD</t>
  </si>
  <si>
    <t>BCBDL</t>
  </si>
  <si>
    <t>BCBDM</t>
  </si>
  <si>
    <t>BCBDW</t>
  </si>
  <si>
    <t>BCL</t>
  </si>
  <si>
    <t>BCLB</t>
  </si>
  <si>
    <t>BCLC</t>
  </si>
  <si>
    <t>BCLDD</t>
  </si>
  <si>
    <t>BCLDL</t>
  </si>
  <si>
    <t>BCLDM</t>
  </si>
  <si>
    <t>BCLDW</t>
  </si>
  <si>
    <t>BCR</t>
  </si>
  <si>
    <t>BCRB</t>
  </si>
  <si>
    <t>BCRC</t>
  </si>
  <si>
    <t>BCRDD</t>
  </si>
  <si>
    <t>BCRDL</t>
  </si>
  <si>
    <t>BCRDM</t>
  </si>
  <si>
    <t>BCRDW</t>
  </si>
  <si>
    <t>RI1</t>
  </si>
  <si>
    <t>RI1B</t>
  </si>
  <si>
    <t>RI1C</t>
  </si>
  <si>
    <t>RI1DD</t>
  </si>
  <si>
    <t>RI1DL</t>
  </si>
  <si>
    <t>RI1DM</t>
  </si>
  <si>
    <t>RI1DW</t>
  </si>
  <si>
    <t>RI2</t>
  </si>
  <si>
    <t>RI2B</t>
  </si>
  <si>
    <t>RI2C</t>
  </si>
  <si>
    <t>RI2DD</t>
  </si>
  <si>
    <t>RI2DL</t>
  </si>
  <si>
    <t>RI2DM</t>
  </si>
  <si>
    <t>RI2DW</t>
  </si>
  <si>
    <t>RI3</t>
  </si>
  <si>
    <t>RI3B</t>
  </si>
  <si>
    <t>RI3C</t>
  </si>
  <si>
    <t>RI3DD</t>
  </si>
  <si>
    <t>RI3DL</t>
  </si>
  <si>
    <t>RI3DM</t>
  </si>
  <si>
    <t>RI3DW</t>
  </si>
  <si>
    <t>RI4</t>
  </si>
  <si>
    <t>RI4B</t>
  </si>
  <si>
    <t>RI4C</t>
  </si>
  <si>
    <t>RI4DD</t>
  </si>
  <si>
    <t>RI4DL</t>
  </si>
  <si>
    <t>RI4DM</t>
  </si>
  <si>
    <t>RI4DW</t>
  </si>
  <si>
    <t>RIF1</t>
  </si>
  <si>
    <t>RIF1B</t>
  </si>
  <si>
    <t>RIF1C</t>
  </si>
  <si>
    <t>RIF1DD</t>
  </si>
  <si>
    <t>RIF1DL</t>
  </si>
  <si>
    <t>RIF1DM</t>
  </si>
  <si>
    <t>RIF1DW</t>
  </si>
  <si>
    <t>RIF2</t>
  </si>
  <si>
    <t>RIF2B</t>
  </si>
  <si>
    <t>RIF2C</t>
  </si>
  <si>
    <t>RIF2DD</t>
  </si>
  <si>
    <t>RIF2DL</t>
  </si>
  <si>
    <t>RIF2DM</t>
  </si>
  <si>
    <t>RIF2DW</t>
  </si>
  <si>
    <t>RIF3</t>
  </si>
  <si>
    <t>RIF3B</t>
  </si>
  <si>
    <t>RIF3C</t>
  </si>
  <si>
    <t>RIF3DD</t>
  </si>
  <si>
    <t>RIF3DL</t>
  </si>
  <si>
    <t>RIF3DM</t>
  </si>
  <si>
    <t>RIF3DW</t>
  </si>
  <si>
    <t>RIF4</t>
  </si>
  <si>
    <t>RIF4B</t>
  </si>
  <si>
    <t>RIF4C</t>
  </si>
  <si>
    <t>RIF4DD</t>
  </si>
  <si>
    <t>RIF4DL</t>
  </si>
  <si>
    <t>RIF4DM</t>
  </si>
  <si>
    <t>RIF4DW</t>
  </si>
  <si>
    <t>DB1</t>
  </si>
  <si>
    <t>DB1B</t>
  </si>
  <si>
    <t>DB1C</t>
  </si>
  <si>
    <t>DB1DD</t>
  </si>
  <si>
    <t>DB1DL</t>
  </si>
  <si>
    <t>DB1DM</t>
  </si>
  <si>
    <t>DB1DW</t>
  </si>
  <si>
    <t>DB2</t>
  </si>
  <si>
    <t>DB2B</t>
  </si>
  <si>
    <t>DB2C</t>
  </si>
  <si>
    <t>DB2DD</t>
  </si>
  <si>
    <t>DB2DL</t>
  </si>
  <si>
    <t>DB2DM</t>
  </si>
  <si>
    <t>DB2DW</t>
  </si>
  <si>
    <t>DB3</t>
  </si>
  <si>
    <t>DB3B</t>
  </si>
  <si>
    <t>DB3C</t>
  </si>
  <si>
    <t>DB3DD</t>
  </si>
  <si>
    <t>DB3DL</t>
  </si>
  <si>
    <t>DB3DM</t>
  </si>
  <si>
    <t>DB3DW</t>
  </si>
  <si>
    <t>DB4</t>
  </si>
  <si>
    <t>DB4B</t>
  </si>
  <si>
    <t>DB4C</t>
  </si>
  <si>
    <t>DB4DD</t>
  </si>
  <si>
    <t>DB4DL</t>
  </si>
  <si>
    <t>DB4DM</t>
  </si>
  <si>
    <t>DB4DW</t>
  </si>
  <si>
    <t>DHBC1</t>
  </si>
  <si>
    <t>DHBC1B</t>
  </si>
  <si>
    <t>DHBC1C</t>
  </si>
  <si>
    <t>DHBC1DD</t>
  </si>
  <si>
    <t>DHBC1DL</t>
  </si>
  <si>
    <t>DHBC1DM</t>
  </si>
  <si>
    <t>DHBC1DW</t>
  </si>
  <si>
    <t>DHBC2</t>
  </si>
  <si>
    <t>DHBC2B</t>
  </si>
  <si>
    <t>DHBC2C</t>
  </si>
  <si>
    <t>DHBC2DD</t>
  </si>
  <si>
    <t>DHBC2DL</t>
  </si>
  <si>
    <t>DHBC2DM</t>
  </si>
  <si>
    <t>DHBC2DW</t>
  </si>
  <si>
    <t>DHBC3</t>
  </si>
  <si>
    <t>DHBC3B</t>
  </si>
  <si>
    <t>DHBC3C</t>
  </si>
  <si>
    <t>DHBC3DD</t>
  </si>
  <si>
    <t>DHBC3DL</t>
  </si>
  <si>
    <t>DHBC3DM</t>
  </si>
  <si>
    <t>DHBC3DW</t>
  </si>
  <si>
    <t>DHBC4</t>
  </si>
  <si>
    <t>DHBC4B</t>
  </si>
  <si>
    <t>DHBC4C</t>
  </si>
  <si>
    <t>DHBC4DD</t>
  </si>
  <si>
    <t>DHBC4DL</t>
  </si>
  <si>
    <t>DHBC4DM</t>
  </si>
  <si>
    <t>DHBC4DW</t>
  </si>
  <si>
    <t>DHBCB</t>
  </si>
  <si>
    <t>DHBCBB</t>
  </si>
  <si>
    <t>DHBCL</t>
  </si>
  <si>
    <t>DHBCLB</t>
  </si>
  <si>
    <t>DHBCR</t>
  </si>
  <si>
    <t>DHBCRB</t>
  </si>
  <si>
    <t>DHBCBC</t>
  </si>
  <si>
    <t>DHBCLC</t>
  </si>
  <si>
    <t>DHBCRC</t>
  </si>
  <si>
    <t>DHBCBDD</t>
  </si>
  <si>
    <t>DHBCLDD</t>
  </si>
  <si>
    <t>DHBCRDD</t>
  </si>
  <si>
    <t>DHBCBDL</t>
  </si>
  <si>
    <t>DHBCLDL</t>
  </si>
  <si>
    <t>DHBCRDL</t>
  </si>
  <si>
    <t>DHBCBDM</t>
  </si>
  <si>
    <t>DHBCLDM</t>
  </si>
  <si>
    <t>DHBCRDM</t>
  </si>
  <si>
    <t>DHBCBDW</t>
  </si>
  <si>
    <t>DHBCLDW</t>
  </si>
  <si>
    <t>DHBCRDW</t>
  </si>
  <si>
    <t>Accessories</t>
  </si>
  <si>
    <t>MG1</t>
  </si>
  <si>
    <t>Melamine Glide-Out</t>
  </si>
  <si>
    <t>MG2</t>
  </si>
  <si>
    <t>MG3</t>
  </si>
  <si>
    <t>MG4</t>
  </si>
  <si>
    <t>DV1</t>
  </si>
  <si>
    <t>DV1B</t>
  </si>
  <si>
    <t>Divider (For Binning Strips)</t>
  </si>
  <si>
    <t>DV1C</t>
  </si>
  <si>
    <t>DV1DD</t>
  </si>
  <si>
    <t>DV1DL</t>
  </si>
  <si>
    <t>DV1DM</t>
  </si>
  <si>
    <t>DV1DW</t>
  </si>
  <si>
    <t>DV2</t>
  </si>
  <si>
    <t>DV2B</t>
  </si>
  <si>
    <t>DV2C</t>
  </si>
  <si>
    <t>DV2DD</t>
  </si>
  <si>
    <t>DV2DL</t>
  </si>
  <si>
    <t>DV2DM</t>
  </si>
  <si>
    <t>DV2DW</t>
  </si>
  <si>
    <t>DV3</t>
  </si>
  <si>
    <t>DV3B</t>
  </si>
  <si>
    <t>DV3C</t>
  </si>
  <si>
    <t>DV3DD</t>
  </si>
  <si>
    <t>DV3DL</t>
  </si>
  <si>
    <t>DV3DM</t>
  </si>
  <si>
    <t>DV3DW</t>
  </si>
  <si>
    <t>DV4</t>
  </si>
  <si>
    <t>DV4B</t>
  </si>
  <si>
    <t>DV4C</t>
  </si>
  <si>
    <t>DV4DD</t>
  </si>
  <si>
    <t>DV4DL</t>
  </si>
  <si>
    <t>DV4DM</t>
  </si>
  <si>
    <t>DV4DW</t>
  </si>
  <si>
    <t>SH1</t>
  </si>
  <si>
    <t>SH1DD</t>
  </si>
  <si>
    <t>Shelf (12mm)</t>
  </si>
  <si>
    <t>SH1DM</t>
  </si>
  <si>
    <t>SH1DW</t>
  </si>
  <si>
    <t>SH2</t>
  </si>
  <si>
    <t>SH2DD</t>
  </si>
  <si>
    <t>SH2DM</t>
  </si>
  <si>
    <t>SH2DW</t>
  </si>
  <si>
    <t>SH3</t>
  </si>
  <si>
    <t>SH3DD</t>
  </si>
  <si>
    <t>SH3DM</t>
  </si>
  <si>
    <t>SH3DW</t>
  </si>
  <si>
    <t>SH4</t>
  </si>
  <si>
    <t>SH4DD</t>
  </si>
  <si>
    <t>SH4DM</t>
  </si>
  <si>
    <t>SH4DW</t>
  </si>
  <si>
    <t>SH5</t>
  </si>
  <si>
    <t>SH5DD</t>
  </si>
  <si>
    <t>SH5DM</t>
  </si>
  <si>
    <t>SH5DW</t>
  </si>
  <si>
    <t>TSH1</t>
  </si>
  <si>
    <t>TSH1DD</t>
  </si>
  <si>
    <t>Shelf (19mm)</t>
  </si>
  <si>
    <t>TSH1DM</t>
  </si>
  <si>
    <t>TSH1DW</t>
  </si>
  <si>
    <t>TSH2</t>
  </si>
  <si>
    <t>TSH2DD</t>
  </si>
  <si>
    <t>TSH2DM</t>
  </si>
  <si>
    <t>TSH2DW</t>
  </si>
  <si>
    <t>TSH3</t>
  </si>
  <si>
    <t>TSH3DD</t>
  </si>
  <si>
    <t>TSH3DM</t>
  </si>
  <si>
    <t>TSH3DW</t>
  </si>
  <si>
    <t>TSH4</t>
  </si>
  <si>
    <t>TSH4DD</t>
  </si>
  <si>
    <t>TSH4DM</t>
  </si>
  <si>
    <t>TSH4DW</t>
  </si>
  <si>
    <t>TSH5</t>
  </si>
  <si>
    <t>TSH5DD</t>
  </si>
  <si>
    <t>TSH5DM</t>
  </si>
  <si>
    <t>TSH5DW</t>
  </si>
  <si>
    <t>TDS1</t>
  </si>
  <si>
    <t>Divider Shelf (19mm)</t>
  </si>
  <si>
    <t>TDS2</t>
  </si>
  <si>
    <t>TDS3</t>
  </si>
  <si>
    <t>TDS4</t>
  </si>
  <si>
    <t>DS1</t>
  </si>
  <si>
    <t>Divider Shelf (12mm)</t>
  </si>
  <si>
    <t>DS2</t>
  </si>
  <si>
    <t>DS3</t>
  </si>
  <si>
    <t>DS4</t>
  </si>
  <si>
    <t>GlideArounds</t>
  </si>
  <si>
    <t>GAA1S</t>
  </si>
  <si>
    <t>GAA1L</t>
  </si>
  <si>
    <t>GAA2S</t>
  </si>
  <si>
    <t>GAA2L</t>
  </si>
  <si>
    <t>GAA3S</t>
  </si>
  <si>
    <t>GAA3L</t>
  </si>
  <si>
    <t>GAL1S</t>
  </si>
  <si>
    <t>GAL1L</t>
  </si>
  <si>
    <t>GAL2S</t>
  </si>
  <si>
    <t>GAL2L</t>
  </si>
  <si>
    <t>GAL3S</t>
  </si>
  <si>
    <t>GAL3L</t>
  </si>
  <si>
    <t>GACLS</t>
  </si>
  <si>
    <t>GACLL</t>
  </si>
  <si>
    <t>GACAS</t>
  </si>
  <si>
    <t>GACAL</t>
  </si>
  <si>
    <t>GAUS</t>
  </si>
  <si>
    <t>GAUL</t>
  </si>
  <si>
    <t>LSPD508</t>
  </si>
  <si>
    <t>D-Shape Lazy Susan (2 shelf set)</t>
  </si>
  <si>
    <t>LSPD558</t>
  </si>
  <si>
    <t>LSPK457</t>
  </si>
  <si>
    <t>Kidney Lazy Susan (2 shelf set)</t>
  </si>
  <si>
    <t>LSPK610</t>
  </si>
  <si>
    <t>LSPK711</t>
  </si>
  <si>
    <t>LSPK813</t>
  </si>
  <si>
    <t>LSWD508</t>
  </si>
  <si>
    <t xml:space="preserve">Wood D-Shape Lazy Susan (2 shelf set) </t>
  </si>
  <si>
    <t>LSWD558</t>
  </si>
  <si>
    <t>Wood D-Shape Lazy Susan (2 shelf set)</t>
  </si>
  <si>
    <t>LSWK610</t>
  </si>
  <si>
    <t>Wood Kidney Lazy Susan (2 shelf set)</t>
  </si>
  <si>
    <t>LSWK711</t>
  </si>
  <si>
    <t>LSWK813</t>
  </si>
  <si>
    <t>Pull Down</t>
  </si>
  <si>
    <t>PD515</t>
  </si>
  <si>
    <t>PD813</t>
  </si>
  <si>
    <t>Pull Out</t>
  </si>
  <si>
    <t>PO127</t>
  </si>
  <si>
    <t>Pull Out Organizer</t>
  </si>
  <si>
    <t>PO204</t>
  </si>
  <si>
    <t>IC371</t>
  </si>
  <si>
    <t>IC524</t>
  </si>
  <si>
    <t>IS406</t>
  </si>
  <si>
    <t>IS559</t>
  </si>
  <si>
    <t>IU470</t>
  </si>
  <si>
    <t>IU610</t>
  </si>
  <si>
    <t>MIC1</t>
  </si>
  <si>
    <t xml:space="preserve">Custom Cutlery Insert </t>
  </si>
  <si>
    <t>MIC2</t>
  </si>
  <si>
    <t>MIC3</t>
  </si>
  <si>
    <t>[PLACEHOLDER ONLY]</t>
  </si>
  <si>
    <t>MIC4</t>
  </si>
  <si>
    <t>MIU1</t>
  </si>
  <si>
    <t>MIU2</t>
  </si>
  <si>
    <t>MIU3</t>
  </si>
  <si>
    <t>MIU4</t>
  </si>
  <si>
    <t>BTC</t>
  </si>
  <si>
    <t>BTW</t>
  </si>
  <si>
    <t>RS245</t>
  </si>
  <si>
    <t xml:space="preserve">Wood Spice Rack </t>
  </si>
  <si>
    <t>RS321</t>
  </si>
  <si>
    <t>RS397</t>
  </si>
  <si>
    <t>Wood Spice Rack</t>
  </si>
  <si>
    <t>TRK1</t>
  </si>
  <si>
    <t>Trash and Recycling Kit (365-400mm)</t>
  </si>
  <si>
    <t>TRK2</t>
  </si>
  <si>
    <t>Trash and Recycling Kit (401-600mm)</t>
  </si>
  <si>
    <t>TRK3</t>
  </si>
  <si>
    <t>TRK4</t>
  </si>
  <si>
    <t>Tip Out Trays</t>
  </si>
  <si>
    <t>TTFA280</t>
  </si>
  <si>
    <t>False Front Tip Out Trays</t>
  </si>
  <si>
    <t>TTFA360</t>
  </si>
  <si>
    <t>TTFW280</t>
  </si>
  <si>
    <t>TTFW360</t>
  </si>
  <si>
    <t>Tray Divider</t>
  </si>
  <si>
    <t>TDC305</t>
  </si>
  <si>
    <t xml:space="preserve">Tray Divider </t>
  </si>
  <si>
    <t>TDC458</t>
  </si>
  <si>
    <t>TDW305</t>
  </si>
  <si>
    <t>TDW458</t>
  </si>
  <si>
    <t>SML</t>
  </si>
  <si>
    <t>SML1</t>
  </si>
  <si>
    <t>SML1DD</t>
  </si>
  <si>
    <t>Strip Mount (250)</t>
  </si>
  <si>
    <t>SML1DM</t>
  </si>
  <si>
    <t>SML1DW</t>
  </si>
  <si>
    <t>SML2</t>
  </si>
  <si>
    <t>SML2DD</t>
  </si>
  <si>
    <t>SML2DM</t>
  </si>
  <si>
    <t>SML2DW</t>
  </si>
  <si>
    <t>SML3</t>
  </si>
  <si>
    <t>SML3DD</t>
  </si>
  <si>
    <t>SML3DM</t>
  </si>
  <si>
    <t>SML3DW</t>
  </si>
  <si>
    <t>SML4</t>
  </si>
  <si>
    <t>SML4DD</t>
  </si>
  <si>
    <t>SML4DM</t>
  </si>
  <si>
    <t>SML4DW</t>
  </si>
  <si>
    <t>SML5</t>
  </si>
  <si>
    <t>SML5DD</t>
  </si>
  <si>
    <t>SML5DM</t>
  </si>
  <si>
    <t>SML5DW</t>
  </si>
  <si>
    <t>SMS</t>
  </si>
  <si>
    <t>SMS1</t>
  </si>
  <si>
    <t>SMS1DD</t>
  </si>
  <si>
    <t>Strip Mount (180)</t>
  </si>
  <si>
    <t>SMS1DM</t>
  </si>
  <si>
    <t>SMS1DW</t>
  </si>
  <si>
    <t>SMS2</t>
  </si>
  <si>
    <t>SMS2DD</t>
  </si>
  <si>
    <t>SMS2DM</t>
  </si>
  <si>
    <t>SMS2DW</t>
  </si>
  <si>
    <t>SMS3</t>
  </si>
  <si>
    <t>SMS3DD</t>
  </si>
  <si>
    <t>SMS3DM</t>
  </si>
  <si>
    <t>SMS3DW</t>
  </si>
  <si>
    <t>SMS4</t>
  </si>
  <si>
    <t>SMS4DD</t>
  </si>
  <si>
    <t>SMS4DM</t>
  </si>
  <si>
    <t>SMS4DW</t>
  </si>
  <si>
    <t>SMS5</t>
  </si>
  <si>
    <t>SMS5DD</t>
  </si>
  <si>
    <t>SMS5DM</t>
  </si>
  <si>
    <t>SMS5DW</t>
  </si>
  <si>
    <t>GlideAround 1 Layer ("Ang</t>
  </si>
  <si>
    <t>Blind Corner 1</t>
  </si>
  <si>
    <t>Blind Corner 2</t>
  </si>
  <si>
    <t>Blind Corner 3</t>
  </si>
  <si>
    <t>Blind Corner 4</t>
  </si>
  <si>
    <t>Blind Corner Back</t>
  </si>
  <si>
    <t>Blind Corner Left</t>
  </si>
  <si>
    <t>Blind Corner Right</t>
  </si>
  <si>
    <t>Glide-Around Angle 1 Layer</t>
  </si>
  <si>
    <t>Glide-Around Angle 1 Layer Small</t>
  </si>
  <si>
    <t>Glide-Around Angle 1 Layer Large</t>
  </si>
  <si>
    <t>Glide-Around Angle 2 Layer</t>
  </si>
  <si>
    <t>Glide-Around Angle 2 Layer Small</t>
  </si>
  <si>
    <t>Glide-Around Angle 2 Layer Large</t>
  </si>
  <si>
    <t>Glide-Around Angle 3 Layer</t>
  </si>
  <si>
    <t>Glide-Around Angle 3 Layer Small</t>
  </si>
  <si>
    <t>Glide-Around Angle 3 Layer Large</t>
  </si>
  <si>
    <t>Glide-Around L-Shape 1 Layer</t>
  </si>
  <si>
    <t>Glide-Around L-Shape 1 Layer Small</t>
  </si>
  <si>
    <t>Glide-Around L-Shape 1 Layer Large</t>
  </si>
  <si>
    <t>Glide-Around L-Shape 2 Layer</t>
  </si>
  <si>
    <t>Glide-Around L-Shape 2 Layer Small</t>
  </si>
  <si>
    <t>Glide-Around L-Shape 2 Layer Large</t>
  </si>
  <si>
    <t>Glide-Around L-Shape 3 Layer</t>
  </si>
  <si>
    <t>Glide-Around L-Shape 3 Layer Small</t>
  </si>
  <si>
    <t>Glide-Around L-Shape 3 Layer Large</t>
  </si>
  <si>
    <t>Glide-Around Cookware</t>
  </si>
  <si>
    <t>Glide-Around Cookware L-Shape Small</t>
  </si>
  <si>
    <t>Glide-Around Cookware L-Shape Large</t>
  </si>
  <si>
    <t>Glide-Around Cookware Angle Small</t>
  </si>
  <si>
    <t>Glide-Around Cookware Angle Large</t>
  </si>
  <si>
    <t>Glide-Around Baking Center / Tray Unit</t>
  </si>
  <si>
    <t>Glide-Around Upper Corner</t>
  </si>
  <si>
    <t>Glide-Around Upper Corner Small</t>
  </si>
  <si>
    <t>Glide-Around Large Upper Cornet Large</t>
  </si>
  <si>
    <t xml:space="preserve">Stile Removal and Replacement </t>
  </si>
  <si>
    <t>COGS</t>
  </si>
  <si>
    <t>COGS
(-10%)</t>
  </si>
  <si>
    <t>Wholesale</t>
  </si>
  <si>
    <t>Update Log</t>
  </si>
  <si>
    <t>Modification</t>
  </si>
  <si>
    <t>Verion</t>
  </si>
  <si>
    <t>Added 1/3 payment functionality for MD</t>
  </si>
  <si>
    <t>Removed modules associated with ftp download.  Issues with Office 2010.</t>
  </si>
  <si>
    <t>Added caption "Balance Due"</t>
  </si>
  <si>
    <t>Updated 1/3 payment for MD and expanded date columns for CA</t>
  </si>
  <si>
    <t>Modified format of date for Page 1, U41-U43 to show year with 2 digits because it was too large for 4 digits when Bob B. uses it.</t>
  </si>
  <si>
    <t>SRCL</t>
  </si>
  <si>
    <t>SRCL1</t>
  </si>
  <si>
    <t>SRCL1B</t>
  </si>
  <si>
    <t>Spice Rack Custom Large</t>
  </si>
  <si>
    <t>SRCL1DL</t>
  </si>
  <si>
    <t>SRCL1DM</t>
  </si>
  <si>
    <t>SRCL2</t>
  </si>
  <si>
    <t>SRCL2B</t>
  </si>
  <si>
    <t>SRCL2DL</t>
  </si>
  <si>
    <t>SRCL2DM</t>
  </si>
  <si>
    <t>SRCL3</t>
  </si>
  <si>
    <t>SRCL3B</t>
  </si>
  <si>
    <t>SRCL3DL</t>
  </si>
  <si>
    <t>SRCL3DM</t>
  </si>
  <si>
    <t>SRCL4</t>
  </si>
  <si>
    <t>SRCL4B</t>
  </si>
  <si>
    <t>SRCL4DL</t>
  </si>
  <si>
    <t>SRCL4DM</t>
  </si>
  <si>
    <t>SRCS</t>
  </si>
  <si>
    <t>SRCS1</t>
  </si>
  <si>
    <t>SRCS1B</t>
  </si>
  <si>
    <t>Spice Rack Custom Small</t>
  </si>
  <si>
    <t>SRCS1DL</t>
  </si>
  <si>
    <t>SRCS1DM</t>
  </si>
  <si>
    <t>SRCS2</t>
  </si>
  <si>
    <t>SRCS2B</t>
  </si>
  <si>
    <t>SRCS2DL</t>
  </si>
  <si>
    <t>SRCS2DM</t>
  </si>
  <si>
    <t>SRCS3</t>
  </si>
  <si>
    <t>SRCS3B</t>
  </si>
  <si>
    <t>SRCS3DL</t>
  </si>
  <si>
    <t>SRCS3DM</t>
  </si>
  <si>
    <t>SRCS4</t>
  </si>
  <si>
    <t>SRCS4B</t>
  </si>
  <si>
    <t>SRCS4DL</t>
  </si>
  <si>
    <t>SRCS4DM</t>
  </si>
  <si>
    <t>Removed underline from line 2.03</t>
  </si>
  <si>
    <t>Added language to to WA per request of Regala</t>
  </si>
  <si>
    <t>I agree to purchase the cabinet fixtures noted above. I have read and agree to the contract terms on the front and back of this invoice that constitute our entire agreement. There are no oral or other representations not represented herein. I have been advised of my right to cancel this transaction, without cost, within 3 business days. All orders subject to approval by ShelfGenie</t>
  </si>
  <si>
    <t>rngPackageSRC</t>
  </si>
  <si>
    <t>Added SRC products, update price of PD</t>
  </si>
  <si>
    <t>Swapped wholesale price for LSPD &amp; BT</t>
  </si>
  <si>
    <t xml:space="preserve">Scott Orshan Would like to have the Sales Form automatically fill in the page number, and know if the form has two pages? Example: "Page 1 of 1" or "Page 1 of 2" - that kind of thing. </t>
  </si>
  <si>
    <t>Made sheets very hidden so that users can't right click tab and unhide.</t>
  </si>
  <si>
    <t>Add a package option to "SH" &amp; "TSH" that reflects Basic, Classic, and Designer Light.  Designers are having trouble leaving that field blank. "(Basic/Classic/Light)"</t>
  </si>
  <si>
    <t>rngPackageSH</t>
  </si>
  <si>
    <t>(Basic/Classic/Light)</t>
  </si>
  <si>
    <t>Reduced column widths and margins and centered printout vertically and horizontally to address issue in ticket 3204.</t>
  </si>
  <si>
    <t>X:____________________________________________</t>
  </si>
  <si>
    <t>tsh</t>
  </si>
  <si>
    <t>Found a bug on page 2 related to the change from 6/22</t>
  </si>
  <si>
    <t>Adjusted merge on page 1 to correctly show "First Name"</t>
  </si>
  <si>
    <t>Added products - Premium Custom Spice Rack &amp; Double Height Risers</t>
  </si>
  <si>
    <t>DHRI</t>
  </si>
  <si>
    <t>DHRI1</t>
  </si>
  <si>
    <t>DHRI1B</t>
  </si>
  <si>
    <t>Double Height Riser</t>
  </si>
  <si>
    <t>DHRI1C</t>
  </si>
  <si>
    <t>DHRI1DD</t>
  </si>
  <si>
    <t>DHRI1DL</t>
  </si>
  <si>
    <t>DHRI1DM</t>
  </si>
  <si>
    <t>DHRI1DW</t>
  </si>
  <si>
    <t>DHRI2</t>
  </si>
  <si>
    <t>DHRI2B</t>
  </si>
  <si>
    <t>DHRI2C</t>
  </si>
  <si>
    <t>DHRI2DD</t>
  </si>
  <si>
    <t>DHRI2DL</t>
  </si>
  <si>
    <t>DHRI2DM</t>
  </si>
  <si>
    <t>DHRI2DW</t>
  </si>
  <si>
    <t>DHRI3</t>
  </si>
  <si>
    <t>DHRI3B</t>
  </si>
  <si>
    <t>DHRI3C</t>
  </si>
  <si>
    <t>DHRI3DD</t>
  </si>
  <si>
    <t>DHRI3DL</t>
  </si>
  <si>
    <t>DHRI3DM</t>
  </si>
  <si>
    <t>DHRI3DW</t>
  </si>
  <si>
    <t>DHRI4</t>
  </si>
  <si>
    <t>DHRI4B</t>
  </si>
  <si>
    <t>DHRI4C</t>
  </si>
  <si>
    <t>DHRI4DD</t>
  </si>
  <si>
    <t>DHRI4DL</t>
  </si>
  <si>
    <t>DHRI4DM</t>
  </si>
  <si>
    <t>DHRI4DW</t>
  </si>
  <si>
    <t>PSRCL</t>
  </si>
  <si>
    <t>PSRCL1</t>
  </si>
  <si>
    <t>PSRCL1B</t>
  </si>
  <si>
    <t>Premium Spice Rack Custom Large</t>
  </si>
  <si>
    <t>PSRCL1DL</t>
  </si>
  <si>
    <t>PSRCL1DM</t>
  </si>
  <si>
    <t>PSRCL2</t>
  </si>
  <si>
    <t>PSRCL2B</t>
  </si>
  <si>
    <t>PSRCL2DL</t>
  </si>
  <si>
    <t>PSRCL2DM</t>
  </si>
  <si>
    <t>PSRCL3</t>
  </si>
  <si>
    <t>PSRCL3B</t>
  </si>
  <si>
    <t>PSRCL3DL</t>
  </si>
  <si>
    <t>PSRCL3DM</t>
  </si>
  <si>
    <t>PSRCL4</t>
  </si>
  <si>
    <t>PSRCL4B</t>
  </si>
  <si>
    <t>PSRCL4DL</t>
  </si>
  <si>
    <t>PSRCL4DM</t>
  </si>
  <si>
    <t>PSRCS</t>
  </si>
  <si>
    <t>PSRCS1</t>
  </si>
  <si>
    <t>PSRCS1B</t>
  </si>
  <si>
    <t>Premium Spice Rack Custom Small</t>
  </si>
  <si>
    <t>PSRCS1DL</t>
  </si>
  <si>
    <t>PSRCS1DM</t>
  </si>
  <si>
    <t>PSRCS2</t>
  </si>
  <si>
    <t>PSRCS2B</t>
  </si>
  <si>
    <t>PSRCS2DL</t>
  </si>
  <si>
    <t>PSRCS2DM</t>
  </si>
  <si>
    <t>PSRCS3</t>
  </si>
  <si>
    <t>PSRCS3B</t>
  </si>
  <si>
    <t>PSRCS3DL</t>
  </si>
  <si>
    <t>PSRCS3DM</t>
  </si>
  <si>
    <t>PSRCS4</t>
  </si>
  <si>
    <t>PSRCS4B</t>
  </si>
  <si>
    <t>PSRCS4DL</t>
  </si>
  <si>
    <t>PSRCS4DM</t>
  </si>
  <si>
    <t>Premium Spice Rack Custom</t>
  </si>
  <si>
    <t>Updated form for CA (Lorna Ross) requests</t>
  </si>
  <si>
    <t>Deposit Paid:</t>
  </si>
  <si>
    <t>BALANCE DUE</t>
  </si>
  <si>
    <t>Base Type</t>
  </si>
  <si>
    <t>Updated the price import to be run from he Developer-&gt;Macros area for Macs.</t>
  </si>
  <si>
    <t>Allow users to select drop down for "A, B, or Both" when they select "F" product.</t>
  </si>
  <si>
    <t>Add option costs to the sales form price list.</t>
  </si>
  <si>
    <t>GAA1XS</t>
  </si>
  <si>
    <t>Glide-Around Angle 1 Layer Extra Small</t>
  </si>
  <si>
    <t>GAA1B</t>
  </si>
  <si>
    <t>Glide-Around Angle 1 Layer Birch</t>
  </si>
  <si>
    <t>GAA1XSB</t>
  </si>
  <si>
    <t>Glide-Around Angle 1 Layer Birch Extra Small</t>
  </si>
  <si>
    <t>GAA1SB</t>
  </si>
  <si>
    <t>Glide-Around Angle 1 Layer Birch Small</t>
  </si>
  <si>
    <t>GAA1LB</t>
  </si>
  <si>
    <t>Glide-Around Angle 1 Layer Birch Large</t>
  </si>
  <si>
    <t>GAA2XS</t>
  </si>
  <si>
    <t>Glide-Around Angle 2 Layer Extra Small</t>
  </si>
  <si>
    <t>GAA2B</t>
  </si>
  <si>
    <t>Glide-Around Angle 2 Layer Birch</t>
  </si>
  <si>
    <t>GAA2XSB</t>
  </si>
  <si>
    <t>Glide-Around Angle 2 Layer BirchExtra Small</t>
  </si>
  <si>
    <t>GAA2SB</t>
  </si>
  <si>
    <t>Glide-Around Angle 2 Layer Birch Small</t>
  </si>
  <si>
    <t>GAA2LB</t>
  </si>
  <si>
    <t>Glide-Around Angle 2 Layer Birch Large</t>
  </si>
  <si>
    <t>GAA3XS</t>
  </si>
  <si>
    <t>Glide-Around Angle 3 Layer Extra Small</t>
  </si>
  <si>
    <t>GAA3B</t>
  </si>
  <si>
    <t>Glide-Around Angle 3 Layer Birch</t>
  </si>
  <si>
    <t>GAA3XSB</t>
  </si>
  <si>
    <t>Glide-Around Angle 3 Layer Birch Extra Small</t>
  </si>
  <si>
    <t>GAA3SB</t>
  </si>
  <si>
    <t>Glide-Around Angle 3 Layer Birch Small</t>
  </si>
  <si>
    <t>GAA3LB</t>
  </si>
  <si>
    <t>Glide-Around Angle 3 Layer Birch Large</t>
  </si>
  <si>
    <t>GAL1XS</t>
  </si>
  <si>
    <t>Glide-Around L-Shape 1 Layer Extra Small</t>
  </si>
  <si>
    <t>GAL1B</t>
  </si>
  <si>
    <t>Glide-Around L-Shape 1 Layer Birch</t>
  </si>
  <si>
    <t>GAL1XSB</t>
  </si>
  <si>
    <t>Glide-Around L-Shape 1 Layer Birch Extra Small</t>
  </si>
  <si>
    <t>GAL1SB</t>
  </si>
  <si>
    <t>Glide-Around L-Shape 1 Layer Birch Small</t>
  </si>
  <si>
    <t>GAL1LB</t>
  </si>
  <si>
    <t>Glide-Around L-Shape 1 Layer Birch Large</t>
  </si>
  <si>
    <t>GAL2XS</t>
  </si>
  <si>
    <t>Glide-Around L-Shape 2 Layer Extra Small</t>
  </si>
  <si>
    <t>GAL2B</t>
  </si>
  <si>
    <t>Glide-Around L-Shape 2 Layer Birch</t>
  </si>
  <si>
    <t>GAL2XSB</t>
  </si>
  <si>
    <t>Glide-Around L-Shape 2 Layer Birch Extra Small</t>
  </si>
  <si>
    <t>GAL2SB</t>
  </si>
  <si>
    <t>Glide-Around L-Shape 2 Layer Birch Small</t>
  </si>
  <si>
    <t>GAL2LB</t>
  </si>
  <si>
    <t>Glide-Around L-Shape 2 Layer Birch Large</t>
  </si>
  <si>
    <t>GAL3XS</t>
  </si>
  <si>
    <t>Glide-Around L-Shape 3 Layer Extra Small</t>
  </si>
  <si>
    <t>GAL3B</t>
  </si>
  <si>
    <t>Glide-Around L-Shape 3 Layer Birch</t>
  </si>
  <si>
    <t>GAL3XSB</t>
  </si>
  <si>
    <t>Glide-Around L-Shape 3 Layer Birch Extra Small</t>
  </si>
  <si>
    <t>GAL3SB</t>
  </si>
  <si>
    <t>Glide-Around L-Shape 3 Layer Birch Small</t>
  </si>
  <si>
    <t>GAL3LB</t>
  </si>
  <si>
    <t>Glide-Around L-Shape 3 Layer Birch Large</t>
  </si>
  <si>
    <t>GACLXS</t>
  </si>
  <si>
    <t>Glide-Around Cookware L-Shape Extra Small</t>
  </si>
  <si>
    <t>GACAXS</t>
  </si>
  <si>
    <t>Glide-Around Cookware Angle Extra Small</t>
  </si>
  <si>
    <t>GACB</t>
  </si>
  <si>
    <t>Glide-Around Cookware Birch</t>
  </si>
  <si>
    <t>GACLXSB</t>
  </si>
  <si>
    <t>Glide-Around Cookware L-Shape Birch Extra Small</t>
  </si>
  <si>
    <t>GACLSB</t>
  </si>
  <si>
    <t>Glide-Around Cookware L-Shape Birch Small</t>
  </si>
  <si>
    <t>GACLLB</t>
  </si>
  <si>
    <t>Glide-Around Cookware L-Shape Birch Large</t>
  </si>
  <si>
    <t>GACAXSB</t>
  </si>
  <si>
    <t>Glide-Around Cookware Angle Birch Extra Small</t>
  </si>
  <si>
    <t>GACASB</t>
  </si>
  <si>
    <t>Glide-Around Cookware Angle Birch Small</t>
  </si>
  <si>
    <t>GACALB</t>
  </si>
  <si>
    <t>Glide-Around Cookware Angle Birch Large</t>
  </si>
  <si>
    <t>GATA</t>
  </si>
  <si>
    <t>Glide-Around Baking Center/Tray Unit Angle</t>
  </si>
  <si>
    <t>GATL</t>
  </si>
  <si>
    <t>Glide-Around Baking Center/Tray Unit L-Shape</t>
  </si>
  <si>
    <t>Both A&amp;B GR</t>
  </si>
  <si>
    <t>Both A &amp; B Groove/Divider</t>
  </si>
  <si>
    <t>Groove</t>
  </si>
  <si>
    <t>Slope B</t>
  </si>
  <si>
    <t>Slope Birch</t>
  </si>
  <si>
    <t>Slope M</t>
  </si>
  <si>
    <t>Slope Maple</t>
  </si>
  <si>
    <t>UpgBR2FE</t>
  </si>
  <si>
    <t>Upgrade from BR to FE rails</t>
  </si>
  <si>
    <t>UpgFE2SC</t>
  </si>
  <si>
    <t>Upgrade from FE to SC rails</t>
  </si>
  <si>
    <t>UpgMelBtm</t>
  </si>
  <si>
    <t>Upgrade to Melamine Bottom</t>
  </si>
  <si>
    <t>Added birch glide around products.</t>
  </si>
  <si>
    <t>Include Modifications log in sales form spread sheet.</t>
  </si>
  <si>
    <t>Added Designer Price List tab.</t>
  </si>
  <si>
    <t>Update RI, RIF, and DHRI default bottom colors.</t>
  </si>
  <si>
    <t>Fixed Scoop and Slope availability options.  The configuration setting that determined if yes/no was available was reversed.  This wasn't very noticable since they are generally both available or neither.</t>
  </si>
  <si>
    <t>Present an error if the user attempts to enter qty in dividers or additional grooves with no direction.</t>
  </si>
  <si>
    <t>RC1</t>
  </si>
  <si>
    <t>RC2</t>
  </si>
  <si>
    <t>RC3</t>
  </si>
  <si>
    <t>Bottom Color
MM</t>
  </si>
  <si>
    <t>Bottom Color
DM</t>
  </si>
  <si>
    <t>Medium Melamine</t>
  </si>
  <si>
    <t>MM</t>
  </si>
  <si>
    <t>Dark Melamine</t>
  </si>
  <si>
    <t>v8.6</t>
  </si>
  <si>
    <t>SU</t>
  </si>
  <si>
    <t>SU1</t>
  </si>
  <si>
    <t>SU1DM</t>
  </si>
  <si>
    <t>Single U-Shape Glide-Out</t>
  </si>
  <si>
    <t>SU1B</t>
  </si>
  <si>
    <t>Single U-Shape</t>
  </si>
  <si>
    <t>SU1C</t>
  </si>
  <si>
    <t>SU1DD</t>
  </si>
  <si>
    <t>SU1DL</t>
  </si>
  <si>
    <t>SU1DW</t>
  </si>
  <si>
    <t>SU2</t>
  </si>
  <si>
    <t>SU2B</t>
  </si>
  <si>
    <t>SU2C</t>
  </si>
  <si>
    <t>SU2DD</t>
  </si>
  <si>
    <t>SU2DL</t>
  </si>
  <si>
    <t>SU2DM</t>
  </si>
  <si>
    <t>SU2DW</t>
  </si>
  <si>
    <t>SU3</t>
  </si>
  <si>
    <t>SU3B</t>
  </si>
  <si>
    <t>SU3C</t>
  </si>
  <si>
    <t>SU3DD</t>
  </si>
  <si>
    <t>SU3DL</t>
  </si>
  <si>
    <t>SU3DM</t>
  </si>
  <si>
    <t>SU3DW</t>
  </si>
  <si>
    <t>SU4</t>
  </si>
  <si>
    <t>SU4B</t>
  </si>
  <si>
    <t>SU4C</t>
  </si>
  <si>
    <t>SU4DD</t>
  </si>
  <si>
    <t>SU4DL</t>
  </si>
  <si>
    <t>SU4DM</t>
  </si>
  <si>
    <t>SU4DW</t>
  </si>
  <si>
    <t>DU</t>
  </si>
  <si>
    <t>DU1</t>
  </si>
  <si>
    <t>DU1B</t>
  </si>
  <si>
    <t>Double U-Shape Glide-Out</t>
  </si>
  <si>
    <t>DU1C</t>
  </si>
  <si>
    <t>DU1DD</t>
  </si>
  <si>
    <t>DU1DL</t>
  </si>
  <si>
    <t>DU1DM</t>
  </si>
  <si>
    <t>DU1DW</t>
  </si>
  <si>
    <t>DU2</t>
  </si>
  <si>
    <t>DU2B</t>
  </si>
  <si>
    <t>DU2C</t>
  </si>
  <si>
    <t>DU2DD</t>
  </si>
  <si>
    <t>DU2DL</t>
  </si>
  <si>
    <t>DU2DM</t>
  </si>
  <si>
    <t>DU2DW</t>
  </si>
  <si>
    <t>DU3</t>
  </si>
  <si>
    <t>DU3B</t>
  </si>
  <si>
    <t>DU3C</t>
  </si>
  <si>
    <t>DU3DD</t>
  </si>
  <si>
    <t>DU3DL</t>
  </si>
  <si>
    <t>DU3DM</t>
  </si>
  <si>
    <t>DU3DW</t>
  </si>
  <si>
    <t>DU4</t>
  </si>
  <si>
    <t>DU4B</t>
  </si>
  <si>
    <t>DU4C</t>
  </si>
  <si>
    <t>DU4DD</t>
  </si>
  <si>
    <t>DU4DL</t>
  </si>
  <si>
    <t>DU4DM</t>
  </si>
  <si>
    <t>DU4DW</t>
  </si>
  <si>
    <t>DNDL</t>
  </si>
  <si>
    <t>DNDL1</t>
  </si>
  <si>
    <t>DNDL1B</t>
  </si>
  <si>
    <t>Drawer in a Drawer Large</t>
  </si>
  <si>
    <t>DNDL1C</t>
  </si>
  <si>
    <t>DNDL1DD</t>
  </si>
  <si>
    <t>DNDL1DL</t>
  </si>
  <si>
    <t>DNDL1DM</t>
  </si>
  <si>
    <t>DNDL2</t>
  </si>
  <si>
    <t>DNDL2B</t>
  </si>
  <si>
    <t>DNDL2C</t>
  </si>
  <si>
    <t>DNDL2DD</t>
  </si>
  <si>
    <t>DNDL2DL</t>
  </si>
  <si>
    <t>DNDL2DM</t>
  </si>
  <si>
    <t>DNDL3</t>
  </si>
  <si>
    <t>DNDL3B</t>
  </si>
  <si>
    <t>DNDL3C</t>
  </si>
  <si>
    <t>DNDL3DD</t>
  </si>
  <si>
    <t>DNDL3DL</t>
  </si>
  <si>
    <t>DND3</t>
  </si>
  <si>
    <t>DNDL3DM</t>
  </si>
  <si>
    <t>DNDL4</t>
  </si>
  <si>
    <t>DNDL4B</t>
  </si>
  <si>
    <t>DNDL4C</t>
  </si>
  <si>
    <t>DNDL4DD</t>
  </si>
  <si>
    <t>DNDL4DL</t>
  </si>
  <si>
    <t>DNDL4DM</t>
  </si>
  <si>
    <t>DNDS</t>
  </si>
  <si>
    <t>DNDS1</t>
  </si>
  <si>
    <t>DNDS1B</t>
  </si>
  <si>
    <t>Drawer in a Drawer Small</t>
  </si>
  <si>
    <t>DNDS1C</t>
  </si>
  <si>
    <t>DNDS1DD</t>
  </si>
  <si>
    <t>DNDS1DL</t>
  </si>
  <si>
    <t>DNDS1DM</t>
  </si>
  <si>
    <t>DNDS2</t>
  </si>
  <si>
    <t>DNDS2B</t>
  </si>
  <si>
    <t>DNDS2C</t>
  </si>
  <si>
    <t>DNDS2DD</t>
  </si>
  <si>
    <t>DNDS2DL</t>
  </si>
  <si>
    <t>DNDS2DM</t>
  </si>
  <si>
    <t>DNDS3</t>
  </si>
  <si>
    <t>DNDS3B</t>
  </si>
  <si>
    <t>DNDS3C</t>
  </si>
  <si>
    <t>DNDS3DD</t>
  </si>
  <si>
    <t>DNDS3DL</t>
  </si>
  <si>
    <t>DNDS3DM</t>
  </si>
  <si>
    <t>DNDS4</t>
  </si>
  <si>
    <t>DNDS4B</t>
  </si>
  <si>
    <t>DNDS4C</t>
  </si>
  <si>
    <t>DNDS4DD</t>
  </si>
  <si>
    <t>DNDS4DL</t>
  </si>
  <si>
    <t>DNDS4DM</t>
  </si>
  <si>
    <t>2013 Q2</t>
  </si>
  <si>
    <t>Single - U-Shape</t>
  </si>
  <si>
    <t>Double - U Shape</t>
  </si>
  <si>
    <t>Exclude From Discount</t>
  </si>
  <si>
    <t>Excluded Labor</t>
  </si>
  <si>
    <t>Sizing Chart</t>
  </si>
  <si>
    <t>0-400 mm</t>
  </si>
  <si>
    <t>Size 1</t>
  </si>
  <si>
    <t>401-600mm</t>
  </si>
  <si>
    <t>Size 2</t>
  </si>
  <si>
    <t>601-800mm</t>
  </si>
  <si>
    <t>Size 3</t>
  </si>
  <si>
    <t>801-1400mm</t>
  </si>
  <si>
    <t>Size 4</t>
  </si>
  <si>
    <t>For Shelves:</t>
  </si>
  <si>
    <t>All Sizes 1 , 2 and 3 are the same.  Size 4 will be 801-1200 and Size 5 will be 1201-1500)</t>
  </si>
  <si>
    <t>Packages</t>
  </si>
  <si>
    <t>Common Grade Baltic Birch</t>
  </si>
  <si>
    <t>Baltic Birch Plywood Dovetail</t>
  </si>
  <si>
    <t>Low Luster Finish</t>
  </si>
  <si>
    <t>Birch Ply Bottom</t>
  </si>
  <si>
    <t>Basic Rails (BR)</t>
  </si>
  <si>
    <t>Select Grade Baltic Birch</t>
  </si>
  <si>
    <t>Interlocking L-Joint</t>
  </si>
  <si>
    <t>GlideAround 1 Layer ("Angle")</t>
  </si>
  <si>
    <t>High Grade Finish</t>
  </si>
  <si>
    <t>Melamine Bottom</t>
  </si>
  <si>
    <t>High Grade Full Extension Rails (FE)</t>
  </si>
  <si>
    <t>Solid Maple</t>
  </si>
  <si>
    <t>Solid Wood Dovetail Joint</t>
  </si>
  <si>
    <t>Reminders</t>
  </si>
  <si>
    <t>GlideAround 1 Layer ("Angle") Birch</t>
  </si>
  <si>
    <t>Macros</t>
  </si>
  <si>
    <t>GlideAround 2 Layer ("Angle") Birch</t>
  </si>
  <si>
    <t>Light, Medium, &amp; Dark</t>
  </si>
  <si>
    <t>Matching Ply</t>
  </si>
  <si>
    <t>GlideAround 3 Layer ("Angle") Birch</t>
  </si>
  <si>
    <t>FE Rails</t>
  </si>
  <si>
    <t>GlideAround 1 Layer ("L") Birch</t>
  </si>
  <si>
    <t>GlideAround 2 Layer ("L") Birch</t>
  </si>
  <si>
    <t>*</t>
  </si>
  <si>
    <t>Designer offered in Light,</t>
  </si>
  <si>
    <t>Minimum and Maximum</t>
  </si>
  <si>
    <t>GlideAround 3 Layer ("L") Birch</t>
  </si>
  <si>
    <t>Medium, Dark, &amp; White</t>
  </si>
  <si>
    <t>GlideAround Cookware Module Birch</t>
  </si>
  <si>
    <t xml:space="preserve">Pricing Information - For Owners </t>
  </si>
  <si>
    <t>Double U-Shape</t>
  </si>
  <si>
    <t>su</t>
  </si>
  <si>
    <t>Exclude labor only products from labor discount.</t>
  </si>
  <si>
    <t>UM</t>
  </si>
  <si>
    <t>Under Mount</t>
  </si>
  <si>
    <t>RC4</t>
  </si>
  <si>
    <t>RRUM</t>
  </si>
  <si>
    <t>Rail Replacement UM</t>
  </si>
  <si>
    <t>SP</t>
  </si>
  <si>
    <t>Special Product</t>
  </si>
  <si>
    <t>rngPackageUSP</t>
  </si>
  <si>
    <t>UpgFE2UM</t>
  </si>
  <si>
    <t>Upgrade from FE to UM rails</t>
  </si>
  <si>
    <t>Price in Width</t>
  </si>
  <si>
    <t>SF Update</t>
  </si>
  <si>
    <t>WP Integration</t>
  </si>
  <si>
    <t xml:space="preserve">Increase price of SC rail option to $69.30 to coincide with price on Price List. </t>
  </si>
  <si>
    <t xml:space="preserve">Update sales form so that users can decide if they want labor discounts to include SRR or EL. (Only applicable to percentage discounts) </t>
  </si>
  <si>
    <t xml:space="preserve">Add DM &amp; MM bottom color options for Designer series. </t>
  </si>
  <si>
    <t xml:space="preserve">Swap Basic &amp; Classic (green) package colors on pricing page. </t>
  </si>
  <si>
    <t xml:space="preserve">Sort Strip Mounts on pricing page - blank, medium, dark, white on pricing page </t>
  </si>
  <si>
    <t xml:space="preserve">Setup price list so that it pulls the SRP of options from the Pricing Options Page. </t>
  </si>
  <si>
    <t xml:space="preserve">Popup when uploading 8.5 stating that if you select products that were not on this sales form then they will be $0 retail. </t>
  </si>
  <si>
    <t xml:space="preserve">Remove copy &amp; paste functionality </t>
  </si>
  <si>
    <t xml:space="preserve">Rail replacements will automatically populate the rail type, but price should remain the same as the RR product. </t>
  </si>
  <si>
    <t xml:space="preserve">DV products will be required to have an opening width and package. </t>
  </si>
  <si>
    <t xml:space="preserve">Identify the GlideAround material on Price List (added “Birch” to the description). </t>
  </si>
  <si>
    <t>Add new rail type UM</t>
  </si>
  <si>
    <t>Remove products: HH, WC</t>
  </si>
  <si>
    <t>Y</t>
  </si>
  <si>
    <t>Add new products: SU, DU, DNDL, DNDS, SP, RRUM.</t>
  </si>
  <si>
    <t>n/a</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</si>
</sst>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5" formatCode="&quot;$&quot;#,##0_);\(&quot;$&quot;#,##0\)"/>
    <numFmt numFmtId="7" formatCode="&quot;$&quot;#,##0.00_);\(&quot;$&quot;#,##0.00\)"/>
    <numFmt numFmtId="44" formatCode="_(&quot;$&quot;* #,##0.00_);_(&quot;$&quot;* \(#,##0.00\);_(&quot;$&quot;* &quot;-&quot;??_);_(@_)"/>
    <numFmt numFmtId="43" formatCode="_(* #,##0.00_);_(* \(#,##0.00\);_(* &quot;-&quot;??_);_(@_)"/>
    <numFmt numFmtId="164" formatCode="[&lt;=9999999]###\-####;\(###\)\ ###\-####"/>
    <numFmt numFmtId="165" formatCode="00000"/>
    <numFmt numFmtId="166" formatCode="&quot;$&quot;\ #,##0.00"/>
    <numFmt numFmtId="167" formatCode="0.0##%"/>
    <numFmt numFmtId="168" formatCode="&quot;NOTES: &quot;@"/>
    <numFmt numFmtId="169" formatCode="[$-409]mmmm\ d\,\ yyyy;@"/>
    <numFmt numFmtId="170" formatCode="_(&quot;$&quot;* #,##0.00_);_(&quot;$&quot;* \(#,##0.00\);_(&quot;$&quot;* &quot; - &quot;??_);_(@_)"/>
  </numFmts>
  <fonts count="114" x14ac:knownFonts="1">
    <font>
      <sz val="11"/>
      <color theme="1"/>
      <name val="Calibri"/>
      <family val="2"/>
      <scheme val="minor"/>
    </font>
    <font>
      <sz val="11"/>
      <color indexed="8"/>
      <name val="Calibri"/>
      <family val="2"/>
    </font>
    <font>
      <sz val="10"/>
      <name val="Arial"/>
      <family val="2"/>
    </font>
    <font>
      <sz val="11"/>
      <color indexed="8"/>
      <name val="Calibri"/>
      <family val="2"/>
    </font>
    <font>
      <sz val="11"/>
      <color indexed="9"/>
      <name val="Calibri"/>
      <family val="2"/>
    </font>
    <font>
      <sz val="11"/>
      <color indexed="14"/>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u/>
      <sz val="10"/>
      <color indexed="12"/>
      <name val="Verdana"/>
      <family val="2"/>
    </font>
    <font>
      <sz val="11"/>
      <color indexed="62"/>
      <name val="Calibri"/>
      <family val="2"/>
    </font>
    <font>
      <sz val="11"/>
      <color indexed="52"/>
      <name val="Calibri"/>
      <family val="2"/>
    </font>
    <font>
      <sz val="10"/>
      <name val="Verdana"/>
      <family val="2"/>
    </font>
    <font>
      <sz val="11"/>
      <color indexed="60"/>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11"/>
      <color indexed="8"/>
      <name val="Calibri"/>
      <family val="2"/>
    </font>
    <font>
      <sz val="11"/>
      <color indexed="9"/>
      <name val="Calibri"/>
      <family val="2"/>
    </font>
    <font>
      <b/>
      <sz val="11"/>
      <color indexed="8"/>
      <name val="Calibri"/>
      <family val="2"/>
    </font>
    <font>
      <sz val="10"/>
      <name val="Arial"/>
      <family val="2"/>
    </font>
    <font>
      <sz val="8"/>
      <name val="Calibri"/>
      <family val="2"/>
    </font>
    <font>
      <sz val="11"/>
      <color indexed="8"/>
      <name val="Tahoma"/>
      <family val="2"/>
    </font>
    <font>
      <b/>
      <sz val="11"/>
      <color indexed="8"/>
      <name val="Tahoma"/>
      <family val="2"/>
    </font>
    <font>
      <sz val="10"/>
      <name val="Tahoma"/>
      <family val="2"/>
    </font>
    <font>
      <sz val="10"/>
      <color indexed="8"/>
      <name val="Tahoma"/>
      <family val="2"/>
    </font>
    <font>
      <b/>
      <sz val="10"/>
      <color indexed="8"/>
      <name val="Tahoma"/>
      <family val="2"/>
    </font>
    <font>
      <sz val="11"/>
      <name val="Calibri"/>
      <family val="2"/>
    </font>
    <font>
      <sz val="10"/>
      <color indexed="9"/>
      <name val="Arial"/>
      <family val="2"/>
    </font>
    <font>
      <sz val="10"/>
      <color indexed="9"/>
      <name val="Calibri"/>
      <family val="2"/>
    </font>
    <font>
      <sz val="7"/>
      <color indexed="9"/>
      <name val="Calibri"/>
      <family val="2"/>
    </font>
    <font>
      <b/>
      <sz val="12"/>
      <color indexed="9"/>
      <name val="Calibri"/>
      <family val="2"/>
    </font>
    <font>
      <sz val="11"/>
      <color indexed="42"/>
      <name val="Calibri"/>
      <family val="2"/>
    </font>
    <font>
      <sz val="10"/>
      <color indexed="42"/>
      <name val="Calibri"/>
      <family val="2"/>
    </font>
    <font>
      <sz val="8"/>
      <color indexed="42"/>
      <name val="Calibri"/>
      <family val="2"/>
    </font>
    <font>
      <sz val="7"/>
      <color indexed="42"/>
      <name val="Calibri"/>
      <family val="2"/>
    </font>
    <font>
      <sz val="11"/>
      <color indexed="47"/>
      <name val="Calibri"/>
      <family val="2"/>
    </font>
    <font>
      <sz val="10"/>
      <color indexed="47"/>
      <name val="Calibri"/>
      <family val="2"/>
    </font>
    <font>
      <sz val="9"/>
      <color indexed="42"/>
      <name val="Calibri"/>
      <family val="2"/>
    </font>
    <font>
      <b/>
      <sz val="14"/>
      <color indexed="9"/>
      <name val="Calibri"/>
      <family val="2"/>
    </font>
    <font>
      <sz val="6"/>
      <color indexed="8"/>
      <name val="Calibri"/>
      <family val="2"/>
    </font>
    <font>
      <sz val="6"/>
      <color indexed="42"/>
      <name val="Euro Sign"/>
      <family val="2"/>
    </font>
    <font>
      <sz val="8"/>
      <color indexed="8"/>
      <name val="Tahoma"/>
      <family val="2"/>
    </font>
    <font>
      <sz val="10"/>
      <color indexed="8"/>
      <name val="Calibri"/>
      <family val="2"/>
    </font>
    <font>
      <sz val="8"/>
      <color indexed="9"/>
      <name val="Calibri"/>
      <family val="2"/>
    </font>
    <font>
      <sz val="6"/>
      <color indexed="47"/>
      <name val="Calibri"/>
      <family val="2"/>
    </font>
    <font>
      <sz val="11"/>
      <color indexed="8"/>
      <name val="Calibri"/>
      <family val="2"/>
    </font>
    <font>
      <sz val="8"/>
      <color indexed="8"/>
      <name val="Calibri"/>
      <family val="2"/>
    </font>
    <font>
      <sz val="10"/>
      <name val="Calibri"/>
      <family val="2"/>
    </font>
    <font>
      <sz val="9"/>
      <name val="Calibri"/>
      <family val="2"/>
    </font>
    <font>
      <sz val="7"/>
      <name val="Calibri"/>
      <family val="2"/>
    </font>
    <font>
      <sz val="11"/>
      <color indexed="8"/>
      <name val="Calibri"/>
      <family val="2"/>
    </font>
    <font>
      <sz val="11"/>
      <name val="Calibri"/>
      <family val="2"/>
    </font>
    <font>
      <sz val="10"/>
      <color indexed="8"/>
      <name val="Arial"/>
      <family val="2"/>
    </font>
    <font>
      <sz val="11"/>
      <color indexed="8"/>
      <name val="Calibri"/>
      <family val="2"/>
    </font>
    <font>
      <sz val="10"/>
      <color indexed="8"/>
      <name val="Arial"/>
      <family val="2"/>
    </font>
    <font>
      <sz val="10"/>
      <name val="Arial"/>
      <family val="2"/>
    </font>
    <font>
      <b/>
      <sz val="11"/>
      <name val="Calibri"/>
      <family val="2"/>
    </font>
    <font>
      <u/>
      <sz val="11"/>
      <color indexed="12"/>
      <name val="Calibri"/>
      <family val="2"/>
    </font>
    <font>
      <sz val="9"/>
      <color indexed="42"/>
      <name val="Calibri"/>
      <family val="2"/>
    </font>
    <font>
      <sz val="11"/>
      <color indexed="47"/>
      <name val="Brush Script MT"/>
      <family val="4"/>
    </font>
    <font>
      <b/>
      <u/>
      <sz val="11"/>
      <color indexed="8"/>
      <name val="Calibri"/>
      <family val="2"/>
    </font>
    <font>
      <sz val="11"/>
      <color indexed="8"/>
      <name val="Calibri"/>
      <family val="2"/>
    </font>
    <font>
      <sz val="10"/>
      <color indexed="9"/>
      <name val="Arial"/>
      <family val="2"/>
    </font>
    <font>
      <sz val="10"/>
      <color indexed="8"/>
      <name val="Calibri"/>
      <family val="2"/>
    </font>
    <font>
      <sz val="11"/>
      <color theme="1"/>
      <name val="Calibri"/>
      <family val="2"/>
      <scheme val="minor"/>
    </font>
    <font>
      <b/>
      <sz val="11"/>
      <color theme="1"/>
      <name val="Calibri"/>
      <family val="2"/>
      <scheme val="minor"/>
    </font>
    <font>
      <b/>
      <sz val="11"/>
      <color theme="0"/>
      <name val="Calibri"/>
      <family val="2"/>
      <scheme val="minor"/>
    </font>
    <font>
      <b/>
      <sz val="11"/>
      <color theme="0"/>
      <name val="Calibri"/>
      <family val="2"/>
    </font>
    <font>
      <b/>
      <sz val="6"/>
      <color indexed="47"/>
      <name val="Arial"/>
      <family val="2"/>
    </font>
    <font>
      <sz val="11"/>
      <color theme="0"/>
      <name val="Calibri"/>
      <family val="2"/>
      <scheme val="minor"/>
    </font>
    <font>
      <sz val="10"/>
      <color theme="0"/>
      <name val="Arial"/>
      <family val="2"/>
    </font>
    <font>
      <sz val="11"/>
      <name val="Calibri"/>
      <family val="2"/>
      <scheme val="minor"/>
    </font>
    <font>
      <sz val="9"/>
      <color indexed="81"/>
      <name val="Tahoma"/>
      <family val="2"/>
    </font>
    <font>
      <b/>
      <sz val="9"/>
      <color indexed="81"/>
      <name val="Tahoma"/>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4"/>
      <color indexed="9"/>
      <name val="Arial"/>
      <family val="2"/>
    </font>
    <font>
      <sz val="12"/>
      <name val="Calibri"/>
      <family val="2"/>
    </font>
    <font>
      <sz val="12"/>
      <name val="Garamond"/>
      <family val="1"/>
    </font>
    <font>
      <sz val="14"/>
      <name val="Arial Black"/>
      <family val="2"/>
    </font>
    <font>
      <b/>
      <sz val="11"/>
      <name val="Garamond"/>
      <family val="1"/>
    </font>
    <font>
      <b/>
      <sz val="20"/>
      <name val="Footlight MT Light"/>
      <family val="1"/>
    </font>
    <font>
      <sz val="11"/>
      <name val="Arial"/>
      <family val="2"/>
    </font>
    <font>
      <b/>
      <sz val="12"/>
      <name val="Calibri"/>
      <family val="2"/>
    </font>
    <font>
      <sz val="12"/>
      <color indexed="8"/>
      <name val="Calibri"/>
      <family val="2"/>
    </font>
    <font>
      <sz val="12"/>
      <name val="Arial Black"/>
      <family val="2"/>
    </font>
    <font>
      <sz val="14"/>
      <color indexed="8"/>
      <name val="Calibri"/>
      <family val="2"/>
    </font>
    <font>
      <sz val="20"/>
      <name val="Mistral"/>
      <family val="4"/>
    </font>
    <font>
      <sz val="11"/>
      <name val="Arial Black"/>
      <family val="2"/>
    </font>
    <font>
      <b/>
      <sz val="14"/>
      <color indexed="8"/>
      <name val="Calibri"/>
      <family val="2"/>
    </font>
    <font>
      <b/>
      <sz val="14"/>
      <name val="Footlight MT Light"/>
      <family val="1"/>
    </font>
    <font>
      <b/>
      <sz val="12"/>
      <name val="Footlight MT Light"/>
      <family val="1"/>
    </font>
    <font>
      <b/>
      <i/>
      <sz val="10"/>
      <name val="Arial"/>
      <family val="2"/>
    </font>
    <font>
      <b/>
      <i/>
      <sz val="11"/>
      <color theme="1"/>
      <name val="Calibri"/>
      <family val="2"/>
      <scheme val="minor"/>
    </font>
    <font>
      <b/>
      <sz val="12"/>
      <color indexed="9"/>
      <name val="Arial"/>
      <family val="2"/>
    </font>
    <font>
      <sz val="14"/>
      <name val="Garamond"/>
      <family val="1"/>
    </font>
    <font>
      <sz val="12"/>
      <name val="Calibri"/>
      <family val="2"/>
      <scheme val="minor"/>
    </font>
  </fonts>
  <fills count="65">
    <fill>
      <patternFill patternType="none"/>
    </fill>
    <fill>
      <patternFill patternType="gray125"/>
    </fill>
    <fill>
      <patternFill patternType="solid">
        <fgColor indexed="31"/>
      </patternFill>
    </fill>
    <fill>
      <patternFill patternType="solid">
        <fgColor indexed="9"/>
      </patternFill>
    </fill>
    <fill>
      <patternFill patternType="solid">
        <fgColor indexed="45"/>
      </patternFill>
    </fill>
    <fill>
      <patternFill patternType="solid">
        <fgColor indexed="47"/>
      </patternFill>
    </fill>
    <fill>
      <patternFill patternType="solid">
        <fgColor indexed="42"/>
      </patternFill>
    </fill>
    <fill>
      <patternFill patternType="solid">
        <fgColor indexed="41"/>
      </patternFill>
    </fill>
    <fill>
      <patternFill patternType="solid">
        <fgColor indexed="44"/>
      </patternFill>
    </fill>
    <fill>
      <patternFill patternType="solid">
        <fgColor indexed="22"/>
      </patternFill>
    </fill>
    <fill>
      <patternFill patternType="solid">
        <fgColor indexed="29"/>
      </patternFill>
    </fill>
    <fill>
      <patternFill patternType="solid">
        <fgColor indexed="49"/>
      </patternFill>
    </fill>
    <fill>
      <patternFill patternType="solid">
        <fgColor indexed="19"/>
      </patternFill>
    </fill>
    <fill>
      <patternFill patternType="solid">
        <fgColor indexed="54"/>
      </patternFill>
    </fill>
    <fill>
      <patternFill patternType="solid">
        <fgColor indexed="55"/>
      </patternFill>
    </fill>
    <fill>
      <patternFill patternType="solid">
        <fgColor indexed="43"/>
      </patternFill>
    </fill>
    <fill>
      <patternFill patternType="solid">
        <fgColor indexed="26"/>
      </patternFill>
    </fill>
    <fill>
      <patternFill patternType="solid">
        <fgColor indexed="42"/>
        <bgColor indexed="64"/>
      </patternFill>
    </fill>
    <fill>
      <patternFill patternType="solid">
        <fgColor indexed="22"/>
        <bgColor indexed="64"/>
      </patternFill>
    </fill>
    <fill>
      <patternFill patternType="solid">
        <fgColor indexed="45"/>
        <bgColor indexed="64"/>
      </patternFill>
    </fill>
    <fill>
      <patternFill patternType="solid">
        <fgColor indexed="43"/>
        <bgColor indexed="64"/>
      </patternFill>
    </fill>
    <fill>
      <patternFill patternType="solid">
        <fgColor indexed="47"/>
        <bgColor indexed="64"/>
      </patternFill>
    </fill>
    <fill>
      <patternFill patternType="solid">
        <fgColor indexed="9"/>
        <bgColor indexed="64"/>
      </patternFill>
    </fill>
    <fill>
      <patternFill patternType="solid">
        <fgColor theme="6" tint="0.39997558519241921"/>
        <bgColor indexed="64"/>
      </patternFill>
    </fill>
    <fill>
      <patternFill patternType="solid">
        <fgColor rgb="FF274B37"/>
        <bgColor indexed="64"/>
      </patternFill>
    </fill>
    <fill>
      <patternFill patternType="solid">
        <fgColor theme="6" tint="-0.249977111117893"/>
        <bgColor indexed="64"/>
      </patternFill>
    </fill>
    <fill>
      <patternFill patternType="solid">
        <fgColor theme="2" tint="-0.749992370372631"/>
        <bgColor indexed="64"/>
      </patternFill>
    </fill>
    <fill>
      <patternFill patternType="solid">
        <fgColor theme="2" tint="-0.499984740745262"/>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92D050"/>
        <bgColor indexed="64"/>
      </patternFill>
    </fill>
    <fill>
      <patternFill patternType="solid">
        <fgColor rgb="FF0033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17"/>
        <bgColor indexed="64"/>
      </patternFill>
    </fill>
  </fills>
  <borders count="20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style="thin">
        <color indexed="64"/>
      </left>
      <right style="thin">
        <color indexed="64"/>
      </right>
      <top style="thin">
        <color indexed="64"/>
      </top>
      <bottom style="thin">
        <color indexed="64"/>
      </bottom>
      <diagonal/>
    </border>
    <border>
      <left/>
      <right/>
      <top/>
      <bottom style="thick">
        <color indexed="43"/>
      </bottom>
      <diagonal/>
    </border>
    <border>
      <left/>
      <right/>
      <top style="thick">
        <color indexed="43"/>
      </top>
      <bottom/>
      <diagonal/>
    </border>
    <border>
      <left style="thin">
        <color indexed="47"/>
      </left>
      <right style="thick">
        <color indexed="47"/>
      </right>
      <top style="thin">
        <color indexed="47"/>
      </top>
      <bottom style="thin">
        <color indexed="47"/>
      </bottom>
      <diagonal/>
    </border>
    <border>
      <left style="thin">
        <color indexed="45"/>
      </left>
      <right style="thick">
        <color indexed="47"/>
      </right>
      <top style="thick">
        <color indexed="47"/>
      </top>
      <bottom style="thin">
        <color indexed="45"/>
      </bottom>
      <diagonal/>
    </border>
    <border>
      <left style="thin">
        <color indexed="45"/>
      </left>
      <right style="thick">
        <color indexed="47"/>
      </right>
      <top style="thin">
        <color indexed="45"/>
      </top>
      <bottom style="thin">
        <color indexed="45"/>
      </bottom>
      <diagonal/>
    </border>
    <border>
      <left style="thin">
        <color indexed="64"/>
      </left>
      <right style="thin">
        <color indexed="64"/>
      </right>
      <top/>
      <bottom style="thin">
        <color indexed="64"/>
      </bottom>
      <diagonal/>
    </border>
    <border>
      <left style="thin">
        <color indexed="47"/>
      </left>
      <right style="thick">
        <color indexed="47"/>
      </right>
      <top/>
      <bottom style="thick">
        <color indexed="47"/>
      </bottom>
      <diagonal/>
    </border>
    <border>
      <left style="thick">
        <color indexed="43"/>
      </left>
      <right/>
      <top style="thick">
        <color indexed="43"/>
      </top>
      <bottom/>
      <diagonal/>
    </border>
    <border>
      <left style="thin">
        <color indexed="47"/>
      </left>
      <right style="thin">
        <color indexed="47"/>
      </right>
      <top/>
      <bottom style="thin">
        <color indexed="47"/>
      </bottom>
      <diagonal/>
    </border>
    <border>
      <left style="thin">
        <color indexed="47"/>
      </left>
      <right style="thin">
        <color indexed="47"/>
      </right>
      <top style="thin">
        <color indexed="47"/>
      </top>
      <bottom style="thin">
        <color indexed="47"/>
      </bottom>
      <diagonal/>
    </border>
    <border>
      <left/>
      <right/>
      <top style="thin">
        <color indexed="47"/>
      </top>
      <bottom style="thick">
        <color indexed="43"/>
      </bottom>
      <diagonal/>
    </border>
    <border>
      <left/>
      <right style="thin">
        <color indexed="64"/>
      </right>
      <top/>
      <bottom style="thin">
        <color indexed="64"/>
      </bottom>
      <diagonal/>
    </border>
    <border>
      <left style="thin">
        <color indexed="42"/>
      </left>
      <right/>
      <top style="thin">
        <color indexed="42"/>
      </top>
      <bottom/>
      <diagonal/>
    </border>
    <border>
      <left/>
      <right style="thin">
        <color indexed="47"/>
      </right>
      <top style="thin">
        <color indexed="47"/>
      </top>
      <bottom style="thin">
        <color indexed="47"/>
      </bottom>
      <diagonal/>
    </border>
    <border>
      <left style="thick">
        <color indexed="47"/>
      </left>
      <right style="thick">
        <color indexed="47"/>
      </right>
      <top/>
      <bottom style="thin">
        <color indexed="47"/>
      </bottom>
      <diagonal/>
    </border>
    <border>
      <left style="thick">
        <color indexed="47"/>
      </left>
      <right style="thick">
        <color indexed="47"/>
      </right>
      <top style="thin">
        <color indexed="47"/>
      </top>
      <bottom style="thin">
        <color indexed="47"/>
      </bottom>
      <diagonal/>
    </border>
    <border>
      <left style="thick">
        <color indexed="43"/>
      </left>
      <right style="medium">
        <color indexed="47"/>
      </right>
      <top style="thin">
        <color indexed="47"/>
      </top>
      <bottom style="thin">
        <color indexed="47"/>
      </bottom>
      <diagonal/>
    </border>
    <border>
      <left/>
      <right/>
      <top/>
      <bottom style="thin">
        <color indexed="64"/>
      </bottom>
      <diagonal/>
    </border>
    <border>
      <left style="medium">
        <color indexed="42"/>
      </left>
      <right style="thin">
        <color indexed="42"/>
      </right>
      <top style="thin">
        <color indexed="42"/>
      </top>
      <bottom style="thin">
        <color indexed="64"/>
      </bottom>
      <diagonal/>
    </border>
    <border>
      <left style="thin">
        <color indexed="42"/>
      </left>
      <right style="medium">
        <color indexed="42"/>
      </right>
      <top style="thin">
        <color indexed="42"/>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42"/>
      </right>
      <top style="thin">
        <color indexed="64"/>
      </top>
      <bottom style="thin">
        <color indexed="64"/>
      </bottom>
      <diagonal/>
    </border>
    <border>
      <left/>
      <right/>
      <top style="thin">
        <color indexed="42"/>
      </top>
      <bottom style="thin">
        <color indexed="42"/>
      </bottom>
      <diagonal/>
    </border>
    <border>
      <left style="thick">
        <color indexed="43"/>
      </left>
      <right/>
      <top/>
      <bottom/>
      <diagonal/>
    </border>
    <border>
      <left style="thick">
        <color indexed="43"/>
      </left>
      <right/>
      <top/>
      <bottom style="thick">
        <color indexed="43"/>
      </bottom>
      <diagonal/>
    </border>
    <border>
      <left/>
      <right style="thick">
        <color indexed="43"/>
      </right>
      <top/>
      <bottom style="thick">
        <color indexed="43"/>
      </bottom>
      <diagonal/>
    </border>
    <border>
      <left/>
      <right style="thick">
        <color indexed="43"/>
      </right>
      <top/>
      <bottom/>
      <diagonal/>
    </border>
    <border>
      <left/>
      <right style="thick">
        <color indexed="43"/>
      </right>
      <top style="thick">
        <color indexed="43"/>
      </top>
      <bottom/>
      <diagonal/>
    </border>
    <border>
      <left style="thick">
        <color indexed="43"/>
      </left>
      <right style="medium">
        <color indexed="42"/>
      </right>
      <top/>
      <bottom/>
      <diagonal/>
    </border>
    <border>
      <left/>
      <right style="thin">
        <color indexed="9"/>
      </right>
      <top/>
      <bottom style="thin">
        <color indexed="9"/>
      </bottom>
      <diagonal/>
    </border>
    <border>
      <left/>
      <right/>
      <top/>
      <bottom style="thin">
        <color indexed="43"/>
      </bottom>
      <diagonal/>
    </border>
    <border>
      <left/>
      <right/>
      <top style="thick">
        <color indexed="43"/>
      </top>
      <bottom style="thick">
        <color indexed="43"/>
      </bottom>
      <diagonal/>
    </border>
    <border>
      <left style="thick">
        <color indexed="47"/>
      </left>
      <right/>
      <top style="thick">
        <color indexed="47"/>
      </top>
      <bottom style="thin">
        <color indexed="42"/>
      </bottom>
      <diagonal/>
    </border>
    <border>
      <left/>
      <right/>
      <top style="thick">
        <color indexed="47"/>
      </top>
      <bottom style="thin">
        <color indexed="42"/>
      </bottom>
      <diagonal/>
    </border>
    <border>
      <left style="thick">
        <color indexed="47"/>
      </left>
      <right/>
      <top/>
      <bottom style="thick">
        <color indexed="47"/>
      </bottom>
      <diagonal/>
    </border>
    <border>
      <left/>
      <right/>
      <top/>
      <bottom style="thick">
        <color indexed="47"/>
      </bottom>
      <diagonal/>
    </border>
    <border>
      <left style="thick">
        <color indexed="47"/>
      </left>
      <right/>
      <top style="thick">
        <color indexed="47"/>
      </top>
      <bottom style="thin">
        <color indexed="45"/>
      </bottom>
      <diagonal/>
    </border>
    <border>
      <left/>
      <right style="thin">
        <color indexed="45"/>
      </right>
      <top style="thick">
        <color indexed="47"/>
      </top>
      <bottom style="thin">
        <color indexed="45"/>
      </bottom>
      <diagonal/>
    </border>
    <border>
      <left style="thick">
        <color indexed="47"/>
      </left>
      <right/>
      <top style="thin">
        <color indexed="45"/>
      </top>
      <bottom style="thin">
        <color indexed="45"/>
      </bottom>
      <diagonal/>
    </border>
    <border>
      <left/>
      <right style="thin">
        <color indexed="45"/>
      </right>
      <top style="thin">
        <color indexed="45"/>
      </top>
      <bottom style="thin">
        <color indexed="45"/>
      </bottom>
      <diagonal/>
    </border>
    <border>
      <left style="thick">
        <color indexed="47"/>
      </left>
      <right/>
      <top style="thin">
        <color indexed="45"/>
      </top>
      <bottom style="thick">
        <color indexed="47"/>
      </bottom>
      <diagonal/>
    </border>
    <border>
      <left/>
      <right style="thin">
        <color indexed="45"/>
      </right>
      <top style="thin">
        <color indexed="45"/>
      </top>
      <bottom style="thick">
        <color indexed="47"/>
      </bottom>
      <diagonal/>
    </border>
    <border>
      <left style="thick">
        <color indexed="47"/>
      </left>
      <right/>
      <top style="thick">
        <color indexed="47"/>
      </top>
      <bottom style="thin">
        <color indexed="47"/>
      </bottom>
      <diagonal/>
    </border>
    <border>
      <left/>
      <right style="thin">
        <color indexed="47"/>
      </right>
      <top style="thick">
        <color indexed="47"/>
      </top>
      <bottom style="thin">
        <color indexed="47"/>
      </bottom>
      <diagonal/>
    </border>
    <border>
      <left style="thick">
        <color indexed="47"/>
      </left>
      <right/>
      <top style="thin">
        <color indexed="47"/>
      </top>
      <bottom style="thin">
        <color indexed="47"/>
      </bottom>
      <diagonal/>
    </border>
    <border>
      <left/>
      <right style="thin">
        <color indexed="47"/>
      </right>
      <top style="thin">
        <color indexed="47"/>
      </top>
      <bottom style="thick">
        <color indexed="47"/>
      </bottom>
      <diagonal/>
    </border>
    <border>
      <left/>
      <right style="thick">
        <color indexed="47"/>
      </right>
      <top style="thick">
        <color indexed="47"/>
      </top>
      <bottom style="thin">
        <color indexed="42"/>
      </bottom>
      <diagonal/>
    </border>
    <border>
      <left/>
      <right style="thick">
        <color indexed="47"/>
      </right>
      <top/>
      <bottom style="thick">
        <color indexed="47"/>
      </bottom>
      <diagonal/>
    </border>
    <border>
      <left/>
      <right style="thin">
        <color indexed="47"/>
      </right>
      <top/>
      <bottom style="thin">
        <color indexed="47"/>
      </bottom>
      <diagonal/>
    </border>
    <border>
      <left/>
      <right style="thick">
        <color indexed="43"/>
      </right>
      <top style="thin">
        <color indexed="47"/>
      </top>
      <bottom style="thin">
        <color indexed="47"/>
      </bottom>
      <diagonal/>
    </border>
    <border>
      <left style="thin">
        <color indexed="45"/>
      </left>
      <right style="thin">
        <color indexed="45"/>
      </right>
      <top style="thin">
        <color indexed="45"/>
      </top>
      <bottom style="thin">
        <color indexed="45"/>
      </bottom>
      <diagonal/>
    </border>
    <border>
      <left style="thin">
        <color indexed="45"/>
      </left>
      <right style="thin">
        <color indexed="45"/>
      </right>
      <top style="thin">
        <color indexed="45"/>
      </top>
      <bottom style="thick">
        <color indexed="47"/>
      </bottom>
      <diagonal/>
    </border>
    <border>
      <left/>
      <right style="thin">
        <color indexed="43"/>
      </right>
      <top/>
      <bottom/>
      <diagonal/>
    </border>
    <border>
      <left style="thick">
        <color indexed="43"/>
      </left>
      <right style="thin">
        <color indexed="43"/>
      </right>
      <top/>
      <bottom style="medium">
        <color indexed="43"/>
      </bottom>
      <diagonal/>
    </border>
    <border>
      <left style="thick">
        <color indexed="43"/>
      </left>
      <right style="medium">
        <color indexed="47"/>
      </right>
      <top/>
      <bottom style="thin">
        <color indexed="47"/>
      </bottom>
      <diagonal/>
    </border>
    <border>
      <left/>
      <right style="thick">
        <color indexed="43"/>
      </right>
      <top/>
      <bottom style="thin">
        <color indexed="47"/>
      </bottom>
      <diagonal/>
    </border>
    <border>
      <left/>
      <right style="thin">
        <color indexed="64"/>
      </right>
      <top/>
      <bottom/>
      <diagonal/>
    </border>
    <border>
      <left/>
      <right style="thin">
        <color indexed="42"/>
      </right>
      <top/>
      <bottom style="thin">
        <color indexed="64"/>
      </bottom>
      <diagonal/>
    </border>
    <border>
      <left style="medium">
        <color indexed="42"/>
      </left>
      <right style="thin">
        <color indexed="42"/>
      </right>
      <top/>
      <bottom style="thin">
        <color indexed="64"/>
      </bottom>
      <diagonal/>
    </border>
    <border>
      <left style="thin">
        <color indexed="42"/>
      </left>
      <right style="medium">
        <color indexed="42"/>
      </right>
      <top/>
      <bottom style="thin">
        <color indexed="64"/>
      </bottom>
      <diagonal/>
    </border>
    <border>
      <left/>
      <right/>
      <top style="thin">
        <color indexed="64"/>
      </top>
      <bottom style="thick">
        <color indexed="64"/>
      </bottom>
      <diagonal/>
    </border>
    <border>
      <left/>
      <right style="thin">
        <color indexed="42"/>
      </right>
      <top style="thin">
        <color indexed="64"/>
      </top>
      <bottom style="thick">
        <color indexed="64"/>
      </bottom>
      <diagonal/>
    </border>
    <border>
      <left style="thin">
        <color indexed="42"/>
      </left>
      <right style="thin">
        <color indexed="42"/>
      </right>
      <top style="thin">
        <color indexed="64"/>
      </top>
      <bottom style="thick">
        <color indexed="64"/>
      </bottom>
      <diagonal/>
    </border>
    <border>
      <left style="thin">
        <color indexed="42"/>
      </left>
      <right/>
      <top style="thin">
        <color indexed="64"/>
      </top>
      <bottom style="thick">
        <color indexed="64"/>
      </bottom>
      <diagonal/>
    </border>
    <border>
      <left style="medium">
        <color indexed="42"/>
      </left>
      <right style="thin">
        <color indexed="42"/>
      </right>
      <top style="thin">
        <color indexed="64"/>
      </top>
      <bottom style="thick">
        <color indexed="64"/>
      </bottom>
      <diagonal/>
    </border>
    <border>
      <left style="thin">
        <color indexed="42"/>
      </left>
      <right style="medium">
        <color indexed="42"/>
      </right>
      <top style="thin">
        <color indexed="64"/>
      </top>
      <bottom style="thick">
        <color indexed="64"/>
      </bottom>
      <diagonal/>
    </border>
    <border>
      <left style="thin">
        <color indexed="64"/>
      </left>
      <right style="thin">
        <color indexed="64"/>
      </right>
      <top/>
      <bottom/>
      <diagonal/>
    </border>
    <border>
      <left/>
      <right/>
      <top/>
      <bottom style="medium">
        <color indexed="64"/>
      </bottom>
      <diagonal/>
    </border>
    <border>
      <left style="thick">
        <color indexed="47"/>
      </left>
      <right/>
      <top/>
      <bottom style="thin">
        <color indexed="47"/>
      </bottom>
      <diagonal/>
    </border>
    <border>
      <left/>
      <right style="thin">
        <color indexed="45"/>
      </right>
      <top style="thick">
        <color indexed="47"/>
      </top>
      <bottom style="thin">
        <color indexed="47"/>
      </bottom>
      <diagonal/>
    </border>
    <border>
      <left style="thin">
        <color indexed="45"/>
      </left>
      <right style="thick">
        <color indexed="47"/>
      </right>
      <top style="thick">
        <color indexed="47"/>
      </top>
      <bottom style="thin">
        <color indexed="47"/>
      </bottom>
      <diagonal/>
    </border>
    <border>
      <left/>
      <right style="thin">
        <color indexed="45"/>
      </right>
      <top style="thin">
        <color indexed="47"/>
      </top>
      <bottom style="thin">
        <color indexed="47"/>
      </bottom>
      <diagonal/>
    </border>
    <border>
      <left style="thin">
        <color indexed="45"/>
      </left>
      <right style="thick">
        <color indexed="47"/>
      </right>
      <top style="thin">
        <color indexed="47"/>
      </top>
      <bottom style="thin">
        <color indexed="47"/>
      </bottom>
      <diagonal/>
    </border>
    <border>
      <left style="thick">
        <color indexed="47"/>
      </left>
      <right/>
      <top style="thin">
        <color indexed="47"/>
      </top>
      <bottom style="thick">
        <color indexed="47"/>
      </bottom>
      <diagonal/>
    </border>
    <border>
      <left/>
      <right style="thin">
        <color indexed="45"/>
      </right>
      <top style="thin">
        <color indexed="47"/>
      </top>
      <bottom style="thick">
        <color indexed="47"/>
      </bottom>
      <diagonal/>
    </border>
    <border>
      <left style="thin">
        <color indexed="45"/>
      </left>
      <right style="thick">
        <color indexed="47"/>
      </right>
      <top style="thin">
        <color indexed="47"/>
      </top>
      <bottom style="thick">
        <color indexed="47"/>
      </bottom>
      <diagonal/>
    </border>
    <border>
      <left style="thin">
        <color indexed="47"/>
      </left>
      <right style="thin">
        <color indexed="47"/>
      </right>
      <top/>
      <bottom style="thick">
        <color indexed="47"/>
      </bottom>
      <diagonal/>
    </border>
    <border>
      <left style="thin">
        <color indexed="47"/>
      </left>
      <right/>
      <top/>
      <bottom style="thin">
        <color indexed="47"/>
      </bottom>
      <diagonal/>
    </border>
    <border>
      <left style="thin">
        <color indexed="47"/>
      </left>
      <right/>
      <top style="thin">
        <color indexed="47"/>
      </top>
      <bottom style="thin">
        <color indexed="47"/>
      </bottom>
      <diagonal/>
    </border>
    <border>
      <left/>
      <right style="thick">
        <color indexed="43"/>
      </right>
      <top style="thin">
        <color indexed="43"/>
      </top>
      <bottom style="medium">
        <color indexed="45"/>
      </bottom>
      <diagonal/>
    </border>
    <border>
      <left style="thin">
        <color indexed="43"/>
      </left>
      <right style="thick">
        <color indexed="43"/>
      </right>
      <top style="thin">
        <color indexed="43"/>
      </top>
      <bottom style="thin">
        <color indexed="43"/>
      </bottom>
      <diagonal/>
    </border>
    <border>
      <left style="thin">
        <color indexed="47"/>
      </left>
      <right style="thick">
        <color indexed="47"/>
      </right>
      <top/>
      <bottom style="thin">
        <color indexed="47"/>
      </bottom>
      <diagonal/>
    </border>
    <border>
      <left style="thin">
        <color indexed="47"/>
      </left>
      <right style="thick">
        <color indexed="47"/>
      </right>
      <top style="thick">
        <color indexed="47"/>
      </top>
      <bottom style="thin">
        <color indexed="47"/>
      </bottom>
      <diagonal/>
    </border>
    <border>
      <left/>
      <right/>
      <top style="thick">
        <color indexed="47"/>
      </top>
      <bottom style="thin">
        <color indexed="47"/>
      </bottom>
      <diagonal/>
    </border>
    <border>
      <left/>
      <right style="thick">
        <color indexed="47"/>
      </right>
      <top style="thick">
        <color indexed="47"/>
      </top>
      <bottom style="thin">
        <color indexed="47"/>
      </bottom>
      <diagonal/>
    </border>
    <border>
      <left/>
      <right style="thick">
        <color indexed="47"/>
      </right>
      <top style="thin">
        <color indexed="47"/>
      </top>
      <bottom style="thin">
        <color indexed="47"/>
      </bottom>
      <diagonal/>
    </border>
    <border>
      <left/>
      <right/>
      <top/>
      <bottom style="thick">
        <color indexed="64"/>
      </bottom>
      <diagonal/>
    </border>
    <border>
      <left/>
      <right style="thin">
        <color indexed="9"/>
      </right>
      <top/>
      <bottom style="thick">
        <color indexed="64"/>
      </bottom>
      <diagonal/>
    </border>
    <border>
      <left style="thin">
        <color indexed="64"/>
      </left>
      <right style="thin">
        <color indexed="64"/>
      </right>
      <top style="medium">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style="thick">
        <color indexed="43"/>
      </left>
      <right style="medium">
        <color indexed="42"/>
      </right>
      <top/>
      <bottom style="medium">
        <color indexed="64"/>
      </bottom>
      <diagonal/>
    </border>
    <border>
      <left/>
      <right style="thin">
        <color indexed="9"/>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47"/>
      </left>
      <right style="thin">
        <color indexed="47"/>
      </right>
      <top style="thick">
        <color indexed="47"/>
      </top>
      <bottom style="thin">
        <color indexed="47"/>
      </bottom>
      <diagonal/>
    </border>
    <border>
      <left style="thin">
        <color indexed="45"/>
      </left>
      <right style="thin">
        <color indexed="45"/>
      </right>
      <top style="thick">
        <color indexed="47"/>
      </top>
      <bottom style="thin">
        <color indexed="45"/>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bottom style="thin">
        <color indexed="47"/>
      </bottom>
      <diagonal/>
    </border>
    <border>
      <left/>
      <right/>
      <top style="thin">
        <color indexed="47"/>
      </top>
      <bottom style="thin">
        <color indexed="47"/>
      </bottom>
      <diagonal/>
    </border>
    <border>
      <left/>
      <right/>
      <top style="thick">
        <color indexed="43"/>
      </top>
      <bottom style="thin">
        <color indexed="64"/>
      </bottom>
      <diagonal/>
    </border>
    <border>
      <left/>
      <right/>
      <top/>
      <bottom style="medium">
        <color indexed="45"/>
      </bottom>
      <diagonal/>
    </border>
    <border>
      <left style="thin">
        <color indexed="43"/>
      </left>
      <right/>
      <top style="thin">
        <color indexed="43"/>
      </top>
      <bottom style="thin">
        <color indexed="43"/>
      </bottom>
      <diagonal/>
    </border>
    <border>
      <left/>
      <right/>
      <top style="thin">
        <color indexed="43"/>
      </top>
      <bottom style="thin">
        <color indexed="43"/>
      </bottom>
      <diagonal/>
    </border>
    <border>
      <left/>
      <right style="thin">
        <color indexed="43"/>
      </right>
      <top style="thin">
        <color indexed="43"/>
      </top>
      <bottom style="thin">
        <color indexed="43"/>
      </bottom>
      <diagonal/>
    </border>
    <border>
      <left/>
      <right/>
      <top style="thin">
        <color indexed="43"/>
      </top>
      <bottom/>
      <diagonal/>
    </border>
    <border>
      <left style="thin">
        <color indexed="9"/>
      </left>
      <right style="thin">
        <color indexed="9"/>
      </right>
      <top/>
      <bottom/>
      <diagonal/>
    </border>
    <border>
      <left style="thin">
        <color indexed="9"/>
      </left>
      <right style="thin">
        <color indexed="9"/>
      </right>
      <top/>
      <bottom style="thick">
        <color indexed="64"/>
      </bottom>
      <diagonal/>
    </border>
    <border>
      <left style="thin">
        <color indexed="9"/>
      </left>
      <right/>
      <top/>
      <bottom/>
      <diagonal/>
    </border>
    <border>
      <left/>
      <right style="thin">
        <color indexed="9"/>
      </right>
      <top/>
      <bottom/>
      <diagonal/>
    </border>
    <border>
      <left style="thin">
        <color indexed="9"/>
      </left>
      <right/>
      <top/>
      <bottom style="thick">
        <color indexed="64"/>
      </bottom>
      <diagonal/>
    </border>
    <border>
      <left style="thick">
        <color indexed="9"/>
      </left>
      <right style="thick">
        <color indexed="9"/>
      </right>
      <top/>
      <bottom/>
      <diagonal/>
    </border>
    <border>
      <left style="thick">
        <color indexed="9"/>
      </left>
      <right style="thick">
        <color indexed="9"/>
      </right>
      <top/>
      <bottom style="thick">
        <color indexed="64"/>
      </bottom>
      <diagonal/>
    </border>
    <border>
      <left style="thin">
        <color indexed="9"/>
      </left>
      <right style="thick">
        <color indexed="43"/>
      </right>
      <top/>
      <bottom/>
      <diagonal/>
    </border>
    <border>
      <left style="thin">
        <color indexed="9"/>
      </left>
      <right style="thick">
        <color indexed="43"/>
      </right>
      <top/>
      <bottom style="medium">
        <color indexed="64"/>
      </bottom>
      <diagonal/>
    </border>
    <border>
      <left style="thin">
        <color indexed="9"/>
      </left>
      <right style="thin">
        <color indexed="9"/>
      </right>
      <top/>
      <bottom style="medium">
        <color indexed="64"/>
      </bottom>
      <diagonal/>
    </border>
    <border>
      <left style="thin">
        <color indexed="9"/>
      </left>
      <right/>
      <top/>
      <bottom style="medium">
        <color indexed="64"/>
      </bottom>
      <diagonal/>
    </border>
    <border>
      <left style="thick">
        <color indexed="9"/>
      </left>
      <right style="thick">
        <color indexed="9"/>
      </right>
      <top/>
      <bottom style="medium">
        <color indexed="64"/>
      </bottom>
      <diagonal/>
    </border>
    <border>
      <left/>
      <right style="thin">
        <color indexed="42"/>
      </right>
      <top/>
      <bottom style="thin">
        <color indexed="42"/>
      </bottom>
      <diagonal/>
    </border>
    <border>
      <left style="thin">
        <color indexed="42"/>
      </left>
      <right style="thin">
        <color indexed="42"/>
      </right>
      <top/>
      <bottom style="thin">
        <color indexed="42"/>
      </bottom>
      <diagonal/>
    </border>
    <border>
      <left style="thin">
        <color indexed="42"/>
      </left>
      <right/>
      <top/>
      <bottom style="thin">
        <color indexed="42"/>
      </bottom>
      <diagonal/>
    </border>
    <border>
      <left/>
      <right/>
      <top/>
      <bottom style="thin">
        <color indexed="42"/>
      </bottom>
      <diagonal/>
    </border>
    <border>
      <left style="thin">
        <color indexed="64"/>
      </left>
      <right/>
      <top/>
      <bottom style="thick">
        <color indexed="43"/>
      </bottom>
      <diagonal/>
    </border>
    <border>
      <left/>
      <right style="thin">
        <color indexed="64"/>
      </right>
      <top/>
      <bottom style="thick">
        <color indexed="43"/>
      </bottom>
      <diagonal/>
    </border>
    <border>
      <left style="thin">
        <color indexed="64"/>
      </left>
      <right/>
      <top style="thick">
        <color indexed="43"/>
      </top>
      <bottom/>
      <diagonal/>
    </border>
    <border>
      <left style="thin">
        <color indexed="64"/>
      </left>
      <right style="medium">
        <color indexed="42"/>
      </right>
      <top/>
      <bottom/>
      <diagonal/>
    </border>
    <border>
      <left style="thin">
        <color indexed="64"/>
      </left>
      <right style="medium">
        <color indexed="42"/>
      </right>
      <top/>
      <bottom style="thick">
        <color indexed="64"/>
      </bottom>
      <diagonal/>
    </border>
    <border>
      <left/>
      <right style="thin">
        <color indexed="64"/>
      </right>
      <top/>
      <bottom style="thick">
        <color indexed="64"/>
      </bottom>
      <diagonal/>
    </border>
    <border>
      <left style="thin">
        <color indexed="64"/>
      </left>
      <right style="medium">
        <color indexed="47"/>
      </right>
      <top/>
      <bottom style="thin">
        <color indexed="47"/>
      </bottom>
      <diagonal/>
    </border>
    <border>
      <left/>
      <right style="thin">
        <color indexed="64"/>
      </right>
      <top/>
      <bottom style="thin">
        <color indexed="47"/>
      </bottom>
      <diagonal/>
    </border>
    <border>
      <left style="thin">
        <color indexed="64"/>
      </left>
      <right style="medium">
        <color indexed="47"/>
      </right>
      <top style="thin">
        <color indexed="47"/>
      </top>
      <bottom style="thin">
        <color indexed="47"/>
      </bottom>
      <diagonal/>
    </border>
    <border>
      <left/>
      <right style="thin">
        <color indexed="64"/>
      </right>
      <top style="thin">
        <color indexed="47"/>
      </top>
      <bottom style="thin">
        <color indexed="47"/>
      </bottom>
      <diagonal/>
    </border>
    <border>
      <left style="thin">
        <color indexed="64"/>
      </left>
      <right/>
      <top style="thin">
        <color indexed="47"/>
      </top>
      <bottom style="thick">
        <color indexed="43"/>
      </bottom>
      <diagonal/>
    </border>
    <border>
      <left/>
      <right style="thin">
        <color indexed="64"/>
      </right>
      <top style="thin">
        <color indexed="47"/>
      </top>
      <bottom style="thick">
        <color indexed="43"/>
      </bottom>
      <diagonal/>
    </border>
    <border>
      <left/>
      <right style="thin">
        <color indexed="64"/>
      </right>
      <top style="thick">
        <color indexed="43"/>
      </top>
      <bottom style="thick">
        <color indexed="43"/>
      </bottom>
      <diagonal/>
    </border>
    <border>
      <left/>
      <right style="thin">
        <color indexed="64"/>
      </right>
      <top style="thick">
        <color indexed="43"/>
      </top>
      <bottom/>
      <diagonal/>
    </border>
    <border>
      <left/>
      <right style="thin">
        <color indexed="64"/>
      </right>
      <top/>
      <bottom style="medium">
        <color indexed="45"/>
      </bottom>
      <diagonal/>
    </border>
    <border>
      <left/>
      <right style="thin">
        <color indexed="64"/>
      </right>
      <top/>
      <bottom style="thin">
        <color indexed="43"/>
      </bottom>
      <diagonal/>
    </border>
    <border>
      <left/>
      <right style="thin">
        <color indexed="64"/>
      </right>
      <top style="thin">
        <color indexed="43"/>
      </top>
      <bottom/>
      <diagonal/>
    </border>
    <border>
      <left/>
      <right style="thin">
        <color rgb="FF003300"/>
      </right>
      <top style="thin">
        <color indexed="47"/>
      </top>
      <bottom style="thin">
        <color indexed="47"/>
      </bottom>
      <diagonal/>
    </border>
    <border>
      <left style="thick">
        <color indexed="47"/>
      </left>
      <right/>
      <top style="thin">
        <color indexed="47"/>
      </top>
      <bottom style="thick">
        <color rgb="FF003300"/>
      </bottom>
      <diagonal/>
    </border>
    <border>
      <left/>
      <right style="thin">
        <color indexed="47"/>
      </right>
      <top style="thin">
        <color indexed="47"/>
      </top>
      <bottom style="thick">
        <color rgb="FF003300"/>
      </bottom>
      <diagonal/>
    </border>
    <border>
      <left style="thin">
        <color indexed="47"/>
      </left>
      <right style="thin">
        <color indexed="47"/>
      </right>
      <top style="thin">
        <color indexed="47"/>
      </top>
      <bottom style="thick">
        <color rgb="FF003300"/>
      </bottom>
      <diagonal/>
    </border>
    <border>
      <left style="thin">
        <color indexed="47"/>
      </left>
      <right style="thick">
        <color indexed="47"/>
      </right>
      <top style="thin">
        <color indexed="47"/>
      </top>
      <bottom style="thick">
        <color rgb="FF003300"/>
      </bottom>
      <diagonal/>
    </border>
    <border>
      <left/>
      <right/>
      <top style="thin">
        <color indexed="47"/>
      </top>
      <bottom style="thick">
        <color rgb="FF003300"/>
      </bottom>
      <diagonal/>
    </border>
    <border>
      <left/>
      <right style="thick">
        <color indexed="47"/>
      </right>
      <top style="thin">
        <color indexed="47"/>
      </top>
      <bottom style="thick">
        <color rgb="FF003300"/>
      </bottom>
      <diagonal/>
    </border>
    <border>
      <left style="thick">
        <color indexed="43"/>
      </left>
      <right/>
      <top style="thin">
        <color indexed="43"/>
      </top>
      <bottom/>
      <diagonal/>
    </border>
    <border>
      <left style="thin">
        <color auto="1"/>
      </left>
      <right style="thin">
        <color auto="1"/>
      </right>
      <top style="thin">
        <color auto="1"/>
      </top>
      <bottom style="thin">
        <color auto="1"/>
      </bottom>
      <diagonal/>
    </border>
    <border>
      <left style="thick">
        <color indexed="47"/>
      </left>
      <right/>
      <top style="thin">
        <color indexed="45"/>
      </top>
      <bottom style="thin">
        <color indexed="45"/>
      </bottom>
      <diagonal/>
    </border>
    <border>
      <left/>
      <right style="thin">
        <color indexed="45"/>
      </right>
      <top style="thin">
        <color indexed="45"/>
      </top>
      <bottom style="thin">
        <color indexed="45"/>
      </bottom>
      <diagonal/>
    </border>
    <border>
      <left style="thin">
        <color indexed="45"/>
      </left>
      <right style="thin">
        <color indexed="45"/>
      </right>
      <top style="thin">
        <color indexed="45"/>
      </top>
      <bottom style="thin">
        <color indexed="45"/>
      </bottom>
      <diagonal/>
    </border>
    <border>
      <left style="thin">
        <color indexed="45"/>
      </left>
      <right style="thick">
        <color indexed="47"/>
      </right>
      <top style="thin">
        <color indexed="45"/>
      </top>
      <bottom style="thin">
        <color indexed="45"/>
      </bottom>
      <diagonal/>
    </border>
    <border>
      <left style="thin">
        <color indexed="45"/>
      </left>
      <right style="thick">
        <color indexed="47"/>
      </right>
      <top/>
      <bottom style="thick">
        <color indexed="47"/>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rgb="FF274B37"/>
      </right>
      <top/>
      <bottom/>
      <diagonal/>
    </border>
    <border>
      <left style="thick">
        <color rgb="FF274B37"/>
      </left>
      <right/>
      <top/>
      <bottom/>
      <diagonal/>
    </border>
    <border>
      <left/>
      <right style="thick">
        <color rgb="FF274B37"/>
      </right>
      <top/>
      <bottom/>
      <diagonal/>
    </border>
    <border>
      <left style="thick">
        <color rgb="FF274B37"/>
      </left>
      <right/>
      <top/>
      <bottom style="thick">
        <color rgb="FF274B37"/>
      </bottom>
      <diagonal/>
    </border>
    <border>
      <left/>
      <right style="thin">
        <color rgb="FF274B37"/>
      </right>
      <top/>
      <bottom style="thick">
        <color rgb="FF274B37"/>
      </bottom>
      <diagonal/>
    </border>
    <border>
      <left/>
      <right style="thick">
        <color rgb="FF274B37"/>
      </right>
      <top/>
      <bottom style="thick">
        <color rgb="FF274B37"/>
      </bottom>
      <diagonal/>
    </border>
    <border>
      <left style="thick">
        <color indexed="47"/>
      </left>
      <right/>
      <top style="thick">
        <color indexed="47"/>
      </top>
      <bottom style="thin">
        <color rgb="FF274B37"/>
      </bottom>
      <diagonal/>
    </border>
    <border>
      <left/>
      <right style="thin">
        <color indexed="45"/>
      </right>
      <top style="thick">
        <color indexed="47"/>
      </top>
      <bottom style="thin">
        <color rgb="FF274B37"/>
      </bottom>
      <diagonal/>
    </border>
    <border>
      <left style="thin">
        <color indexed="45"/>
      </left>
      <right style="thick">
        <color indexed="47"/>
      </right>
      <top style="thick">
        <color indexed="47"/>
      </top>
      <bottom style="thin">
        <color rgb="FF274B37"/>
      </bottom>
      <diagonal/>
    </border>
    <border>
      <left style="thick">
        <color indexed="47"/>
      </left>
      <right/>
      <top style="thin">
        <color indexed="45"/>
      </top>
      <bottom/>
      <diagonal/>
    </border>
    <border>
      <left/>
      <right style="thin">
        <color indexed="45"/>
      </right>
      <top style="thin">
        <color indexed="45"/>
      </top>
      <bottom style="thin">
        <color rgb="FF274B37"/>
      </bottom>
      <diagonal/>
    </border>
    <border>
      <left/>
      <right style="thin">
        <color indexed="45"/>
      </right>
      <top/>
      <bottom style="thick">
        <color indexed="47"/>
      </bottom>
      <diagonal/>
    </border>
    <border>
      <left style="thin">
        <color indexed="45"/>
      </left>
      <right style="thin">
        <color indexed="45"/>
      </right>
      <top/>
      <bottom style="thick">
        <color indexed="47"/>
      </bottom>
      <diagonal/>
    </border>
    <border>
      <left style="thin">
        <color rgb="FF274B37"/>
      </left>
      <right style="thick">
        <color indexed="47"/>
      </right>
      <top style="thin">
        <color indexed="45"/>
      </top>
      <bottom style="thin">
        <color rgb="FF274B37"/>
      </bottom>
      <diagonal/>
    </border>
    <border>
      <left style="thin">
        <color indexed="45"/>
      </left>
      <right/>
      <top style="thin">
        <color indexed="45"/>
      </top>
      <bottom style="thin">
        <color rgb="FF274B37"/>
      </bottom>
      <diagonal/>
    </border>
  </borders>
  <cellStyleXfs count="32141">
    <xf numFmtId="0" fontId="0"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3"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3"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3"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3"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3"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3"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3"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3"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3"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3"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3"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3"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3"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3"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3"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3"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3"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3"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3"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3"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3"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3"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3"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3"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3"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3"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3"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3"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3"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3"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3"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3"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3"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3"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3"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3"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43" fontId="2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3" fontId="2" fillId="0" borderId="0"/>
    <xf numFmtId="3" fontId="2" fillId="0" borderId="0"/>
    <xf numFmtId="3" fontId="2" fillId="0" borderId="0"/>
    <xf numFmtId="44" fontId="22"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5"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5" fontId="2" fillId="0" borderId="0"/>
    <xf numFmtId="5" fontId="2" fillId="0" borderId="0"/>
    <xf numFmtId="5" fontId="2" fillId="0" borderId="0"/>
    <xf numFmtId="14" fontId="2" fillId="0" borderId="0"/>
    <xf numFmtId="14" fontId="2" fillId="0" borderId="0"/>
    <xf numFmtId="14" fontId="2" fillId="0" borderId="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2" fontId="2" fillId="0" borderId="0"/>
    <xf numFmtId="2" fontId="2" fillId="0" borderId="0"/>
    <xf numFmtId="2" fontId="2" fillId="0" borderId="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alignment vertical="top"/>
      <protection locked="0"/>
    </xf>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6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6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6" fillId="0" borderId="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0" borderId="0"/>
    <xf numFmtId="0" fontId="1" fillId="0" borderId="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5" borderId="0" applyNumberFormat="0" applyBorder="0" applyAlignment="0" applyProtection="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5" borderId="0" applyNumberFormat="0" applyBorder="0" applyAlignment="0" applyProtection="0"/>
    <xf numFmtId="0" fontId="1" fillId="0" borderId="0"/>
    <xf numFmtId="0" fontId="1" fillId="7" borderId="0" applyNumberFormat="0" applyBorder="0" applyAlignment="0" applyProtection="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5"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5"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3"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7"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8" borderId="0" applyNumberFormat="0" applyBorder="0" applyAlignment="0" applyProtection="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8"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5" borderId="0" applyNumberFormat="0" applyBorder="0" applyAlignment="0" applyProtection="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2"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5"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4" fillId="11"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1" fillId="0" borderId="0"/>
    <xf numFmtId="0" fontId="1" fillId="0" borderId="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1" fillId="0" borderId="0"/>
    <xf numFmtId="0" fontId="1" fillId="0" borderId="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1" fillId="0" borderId="0"/>
    <xf numFmtId="0" fontId="4" fillId="10"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1" fillId="0" borderId="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1" fillId="0" borderId="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1" fillId="0" borderId="0"/>
    <xf numFmtId="0" fontId="1" fillId="0" borderId="0"/>
    <xf numFmtId="0" fontId="1" fillId="5" borderId="0" applyNumberFormat="0" applyBorder="0" applyAlignment="0" applyProtection="0"/>
    <xf numFmtId="0" fontId="1" fillId="0" borderId="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1" fillId="0" borderId="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1" fillId="0" borderId="0"/>
    <xf numFmtId="0" fontId="1" fillId="0" borderId="0"/>
    <xf numFmtId="0" fontId="1" fillId="0" borderId="0"/>
    <xf numFmtId="0" fontId="1" fillId="0" borderId="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1" fillId="0" borderId="0"/>
    <xf numFmtId="0" fontId="4"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1" fillId="0" borderId="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1" fillId="0" borderId="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1" fillId="0" borderId="0"/>
    <xf numFmtId="0" fontId="1" fillId="0" borderId="0"/>
    <xf numFmtId="0" fontId="1" fillId="0" borderId="0"/>
    <xf numFmtId="0" fontId="1" fillId="0" borderId="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1" fillId="0" borderId="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1" fillId="0" borderId="0"/>
    <xf numFmtId="0" fontId="1" fillId="0" borderId="0"/>
    <xf numFmtId="0" fontId="1" fillId="0" borderId="0"/>
    <xf numFmtId="0" fontId="1" fillId="0" borderId="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1" fillId="0" borderId="0"/>
    <xf numFmtId="0" fontId="4"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1" fillId="0" borderId="0"/>
    <xf numFmtId="0" fontId="1" fillId="0" borderId="0"/>
    <xf numFmtId="0" fontId="1" fillId="0" borderId="0"/>
    <xf numFmtId="0" fontId="1" fillId="0" borderId="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1" fillId="0" borderId="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1" fillId="0" borderId="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1" fillId="0" borderId="0"/>
    <xf numFmtId="0" fontId="1" fillId="0" borderId="0"/>
    <xf numFmtId="0" fontId="1" fillId="0" borderId="0"/>
    <xf numFmtId="0" fontId="1" fillId="0" borderId="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1" fillId="0" borderId="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1" fillId="0" borderId="0"/>
    <xf numFmtId="0" fontId="1" fillId="0" borderId="0"/>
    <xf numFmtId="0" fontId="1" fillId="0" borderId="0"/>
    <xf numFmtId="0" fontId="1" fillId="0" borderId="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1" fillId="0" borderId="0"/>
    <xf numFmtId="0" fontId="1" fillId="0" borderId="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1" fillId="0" borderId="0"/>
    <xf numFmtId="0" fontId="1" fillId="0" borderId="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1" fillId="0" borderId="0"/>
    <xf numFmtId="0" fontId="4"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1" fillId="0" borderId="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1" fillId="0" borderId="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1" fillId="0" borderId="0"/>
    <xf numFmtId="0" fontId="1" fillId="0" borderId="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3" borderId="0" applyNumberFormat="0" applyBorder="0" applyAlignment="0" applyProtection="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3" borderId="0" applyNumberFormat="0" applyBorder="0" applyAlignment="0" applyProtection="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3" borderId="0" applyNumberFormat="0" applyBorder="0" applyAlignment="0" applyProtection="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3" borderId="0" applyNumberFormat="0" applyBorder="0" applyAlignment="0" applyProtection="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3" borderId="0" applyNumberFormat="0" applyBorder="0" applyAlignment="0" applyProtection="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7" borderId="0" applyNumberFormat="0" applyBorder="0" applyAlignment="0" applyProtection="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5" borderId="0" applyNumberFormat="0" applyBorder="0" applyAlignment="0" applyProtection="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3" borderId="0" applyNumberFormat="0" applyBorder="0" applyAlignment="0" applyProtection="0"/>
    <xf numFmtId="0" fontId="1" fillId="0" borderId="0"/>
    <xf numFmtId="0" fontId="70"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3" borderId="0" applyNumberFormat="0" applyBorder="0" applyAlignment="0" applyProtection="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3" borderId="0" applyNumberFormat="0" applyBorder="0" applyAlignment="0" applyProtection="0"/>
    <xf numFmtId="0" fontId="1" fillId="0" borderId="0"/>
    <xf numFmtId="0" fontId="70"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5" borderId="0" applyNumberFormat="0" applyBorder="0" applyAlignment="0" applyProtection="0"/>
    <xf numFmtId="0" fontId="1" fillId="0" borderId="0"/>
    <xf numFmtId="0" fontId="1" fillId="0" borderId="0"/>
    <xf numFmtId="0" fontId="1"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70"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3" borderId="0" applyNumberFormat="0" applyBorder="0" applyAlignment="0" applyProtection="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3" borderId="0" applyNumberFormat="0" applyBorder="0" applyAlignment="0" applyProtection="0"/>
    <xf numFmtId="0" fontId="1" fillId="0" borderId="0"/>
    <xf numFmtId="0" fontId="1" fillId="3" borderId="0" applyNumberFormat="0" applyBorder="0" applyAlignment="0" applyProtection="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3" borderId="0" applyNumberFormat="0" applyBorder="0" applyAlignment="0" applyProtection="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5" borderId="0" applyNumberFormat="0" applyBorder="0" applyAlignment="0" applyProtection="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5" borderId="0" applyNumberFormat="0" applyBorder="0" applyAlignment="0" applyProtection="0"/>
    <xf numFmtId="0" fontId="70"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3" borderId="0" applyNumberFormat="0" applyBorder="0" applyAlignment="0" applyProtection="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3" borderId="0" applyNumberFormat="0" applyBorder="0" applyAlignment="0" applyProtection="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5" borderId="0" applyNumberFormat="0" applyBorder="0" applyAlignment="0" applyProtection="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70"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3" borderId="0" applyNumberFormat="0" applyBorder="0" applyAlignment="0" applyProtection="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3" borderId="0" applyNumberFormat="0" applyBorder="0" applyAlignment="0" applyProtection="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5" borderId="0" applyNumberFormat="0" applyBorder="0" applyAlignment="0" applyProtection="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5" borderId="0" applyNumberFormat="0" applyBorder="0" applyAlignment="0" applyProtection="0"/>
    <xf numFmtId="0" fontId="70" fillId="0" borderId="0"/>
    <xf numFmtId="0" fontId="1" fillId="5" borderId="0" applyNumberFormat="0" applyBorder="0" applyAlignment="0" applyProtection="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3" borderId="0" applyNumberFormat="0" applyBorder="0" applyAlignment="0" applyProtection="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3" borderId="0" applyNumberFormat="0" applyBorder="0" applyAlignment="0" applyProtection="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3" borderId="0" applyNumberFormat="0" applyBorder="0" applyAlignment="0" applyProtection="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2"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2" fillId="0" borderId="0"/>
    <xf numFmtId="0" fontId="1" fillId="3" borderId="0" applyNumberFormat="0" applyBorder="0" applyAlignment="0" applyProtection="0"/>
    <xf numFmtId="0" fontId="1" fillId="3" borderId="0" applyNumberFormat="0" applyBorder="0" applyAlignment="0" applyProtection="0"/>
    <xf numFmtId="0" fontId="2"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2" fillId="0" borderId="0"/>
    <xf numFmtId="0" fontId="2" fillId="0" borderId="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2" fillId="0" borderId="0"/>
    <xf numFmtId="0" fontId="2"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2" fillId="0" borderId="0"/>
    <xf numFmtId="0" fontId="2" fillId="0" borderId="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2" fillId="0" borderId="0"/>
    <xf numFmtId="0" fontId="2"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2" fillId="0" borderId="0"/>
    <xf numFmtId="0" fontId="2"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2" fillId="0" borderId="0"/>
    <xf numFmtId="0" fontId="2"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2" fillId="0" borderId="0"/>
    <xf numFmtId="0" fontId="2"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2" fillId="0" borderId="0"/>
    <xf numFmtId="0" fontId="2"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2" fillId="0" borderId="0"/>
    <xf numFmtId="0" fontId="2" fillId="0" borderId="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2" fillId="0" borderId="0"/>
    <xf numFmtId="0" fontId="2" fillId="0" borderId="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2" fillId="0" borderId="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44" fontId="2" fillId="0" borderId="0" applyFont="0" applyFill="0" applyBorder="0" applyAlignment="0" applyProtection="0"/>
    <xf numFmtId="0" fontId="1" fillId="8" borderId="0" applyNumberFormat="0" applyBorder="0" applyAlignment="0" applyProtection="0"/>
    <xf numFmtId="0" fontId="2" fillId="0" borderId="0"/>
    <xf numFmtId="0" fontId="2" fillId="0" borderId="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2" fillId="0" borderId="0"/>
    <xf numFmtId="0" fontId="1" fillId="3"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2" fillId="0" borderId="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2" fillId="0" borderId="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2" fillId="0" borderId="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2" fillId="0" borderId="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2" fillId="0" borderId="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2" fillId="0" borderId="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0" borderId="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2"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2" fillId="0" borderId="0"/>
    <xf numFmtId="0" fontId="1" fillId="2" borderId="0" applyNumberFormat="0" applyBorder="0" applyAlignment="0" applyProtection="0"/>
    <xf numFmtId="0" fontId="2" fillId="0" borderId="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2" fillId="0" borderId="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2"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2" fillId="0" borderId="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2"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2" fillId="0" borderId="0"/>
    <xf numFmtId="0" fontId="2" fillId="0" borderId="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2" fillId="0" borderId="0"/>
    <xf numFmtId="0" fontId="1" fillId="9"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2" fillId="0" borderId="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2" fillId="0" borderId="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2" fillId="0" borderId="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2" fillId="0" borderId="0"/>
    <xf numFmtId="0" fontId="1" fillId="9" borderId="0" applyNumberFormat="0" applyBorder="0" applyAlignment="0" applyProtection="0"/>
    <xf numFmtId="0" fontId="1" fillId="9"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2" fillId="0" borderId="0"/>
    <xf numFmtId="0" fontId="2" fillId="0" borderId="0"/>
    <xf numFmtId="0" fontId="2" fillId="0" borderId="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2" fillId="0" borderId="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2" fillId="0" borderId="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2" fillId="0" borderId="0"/>
    <xf numFmtId="44" fontId="2" fillId="0" borderId="0" applyFont="0" applyFill="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3" fontId="2"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1" fillId="2" borderId="0" applyNumberFormat="0" applyBorder="0" applyAlignment="0" applyProtection="0"/>
    <xf numFmtId="0" fontId="2" fillId="0" borderId="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4" fillId="11" borderId="0" applyNumberFormat="0" applyBorder="0" applyAlignment="0" applyProtection="0"/>
    <xf numFmtId="0" fontId="4" fillId="10" borderId="0" applyNumberFormat="0" applyBorder="0" applyAlignment="0" applyProtection="0"/>
    <xf numFmtId="0" fontId="4" fillId="2" borderId="0" applyNumberFormat="0" applyBorder="0" applyAlignment="0" applyProtection="0"/>
    <xf numFmtId="0" fontId="4" fillId="9" borderId="0" applyNumberFormat="0" applyBorder="0" applyAlignment="0" applyProtection="0"/>
    <xf numFmtId="0" fontId="4" fillId="11" borderId="0" applyNumberFormat="0" applyBorder="0" applyAlignment="0" applyProtection="0"/>
    <xf numFmtId="0" fontId="4" fillId="5"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2" borderId="0" applyNumberFormat="0" applyBorder="0" applyAlignment="0" applyProtection="0"/>
    <xf numFmtId="0" fontId="4" fillId="13" borderId="0" applyNumberFormat="0" applyBorder="0" applyAlignment="0" applyProtection="0"/>
    <xf numFmtId="0" fontId="4" fillId="11" borderId="0" applyNumberFormat="0" applyBorder="0" applyAlignment="0" applyProtection="0"/>
    <xf numFmtId="0" fontId="4" fillId="10" borderId="0" applyNumberFormat="0" applyBorder="0" applyAlignment="0" applyProtection="0"/>
    <xf numFmtId="0" fontId="5" fillId="4" borderId="0" applyNumberFormat="0" applyBorder="0" applyAlignment="0" applyProtection="0"/>
    <xf numFmtId="0" fontId="6" fillId="3" borderId="1" applyNumberFormat="0" applyAlignment="0" applyProtection="0"/>
    <xf numFmtId="0" fontId="7" fillId="14" borderId="2" applyNumberFormat="0" applyAlignment="0" applyProtection="0"/>
    <xf numFmtId="0" fontId="1" fillId="7"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8" fillId="0" borderId="0" applyNumberFormat="0" applyFill="0" applyBorder="0" applyAlignment="0" applyProtection="0"/>
    <xf numFmtId="0" fontId="1" fillId="5" borderId="0" applyNumberFormat="0" applyBorder="0" applyAlignment="0" applyProtection="0"/>
    <xf numFmtId="0" fontId="9" fillId="6"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14" fillId="5" borderId="1" applyNumberFormat="0" applyAlignment="0" applyProtection="0"/>
    <xf numFmtId="0" fontId="15" fillId="0" borderId="6" applyNumberFormat="0" applyFill="0" applyAlignment="0" applyProtection="0"/>
    <xf numFmtId="0" fontId="17" fillId="16"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6" fillId="15" borderId="7" applyNumberFormat="0" applyFont="0" applyAlignment="0" applyProtection="0"/>
    <xf numFmtId="0" fontId="18" fillId="3" borderId="8" applyNumberFormat="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0" borderId="0" applyNumberFormat="0" applyFill="0" applyBorder="0" applyAlignment="0" applyProtection="0"/>
    <xf numFmtId="0" fontId="70" fillId="0" borderId="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3" fontId="2" fillId="0" borderId="0"/>
    <xf numFmtId="0" fontId="1" fillId="5" borderId="0" applyNumberFormat="0" applyBorder="0" applyAlignment="0" applyProtection="0"/>
    <xf numFmtId="0" fontId="1" fillId="3" borderId="0" applyNumberFormat="0" applyBorder="0" applyAlignment="0" applyProtection="0"/>
    <xf numFmtId="2" fontId="2" fillId="0" borderId="0"/>
    <xf numFmtId="0" fontId="1" fillId="9"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70" fillId="0" borderId="0" applyFont="0" applyFill="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44" fontId="70" fillId="0" borderId="0" applyFont="0" applyFill="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2" fontId="2" fillId="0" borderId="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2" fontId="2" fillId="0" borderId="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2" fillId="0" borderId="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2" fillId="0" borderId="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2" fillId="0" borderId="0"/>
    <xf numFmtId="0" fontId="1" fillId="2"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0" borderId="0"/>
    <xf numFmtId="0" fontId="1" fillId="2"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3" fontId="2" fillId="0" borderId="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3" fontId="2" fillId="0" borderId="0"/>
    <xf numFmtId="0" fontId="1" fillId="9" borderId="0" applyNumberFormat="0" applyBorder="0" applyAlignment="0" applyProtection="0"/>
    <xf numFmtId="0" fontId="1" fillId="7" borderId="0" applyNumberFormat="0" applyBorder="0" applyAlignment="0" applyProtection="0"/>
    <xf numFmtId="44" fontId="70" fillId="0" borderId="0" applyFont="0" applyFill="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5" fontId="2" fillId="0" borderId="0"/>
    <xf numFmtId="14" fontId="2"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2" fontId="2" fillId="0" borderId="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44" fontId="70" fillId="0" borderId="0" applyFont="0" applyFill="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2" fontId="2" fillId="0" borderId="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2" fillId="0" borderId="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2" fillId="0" borderId="0"/>
    <xf numFmtId="0" fontId="1" fillId="8"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70" fillId="0" borderId="0"/>
    <xf numFmtId="44" fontId="70" fillId="0" borderId="0" applyFont="0" applyFill="0" applyBorder="0" applyAlignment="0" applyProtection="0"/>
    <xf numFmtId="0" fontId="70" fillId="0" borderId="0"/>
    <xf numFmtId="44" fontId="70" fillId="0" borderId="0" applyFont="0" applyFill="0" applyBorder="0" applyAlignment="0" applyProtection="0"/>
    <xf numFmtId="0" fontId="70" fillId="0" borderId="0"/>
    <xf numFmtId="44" fontId="70" fillId="0" borderId="0" applyFont="0" applyFill="0" applyBorder="0" applyAlignment="0" applyProtection="0"/>
    <xf numFmtId="0" fontId="70" fillId="0" borderId="0"/>
    <xf numFmtId="44" fontId="70" fillId="0" borderId="0" applyFont="0" applyFill="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2" fontId="2" fillId="0" borderId="0"/>
    <xf numFmtId="44" fontId="70" fillId="0" borderId="0" applyFont="0" applyFill="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44" fontId="70" fillId="0" borderId="0" applyFont="0" applyFill="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5" fontId="2"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3" fontId="2" fillId="0" borderId="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3" fontId="2" fillId="0" borderId="0"/>
    <xf numFmtId="0" fontId="1" fillId="5" borderId="0" applyNumberFormat="0" applyBorder="0" applyAlignment="0" applyProtection="0"/>
    <xf numFmtId="0" fontId="1" fillId="2"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2" fillId="0" borderId="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3" fontId="2"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2" fontId="2" fillId="0" borderId="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2" fontId="2" fillId="0" borderId="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2" fontId="2" fillId="0" borderId="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3" fontId="2" fillId="0" borderId="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44" fontId="2" fillId="0" borderId="0" applyFont="0" applyFill="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2" fontId="2" fillId="0" borderId="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2" fontId="2" fillId="0" borderId="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44" fontId="2" fillId="0" borderId="0" applyFont="0" applyFill="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3" fontId="2" fillId="0" borderId="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3" fontId="2" fillId="0" borderId="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2" fontId="2" fillId="0" borderId="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3" fontId="2" fillId="0" borderId="0"/>
    <xf numFmtId="0" fontId="1" fillId="8"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2" fontId="2" fillId="0" borderId="0"/>
    <xf numFmtId="0" fontId="1" fillId="9" borderId="0" applyNumberFormat="0" applyBorder="0" applyAlignment="0" applyProtection="0"/>
    <xf numFmtId="0" fontId="2" fillId="0" borderId="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44" fontId="70" fillId="0" borderId="0" applyFont="0" applyFill="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44" fontId="70" fillId="0" borderId="0" applyFont="0" applyFill="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2" fontId="2" fillId="0" borderId="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2" fillId="0" borderId="0"/>
    <xf numFmtId="0" fontId="1" fillId="3"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3" fontId="2" fillId="0" borderId="0"/>
    <xf numFmtId="0" fontId="1" fillId="8"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70" fillId="0" borderId="0" applyFont="0" applyFill="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5" fontId="2" fillId="0" borderId="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2" fontId="2" fillId="0" borderId="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14" fontId="2" fillId="0" borderId="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44" fontId="2" fillId="0" borderId="0" applyFont="0" applyFill="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2" fillId="0" borderId="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70" fillId="0" borderId="0"/>
    <xf numFmtId="44" fontId="70" fillId="0" borderId="0" applyFont="0" applyFill="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44" fontId="70" fillId="0" borderId="0" applyFont="0" applyFill="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5" fontId="2" fillId="0" borderId="0"/>
    <xf numFmtId="0" fontId="1" fillId="7" borderId="0" applyNumberFormat="0" applyBorder="0" applyAlignment="0" applyProtection="0"/>
    <xf numFmtId="0" fontId="1" fillId="5" borderId="0" applyNumberFormat="0" applyBorder="0" applyAlignment="0" applyProtection="0"/>
    <xf numFmtId="14" fontId="2" fillId="0" borderId="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3" fontId="2" fillId="0" borderId="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44" fontId="70" fillId="0" borderId="0" applyFont="0" applyFill="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5" fontId="2" fillId="0" borderId="0"/>
    <xf numFmtId="0" fontId="1" fillId="7" borderId="0" applyNumberFormat="0" applyBorder="0" applyAlignment="0" applyProtection="0"/>
    <xf numFmtId="0" fontId="1" fillId="5" borderId="0" applyNumberFormat="0" applyBorder="0" applyAlignment="0" applyProtection="0"/>
    <xf numFmtId="14" fontId="2" fillId="0" borderId="0"/>
    <xf numFmtId="0" fontId="1" fillId="5" borderId="0" applyNumberFormat="0" applyBorder="0" applyAlignment="0" applyProtection="0"/>
    <xf numFmtId="2" fontId="2" fillId="0" borderId="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3" fontId="2" fillId="0" borderId="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2" fillId="0" borderId="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44" fontId="70" fillId="0" borderId="0" applyFont="0" applyFill="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5" fontId="2" fillId="0" borderId="0"/>
    <xf numFmtId="0" fontId="1" fillId="7" borderId="0" applyNumberFormat="0" applyBorder="0" applyAlignment="0" applyProtection="0"/>
    <xf numFmtId="0" fontId="1" fillId="5" borderId="0" applyNumberFormat="0" applyBorder="0" applyAlignment="0" applyProtection="0"/>
    <xf numFmtId="14" fontId="2" fillId="0" borderId="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3" fontId="2" fillId="0" borderId="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3" fontId="2" fillId="0" borderId="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44" fontId="70"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44" fontId="70" fillId="0" borderId="0" applyFont="0" applyFill="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5" fontId="2" fillId="0" borderId="0"/>
    <xf numFmtId="0" fontId="1" fillId="7" borderId="0" applyNumberFormat="0" applyBorder="0" applyAlignment="0" applyProtection="0"/>
    <xf numFmtId="0" fontId="1" fillId="5" borderId="0" applyNumberFormat="0" applyBorder="0" applyAlignment="0" applyProtection="0"/>
    <xf numFmtId="14" fontId="2" fillId="0" borderId="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44" fontId="2" fillId="0" borderId="0" applyFont="0" applyFill="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2" fontId="2" fillId="0" borderId="0"/>
    <xf numFmtId="0" fontId="1" fillId="2"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44" fontId="70" fillId="0" borderId="0" applyFont="0" applyFill="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5" fontId="2" fillId="0" borderId="0"/>
    <xf numFmtId="0" fontId="1" fillId="7" borderId="0" applyNumberFormat="0" applyBorder="0" applyAlignment="0" applyProtection="0"/>
    <xf numFmtId="0" fontId="1" fillId="5" borderId="0" applyNumberFormat="0" applyBorder="0" applyAlignment="0" applyProtection="0"/>
    <xf numFmtId="14" fontId="2" fillId="0" borderId="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3" fontId="2" fillId="0" borderId="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2" fontId="2" fillId="0" borderId="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3" fontId="2" fillId="0" borderId="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2" fontId="2" fillId="0" borderId="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44" fontId="70" fillId="0" borderId="0" applyFont="0" applyFill="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5" fontId="2" fillId="0" borderId="0"/>
    <xf numFmtId="0" fontId="1" fillId="8" borderId="0" applyNumberFormat="0" applyBorder="0" applyAlignment="0" applyProtection="0"/>
    <xf numFmtId="14" fontId="2" fillId="0" borderId="0"/>
    <xf numFmtId="0" fontId="1" fillId="9" borderId="0" applyNumberFormat="0" applyBorder="0" applyAlignment="0" applyProtection="0"/>
    <xf numFmtId="0" fontId="1" fillId="3" borderId="0" applyNumberFormat="0" applyBorder="0" applyAlignment="0" applyProtection="0"/>
    <xf numFmtId="0" fontId="2" fillId="0" borderId="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3" fontId="2" fillId="0" borderId="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44" fontId="70" fillId="0" borderId="0" applyFont="0" applyFill="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5" fontId="2" fillId="0" borderId="0"/>
    <xf numFmtId="0" fontId="1" fillId="7" borderId="0" applyNumberFormat="0" applyBorder="0" applyAlignment="0" applyProtection="0"/>
    <xf numFmtId="0" fontId="1" fillId="5" borderId="0" applyNumberFormat="0" applyBorder="0" applyAlignment="0" applyProtection="0"/>
    <xf numFmtId="14" fontId="2" fillId="0" borderId="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2" fontId="2" fillId="0" borderId="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44" fontId="2" fillId="0" borderId="0" applyFont="0" applyFill="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5" fontId="2" fillId="0" borderId="0"/>
    <xf numFmtId="14" fontId="2" fillId="0" borderId="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3" fontId="2" fillId="0" borderId="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5" fontId="2" fillId="0" borderId="0"/>
    <xf numFmtId="0" fontId="1" fillId="8" borderId="0" applyNumberFormat="0" applyBorder="0" applyAlignment="0" applyProtection="0"/>
    <xf numFmtId="14" fontId="2" fillId="0" borderId="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2" fontId="2" fillId="0" borderId="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3" fontId="2" fillId="0" borderId="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5" fontId="2" fillId="0" borderId="0"/>
    <xf numFmtId="14" fontId="2" fillId="0" borderId="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44" fontId="70" fillId="0" borderId="0" applyFont="0" applyFill="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2"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2" fontId="2" fillId="0" borderId="0"/>
    <xf numFmtId="3" fontId="2" fillId="0" borderId="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5" fontId="2" fillId="0" borderId="0"/>
    <xf numFmtId="0" fontId="1" fillId="7" borderId="0" applyNumberFormat="0" applyBorder="0" applyAlignment="0" applyProtection="0"/>
    <xf numFmtId="0" fontId="1" fillId="7" borderId="0" applyNumberFormat="0" applyBorder="0" applyAlignment="0" applyProtection="0"/>
    <xf numFmtId="14" fontId="2" fillId="0" borderId="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3" fontId="2" fillId="0" borderId="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44" fontId="2" fillId="0" borderId="0" applyFont="0" applyFill="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44" fontId="70" fillId="0" borderId="0" applyFont="0" applyFill="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14" fontId="2" fillId="0" borderId="0"/>
    <xf numFmtId="44" fontId="2" fillId="0" borderId="0" applyFont="0" applyFill="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44" fontId="70" fillId="0" borderId="0" applyFont="0" applyFill="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5" fontId="2" fillId="0" borderId="0"/>
    <xf numFmtId="0" fontId="1" fillId="7" borderId="0" applyNumberFormat="0" applyBorder="0" applyAlignment="0" applyProtection="0"/>
    <xf numFmtId="0" fontId="1" fillId="5" borderId="0" applyNumberFormat="0" applyBorder="0" applyAlignment="0" applyProtection="0"/>
    <xf numFmtId="14" fontId="2"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44" fontId="70" fillId="0" borderId="0" applyFont="0" applyFill="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5" fontId="2" fillId="0" borderId="0"/>
    <xf numFmtId="0" fontId="1" fillId="7" borderId="0" applyNumberFormat="0" applyBorder="0" applyAlignment="0" applyProtection="0"/>
    <xf numFmtId="14" fontId="2"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44" fontId="70" fillId="0" borderId="0" applyFont="0" applyFill="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5" fontId="2" fillId="0" borderId="0"/>
    <xf numFmtId="14" fontId="2"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5" fontId="2" fillId="0" borderId="0"/>
    <xf numFmtId="14" fontId="2"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5" fontId="2" fillId="0" borderId="0"/>
    <xf numFmtId="14" fontId="2"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5" fontId="2" fillId="0" borderId="0"/>
    <xf numFmtId="14" fontId="2"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5" fontId="2" fillId="0" borderId="0"/>
    <xf numFmtId="14" fontId="2"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5" fontId="2" fillId="0" borderId="0"/>
    <xf numFmtId="14" fontId="2" fillId="0" borderId="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2" fillId="0" borderId="0"/>
    <xf numFmtId="0" fontId="2" fillId="0" borderId="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2" fillId="0" borderId="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44" fontId="70" fillId="0" borderId="0" applyFont="0" applyFill="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44" fontId="70" fillId="0" borderId="0" applyFont="0" applyFill="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2" fillId="0" borderId="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2" fillId="0" borderId="0"/>
    <xf numFmtId="0" fontId="1" fillId="5" borderId="0" applyNumberFormat="0" applyBorder="0" applyAlignment="0" applyProtection="0"/>
    <xf numFmtId="0" fontId="2" fillId="0" borderId="0"/>
    <xf numFmtId="0" fontId="2"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44" fontId="70" fillId="0" borderId="0" applyFont="0" applyFill="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44" fontId="2" fillId="0" borderId="0" applyFont="0" applyFill="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44" fontId="70" fillId="0" borderId="0" applyFont="0" applyFill="0" applyBorder="0" applyAlignment="0" applyProtection="0"/>
    <xf numFmtId="0" fontId="1" fillId="9" borderId="0" applyNumberFormat="0" applyBorder="0" applyAlignment="0" applyProtection="0"/>
    <xf numFmtId="0" fontId="1" fillId="2" borderId="0" applyNumberFormat="0" applyBorder="0" applyAlignment="0" applyProtection="0"/>
    <xf numFmtId="44" fontId="70" fillId="0" borderId="0" applyFont="0" applyFill="0" applyBorder="0" applyAlignment="0" applyProtection="0"/>
    <xf numFmtId="0" fontId="1" fillId="3" borderId="0" applyNumberFormat="0" applyBorder="0" applyAlignment="0" applyProtection="0"/>
    <xf numFmtId="44" fontId="2" fillId="0" borderId="0" applyFont="0" applyFill="0" applyBorder="0" applyAlignment="0" applyProtection="0"/>
    <xf numFmtId="44" fontId="70" fillId="0" borderId="0" applyFont="0" applyFill="0" applyBorder="0" applyAlignment="0" applyProtection="0"/>
    <xf numFmtId="0" fontId="1" fillId="8" borderId="0" applyNumberFormat="0" applyBorder="0" applyAlignment="0" applyProtection="0"/>
    <xf numFmtId="0" fontId="2" fillId="0" borderId="0"/>
    <xf numFmtId="44" fontId="70" fillId="0" borderId="0" applyFont="0" applyFill="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44" fontId="70" fillId="0" borderId="0" applyFont="0" applyFill="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1" fillId="8" borderId="0" applyNumberFormat="0" applyBorder="0" applyAlignment="0" applyProtection="0"/>
    <xf numFmtId="0" fontId="1" fillId="2" borderId="0" applyNumberFormat="0" applyBorder="0" applyAlignment="0" applyProtection="0"/>
    <xf numFmtId="44" fontId="70" fillId="0" borderId="0" applyFont="0" applyFill="0" applyBorder="0" applyAlignment="0" applyProtection="0"/>
    <xf numFmtId="0" fontId="2" fillId="0" borderId="0"/>
    <xf numFmtId="0" fontId="2"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44" fontId="2" fillId="0" borderId="0" applyFont="0" applyFill="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44" fontId="70" fillId="0" borderId="0" applyFont="0" applyFill="0" applyBorder="0" applyAlignment="0" applyProtection="0"/>
    <xf numFmtId="44" fontId="70" fillId="0" borderId="0" applyFont="0" applyFill="0" applyBorder="0" applyAlignment="0" applyProtection="0"/>
    <xf numFmtId="44" fontId="70" fillId="0" borderId="0" applyFont="0" applyFill="0" applyBorder="0" applyAlignment="0" applyProtection="0"/>
    <xf numFmtId="44" fontId="70" fillId="0" borderId="0" applyFont="0" applyFill="0" applyBorder="0" applyAlignment="0" applyProtection="0"/>
    <xf numFmtId="9" fontId="70"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80" fillId="0" borderId="0" applyNumberFormat="0" applyFill="0" applyBorder="0" applyAlignment="0" applyProtection="0"/>
    <xf numFmtId="0" fontId="81" fillId="0" borderId="169" applyNumberFormat="0" applyFill="0" applyAlignment="0" applyProtection="0"/>
    <xf numFmtId="0" fontId="82" fillId="0" borderId="170" applyNumberFormat="0" applyFill="0" applyAlignment="0" applyProtection="0"/>
    <xf numFmtId="0" fontId="83" fillId="0" borderId="171" applyNumberFormat="0" applyFill="0" applyAlignment="0" applyProtection="0"/>
    <xf numFmtId="0" fontId="83" fillId="0" borderId="0" applyNumberFormat="0" applyFill="0" applyBorder="0" applyAlignment="0" applyProtection="0"/>
    <xf numFmtId="0" fontId="84" fillId="33" borderId="0" applyNumberFormat="0" applyBorder="0" applyAlignment="0" applyProtection="0"/>
    <xf numFmtId="0" fontId="85" fillId="34" borderId="0" applyNumberFormat="0" applyBorder="0" applyAlignment="0" applyProtection="0"/>
    <xf numFmtId="0" fontId="86" fillId="35" borderId="0" applyNumberFormat="0" applyBorder="0" applyAlignment="0" applyProtection="0"/>
    <xf numFmtId="0" fontId="87" fillId="36" borderId="172" applyNumberFormat="0" applyAlignment="0" applyProtection="0"/>
    <xf numFmtId="0" fontId="88" fillId="37" borderId="173" applyNumberFormat="0" applyAlignment="0" applyProtection="0"/>
    <xf numFmtId="0" fontId="89" fillId="37" borderId="172" applyNumberFormat="0" applyAlignment="0" applyProtection="0"/>
    <xf numFmtId="0" fontId="90" fillId="0" borderId="174" applyNumberFormat="0" applyFill="0" applyAlignment="0" applyProtection="0"/>
    <xf numFmtId="0" fontId="72" fillId="38" borderId="175" applyNumberFormat="0" applyAlignment="0" applyProtection="0"/>
    <xf numFmtId="0" fontId="91" fillId="0" borderId="0" applyNumberFormat="0" applyFill="0" applyBorder="0" applyAlignment="0" applyProtection="0"/>
    <xf numFmtId="0" fontId="70" fillId="39" borderId="176" applyNumberFormat="0" applyFont="0" applyAlignment="0" applyProtection="0"/>
    <xf numFmtId="0" fontId="92" fillId="0" borderId="0" applyNumberFormat="0" applyFill="0" applyBorder="0" applyAlignment="0" applyProtection="0"/>
    <xf numFmtId="0" fontId="71" fillId="0" borderId="177" applyNumberFormat="0" applyFill="0" applyAlignment="0" applyProtection="0"/>
    <xf numFmtId="0" fontId="75" fillId="40" borderId="0" applyNumberFormat="0" applyBorder="0" applyAlignment="0" applyProtection="0"/>
    <xf numFmtId="0" fontId="70" fillId="41" borderId="0" applyNumberFormat="0" applyBorder="0" applyAlignment="0" applyProtection="0"/>
    <xf numFmtId="0" fontId="70" fillId="42" borderId="0" applyNumberFormat="0" applyBorder="0" applyAlignment="0" applyProtection="0"/>
    <xf numFmtId="0" fontId="75" fillId="43" borderId="0" applyNumberFormat="0" applyBorder="0" applyAlignment="0" applyProtection="0"/>
    <xf numFmtId="0" fontId="75" fillId="44" borderId="0" applyNumberFormat="0" applyBorder="0" applyAlignment="0" applyProtection="0"/>
    <xf numFmtId="0" fontId="70" fillId="45" borderId="0" applyNumberFormat="0" applyBorder="0" applyAlignment="0" applyProtection="0"/>
    <xf numFmtId="0" fontId="70" fillId="46" borderId="0" applyNumberFormat="0" applyBorder="0" applyAlignment="0" applyProtection="0"/>
    <xf numFmtId="0" fontId="75" fillId="47" borderId="0" applyNumberFormat="0" applyBorder="0" applyAlignment="0" applyProtection="0"/>
    <xf numFmtId="0" fontId="75" fillId="48" borderId="0" applyNumberFormat="0" applyBorder="0" applyAlignment="0" applyProtection="0"/>
    <xf numFmtId="0" fontId="70" fillId="49" borderId="0" applyNumberFormat="0" applyBorder="0" applyAlignment="0" applyProtection="0"/>
    <xf numFmtId="0" fontId="70" fillId="50" borderId="0" applyNumberFormat="0" applyBorder="0" applyAlignment="0" applyProtection="0"/>
    <xf numFmtId="0" fontId="75" fillId="51" borderId="0" applyNumberFormat="0" applyBorder="0" applyAlignment="0" applyProtection="0"/>
    <xf numFmtId="0" fontId="75" fillId="52" borderId="0" applyNumberFormat="0" applyBorder="0" applyAlignment="0" applyProtection="0"/>
    <xf numFmtId="0" fontId="70" fillId="53" borderId="0" applyNumberFormat="0" applyBorder="0" applyAlignment="0" applyProtection="0"/>
    <xf numFmtId="0" fontId="70" fillId="54" borderId="0" applyNumberFormat="0" applyBorder="0" applyAlignment="0" applyProtection="0"/>
    <xf numFmtId="0" fontId="75" fillId="55" borderId="0" applyNumberFormat="0" applyBorder="0" applyAlignment="0" applyProtection="0"/>
    <xf numFmtId="0" fontId="75" fillId="56" borderId="0" applyNumberFormat="0" applyBorder="0" applyAlignment="0" applyProtection="0"/>
    <xf numFmtId="0" fontId="70" fillId="57" borderId="0" applyNumberFormat="0" applyBorder="0" applyAlignment="0" applyProtection="0"/>
    <xf numFmtId="0" fontId="70" fillId="58" borderId="0" applyNumberFormat="0" applyBorder="0" applyAlignment="0" applyProtection="0"/>
    <xf numFmtId="0" fontId="75" fillId="59" borderId="0" applyNumberFormat="0" applyBorder="0" applyAlignment="0" applyProtection="0"/>
    <xf numFmtId="0" fontId="75" fillId="60" borderId="0" applyNumberFormat="0" applyBorder="0" applyAlignment="0" applyProtection="0"/>
    <xf numFmtId="0" fontId="70" fillId="61" borderId="0" applyNumberFormat="0" applyBorder="0" applyAlignment="0" applyProtection="0"/>
    <xf numFmtId="0" fontId="70" fillId="62" borderId="0" applyNumberFormat="0" applyBorder="0" applyAlignment="0" applyProtection="0"/>
    <xf numFmtId="0" fontId="75" fillId="63" borderId="0" applyNumberFormat="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9" fontId="1" fillId="0" borderId="0" applyFont="0" applyFill="0" applyBorder="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18" fillId="3" borderId="179" applyNumberFormat="0" applyAlignment="0" applyProtection="0"/>
    <xf numFmtId="0" fontId="20" fillId="0" borderId="180" applyNumberFormat="0" applyFill="0" applyAlignment="0" applyProtection="0"/>
    <xf numFmtId="0" fontId="2" fillId="0" borderId="0"/>
    <xf numFmtId="0" fontId="2" fillId="0" borderId="0"/>
  </cellStyleXfs>
  <cellXfs count="679">
    <xf numFmtId="0" fontId="0" fillId="0" borderId="0" xfId="0"/>
    <xf numFmtId="0" fontId="2" fillId="0" borderId="10" xfId="2888" applyBorder="1" applyAlignment="1" applyProtection="1">
      <alignment horizontal="center"/>
    </xf>
    <xf numFmtId="0" fontId="0" fillId="0" borderId="0" xfId="0" applyBorder="1"/>
    <xf numFmtId="0" fontId="24" fillId="0" borderId="0" xfId="0" applyFont="1" applyBorder="1"/>
    <xf numFmtId="0" fontId="0" fillId="0" borderId="0" xfId="0" applyFill="1" applyBorder="1"/>
    <xf numFmtId="0" fontId="24" fillId="0" borderId="0" xfId="0" applyFont="1" applyBorder="1" applyAlignment="1">
      <alignment horizontal="center"/>
    </xf>
    <xf numFmtId="0" fontId="27" fillId="0" borderId="0" xfId="0" applyFont="1"/>
    <xf numFmtId="0" fontId="28" fillId="0" borderId="0" xfId="0" applyFont="1" applyAlignment="1">
      <alignment horizontal="right"/>
    </xf>
    <xf numFmtId="0" fontId="29" fillId="0" borderId="10" xfId="2888" applyFont="1" applyBorder="1" applyAlignment="1" applyProtection="1">
      <alignment horizontal="center"/>
    </xf>
    <xf numFmtId="0" fontId="31" fillId="0" borderId="0" xfId="0" applyFont="1" applyAlignment="1">
      <alignment horizontal="center" vertical="top" wrapText="1"/>
    </xf>
    <xf numFmtId="0" fontId="30" fillId="0" borderId="0" xfId="0" applyFont="1" applyAlignment="1">
      <alignment horizontal="right"/>
    </xf>
    <xf numFmtId="0" fontId="0" fillId="0" borderId="0" xfId="0" applyBorder="1" applyAlignment="1">
      <alignment horizontal="center"/>
    </xf>
    <xf numFmtId="0" fontId="0" fillId="17" borderId="0" xfId="0" applyFill="1" applyBorder="1"/>
    <xf numFmtId="0" fontId="0" fillId="17" borderId="11" xfId="0" applyFill="1" applyBorder="1"/>
    <xf numFmtId="0" fontId="0" fillId="17" borderId="12" xfId="0" applyFill="1" applyBorder="1"/>
    <xf numFmtId="0" fontId="0" fillId="0" borderId="0" xfId="0" applyFill="1"/>
    <xf numFmtId="0" fontId="0" fillId="18" borderId="0" xfId="0" applyFill="1"/>
    <xf numFmtId="0" fontId="0" fillId="18" borderId="0" xfId="0" applyFill="1" applyBorder="1"/>
    <xf numFmtId="0" fontId="16" fillId="18" borderId="0" xfId="2945" applyFill="1" applyProtection="1"/>
    <xf numFmtId="0" fontId="0" fillId="0" borderId="0" xfId="0" applyBorder="1" applyAlignment="1">
      <alignment wrapText="1"/>
    </xf>
    <xf numFmtId="0" fontId="33" fillId="19" borderId="10" xfId="2888" applyFont="1" applyFill="1" applyBorder="1" applyAlignment="1" applyProtection="1">
      <alignment horizontal="center"/>
    </xf>
    <xf numFmtId="0" fontId="2" fillId="0" borderId="16" xfId="2888" applyFill="1" applyBorder="1" applyAlignment="1" applyProtection="1">
      <alignment horizontal="center"/>
    </xf>
    <xf numFmtId="0" fontId="24" fillId="0" borderId="0" xfId="0" applyFont="1" applyBorder="1" applyAlignment="1">
      <alignment wrapText="1"/>
    </xf>
    <xf numFmtId="0" fontId="0" fillId="0" borderId="0" xfId="0" applyFill="1" applyBorder="1" applyAlignment="1">
      <alignment wrapText="1"/>
    </xf>
    <xf numFmtId="0" fontId="4" fillId="19" borderId="0" xfId="0" applyFont="1" applyFill="1" applyBorder="1" applyAlignment="1">
      <alignment wrapText="1"/>
    </xf>
    <xf numFmtId="0" fontId="24" fillId="0" borderId="0" xfId="0" applyFont="1" applyBorder="1" applyAlignment="1">
      <alignment horizontal="center" wrapText="1"/>
    </xf>
    <xf numFmtId="0" fontId="2" fillId="20" borderId="16" xfId="2888" applyFill="1" applyBorder="1" applyAlignment="1" applyProtection="1">
      <alignment horizontal="center"/>
      <protection locked="0"/>
    </xf>
    <xf numFmtId="0" fontId="0" fillId="19" borderId="0" xfId="0" applyFill="1" applyBorder="1"/>
    <xf numFmtId="0" fontId="0" fillId="17" borderId="18" xfId="0" applyFill="1" applyBorder="1"/>
    <xf numFmtId="0" fontId="0" fillId="17" borderId="19" xfId="0" applyFill="1" applyBorder="1" applyAlignment="1" applyProtection="1">
      <alignment horizontal="center"/>
      <protection locked="0"/>
    </xf>
    <xf numFmtId="0" fontId="0" fillId="17" borderId="20" xfId="0" applyFill="1" applyBorder="1" applyAlignment="1" applyProtection="1">
      <alignment horizontal="center"/>
      <protection locked="0"/>
    </xf>
    <xf numFmtId="0" fontId="0" fillId="0" borderId="20" xfId="0" applyFill="1" applyBorder="1" applyAlignment="1" applyProtection="1">
      <alignment horizontal="center"/>
      <protection locked="0"/>
    </xf>
    <xf numFmtId="0" fontId="0" fillId="0" borderId="19" xfId="0" applyFill="1" applyBorder="1" applyAlignment="1" applyProtection="1">
      <alignment horizontal="center"/>
      <protection locked="0"/>
    </xf>
    <xf numFmtId="0" fontId="0" fillId="0" borderId="21" xfId="0" applyBorder="1"/>
    <xf numFmtId="0" fontId="2" fillId="20" borderId="22" xfId="2888" applyFill="1" applyBorder="1" applyAlignment="1" applyProtection="1">
      <alignment horizontal="center"/>
    </xf>
    <xf numFmtId="0" fontId="2" fillId="0" borderId="0" xfId="2888" applyBorder="1" applyAlignment="1" applyProtection="1">
      <alignment horizontal="center"/>
    </xf>
    <xf numFmtId="0" fontId="2" fillId="0" borderId="0" xfId="2888" applyFont="1" applyBorder="1" applyAlignment="1" applyProtection="1">
      <alignment horizontal="center"/>
    </xf>
    <xf numFmtId="0" fontId="2" fillId="20" borderId="10" xfId="2888" applyFill="1" applyBorder="1" applyAlignment="1" applyProtection="1">
      <alignment horizontal="center"/>
    </xf>
    <xf numFmtId="0" fontId="4" fillId="21" borderId="23" xfId="0" applyFont="1" applyFill="1" applyBorder="1"/>
    <xf numFmtId="0" fontId="33" fillId="21" borderId="10" xfId="2888" applyFont="1" applyFill="1" applyBorder="1" applyAlignment="1" applyProtection="1">
      <alignment horizontal="center"/>
    </xf>
    <xf numFmtId="0" fontId="4" fillId="21" borderId="0" xfId="0" applyFont="1" applyFill="1" applyBorder="1" applyAlignment="1">
      <alignment horizontal="center" textRotation="255" wrapText="1"/>
    </xf>
    <xf numFmtId="0" fontId="0" fillId="17" borderId="25" xfId="0" applyFill="1" applyBorder="1" applyAlignment="1" applyProtection="1">
      <alignment horizontal="center"/>
      <protection locked="0"/>
    </xf>
    <xf numFmtId="0" fontId="0" fillId="0" borderId="26" xfId="0" applyFill="1" applyBorder="1" applyAlignment="1" applyProtection="1">
      <alignment horizontal="center"/>
      <protection locked="0"/>
    </xf>
    <xf numFmtId="0" fontId="0" fillId="17" borderId="26" xfId="0" applyFill="1" applyBorder="1" applyAlignment="1" applyProtection="1">
      <alignment horizontal="center"/>
      <protection locked="0"/>
    </xf>
    <xf numFmtId="2" fontId="0" fillId="0" borderId="27" xfId="0" applyNumberFormat="1" applyFill="1" applyBorder="1" applyAlignment="1">
      <alignment horizontal="center"/>
    </xf>
    <xf numFmtId="9" fontId="51" fillId="0" borderId="14" xfId="3050" applyFont="1" applyBorder="1" applyProtection="1">
      <protection locked="0"/>
    </xf>
    <xf numFmtId="0" fontId="37" fillId="21" borderId="0" xfId="0" applyFont="1" applyFill="1" applyBorder="1"/>
    <xf numFmtId="2" fontId="2" fillId="0" borderId="10" xfId="2888" applyNumberFormat="1" applyBorder="1" applyAlignment="1" applyProtection="1">
      <alignment horizontal="center"/>
    </xf>
    <xf numFmtId="0" fontId="0" fillId="0" borderId="28" xfId="0" applyBorder="1"/>
    <xf numFmtId="0" fontId="4" fillId="21" borderId="29" xfId="0" applyFont="1" applyFill="1" applyBorder="1"/>
    <xf numFmtId="0" fontId="4" fillId="21" borderId="30" xfId="0" applyFont="1" applyFill="1" applyBorder="1"/>
    <xf numFmtId="0" fontId="2" fillId="20" borderId="31" xfId="2888" applyFill="1" applyBorder="1" applyAlignment="1" applyProtection="1">
      <alignment horizontal="center"/>
    </xf>
    <xf numFmtId="0" fontId="33" fillId="19" borderId="10" xfId="2888" applyFont="1" applyFill="1" applyBorder="1" applyAlignment="1" applyProtection="1">
      <alignment horizontal="center"/>
      <protection locked="0"/>
    </xf>
    <xf numFmtId="0" fontId="2" fillId="20" borderId="10" xfId="2888" applyFill="1" applyBorder="1" applyAlignment="1" applyProtection="1">
      <alignment horizontal="center"/>
      <protection locked="0"/>
    </xf>
    <xf numFmtId="0" fontId="4" fillId="21" borderId="33" xfId="0" applyFont="1" applyFill="1" applyBorder="1"/>
    <xf numFmtId="0" fontId="2" fillId="0" borderId="32" xfId="2888" applyFill="1" applyBorder="1" applyAlignment="1" applyProtection="1">
      <alignment horizontal="center"/>
    </xf>
    <xf numFmtId="0" fontId="33" fillId="0" borderId="32" xfId="2888" applyFont="1" applyFill="1" applyBorder="1" applyAlignment="1" applyProtection="1">
      <alignment horizontal="center"/>
    </xf>
    <xf numFmtId="0" fontId="2" fillId="0" borderId="28" xfId="2888" applyFill="1" applyBorder="1" applyAlignment="1" applyProtection="1">
      <alignment horizontal="center"/>
    </xf>
    <xf numFmtId="0" fontId="33" fillId="0" borderId="28" xfId="2888" applyFont="1" applyFill="1" applyBorder="1" applyAlignment="1" applyProtection="1">
      <alignment horizontal="center"/>
      <protection locked="0"/>
    </xf>
    <xf numFmtId="0" fontId="2" fillId="0" borderId="28" xfId="2888" applyFill="1" applyBorder="1" applyAlignment="1" applyProtection="1">
      <alignment horizontal="center"/>
      <protection locked="0"/>
    </xf>
    <xf numFmtId="0" fontId="0" fillId="0" borderId="28" xfId="0" applyFill="1" applyBorder="1"/>
    <xf numFmtId="0" fontId="4" fillId="0" borderId="34" xfId="0" applyFont="1" applyFill="1" applyBorder="1"/>
    <xf numFmtId="0" fontId="0" fillId="17" borderId="35" xfId="0" applyFill="1" applyBorder="1" applyProtection="1"/>
    <xf numFmtId="0" fontId="0" fillId="17" borderId="0" xfId="0" applyFill="1" applyBorder="1" applyProtection="1"/>
    <xf numFmtId="0" fontId="32" fillId="17" borderId="0" xfId="0" applyNumberFormat="1" applyFont="1" applyFill="1" applyBorder="1" applyAlignment="1" applyProtection="1">
      <alignment horizontal="center"/>
    </xf>
    <xf numFmtId="0" fontId="0" fillId="17" borderId="36" xfId="0" applyFill="1" applyBorder="1" applyProtection="1"/>
    <xf numFmtId="0" fontId="0" fillId="17" borderId="11" xfId="0" applyFill="1" applyBorder="1" applyProtection="1"/>
    <xf numFmtId="0" fontId="0" fillId="17" borderId="37" xfId="0" applyFill="1" applyBorder="1" applyProtection="1"/>
    <xf numFmtId="0" fontId="0" fillId="0" borderId="35" xfId="0" applyBorder="1" applyProtection="1"/>
    <xf numFmtId="0" fontId="0" fillId="0" borderId="0" xfId="0" applyBorder="1" applyProtection="1"/>
    <xf numFmtId="0" fontId="0" fillId="0" borderId="38" xfId="0" applyBorder="1" applyProtection="1"/>
    <xf numFmtId="0" fontId="0" fillId="17" borderId="0" xfId="0" applyFill="1" applyBorder="1" applyAlignment="1" applyProtection="1">
      <alignment horizontal="center"/>
    </xf>
    <xf numFmtId="0" fontId="0" fillId="17" borderId="38" xfId="0" applyFill="1" applyBorder="1" applyAlignment="1" applyProtection="1">
      <alignment horizontal="center"/>
    </xf>
    <xf numFmtId="0" fontId="0" fillId="17" borderId="38" xfId="0" applyFill="1" applyBorder="1" applyProtection="1"/>
    <xf numFmtId="0" fontId="0" fillId="17" borderId="18" xfId="0" applyFill="1" applyBorder="1" applyProtection="1"/>
    <xf numFmtId="0" fontId="0" fillId="17" borderId="12" xfId="0" applyFill="1" applyBorder="1" applyProtection="1"/>
    <xf numFmtId="0" fontId="0" fillId="17" borderId="39" xfId="0" applyFill="1" applyBorder="1" applyProtection="1"/>
    <xf numFmtId="0" fontId="4" fillId="21" borderId="40" xfId="0" applyFont="1" applyFill="1" applyBorder="1" applyAlignment="1" applyProtection="1">
      <alignment horizontal="center"/>
    </xf>
    <xf numFmtId="0" fontId="4" fillId="21" borderId="41" xfId="0" applyFont="1" applyFill="1" applyBorder="1" applyAlignment="1" applyProtection="1">
      <alignment horizontal="center"/>
    </xf>
    <xf numFmtId="0" fontId="0" fillId="18" borderId="0" xfId="0" applyFill="1" applyBorder="1" applyAlignment="1">
      <alignment wrapText="1"/>
    </xf>
    <xf numFmtId="9" fontId="0" fillId="0" borderId="0" xfId="0" applyNumberFormat="1"/>
    <xf numFmtId="44" fontId="0" fillId="0" borderId="0" xfId="0" applyNumberFormat="1"/>
    <xf numFmtId="0" fontId="47" fillId="17" borderId="0" xfId="0" applyNumberFormat="1" applyFont="1" applyFill="1" applyAlignment="1">
      <alignment wrapText="1"/>
    </xf>
    <xf numFmtId="0" fontId="47" fillId="0" borderId="0" xfId="0" applyNumberFormat="1" applyFont="1" applyFill="1" applyAlignment="1">
      <alignment wrapText="1"/>
    </xf>
    <xf numFmtId="0" fontId="45" fillId="0" borderId="0" xfId="0" applyFont="1" applyBorder="1" applyAlignment="1"/>
    <xf numFmtId="0" fontId="39" fillId="18" borderId="0" xfId="0" applyFont="1" applyFill="1" applyBorder="1" applyAlignment="1">
      <alignment horizontal="right"/>
    </xf>
    <xf numFmtId="0" fontId="46" fillId="18" borderId="0" xfId="0" applyFont="1" applyFill="1" applyBorder="1" applyAlignment="1">
      <alignment horizontal="center" vertical="top"/>
    </xf>
    <xf numFmtId="0" fontId="43" fillId="18" borderId="0" xfId="0" applyFont="1" applyFill="1" applyBorder="1" applyAlignment="1" applyProtection="1">
      <protection locked="0"/>
    </xf>
    <xf numFmtId="9" fontId="42" fillId="18" borderId="0" xfId="3050" applyFont="1" applyFill="1" applyBorder="1" applyAlignment="1" applyProtection="1">
      <alignment shrinkToFit="1"/>
      <protection locked="0"/>
    </xf>
    <xf numFmtId="44" fontId="38" fillId="18" borderId="0" xfId="2367" applyFont="1" applyFill="1" applyBorder="1" applyAlignment="1" applyProtection="1">
      <alignment shrinkToFit="1"/>
      <protection locked="0"/>
    </xf>
    <xf numFmtId="0" fontId="37" fillId="21" borderId="11" xfId="0" applyFont="1" applyFill="1" applyBorder="1"/>
    <xf numFmtId="0" fontId="37" fillId="21" borderId="42" xfId="0" applyFont="1" applyFill="1" applyBorder="1"/>
    <xf numFmtId="0" fontId="32" fillId="17" borderId="0" xfId="0" applyFont="1" applyFill="1" applyBorder="1" applyAlignment="1" applyProtection="1"/>
    <xf numFmtId="0" fontId="0" fillId="0" borderId="43" xfId="0" applyBorder="1"/>
    <xf numFmtId="0" fontId="2" fillId="0" borderId="16" xfId="2888" applyBorder="1" applyAlignment="1" applyProtection="1">
      <alignment horizontal="center"/>
    </xf>
    <xf numFmtId="0" fontId="0" fillId="18" borderId="0" xfId="0" applyFill="1" applyProtection="1"/>
    <xf numFmtId="0" fontId="7" fillId="21" borderId="44" xfId="0" applyFont="1" applyFill="1" applyBorder="1" applyProtection="1"/>
    <xf numFmtId="0" fontId="23" fillId="21" borderId="45" xfId="0" applyFont="1" applyFill="1" applyBorder="1" applyProtection="1"/>
    <xf numFmtId="0" fontId="7" fillId="21" borderId="46" xfId="0" applyFont="1" applyFill="1" applyBorder="1" applyProtection="1"/>
    <xf numFmtId="0" fontId="23" fillId="21" borderId="47" xfId="0" applyFont="1" applyFill="1" applyBorder="1" applyProtection="1"/>
    <xf numFmtId="0" fontId="0" fillId="0" borderId="48" xfId="0" applyBorder="1" applyProtection="1"/>
    <xf numFmtId="0" fontId="0" fillId="0" borderId="49" xfId="0" applyBorder="1" applyAlignment="1" applyProtection="1">
      <alignment horizontal="right"/>
    </xf>
    <xf numFmtId="0" fontId="0" fillId="0" borderId="50" xfId="0" applyBorder="1" applyProtection="1"/>
    <xf numFmtId="0" fontId="0" fillId="0" borderId="51" xfId="0" applyBorder="1" applyAlignment="1" applyProtection="1">
      <alignment horizontal="right"/>
    </xf>
    <xf numFmtId="0" fontId="0" fillId="0" borderId="52" xfId="0" applyBorder="1" applyProtection="1"/>
    <xf numFmtId="0" fontId="0" fillId="0" borderId="53" xfId="0" applyBorder="1" applyAlignment="1" applyProtection="1">
      <alignment horizontal="right"/>
    </xf>
    <xf numFmtId="0" fontId="0" fillId="18" borderId="0" xfId="0" applyFill="1" applyBorder="1" applyProtection="1"/>
    <xf numFmtId="0" fontId="0" fillId="18" borderId="0" xfId="0" applyFill="1" applyBorder="1" applyAlignment="1" applyProtection="1">
      <alignment horizontal="right"/>
    </xf>
    <xf numFmtId="0" fontId="24" fillId="0" borderId="48" xfId="0" applyFont="1" applyBorder="1" applyAlignment="1" applyProtection="1">
      <alignment horizontal="center"/>
    </xf>
    <xf numFmtId="0" fontId="0" fillId="0" borderId="54" xfId="0" applyBorder="1" applyProtection="1"/>
    <xf numFmtId="0" fontId="0" fillId="0" borderId="55" xfId="0" applyBorder="1" applyAlignment="1" applyProtection="1">
      <alignment horizontal="right"/>
    </xf>
    <xf numFmtId="0" fontId="0" fillId="0" borderId="56" xfId="0" applyBorder="1" applyProtection="1"/>
    <xf numFmtId="0" fontId="0" fillId="0" borderId="24" xfId="0" applyBorder="1" applyAlignment="1" applyProtection="1">
      <alignment horizontal="right"/>
    </xf>
    <xf numFmtId="0" fontId="0" fillId="0" borderId="46" xfId="0" applyFill="1" applyBorder="1" applyProtection="1"/>
    <xf numFmtId="0" fontId="0" fillId="0" borderId="57" xfId="0" applyBorder="1" applyAlignment="1" applyProtection="1">
      <alignment horizontal="right"/>
    </xf>
    <xf numFmtId="0" fontId="23" fillId="21" borderId="58" xfId="0" applyFont="1" applyFill="1" applyBorder="1" applyProtection="1"/>
    <xf numFmtId="0" fontId="23" fillId="21" borderId="59" xfId="0" applyFont="1" applyFill="1" applyBorder="1" applyProtection="1"/>
    <xf numFmtId="0" fontId="41" fillId="22" borderId="12" xfId="0" applyFont="1" applyFill="1" applyBorder="1" applyProtection="1"/>
    <xf numFmtId="0" fontId="49" fillId="19" borderId="0" xfId="0" applyFont="1" applyFill="1" applyBorder="1" applyAlignment="1" applyProtection="1">
      <alignment horizontal="right"/>
    </xf>
    <xf numFmtId="0" fontId="48" fillId="17" borderId="60" xfId="0" applyFont="1" applyFill="1" applyBorder="1" applyAlignment="1" applyProtection="1">
      <alignment horizontal="left"/>
      <protection locked="0"/>
    </xf>
    <xf numFmtId="0" fontId="48" fillId="0" borderId="24" xfId="0" applyFont="1" applyFill="1" applyBorder="1" applyAlignment="1" applyProtection="1">
      <alignment horizontal="left"/>
      <protection locked="0"/>
    </xf>
    <xf numFmtId="0" fontId="48" fillId="17" borderId="24" xfId="0" applyFont="1" applyFill="1" applyBorder="1" applyAlignment="1" applyProtection="1">
      <alignment horizontal="left"/>
      <protection locked="0"/>
    </xf>
    <xf numFmtId="0" fontId="0" fillId="0" borderId="61" xfId="0" applyFill="1" applyBorder="1" applyAlignment="1" applyProtection="1">
      <alignment horizontal="left"/>
      <protection locked="0"/>
    </xf>
    <xf numFmtId="44" fontId="51" fillId="18" borderId="0" xfId="2367" applyFont="1" applyFill="1" applyBorder="1" applyProtection="1"/>
    <xf numFmtId="0" fontId="2" fillId="0" borderId="62" xfId="2888" applyBorder="1" applyAlignment="1" applyProtection="1">
      <alignment horizontal="center"/>
    </xf>
    <xf numFmtId="0" fontId="2" fillId="0" borderId="63" xfId="2888" applyFont="1" applyBorder="1" applyAlignment="1" applyProtection="1">
      <alignment horizontal="center"/>
    </xf>
    <xf numFmtId="0" fontId="49" fillId="19" borderId="0" xfId="0" applyFont="1" applyFill="1" applyBorder="1" applyAlignment="1" applyProtection="1">
      <alignment horizontal="center"/>
    </xf>
    <xf numFmtId="0" fontId="52" fillId="19" borderId="35" xfId="0" applyFont="1" applyFill="1" applyBorder="1" applyProtection="1"/>
    <xf numFmtId="0" fontId="52" fillId="19" borderId="0" xfId="0" applyFont="1" applyFill="1" applyBorder="1" applyProtection="1"/>
    <xf numFmtId="0" fontId="32" fillId="17" borderId="18" xfId="0" applyFont="1" applyFill="1" applyBorder="1"/>
    <xf numFmtId="0" fontId="53" fillId="17" borderId="12" xfId="0" applyFont="1" applyFill="1" applyBorder="1" applyAlignment="1">
      <alignment horizontal="right"/>
    </xf>
    <xf numFmtId="0" fontId="53" fillId="17" borderId="0" xfId="0" applyFont="1" applyFill="1" applyBorder="1" applyAlignment="1">
      <alignment horizontal="right"/>
    </xf>
    <xf numFmtId="0" fontId="53" fillId="17" borderId="42" xfId="0" applyFont="1" applyFill="1" applyBorder="1" applyAlignment="1">
      <alignment horizontal="right"/>
    </xf>
    <xf numFmtId="0" fontId="32" fillId="17" borderId="12" xfId="0" applyFont="1" applyFill="1" applyBorder="1"/>
    <xf numFmtId="0" fontId="53" fillId="17" borderId="64" xfId="0" applyFont="1" applyFill="1" applyBorder="1" applyAlignment="1">
      <alignment horizontal="right"/>
    </xf>
    <xf numFmtId="0" fontId="57" fillId="17" borderId="0" xfId="0" applyFont="1" applyFill="1" applyBorder="1"/>
    <xf numFmtId="0" fontId="53" fillId="17" borderId="65" xfId="0" applyFont="1" applyFill="1" applyBorder="1" applyAlignment="1">
      <alignment horizontal="center"/>
    </xf>
    <xf numFmtId="0" fontId="0" fillId="17" borderId="61" xfId="0" applyFill="1" applyBorder="1" applyAlignment="1" applyProtection="1">
      <alignment horizontal="left"/>
      <protection locked="0"/>
    </xf>
    <xf numFmtId="2" fontId="0" fillId="17" borderId="27" xfId="0" applyNumberFormat="1" applyFill="1" applyBorder="1" applyAlignment="1">
      <alignment horizontal="center"/>
    </xf>
    <xf numFmtId="2" fontId="0" fillId="17" borderId="66" xfId="0" applyNumberFormat="1" applyFill="1" applyBorder="1" applyAlignment="1">
      <alignment horizontal="center"/>
    </xf>
    <xf numFmtId="0" fontId="0" fillId="17" borderId="67" xfId="0" applyFill="1" applyBorder="1" applyAlignment="1" applyProtection="1">
      <alignment horizontal="left"/>
      <protection locked="0"/>
    </xf>
    <xf numFmtId="0" fontId="0" fillId="0" borderId="0" xfId="0" applyNumberFormat="1"/>
    <xf numFmtId="0" fontId="0" fillId="0" borderId="0" xfId="0" applyAlignment="1">
      <alignment horizontal="right"/>
    </xf>
    <xf numFmtId="43" fontId="56" fillId="0" borderId="0" xfId="2341" applyFont="1"/>
    <xf numFmtId="0" fontId="0" fillId="0" borderId="68" xfId="0" applyBorder="1"/>
    <xf numFmtId="0" fontId="33" fillId="21" borderId="16" xfId="2888" applyFont="1" applyFill="1" applyBorder="1" applyAlignment="1" applyProtection="1">
      <alignment horizontal="center"/>
    </xf>
    <xf numFmtId="0" fontId="2" fillId="20" borderId="16" xfId="2888" applyFill="1" applyBorder="1" applyAlignment="1" applyProtection="1">
      <alignment horizontal="center"/>
    </xf>
    <xf numFmtId="0" fontId="33" fillId="19" borderId="16" xfId="2888" applyFont="1" applyFill="1" applyBorder="1" applyAlignment="1" applyProtection="1">
      <alignment horizontal="center"/>
    </xf>
    <xf numFmtId="0" fontId="4" fillId="21" borderId="69" xfId="0" applyFont="1" applyFill="1" applyBorder="1"/>
    <xf numFmtId="0" fontId="4" fillId="21" borderId="70" xfId="0" applyFont="1" applyFill="1" applyBorder="1"/>
    <xf numFmtId="0" fontId="4" fillId="21" borderId="71" xfId="0" applyFont="1" applyFill="1" applyBorder="1"/>
    <xf numFmtId="0" fontId="0" fillId="0" borderId="72" xfId="0" applyBorder="1" applyAlignment="1">
      <alignment wrapText="1"/>
    </xf>
    <xf numFmtId="0" fontId="4" fillId="21" borderId="72" xfId="0" applyFont="1" applyFill="1" applyBorder="1" applyAlignment="1">
      <alignment textRotation="255" wrapText="1"/>
    </xf>
    <xf numFmtId="0" fontId="0" fillId="0" borderId="72" xfId="0" applyFill="1" applyBorder="1" applyAlignment="1">
      <alignment wrapText="1"/>
    </xf>
    <xf numFmtId="0" fontId="4" fillId="19" borderId="72" xfId="0" applyFont="1" applyFill="1" applyBorder="1" applyAlignment="1">
      <alignment wrapText="1"/>
    </xf>
    <xf numFmtId="0" fontId="24" fillId="0" borderId="72" xfId="0" applyFont="1" applyBorder="1" applyAlignment="1">
      <alignment horizontal="center" wrapText="1"/>
    </xf>
    <xf numFmtId="0" fontId="24" fillId="0" borderId="72" xfId="0" applyFont="1" applyBorder="1" applyAlignment="1">
      <alignment wrapText="1"/>
    </xf>
    <xf numFmtId="0" fontId="0" fillId="0" borderId="72" xfId="0" applyBorder="1"/>
    <xf numFmtId="0" fontId="4" fillId="21" borderId="73" xfId="0" applyFont="1" applyFill="1" applyBorder="1"/>
    <xf numFmtId="0" fontId="4" fillId="21" borderId="74" xfId="0" applyFont="1" applyFill="1" applyBorder="1"/>
    <xf numFmtId="0" fontId="4" fillId="21" borderId="75" xfId="0" applyFont="1" applyFill="1" applyBorder="1"/>
    <xf numFmtId="0" fontId="4" fillId="21" borderId="76" xfId="0" applyFont="1" applyFill="1" applyBorder="1"/>
    <xf numFmtId="0" fontId="4" fillId="21" borderId="77" xfId="0" applyFont="1" applyFill="1" applyBorder="1"/>
    <xf numFmtId="0" fontId="0" fillId="0" borderId="78" xfId="0" applyFill="1" applyBorder="1"/>
    <xf numFmtId="0" fontId="0" fillId="0" borderId="80" xfId="0" applyBorder="1" applyProtection="1"/>
    <xf numFmtId="0" fontId="0" fillId="0" borderId="60" xfId="0" applyBorder="1" applyAlignment="1" applyProtection="1">
      <alignment horizontal="right"/>
    </xf>
    <xf numFmtId="0" fontId="24" fillId="0" borderId="54" xfId="0" applyFont="1" applyBorder="1" applyAlignment="1" applyProtection="1">
      <alignment horizontal="center"/>
    </xf>
    <xf numFmtId="0" fontId="0" fillId="0" borderId="81" xfId="0" applyBorder="1" applyAlignment="1" applyProtection="1">
      <alignment horizontal="right"/>
    </xf>
    <xf numFmtId="9" fontId="51" fillId="0" borderId="82" xfId="3050" applyFont="1" applyBorder="1" applyProtection="1">
      <protection locked="0"/>
    </xf>
    <xf numFmtId="0" fontId="24" fillId="0" borderId="56" xfId="0" applyFont="1" applyBorder="1" applyAlignment="1" applyProtection="1">
      <alignment horizontal="center"/>
    </xf>
    <xf numFmtId="0" fontId="0" fillId="0" borderId="83" xfId="0" applyBorder="1" applyAlignment="1" applyProtection="1">
      <alignment horizontal="right"/>
    </xf>
    <xf numFmtId="9" fontId="51" fillId="0" borderId="84" xfId="3050" applyFont="1" applyBorder="1" applyProtection="1">
      <protection locked="0"/>
    </xf>
    <xf numFmtId="0" fontId="24" fillId="0" borderId="85" xfId="0" applyFont="1" applyBorder="1" applyAlignment="1" applyProtection="1">
      <alignment horizontal="center"/>
    </xf>
    <xf numFmtId="0" fontId="0" fillId="0" borderId="86" xfId="0" applyBorder="1" applyAlignment="1" applyProtection="1">
      <alignment horizontal="right"/>
    </xf>
    <xf numFmtId="9" fontId="51" fillId="0" borderId="87" xfId="3050" applyFont="1" applyBorder="1" applyProtection="1">
      <protection locked="0"/>
    </xf>
    <xf numFmtId="0" fontId="60" fillId="0" borderId="24" xfId="0" applyFont="1" applyBorder="1" applyAlignment="1" applyProtection="1">
      <alignment horizontal="right"/>
    </xf>
    <xf numFmtId="0" fontId="60" fillId="0" borderId="88" xfId="0" applyFont="1" applyBorder="1" applyAlignment="1" applyProtection="1">
      <alignment horizontal="right"/>
    </xf>
    <xf numFmtId="44" fontId="59" fillId="0" borderId="0" xfId="2367" applyFont="1"/>
    <xf numFmtId="0" fontId="0" fillId="0" borderId="60" xfId="0" applyFill="1" applyBorder="1" applyAlignment="1" applyProtection="1">
      <alignment horizontal="center"/>
      <protection locked="0"/>
    </xf>
    <xf numFmtId="0" fontId="0" fillId="17" borderId="89" xfId="0" applyFill="1" applyBorder="1" applyAlignment="1" applyProtection="1">
      <alignment horizontal="center"/>
      <protection locked="0"/>
    </xf>
    <xf numFmtId="0" fontId="0" fillId="17" borderId="90" xfId="0" applyFill="1" applyBorder="1" applyAlignment="1" applyProtection="1">
      <alignment horizontal="center"/>
      <protection locked="0"/>
    </xf>
    <xf numFmtId="0" fontId="53" fillId="17" borderId="0" xfId="0" applyFont="1" applyFill="1" applyBorder="1" applyAlignment="1">
      <alignment horizontal="center"/>
    </xf>
    <xf numFmtId="0" fontId="30" fillId="17" borderId="0" xfId="0" applyNumberFormat="1" applyFont="1" applyFill="1" applyAlignment="1">
      <alignment wrapText="1"/>
    </xf>
    <xf numFmtId="0" fontId="58" fillId="0" borderId="24" xfId="0" applyFont="1" applyBorder="1" applyAlignment="1" applyProtection="1">
      <alignment horizontal="right"/>
    </xf>
    <xf numFmtId="0" fontId="0" fillId="0" borderId="0" xfId="0" applyBorder="1" applyAlignment="1">
      <alignment wrapText="1"/>
    </xf>
    <xf numFmtId="0" fontId="0" fillId="17" borderId="19" xfId="0" applyFill="1" applyBorder="1" applyAlignment="1" applyProtection="1">
      <alignment horizontal="center"/>
      <protection locked="0"/>
    </xf>
    <xf numFmtId="0" fontId="66" fillId="0" borderId="0" xfId="0" applyFont="1" applyBorder="1"/>
    <xf numFmtId="0" fontId="66" fillId="0" borderId="0" xfId="0" applyFont="1" applyFill="1"/>
    <xf numFmtId="0" fontId="66" fillId="0" borderId="68" xfId="0" applyFont="1" applyFill="1" applyBorder="1"/>
    <xf numFmtId="0" fontId="66" fillId="0" borderId="0" xfId="0" applyFont="1"/>
    <xf numFmtId="167" fontId="53" fillId="22" borderId="91" xfId="3050" applyNumberFormat="1" applyFont="1" applyFill="1" applyBorder="1" applyAlignment="1" applyProtection="1">
      <alignment shrinkToFit="1"/>
      <protection locked="0"/>
    </xf>
    <xf numFmtId="0" fontId="32" fillId="17" borderId="39" xfId="0" applyFont="1" applyFill="1" applyBorder="1"/>
    <xf numFmtId="0" fontId="37" fillId="21" borderId="38" xfId="0" applyFont="1" applyFill="1" applyBorder="1"/>
    <xf numFmtId="44" fontId="53" fillId="17" borderId="92" xfId="2367" applyFont="1" applyFill="1" applyBorder="1" applyAlignment="1">
      <alignment shrinkToFit="1"/>
    </xf>
    <xf numFmtId="0" fontId="0" fillId="18" borderId="0" xfId="0" applyFill="1" applyBorder="1" applyAlignment="1">
      <alignment horizontal="center"/>
    </xf>
    <xf numFmtId="0" fontId="60" fillId="0" borderId="60" xfId="0" applyFont="1" applyBorder="1" applyAlignment="1" applyProtection="1">
      <alignment horizontal="right"/>
    </xf>
    <xf numFmtId="0" fontId="4" fillId="21" borderId="47" xfId="0" applyFont="1" applyFill="1" applyBorder="1" applyProtection="1"/>
    <xf numFmtId="0" fontId="0" fillId="0" borderId="95" xfId="0" applyBorder="1" applyAlignment="1" applyProtection="1">
      <alignment horizontal="right"/>
    </xf>
    <xf numFmtId="0" fontId="48" fillId="0" borderId="24" xfId="0" applyFont="1" applyFill="1" applyBorder="1" applyAlignment="1" applyProtection="1">
      <alignment horizontal="center"/>
      <protection locked="0"/>
    </xf>
    <xf numFmtId="0" fontId="0" fillId="17" borderId="19" xfId="0" applyFill="1" applyBorder="1" applyAlignment="1" applyProtection="1">
      <alignment horizontal="center"/>
      <protection locked="0"/>
    </xf>
    <xf numFmtId="0" fontId="4" fillId="21" borderId="98" xfId="0" applyFont="1" applyFill="1" applyBorder="1" applyAlignment="1">
      <alignment horizontal="center" wrapText="1"/>
    </xf>
    <xf numFmtId="0" fontId="35" fillId="21" borderId="99" xfId="0" applyFont="1" applyFill="1" applyBorder="1" applyAlignment="1">
      <alignment horizontal="center" wrapText="1"/>
    </xf>
    <xf numFmtId="0" fontId="49" fillId="19" borderId="0" xfId="0" applyFont="1" applyFill="1" applyBorder="1" applyAlignment="1"/>
    <xf numFmtId="0" fontId="48" fillId="17" borderId="24" xfId="0" applyFont="1" applyFill="1" applyBorder="1" applyAlignment="1" applyProtection="1">
      <alignment horizontal="center"/>
      <protection locked="0"/>
    </xf>
    <xf numFmtId="0" fontId="4" fillId="21" borderId="104" xfId="0" applyFont="1" applyFill="1" applyBorder="1" applyAlignment="1" applyProtection="1">
      <alignment horizontal="center" wrapText="1"/>
    </xf>
    <xf numFmtId="0" fontId="4" fillId="21" borderId="79" xfId="0" applyFont="1" applyFill="1" applyBorder="1" applyAlignment="1" applyProtection="1">
      <alignment horizontal="center" wrapText="1"/>
    </xf>
    <xf numFmtId="0" fontId="35" fillId="21" borderId="105" xfId="0" applyFont="1" applyFill="1" applyBorder="1" applyAlignment="1" applyProtection="1">
      <alignment horizontal="center" wrapText="1"/>
    </xf>
    <xf numFmtId="0" fontId="34" fillId="21" borderId="41" xfId="0" applyFont="1" applyFill="1" applyBorder="1" applyAlignment="1">
      <alignment horizontal="center"/>
    </xf>
    <xf numFmtId="0" fontId="68" fillId="0" borderId="55" xfId="0" applyFont="1" applyBorder="1" applyAlignment="1" applyProtection="1">
      <alignment horizontal="right"/>
    </xf>
    <xf numFmtId="0" fontId="68" fillId="0" borderId="24" xfId="0" applyFont="1" applyBorder="1" applyAlignment="1" applyProtection="1">
      <alignment horizontal="right"/>
    </xf>
    <xf numFmtId="0" fontId="68" fillId="0" borderId="108" xfId="0" applyFont="1" applyBorder="1" applyAlignment="1" applyProtection="1">
      <alignment horizontal="right"/>
    </xf>
    <xf numFmtId="0" fontId="68" fillId="0" borderId="20" xfId="0" applyFont="1" applyBorder="1" applyAlignment="1" applyProtection="1">
      <alignment horizontal="right"/>
    </xf>
    <xf numFmtId="0" fontId="58" fillId="0" borderId="109" xfId="0" applyFont="1" applyFill="1" applyBorder="1" applyAlignment="1" applyProtection="1">
      <alignment horizontal="center"/>
    </xf>
    <xf numFmtId="0" fontId="2" fillId="0" borderId="109" xfId="2888" applyFill="1" applyBorder="1" applyAlignment="1" applyProtection="1">
      <alignment horizontal="center"/>
    </xf>
    <xf numFmtId="0" fontId="32" fillId="17" borderId="0" xfId="0" applyFont="1" applyFill="1" applyBorder="1" applyAlignment="1" applyProtection="1">
      <alignment horizontal="center"/>
      <protection locked="0"/>
    </xf>
    <xf numFmtId="14" fontId="0" fillId="0" borderId="0" xfId="0" applyNumberFormat="1"/>
    <xf numFmtId="0" fontId="0" fillId="0" borderId="101" xfId="0" applyBorder="1"/>
    <xf numFmtId="0" fontId="4" fillId="19" borderId="110" xfId="0" applyFont="1" applyFill="1" applyBorder="1" applyAlignment="1">
      <alignment wrapText="1"/>
    </xf>
    <xf numFmtId="0" fontId="4" fillId="19" borderId="100" xfId="0" applyFont="1" applyFill="1" applyBorder="1" applyAlignment="1">
      <alignment wrapText="1"/>
    </xf>
    <xf numFmtId="0" fontId="4" fillId="19" borderId="111" xfId="0" applyFont="1" applyFill="1" applyBorder="1" applyAlignment="1">
      <alignment wrapText="1"/>
    </xf>
    <xf numFmtId="0" fontId="4" fillId="19" borderId="112" xfId="0" applyFont="1" applyFill="1" applyBorder="1"/>
    <xf numFmtId="0" fontId="4" fillId="19" borderId="10" xfId="0" applyFont="1" applyFill="1" applyBorder="1"/>
    <xf numFmtId="0" fontId="0" fillId="0" borderId="113" xfId="0" applyBorder="1"/>
    <xf numFmtId="0" fontId="33" fillId="19" borderId="112" xfId="2888" applyFont="1" applyFill="1" applyBorder="1" applyAlignment="1" applyProtection="1">
      <alignment horizontal="center"/>
      <protection locked="0"/>
    </xf>
    <xf numFmtId="0" fontId="0" fillId="0" borderId="112" xfId="0" applyFill="1" applyBorder="1"/>
    <xf numFmtId="0" fontId="33" fillId="0" borderId="10" xfId="2888" applyFont="1" applyFill="1" applyBorder="1" applyAlignment="1" applyProtection="1">
      <alignment horizontal="center"/>
      <protection locked="0"/>
    </xf>
    <xf numFmtId="0" fontId="0" fillId="0" borderId="113" xfId="0" applyFill="1" applyBorder="1"/>
    <xf numFmtId="0" fontId="34" fillId="21" borderId="122" xfId="0" applyFont="1" applyFill="1" applyBorder="1" applyAlignment="1">
      <alignment horizontal="center" textRotation="90" wrapText="1"/>
    </xf>
    <xf numFmtId="0" fontId="34" fillId="21" borderId="105" xfId="0" applyFont="1" applyFill="1" applyBorder="1" applyAlignment="1">
      <alignment horizontal="center" textRotation="90" wrapText="1"/>
    </xf>
    <xf numFmtId="0" fontId="0" fillId="17" borderId="19" xfId="0" applyFill="1" applyBorder="1" applyAlignment="1" applyProtection="1">
      <alignment horizontal="center"/>
      <protection locked="0"/>
    </xf>
    <xf numFmtId="0" fontId="77" fillId="29" borderId="10" xfId="0" applyFont="1" applyFill="1" applyBorder="1"/>
    <xf numFmtId="0" fontId="75" fillId="28" borderId="10" xfId="0" applyFont="1" applyFill="1" applyBorder="1"/>
    <xf numFmtId="0" fontId="0" fillId="0" borderId="0" xfId="0" applyBorder="1"/>
    <xf numFmtId="0" fontId="31" fillId="0" borderId="0" xfId="0" applyFont="1" applyAlignment="1">
      <alignment horizontal="center" vertical="top" wrapText="1"/>
    </xf>
    <xf numFmtId="0" fontId="31" fillId="0" borderId="0" xfId="0" applyNumberFormat="1" applyFont="1" applyAlignment="1">
      <alignment horizontal="center" vertical="top" wrapText="1"/>
    </xf>
    <xf numFmtId="0" fontId="47" fillId="0" borderId="0" xfId="0" applyNumberFormat="1" applyFont="1" applyFill="1" applyAlignment="1">
      <alignment wrapText="1"/>
    </xf>
    <xf numFmtId="0" fontId="48" fillId="17" borderId="60" xfId="0" applyFont="1" applyFill="1" applyBorder="1" applyAlignment="1" applyProtection="1">
      <alignment horizontal="left"/>
      <protection locked="0"/>
    </xf>
    <xf numFmtId="0" fontId="48" fillId="0" borderId="24" xfId="0" applyFont="1" applyFill="1" applyBorder="1" applyAlignment="1" applyProtection="1">
      <alignment horizontal="left"/>
      <protection locked="0"/>
    </xf>
    <xf numFmtId="0" fontId="48" fillId="17" borderId="24" xfId="0" applyFont="1" applyFill="1" applyBorder="1" applyAlignment="1" applyProtection="1">
      <alignment horizontal="left"/>
      <protection locked="0"/>
    </xf>
    <xf numFmtId="0" fontId="48" fillId="30" borderId="24" xfId="0" applyFont="1" applyFill="1" applyBorder="1" applyAlignment="1" applyProtection="1">
      <alignment horizontal="left"/>
      <protection locked="0"/>
    </xf>
    <xf numFmtId="0" fontId="0" fillId="30" borderId="19" xfId="0" applyFill="1" applyBorder="1" applyAlignment="1" applyProtection="1">
      <alignment horizontal="center"/>
      <protection locked="0"/>
    </xf>
    <xf numFmtId="0" fontId="48" fillId="30" borderId="24" xfId="0" applyFont="1" applyFill="1" applyBorder="1" applyAlignment="1" applyProtection="1">
      <alignment horizontal="center"/>
      <protection locked="0"/>
    </xf>
    <xf numFmtId="14" fontId="54" fillId="17" borderId="38" xfId="0" applyNumberFormat="1" applyFont="1" applyFill="1" applyBorder="1" applyAlignment="1" applyProtection="1">
      <alignment horizontal="center"/>
      <protection locked="0"/>
    </xf>
    <xf numFmtId="0" fontId="0" fillId="17" borderId="19" xfId="0" applyFill="1" applyBorder="1" applyAlignment="1" applyProtection="1">
      <alignment horizontal="center"/>
      <protection locked="0"/>
    </xf>
    <xf numFmtId="0" fontId="0" fillId="17" borderId="20" xfId="0" applyFill="1" applyBorder="1" applyAlignment="1" applyProtection="1">
      <alignment horizontal="center"/>
      <protection locked="0"/>
    </xf>
    <xf numFmtId="0" fontId="53" fillId="17" borderId="0" xfId="0" applyFont="1" applyFill="1" applyBorder="1" applyAlignment="1" applyProtection="1">
      <alignment horizontal="right"/>
      <protection locked="0"/>
    </xf>
    <xf numFmtId="7" fontId="51" fillId="0" borderId="14" xfId="2367" applyNumberFormat="1" applyFont="1" applyBorder="1" applyProtection="1">
      <protection locked="0"/>
    </xf>
    <xf numFmtId="7" fontId="51" fillId="0" borderId="15" xfId="2367" applyNumberFormat="1" applyFont="1" applyBorder="1" applyProtection="1">
      <protection locked="0"/>
    </xf>
    <xf numFmtId="7" fontId="51" fillId="0" borderId="93" xfId="2367" applyNumberFormat="1" applyFont="1" applyBorder="1" applyProtection="1">
      <protection locked="0"/>
    </xf>
    <xf numFmtId="7" fontId="51" fillId="0" borderId="13" xfId="2367" applyNumberFormat="1" applyFont="1" applyBorder="1" applyProtection="1">
      <protection locked="0"/>
    </xf>
    <xf numFmtId="7" fontId="51" fillId="0" borderId="17" xfId="2367" applyNumberFormat="1" applyFont="1" applyBorder="1" applyProtection="1">
      <protection locked="0"/>
    </xf>
    <xf numFmtId="7" fontId="51" fillId="0" borderId="96" xfId="2367" applyNumberFormat="1" applyFont="1" applyBorder="1" applyProtection="1">
      <protection locked="0"/>
    </xf>
    <xf numFmtId="7" fontId="51" fillId="0" borderId="97" xfId="2367" applyNumberFormat="1" applyFont="1" applyBorder="1" applyProtection="1">
      <protection locked="0"/>
    </xf>
    <xf numFmtId="7" fontId="51" fillId="0" borderId="94" xfId="2367" applyNumberFormat="1" applyFont="1" applyBorder="1" applyProtection="1">
      <protection locked="0"/>
    </xf>
    <xf numFmtId="7" fontId="1" fillId="0" borderId="13" xfId="2367" applyNumberFormat="1" applyFont="1" applyBorder="1" applyProtection="1">
      <protection locked="0"/>
    </xf>
    <xf numFmtId="0" fontId="32" fillId="0" borderId="10" xfId="0" applyFont="1" applyFill="1" applyBorder="1" applyProtection="1"/>
    <xf numFmtId="0" fontId="32" fillId="0" borderId="10" xfId="0" applyFont="1" applyFill="1" applyBorder="1"/>
    <xf numFmtId="0" fontId="32" fillId="0" borderId="10" xfId="0" applyFont="1" applyFill="1" applyBorder="1" applyAlignment="1">
      <alignment horizontal="center"/>
    </xf>
    <xf numFmtId="0" fontId="32" fillId="0" borderId="10" xfId="0" applyFont="1" applyFill="1" applyBorder="1" applyAlignment="1" applyProtection="1">
      <alignment horizontal="center"/>
    </xf>
    <xf numFmtId="0" fontId="67" fillId="0" borderId="10" xfId="0" applyFont="1" applyBorder="1" applyProtection="1"/>
    <xf numFmtId="0" fontId="67" fillId="0" borderId="10" xfId="0" applyFont="1" applyBorder="1" applyAlignment="1" applyProtection="1">
      <alignment horizontal="center"/>
    </xf>
    <xf numFmtId="0" fontId="67" fillId="0" borderId="10" xfId="0" applyFont="1" applyBorder="1"/>
    <xf numFmtId="0" fontId="67" fillId="0" borderId="10" xfId="0" applyFont="1" applyBorder="1" applyAlignment="1">
      <alignment horizontal="center"/>
    </xf>
    <xf numFmtId="0" fontId="27" fillId="0" borderId="10" xfId="0" applyFont="1" applyBorder="1"/>
    <xf numFmtId="0" fontId="0" fillId="0" borderId="19" xfId="0" applyFill="1" applyBorder="1" applyAlignment="1" applyProtection="1">
      <alignment horizontal="center"/>
      <protection locked="0"/>
    </xf>
    <xf numFmtId="0" fontId="0" fillId="17" borderId="19" xfId="0" applyFill="1" applyBorder="1" applyAlignment="1" applyProtection="1">
      <alignment horizontal="center"/>
      <protection locked="0"/>
    </xf>
    <xf numFmtId="0" fontId="0" fillId="0" borderId="20" xfId="0" applyFill="1" applyBorder="1" applyAlignment="1" applyProtection="1">
      <alignment horizontal="center"/>
      <protection locked="0"/>
    </xf>
    <xf numFmtId="0" fontId="0" fillId="17" borderId="20" xfId="0" applyFill="1" applyBorder="1" applyAlignment="1" applyProtection="1">
      <alignment horizontal="center"/>
      <protection locked="0"/>
    </xf>
    <xf numFmtId="0" fontId="0" fillId="0" borderId="0" xfId="0"/>
    <xf numFmtId="0" fontId="0" fillId="17" borderId="19" xfId="0" applyFill="1" applyBorder="1" applyAlignment="1" applyProtection="1">
      <alignment horizontal="center"/>
      <protection locked="0"/>
    </xf>
    <xf numFmtId="44" fontId="0" fillId="0" borderId="0" xfId="2367" applyFont="1"/>
    <xf numFmtId="0" fontId="48" fillId="0" borderId="60" xfId="0" applyFont="1" applyFill="1" applyBorder="1" applyAlignment="1" applyProtection="1">
      <alignment horizontal="center"/>
    </xf>
    <xf numFmtId="0" fontId="48" fillId="17" borderId="60" xfId="0" applyFont="1" applyFill="1" applyBorder="1" applyAlignment="1" applyProtection="1">
      <alignment horizontal="center"/>
    </xf>
    <xf numFmtId="0" fontId="75" fillId="26" borderId="10" xfId="0" applyFont="1" applyFill="1" applyBorder="1"/>
    <xf numFmtId="0" fontId="75" fillId="27" borderId="10" xfId="0" applyFont="1" applyFill="1" applyBorder="1"/>
    <xf numFmtId="0" fontId="0" fillId="17" borderId="19" xfId="0" applyFill="1" applyBorder="1" applyAlignment="1" applyProtection="1">
      <alignment horizontal="center"/>
      <protection locked="0"/>
    </xf>
    <xf numFmtId="0" fontId="34" fillId="21" borderId="122" xfId="0" applyFont="1" applyFill="1" applyBorder="1" applyAlignment="1">
      <alignment horizontal="center" textRotation="90" wrapText="1"/>
    </xf>
    <xf numFmtId="0" fontId="0" fillId="17" borderId="19" xfId="0" applyFill="1" applyBorder="1" applyAlignment="1" applyProtection="1">
      <alignment horizontal="center"/>
      <protection locked="0"/>
    </xf>
    <xf numFmtId="0" fontId="34" fillId="21" borderId="99" xfId="0" applyFont="1" applyFill="1" applyBorder="1" applyAlignment="1">
      <alignment horizontal="center" textRotation="90" wrapText="1"/>
    </xf>
    <xf numFmtId="0" fontId="0" fillId="0" borderId="20" xfId="0" applyFill="1" applyBorder="1" applyAlignment="1" applyProtection="1">
      <alignment horizontal="center"/>
      <protection locked="0"/>
    </xf>
    <xf numFmtId="0" fontId="0" fillId="17" borderId="20" xfId="0" applyFill="1" applyBorder="1" applyAlignment="1" applyProtection="1">
      <alignment horizontal="center"/>
      <protection locked="0"/>
    </xf>
    <xf numFmtId="0" fontId="0" fillId="30" borderId="20" xfId="0" applyFill="1" applyBorder="1" applyAlignment="1" applyProtection="1">
      <alignment horizontal="center"/>
      <protection locked="0"/>
    </xf>
    <xf numFmtId="0" fontId="54" fillId="17" borderId="0" xfId="0" applyFont="1" applyFill="1" applyBorder="1" applyAlignment="1" applyProtection="1">
      <alignment horizontal="right"/>
      <protection locked="0"/>
    </xf>
    <xf numFmtId="0" fontId="49" fillId="19" borderId="0" xfId="0" applyFont="1" applyFill="1" applyBorder="1" applyAlignment="1">
      <alignment horizontal="right"/>
    </xf>
    <xf numFmtId="0" fontId="32" fillId="17" borderId="0" xfId="0" applyNumberFormat="1" applyFont="1" applyFill="1" applyBorder="1" applyAlignment="1" applyProtection="1">
      <alignment horizontal="left"/>
      <protection locked="0"/>
    </xf>
    <xf numFmtId="0" fontId="49" fillId="19" borderId="0" xfId="0" applyFont="1" applyFill="1" applyBorder="1" applyAlignment="1">
      <alignment horizontal="center"/>
    </xf>
    <xf numFmtId="0" fontId="32" fillId="17" borderId="139" xfId="0" applyFont="1" applyFill="1" applyBorder="1"/>
    <xf numFmtId="2" fontId="0" fillId="17" borderId="146" xfId="0" applyNumberFormat="1" applyFill="1" applyBorder="1" applyAlignment="1">
      <alignment horizontal="center"/>
    </xf>
    <xf numFmtId="0" fontId="0" fillId="17" borderId="138" xfId="0" applyFill="1" applyBorder="1"/>
    <xf numFmtId="0" fontId="50" fillId="22" borderId="101" xfId="0" applyFont="1" applyFill="1" applyBorder="1" applyAlignment="1" applyProtection="1">
      <alignment vertical="top"/>
    </xf>
    <xf numFmtId="0" fontId="32" fillId="17" borderId="68" xfId="0" applyFont="1" applyFill="1" applyBorder="1" applyAlignment="1" applyProtection="1"/>
    <xf numFmtId="0" fontId="41" fillId="22" borderId="28" xfId="0" applyFont="1" applyFill="1" applyBorder="1" applyProtection="1"/>
    <xf numFmtId="0" fontId="0" fillId="17" borderId="103" xfId="0" applyFill="1" applyBorder="1"/>
    <xf numFmtId="166" fontId="41" fillId="22" borderId="140" xfId="0" applyNumberFormat="1" applyFont="1" applyFill="1" applyBorder="1" applyProtection="1"/>
    <xf numFmtId="0" fontId="0" fillId="17" borderId="107" xfId="0" applyFill="1" applyBorder="1"/>
    <xf numFmtId="0" fontId="0" fillId="0" borderId="150" xfId="0" applyBorder="1"/>
    <xf numFmtId="0" fontId="37" fillId="21" borderId="103" xfId="0" applyFont="1" applyFill="1" applyBorder="1"/>
    <xf numFmtId="0" fontId="50" fillId="22" borderId="28" xfId="0" applyFont="1" applyFill="1" applyBorder="1" applyAlignment="1" applyProtection="1">
      <alignment horizontal="right" vertical="top"/>
    </xf>
    <xf numFmtId="0" fontId="0" fillId="0" borderId="149" xfId="0" applyBorder="1"/>
    <xf numFmtId="0" fontId="37" fillId="21" borderId="153" xfId="0" applyFont="1" applyFill="1" applyBorder="1"/>
    <xf numFmtId="0" fontId="0" fillId="17" borderId="140" xfId="0" applyFill="1" applyBorder="1"/>
    <xf numFmtId="0" fontId="0" fillId="0" borderId="148" xfId="0" applyBorder="1"/>
    <xf numFmtId="0" fontId="50" fillId="22" borderId="28" xfId="0" applyFont="1" applyFill="1" applyBorder="1" applyAlignment="1" applyProtection="1">
      <alignment vertical="top"/>
    </xf>
    <xf numFmtId="0" fontId="0" fillId="19" borderId="103" xfId="0" applyFill="1" applyBorder="1"/>
    <xf numFmtId="0" fontId="32" fillId="17" borderId="68" xfId="0" applyFont="1" applyFill="1" applyBorder="1"/>
    <xf numFmtId="0" fontId="0" fillId="17" borderId="106" xfId="0" applyFill="1" applyBorder="1"/>
    <xf numFmtId="0" fontId="74" fillId="22" borderId="28" xfId="0" applyFont="1" applyFill="1" applyBorder="1" applyAlignment="1" applyProtection="1">
      <alignment horizontal="right"/>
    </xf>
    <xf numFmtId="0" fontId="4" fillId="21" borderId="141" xfId="0" applyFont="1" applyFill="1" applyBorder="1" applyAlignment="1">
      <alignment horizontal="center"/>
    </xf>
    <xf numFmtId="2" fontId="0" fillId="17" borderId="144" xfId="0" applyNumberFormat="1" applyFill="1" applyBorder="1" applyAlignment="1">
      <alignment horizontal="center"/>
    </xf>
    <xf numFmtId="0" fontId="0" fillId="0" borderId="103" xfId="0" applyBorder="1"/>
    <xf numFmtId="0" fontId="0" fillId="17" borderId="102" xfId="0" applyFill="1" applyBorder="1"/>
    <xf numFmtId="2" fontId="0" fillId="0" borderId="146" xfId="0" applyNumberFormat="1" applyFill="1" applyBorder="1" applyAlignment="1">
      <alignment horizontal="center"/>
    </xf>
    <xf numFmtId="0" fontId="4" fillId="21" borderId="142" xfId="0" applyFont="1" applyFill="1" applyBorder="1" applyAlignment="1">
      <alignment horizontal="center" wrapText="1"/>
    </xf>
    <xf numFmtId="0" fontId="0" fillId="0" borderId="0" xfId="0" applyBorder="1"/>
    <xf numFmtId="0" fontId="0" fillId="0" borderId="155" xfId="0" applyBorder="1" applyAlignment="1" applyProtection="1">
      <alignment horizontal="right"/>
    </xf>
    <xf numFmtId="0" fontId="0" fillId="0" borderId="156" xfId="0" applyBorder="1" applyProtection="1"/>
    <xf numFmtId="0" fontId="0" fillId="0" borderId="157" xfId="0" applyBorder="1" applyAlignment="1" applyProtection="1">
      <alignment horizontal="right"/>
    </xf>
    <xf numFmtId="0" fontId="68" fillId="0" borderId="158" xfId="0" applyFont="1" applyBorder="1" applyAlignment="1" applyProtection="1">
      <alignment horizontal="right"/>
    </xf>
    <xf numFmtId="7" fontId="51" fillId="0" borderId="159" xfId="2367" applyNumberFormat="1" applyFont="1" applyBorder="1" applyProtection="1">
      <protection locked="0"/>
    </xf>
    <xf numFmtId="0" fontId="0" fillId="0" borderId="160" xfId="0" applyBorder="1" applyAlignment="1" applyProtection="1">
      <alignment horizontal="right"/>
    </xf>
    <xf numFmtId="7" fontId="51" fillId="0" borderId="161" xfId="2367" applyNumberFormat="1" applyFont="1" applyBorder="1" applyProtection="1">
      <protection locked="0"/>
    </xf>
    <xf numFmtId="14" fontId="54" fillId="17" borderId="38" xfId="0" applyNumberFormat="1" applyFont="1" applyFill="1" applyBorder="1" applyProtection="1">
      <protection locked="0"/>
    </xf>
    <xf numFmtId="14" fontId="64" fillId="21" borderId="38" xfId="0" applyNumberFormat="1" applyFont="1" applyFill="1" applyBorder="1" applyProtection="1">
      <protection locked="0"/>
    </xf>
    <xf numFmtId="0" fontId="34" fillId="21" borderId="121" xfId="0" applyFont="1" applyFill="1" applyBorder="1" applyAlignment="1">
      <alignment horizontal="right" vertical="center" wrapText="1"/>
    </xf>
    <xf numFmtId="0" fontId="0" fillId="0" borderId="10" xfId="0" applyBorder="1" applyAlignment="1">
      <alignment wrapText="1"/>
    </xf>
    <xf numFmtId="0" fontId="0" fillId="17" borderId="19" xfId="0" applyFill="1" applyBorder="1" applyAlignment="1" applyProtection="1">
      <alignment horizontal="center"/>
      <protection locked="0"/>
    </xf>
    <xf numFmtId="0" fontId="0" fillId="0" borderId="20" xfId="0" applyFill="1" applyBorder="1" applyAlignment="1" applyProtection="1">
      <alignment horizontal="center"/>
      <protection locked="0"/>
    </xf>
    <xf numFmtId="0" fontId="0" fillId="17" borderId="19" xfId="0" applyFill="1" applyBorder="1" applyAlignment="1" applyProtection="1">
      <alignment horizontal="center"/>
      <protection locked="0"/>
    </xf>
    <xf numFmtId="0" fontId="0" fillId="0" borderId="20" xfId="0" applyFill="1" applyBorder="1" applyAlignment="1" applyProtection="1">
      <alignment horizontal="center"/>
      <protection locked="0"/>
    </xf>
    <xf numFmtId="0" fontId="0" fillId="17" borderId="19" xfId="0" applyFont="1" applyFill="1" applyBorder="1" applyAlignment="1" applyProtection="1">
      <alignment horizontal="center"/>
      <protection locked="0"/>
    </xf>
    <xf numFmtId="0" fontId="0" fillId="0" borderId="19" xfId="0" applyFont="1" applyFill="1" applyBorder="1" applyAlignment="1" applyProtection="1">
      <alignment horizontal="center"/>
      <protection locked="0"/>
    </xf>
    <xf numFmtId="0" fontId="0" fillId="17" borderId="19" xfId="0" applyFill="1" applyBorder="1" applyAlignment="1" applyProtection="1">
      <alignment horizontal="center"/>
      <protection locked="0"/>
    </xf>
    <xf numFmtId="0" fontId="0" fillId="17" borderId="19" xfId="0" applyFill="1" applyBorder="1" applyAlignment="1" applyProtection="1">
      <alignment horizontal="center"/>
      <protection locked="0"/>
    </xf>
    <xf numFmtId="0" fontId="28" fillId="31" borderId="10" xfId="0" applyFont="1" applyFill="1" applyBorder="1"/>
    <xf numFmtId="0" fontId="75" fillId="25" borderId="10" xfId="0" applyFont="1" applyFill="1" applyBorder="1"/>
    <xf numFmtId="0" fontId="76" fillId="19" borderId="10" xfId="2888" applyFont="1" applyFill="1" applyBorder="1" applyAlignment="1" applyProtection="1">
      <alignment horizontal="left"/>
    </xf>
    <xf numFmtId="0" fontId="0" fillId="0" borderId="0" xfId="0" applyFill="1"/>
    <xf numFmtId="0" fontId="0" fillId="17" borderId="19" xfId="0" applyFill="1" applyBorder="1" applyAlignment="1" applyProtection="1">
      <alignment horizontal="center"/>
      <protection locked="0"/>
    </xf>
    <xf numFmtId="0" fontId="0" fillId="0" borderId="10" xfId="0" applyFill="1" applyBorder="1" applyAlignment="1">
      <alignment wrapText="1"/>
    </xf>
    <xf numFmtId="0" fontId="0" fillId="17" borderId="19" xfId="0" applyFill="1" applyBorder="1" applyAlignment="1" applyProtection="1">
      <alignment horizontal="center"/>
      <protection locked="0"/>
    </xf>
    <xf numFmtId="14" fontId="53" fillId="17" borderId="12" xfId="0" applyNumberFormat="1" applyFont="1" applyFill="1" applyBorder="1" applyAlignment="1">
      <alignment horizontal="right"/>
    </xf>
    <xf numFmtId="14" fontId="53" fillId="17" borderId="0" xfId="0" applyNumberFormat="1" applyFont="1" applyFill="1" applyBorder="1" applyAlignment="1">
      <alignment horizontal="right"/>
    </xf>
    <xf numFmtId="14" fontId="54" fillId="17" borderId="0" xfId="0" applyNumberFormat="1" applyFont="1" applyFill="1" applyBorder="1" applyAlignment="1">
      <alignment horizontal="right"/>
    </xf>
    <xf numFmtId="14" fontId="32" fillId="17" borderId="0" xfId="0" applyNumberFormat="1" applyFont="1" applyFill="1" applyBorder="1" applyAlignment="1">
      <alignment horizontal="right"/>
    </xf>
    <xf numFmtId="0" fontId="0" fillId="17" borderId="19" xfId="0" applyFill="1" applyBorder="1" applyAlignment="1" applyProtection="1">
      <alignment horizontal="center"/>
      <protection locked="0"/>
    </xf>
    <xf numFmtId="0" fontId="0" fillId="0" borderId="10" xfId="0" applyBorder="1"/>
    <xf numFmtId="0" fontId="0" fillId="17" borderId="19" xfId="0" applyFill="1" applyBorder="1" applyAlignment="1" applyProtection="1">
      <alignment horizontal="center"/>
      <protection locked="0"/>
    </xf>
    <xf numFmtId="0" fontId="0" fillId="0" borderId="20" xfId="0" applyFill="1" applyBorder="1" applyAlignment="1" applyProtection="1">
      <alignment horizontal="center"/>
      <protection locked="0"/>
    </xf>
    <xf numFmtId="0" fontId="0" fillId="17" borderId="20" xfId="0" applyFill="1" applyBorder="1" applyAlignment="1" applyProtection="1">
      <alignment horizontal="center"/>
      <protection locked="0"/>
    </xf>
    <xf numFmtId="0" fontId="0" fillId="0" borderId="20" xfId="0" applyFill="1" applyBorder="1" applyAlignment="1" applyProtection="1">
      <alignment horizontal="center"/>
      <protection locked="0"/>
    </xf>
    <xf numFmtId="14" fontId="53" fillId="17" borderId="0" xfId="0" applyNumberFormat="1" applyFont="1" applyFill="1" applyBorder="1" applyAlignment="1" applyProtection="1">
      <alignment horizontal="right"/>
    </xf>
    <xf numFmtId="14" fontId="34" fillId="21" borderId="162" xfId="0" applyNumberFormat="1" applyFont="1" applyFill="1" applyBorder="1" applyAlignment="1" applyProtection="1">
      <alignment wrapText="1"/>
    </xf>
    <xf numFmtId="0" fontId="32" fillId="17" borderId="0" xfId="0" applyFont="1" applyFill="1" applyBorder="1" applyAlignment="1">
      <alignment horizontal="right"/>
    </xf>
    <xf numFmtId="44" fontId="0" fillId="0" borderId="10" xfId="2367" applyFont="1" applyBorder="1"/>
    <xf numFmtId="0" fontId="72" fillId="32" borderId="10" xfId="0" applyFont="1" applyFill="1" applyBorder="1"/>
    <xf numFmtId="44" fontId="72" fillId="32" borderId="10" xfId="2367" applyFont="1" applyFill="1" applyBorder="1"/>
    <xf numFmtId="0" fontId="72" fillId="32" borderId="10" xfId="0" applyFont="1" applyFill="1" applyBorder="1" applyAlignment="1">
      <alignment horizontal="center"/>
    </xf>
    <xf numFmtId="0" fontId="0" fillId="0" borderId="10" xfId="0" applyBorder="1" applyAlignment="1">
      <alignment horizontal="center"/>
    </xf>
    <xf numFmtId="0" fontId="0" fillId="17" borderId="19" xfId="0" applyFill="1" applyBorder="1" applyAlignment="1" applyProtection="1">
      <alignment horizontal="center"/>
      <protection locked="0"/>
    </xf>
    <xf numFmtId="0" fontId="0" fillId="0" borderId="20" xfId="0" applyFill="1" applyBorder="1" applyAlignment="1" applyProtection="1">
      <alignment horizontal="center"/>
      <protection locked="0"/>
    </xf>
    <xf numFmtId="0" fontId="0" fillId="0" borderId="20" xfId="0" applyFill="1" applyBorder="1" applyAlignment="1" applyProtection="1">
      <alignment horizontal="center"/>
      <protection locked="0"/>
    </xf>
    <xf numFmtId="0" fontId="0" fillId="17" borderId="19" xfId="0" applyFill="1" applyBorder="1" applyAlignment="1" applyProtection="1">
      <alignment horizontal="center"/>
      <protection locked="0"/>
    </xf>
    <xf numFmtId="0" fontId="0" fillId="17" borderId="19" xfId="0" applyFill="1" applyBorder="1" applyAlignment="1" applyProtection="1">
      <alignment horizontal="center"/>
      <protection locked="0"/>
    </xf>
    <xf numFmtId="0" fontId="0" fillId="0" borderId="163" xfId="0" applyBorder="1"/>
    <xf numFmtId="0" fontId="0" fillId="0" borderId="164" xfId="0" applyBorder="1" applyProtection="1"/>
    <xf numFmtId="0" fontId="0" fillId="0" borderId="165" xfId="0" applyBorder="1" applyAlignment="1" applyProtection="1">
      <alignment horizontal="right"/>
    </xf>
    <xf numFmtId="0" fontId="2" fillId="0" borderId="166" xfId="2888" applyBorder="1" applyAlignment="1" applyProtection="1">
      <alignment horizontal="center"/>
    </xf>
    <xf numFmtId="7" fontId="51" fillId="0" borderId="167" xfId="2367" applyNumberFormat="1" applyFont="1" applyBorder="1" applyProtection="1">
      <protection locked="0"/>
    </xf>
    <xf numFmtId="7" fontId="51" fillId="0" borderId="168" xfId="2367" applyNumberFormat="1" applyFont="1" applyBorder="1" applyProtection="1">
      <protection locked="0"/>
    </xf>
    <xf numFmtId="0" fontId="0" fillId="0" borderId="20" xfId="0" applyFill="1" applyBorder="1" applyAlignment="1" applyProtection="1">
      <alignment horizontal="center"/>
      <protection locked="0"/>
    </xf>
    <xf numFmtId="0" fontId="0" fillId="17" borderId="19" xfId="0" applyFill="1" applyBorder="1" applyAlignment="1" applyProtection="1">
      <alignment horizontal="center"/>
      <protection locked="0"/>
    </xf>
    <xf numFmtId="0" fontId="0" fillId="0" borderId="178" xfId="0" applyBorder="1"/>
    <xf numFmtId="0" fontId="67" fillId="0" borderId="178" xfId="0" applyFont="1" applyBorder="1" applyProtection="1"/>
    <xf numFmtId="44" fontId="0" fillId="0" borderId="178" xfId="2367" applyFont="1" applyBorder="1" applyProtection="1">
      <protection locked="0"/>
    </xf>
    <xf numFmtId="0" fontId="67" fillId="0" borderId="178" xfId="0" applyFont="1" applyBorder="1" applyAlignment="1" applyProtection="1">
      <alignment horizontal="center"/>
    </xf>
    <xf numFmtId="0" fontId="0" fillId="0" borderId="178" xfId="0" applyBorder="1" applyAlignment="1">
      <alignment horizontal="right"/>
    </xf>
    <xf numFmtId="0" fontId="62" fillId="24" borderId="178" xfId="0" applyFont="1" applyFill="1" applyBorder="1" applyAlignment="1" applyProtection="1">
      <alignment horizontal="center" vertical="center" wrapText="1"/>
    </xf>
    <xf numFmtId="0" fontId="71" fillId="23" borderId="178" xfId="0" applyFont="1" applyFill="1" applyBorder="1" applyAlignment="1">
      <alignment horizontal="center" vertical="center" wrapText="1"/>
    </xf>
    <xf numFmtId="0" fontId="67" fillId="0" borderId="178" xfId="0" applyFont="1" applyBorder="1"/>
    <xf numFmtId="0" fontId="72" fillId="24" borderId="178" xfId="0" applyFont="1" applyFill="1" applyBorder="1" applyAlignment="1">
      <alignment horizontal="center" vertical="center" wrapText="1"/>
    </xf>
    <xf numFmtId="0" fontId="73" fillId="24" borderId="178" xfId="0" applyFont="1" applyFill="1" applyBorder="1" applyAlignment="1">
      <alignment horizontal="center" vertical="center" wrapText="1"/>
    </xf>
    <xf numFmtId="0" fontId="0" fillId="0" borderId="178" xfId="0" applyBorder="1" applyProtection="1">
      <protection locked="0"/>
    </xf>
    <xf numFmtId="0" fontId="0" fillId="23" borderId="178" xfId="0" applyFill="1" applyBorder="1"/>
    <xf numFmtId="0" fontId="0" fillId="0" borderId="178" xfId="0" applyBorder="1" applyAlignment="1" applyProtection="1">
      <alignment horizontal="center"/>
      <protection locked="0"/>
    </xf>
    <xf numFmtId="44" fontId="77" fillId="0" borderId="178" xfId="2367" applyFont="1" applyBorder="1" applyProtection="1">
      <protection locked="0"/>
    </xf>
    <xf numFmtId="0" fontId="67" fillId="0" borderId="178" xfId="0" applyFont="1" applyBorder="1" applyAlignment="1">
      <alignment horizontal="center"/>
    </xf>
    <xf numFmtId="0" fontId="67" fillId="21" borderId="178" xfId="0" applyFont="1" applyFill="1" applyBorder="1" applyAlignment="1">
      <alignment horizontal="left"/>
    </xf>
    <xf numFmtId="0" fontId="67" fillId="21" borderId="178" xfId="0" applyFont="1" applyFill="1" applyBorder="1" applyAlignment="1" applyProtection="1">
      <alignment horizontal="left"/>
    </xf>
    <xf numFmtId="0" fontId="67" fillId="21" borderId="178" xfId="0" applyFont="1" applyFill="1" applyBorder="1" applyAlignment="1" applyProtection="1">
      <alignment horizontal="left"/>
      <protection locked="0"/>
    </xf>
    <xf numFmtId="0" fontId="0" fillId="0" borderId="178" xfId="0" applyBorder="1" applyAlignment="1">
      <alignment horizontal="center" vertical="center" wrapText="1"/>
    </xf>
    <xf numFmtId="0" fontId="4" fillId="19" borderId="103" xfId="0" applyFont="1" applyFill="1" applyBorder="1" applyAlignment="1">
      <alignment wrapText="1"/>
    </xf>
    <xf numFmtId="0" fontId="2" fillId="0" borderId="0" xfId="32139" applyProtection="1"/>
    <xf numFmtId="0" fontId="93" fillId="64" borderId="181" xfId="32139" applyFont="1" applyFill="1" applyBorder="1" applyAlignment="1" applyProtection="1">
      <alignment horizontal="center" vertical="center"/>
    </xf>
    <xf numFmtId="0" fontId="93" fillId="64" borderId="182" xfId="32139" applyFont="1" applyFill="1" applyBorder="1" applyAlignment="1" applyProtection="1">
      <alignment horizontal="center" vertical="center"/>
    </xf>
    <xf numFmtId="0" fontId="94" fillId="0" borderId="181" xfId="32139" applyFont="1" applyBorder="1" applyAlignment="1" applyProtection="1">
      <alignment horizontal="center" vertical="center"/>
    </xf>
    <xf numFmtId="0" fontId="94" fillId="0" borderId="182" xfId="32139" applyFont="1" applyBorder="1" applyAlignment="1" applyProtection="1">
      <alignment horizontal="center" vertical="center"/>
    </xf>
    <xf numFmtId="0" fontId="94" fillId="0" borderId="183" xfId="32139" applyFont="1" applyFill="1" applyBorder="1" applyAlignment="1" applyProtection="1">
      <alignment horizontal="center" vertical="center"/>
    </xf>
    <xf numFmtId="0" fontId="94" fillId="0" borderId="184" xfId="32139" applyFont="1" applyFill="1" applyBorder="1" applyAlignment="1" applyProtection="1">
      <alignment horizontal="center" vertical="center" wrapText="1"/>
    </xf>
    <xf numFmtId="0" fontId="95" fillId="0" borderId="0" xfId="32139" applyFont="1" applyAlignment="1" applyProtection="1">
      <alignment horizontal="center" wrapText="1"/>
    </xf>
    <xf numFmtId="0" fontId="96" fillId="0" borderId="0" xfId="32139" applyFont="1" applyProtection="1"/>
    <xf numFmtId="0" fontId="94" fillId="0" borderId="183" xfId="32139" applyFont="1" applyBorder="1" applyAlignment="1" applyProtection="1">
      <alignment horizontal="center" vertical="center"/>
    </xf>
    <xf numFmtId="0" fontId="94" fillId="0" borderId="184" xfId="32139" applyFont="1" applyBorder="1" applyAlignment="1" applyProtection="1">
      <alignment horizontal="center" vertical="center"/>
    </xf>
    <xf numFmtId="0" fontId="53" fillId="0" borderId="0" xfId="32139" applyFont="1" applyProtection="1"/>
    <xf numFmtId="0" fontId="94" fillId="0" borderId="183" xfId="32139" applyFont="1" applyBorder="1" applyAlignment="1" applyProtection="1">
      <alignment horizontal="center"/>
    </xf>
    <xf numFmtId="0" fontId="94" fillId="0" borderId="0" xfId="32139" applyFont="1" applyBorder="1" applyAlignment="1" applyProtection="1">
      <alignment horizontal="center"/>
    </xf>
    <xf numFmtId="0" fontId="94" fillId="0" borderId="184" xfId="32139" applyFont="1" applyBorder="1" applyAlignment="1" applyProtection="1">
      <alignment horizontal="center"/>
    </xf>
    <xf numFmtId="0" fontId="53" fillId="0" borderId="0" xfId="32139" applyFont="1" applyBorder="1" applyProtection="1"/>
    <xf numFmtId="0" fontId="97" fillId="0" borderId="0" xfId="32139" applyFont="1" applyFill="1" applyBorder="1" applyAlignment="1" applyProtection="1">
      <alignment horizontal="center" wrapText="1"/>
    </xf>
    <xf numFmtId="0" fontId="2" fillId="0" borderId="0" xfId="32139" applyAlignment="1" applyProtection="1">
      <alignment horizontal="center"/>
    </xf>
    <xf numFmtId="0" fontId="53" fillId="0" borderId="0" xfId="32139" applyFont="1" applyBorder="1" applyAlignment="1" applyProtection="1">
      <alignment horizontal="center"/>
    </xf>
    <xf numFmtId="0" fontId="94" fillId="0" borderId="187" xfId="32139" applyFont="1" applyBorder="1" applyAlignment="1" applyProtection="1">
      <alignment horizontal="center"/>
    </xf>
    <xf numFmtId="0" fontId="98" fillId="0" borderId="0" xfId="32139" applyFont="1" applyProtection="1"/>
    <xf numFmtId="0" fontId="99" fillId="0" borderId="0" xfId="32139" applyFont="1" applyProtection="1"/>
    <xf numFmtId="0" fontId="100" fillId="0" borderId="181" xfId="32139" applyFont="1" applyBorder="1" applyProtection="1"/>
    <xf numFmtId="0" fontId="2" fillId="0" borderId="185" xfId="32139" applyBorder="1" applyProtection="1"/>
    <xf numFmtId="0" fontId="2" fillId="0" borderId="182" xfId="32139" applyBorder="1" applyProtection="1"/>
    <xf numFmtId="0" fontId="101" fillId="0" borderId="188" xfId="0" applyFont="1" applyBorder="1" applyAlignment="1" applyProtection="1"/>
    <xf numFmtId="0" fontId="101" fillId="0" borderId="79" xfId="0" applyFont="1" applyBorder="1" applyAlignment="1" applyProtection="1"/>
    <xf numFmtId="0" fontId="102" fillId="0" borderId="183" xfId="32139" applyFont="1" applyBorder="1" applyAlignment="1" applyProtection="1">
      <alignment horizontal="center" vertical="center"/>
    </xf>
    <xf numFmtId="0" fontId="2" fillId="0" borderId="0" xfId="32139" applyBorder="1" applyAlignment="1" applyProtection="1">
      <alignment horizontal="left" vertical="center"/>
    </xf>
    <xf numFmtId="0" fontId="95" fillId="0" borderId="184" xfId="32139" applyFont="1" applyBorder="1" applyAlignment="1" applyProtection="1">
      <alignment horizontal="left" vertical="center"/>
    </xf>
    <xf numFmtId="0" fontId="103" fillId="0" borderId="0" xfId="0" applyFont="1" applyProtection="1"/>
    <xf numFmtId="0" fontId="104" fillId="0" borderId="0" xfId="32139" applyFont="1" applyProtection="1"/>
    <xf numFmtId="0" fontId="105" fillId="0" borderId="183" xfId="32139" applyFont="1" applyBorder="1" applyAlignment="1" applyProtection="1">
      <alignment horizontal="center" vertical="center"/>
    </xf>
    <xf numFmtId="0" fontId="94" fillId="0" borderId="0" xfId="32139" applyFont="1" applyBorder="1" applyAlignment="1" applyProtection="1">
      <alignment horizontal="left" vertical="center"/>
    </xf>
    <xf numFmtId="0" fontId="94" fillId="0" borderId="184" xfId="32139" applyFont="1" applyBorder="1" applyAlignment="1" applyProtection="1">
      <alignment horizontal="left" vertical="center"/>
    </xf>
    <xf numFmtId="0" fontId="2" fillId="0" borderId="0" xfId="32139" applyFont="1" applyProtection="1"/>
    <xf numFmtId="0" fontId="106" fillId="0" borderId="0" xfId="0" applyFont="1" applyProtection="1"/>
    <xf numFmtId="0" fontId="2" fillId="0" borderId="183" xfId="32139" applyBorder="1" applyProtection="1"/>
    <xf numFmtId="0" fontId="107" fillId="0" borderId="183" xfId="32139" applyFont="1" applyBorder="1" applyAlignment="1" applyProtection="1">
      <alignment horizontal="center" vertical="center"/>
    </xf>
    <xf numFmtId="0" fontId="108" fillId="0" borderId="183" xfId="32139" applyFont="1" applyBorder="1" applyAlignment="1" applyProtection="1">
      <alignment horizontal="center" vertical="center"/>
    </xf>
    <xf numFmtId="0" fontId="2" fillId="0" borderId="0" xfId="32139" applyProtection="1">
      <protection hidden="1"/>
    </xf>
    <xf numFmtId="0" fontId="104" fillId="0" borderId="183" xfId="32139" applyFont="1" applyBorder="1" applyAlignment="1" applyProtection="1">
      <alignment horizontal="center" vertical="center"/>
    </xf>
    <xf numFmtId="0" fontId="95" fillId="0" borderId="0" xfId="32139" applyFont="1" applyProtection="1"/>
    <xf numFmtId="0" fontId="109" fillId="0" borderId="183" xfId="32139" applyFont="1" applyBorder="1" applyAlignment="1" applyProtection="1">
      <alignment horizontal="right"/>
    </xf>
    <xf numFmtId="0" fontId="2" fillId="0" borderId="0" xfId="32139" applyBorder="1" applyProtection="1"/>
    <xf numFmtId="0" fontId="2" fillId="0" borderId="184" xfId="32139" applyBorder="1" applyProtection="1"/>
    <xf numFmtId="0" fontId="2" fillId="0" borderId="189" xfId="32139" applyBorder="1" applyProtection="1"/>
    <xf numFmtId="0" fontId="109" fillId="0" borderId="0" xfId="32139" applyFont="1" applyBorder="1" applyAlignment="1" applyProtection="1">
      <alignment horizontal="right"/>
    </xf>
    <xf numFmtId="0" fontId="0" fillId="0" borderId="0" xfId="0" applyProtection="1"/>
    <xf numFmtId="0" fontId="100" fillId="0" borderId="0" xfId="32139" applyFont="1" applyFill="1" applyBorder="1" applyAlignment="1" applyProtection="1">
      <alignment horizontal="left" vertical="center"/>
    </xf>
    <xf numFmtId="0" fontId="110" fillId="0" borderId="184" xfId="0" applyFont="1" applyBorder="1" applyProtection="1"/>
    <xf numFmtId="0" fontId="0" fillId="0" borderId="186" xfId="0" applyBorder="1" applyProtection="1"/>
    <xf numFmtId="0" fontId="0" fillId="0" borderId="79" xfId="0" applyBorder="1" applyProtection="1"/>
    <xf numFmtId="0" fontId="110" fillId="0" borderId="187" xfId="0" applyFont="1" applyBorder="1" applyProtection="1"/>
    <xf numFmtId="0" fontId="95" fillId="0" borderId="0" xfId="32140" applyFont="1" applyBorder="1" applyAlignment="1" applyProtection="1">
      <alignment horizontal="center"/>
    </xf>
    <xf numFmtId="0" fontId="112" fillId="0" borderId="183" xfId="32140" applyFont="1" applyBorder="1" applyAlignment="1" applyProtection="1">
      <alignment horizontal="center" vertical="center" wrapText="1"/>
    </xf>
    <xf numFmtId="0" fontId="95" fillId="0" borderId="0" xfId="32140" applyFont="1" applyBorder="1" applyProtection="1"/>
    <xf numFmtId="0" fontId="2" fillId="0" borderId="0" xfId="32140" applyBorder="1" applyAlignment="1" applyProtection="1">
      <alignment horizontal="center" vertical="center" wrapText="1"/>
    </xf>
    <xf numFmtId="0" fontId="2" fillId="0" borderId="183" xfId="32140" applyBorder="1" applyAlignment="1" applyProtection="1">
      <alignment horizontal="center" vertical="center" wrapText="1"/>
    </xf>
    <xf numFmtId="0" fontId="2" fillId="0" borderId="0" xfId="32140" applyBorder="1" applyProtection="1"/>
    <xf numFmtId="0" fontId="0" fillId="0" borderId="184" xfId="0" applyBorder="1" applyAlignment="1" applyProtection="1">
      <alignment horizontal="center" vertical="center"/>
    </xf>
    <xf numFmtId="0" fontId="94" fillId="0" borderId="183" xfId="2935" applyFont="1" applyBorder="1" applyAlignment="1" applyProtection="1">
      <alignment horizontal="center"/>
    </xf>
    <xf numFmtId="0" fontId="94" fillId="0" borderId="184" xfId="2940" applyFont="1" applyBorder="1" applyAlignment="1" applyProtection="1">
      <alignment horizontal="center"/>
    </xf>
    <xf numFmtId="0" fontId="2" fillId="0" borderId="184" xfId="32140" applyBorder="1" applyProtection="1"/>
    <xf numFmtId="0" fontId="0" fillId="0" borderId="184" xfId="0" applyBorder="1" applyAlignment="1" applyProtection="1"/>
    <xf numFmtId="0" fontId="0" fillId="0" borderId="0" xfId="0" applyBorder="1" applyAlignment="1" applyProtection="1"/>
    <xf numFmtId="0" fontId="0" fillId="0" borderId="107" xfId="0" applyBorder="1" applyAlignment="1" applyProtection="1"/>
    <xf numFmtId="0" fontId="113" fillId="0" borderId="183" xfId="32139" applyFont="1" applyBorder="1" applyAlignment="1" applyProtection="1">
      <alignment horizontal="center"/>
    </xf>
    <xf numFmtId="0" fontId="113" fillId="0" borderId="184" xfId="32139" applyFont="1" applyBorder="1" applyAlignment="1" applyProtection="1">
      <alignment horizontal="center"/>
    </xf>
    <xf numFmtId="0" fontId="2" fillId="0" borderId="186" xfId="32139" applyBorder="1" applyProtection="1"/>
    <xf numFmtId="0" fontId="2" fillId="0" borderId="79" xfId="32139" applyBorder="1" applyProtection="1"/>
    <xf numFmtId="0" fontId="2" fillId="0" borderId="187" xfId="32139" applyBorder="1" applyProtection="1"/>
    <xf numFmtId="0" fontId="113" fillId="0" borderId="186" xfId="32139" applyFont="1" applyBorder="1" applyAlignment="1" applyProtection="1">
      <alignment horizontal="center"/>
    </xf>
    <xf numFmtId="0" fontId="113" fillId="0" borderId="187" xfId="32139" applyFont="1" applyBorder="1" applyAlignment="1" applyProtection="1">
      <alignment horizontal="center"/>
    </xf>
    <xf numFmtId="0" fontId="2" fillId="0" borderId="28" xfId="32139" applyBorder="1" applyAlignment="1" applyProtection="1"/>
    <xf numFmtId="0" fontId="93" fillId="22" borderId="0" xfId="32139" applyFont="1" applyFill="1" applyBorder="1" applyAlignment="1" applyProtection="1">
      <alignment horizontal="center"/>
    </xf>
    <xf numFmtId="0" fontId="44" fillId="22" borderId="0" xfId="0" applyFont="1" applyFill="1" applyBorder="1" applyAlignment="1" applyProtection="1">
      <alignment horizontal="center"/>
    </xf>
    <xf numFmtId="0" fontId="93" fillId="64" borderId="192" xfId="32139" applyFont="1" applyFill="1" applyBorder="1" applyAlignment="1" applyProtection="1">
      <alignment horizontal="left"/>
    </xf>
    <xf numFmtId="0" fontId="93" fillId="64" borderId="32" xfId="32139" applyFont="1" applyFill="1" applyBorder="1" applyAlignment="1" applyProtection="1">
      <alignment horizontal="center"/>
    </xf>
    <xf numFmtId="0" fontId="93" fillId="64" borderId="31" xfId="32139" applyFont="1" applyFill="1" applyBorder="1" applyAlignment="1" applyProtection="1">
      <alignment horizontal="center"/>
    </xf>
    <xf numFmtId="0" fontId="94" fillId="0" borderId="103" xfId="2935" applyFont="1" applyBorder="1" applyAlignment="1" applyProtection="1">
      <alignment horizontal="center"/>
    </xf>
    <xf numFmtId="0" fontId="94" fillId="0" borderId="0" xfId="2940" applyFont="1" applyBorder="1" applyAlignment="1" applyProtection="1">
      <alignment horizontal="center"/>
    </xf>
    <xf numFmtId="0" fontId="2" fillId="0" borderId="68" xfId="32139" applyBorder="1" applyProtection="1"/>
    <xf numFmtId="0" fontId="94" fillId="0" borderId="101" xfId="2935" applyFont="1" applyBorder="1" applyAlignment="1" applyProtection="1">
      <alignment horizontal="center"/>
    </xf>
    <xf numFmtId="0" fontId="94" fillId="0" borderId="28" xfId="2940" applyFont="1" applyBorder="1" applyAlignment="1" applyProtection="1">
      <alignment horizontal="center"/>
    </xf>
    <xf numFmtId="0" fontId="2" fillId="0" borderId="28" xfId="32139" applyBorder="1" applyProtection="1"/>
    <xf numFmtId="0" fontId="2" fillId="0" borderId="22" xfId="32139" applyBorder="1" applyProtection="1"/>
    <xf numFmtId="0" fontId="0" fillId="0" borderId="0" xfId="0" applyAlignment="1">
      <alignment horizontal="center" vertical="center" wrapText="1"/>
    </xf>
    <xf numFmtId="0" fontId="0" fillId="0" borderId="184" xfId="0" applyBorder="1" applyAlignment="1">
      <alignment horizontal="center" vertical="center" wrapText="1"/>
    </xf>
    <xf numFmtId="0" fontId="0" fillId="17" borderId="19" xfId="0" applyFill="1" applyBorder="1" applyAlignment="1" applyProtection="1">
      <alignment horizontal="center"/>
      <protection locked="0"/>
    </xf>
    <xf numFmtId="0" fontId="0" fillId="0" borderId="20" xfId="0" applyFill="1" applyBorder="1" applyAlignment="1" applyProtection="1">
      <alignment horizontal="center"/>
      <protection locked="0"/>
    </xf>
    <xf numFmtId="0" fontId="0" fillId="17" borderId="20" xfId="0" applyFill="1" applyBorder="1" applyAlignment="1" applyProtection="1">
      <alignment horizontal="center"/>
      <protection locked="0"/>
    </xf>
    <xf numFmtId="0" fontId="0" fillId="0" borderId="20" xfId="0" applyFill="1" applyBorder="1" applyAlignment="1" applyProtection="1">
      <alignment horizontal="center"/>
      <protection locked="0"/>
    </xf>
    <xf numFmtId="0" fontId="0" fillId="17" borderId="20" xfId="0" applyFill="1" applyBorder="1" applyAlignment="1" applyProtection="1">
      <alignment horizontal="center"/>
      <protection locked="0"/>
    </xf>
    <xf numFmtId="0" fontId="0" fillId="17" borderId="19" xfId="0" applyFill="1" applyBorder="1" applyAlignment="1" applyProtection="1">
      <alignment horizontal="center"/>
      <protection locked="0"/>
    </xf>
    <xf numFmtId="0" fontId="1" fillId="0" borderId="0" xfId="0" applyNumberFormat="1" applyFont="1" applyFill="1" applyBorder="1" applyAlignment="1" applyProtection="1">
      <protection locked="0"/>
    </xf>
    <xf numFmtId="0" fontId="0" fillId="0" borderId="0" xfId="0" applyAlignment="1">
      <alignment wrapText="1"/>
    </xf>
    <xf numFmtId="14" fontId="0" fillId="0" borderId="10" xfId="0" applyNumberFormat="1" applyBorder="1" applyAlignment="1">
      <alignment wrapText="1"/>
    </xf>
    <xf numFmtId="14" fontId="0" fillId="0" borderId="10" xfId="0" applyNumberFormat="1" applyFill="1" applyBorder="1" applyAlignment="1">
      <alignment wrapText="1"/>
    </xf>
    <xf numFmtId="0" fontId="0" fillId="0" borderId="178" xfId="0" applyBorder="1" applyAlignment="1">
      <alignment wrapText="1"/>
    </xf>
    <xf numFmtId="0" fontId="0" fillId="0" borderId="10" xfId="0" applyBorder="1" applyAlignment="1">
      <alignment horizontal="right" wrapText="1"/>
    </xf>
    <xf numFmtId="0" fontId="71" fillId="23" borderId="178" xfId="0" applyFont="1" applyFill="1" applyBorder="1" applyAlignment="1">
      <alignment horizontal="center" vertical="center" wrapText="1"/>
    </xf>
    <xf numFmtId="0" fontId="24" fillId="0" borderId="199" xfId="0" applyFont="1" applyBorder="1" applyAlignment="1" applyProtection="1">
      <alignment horizontal="center"/>
    </xf>
    <xf numFmtId="0" fontId="0" fillId="0" borderId="200" xfId="0" applyBorder="1" applyAlignment="1" applyProtection="1">
      <alignment horizontal="right"/>
    </xf>
    <xf numFmtId="9" fontId="51" fillId="0" borderId="201" xfId="3050" applyFont="1" applyBorder="1" applyProtection="1">
      <protection locked="0"/>
    </xf>
    <xf numFmtId="0" fontId="0" fillId="0" borderId="202" xfId="0" applyBorder="1" applyProtection="1"/>
    <xf numFmtId="0" fontId="0" fillId="0" borderId="204" xfId="0" applyBorder="1" applyAlignment="1" applyProtection="1">
      <alignment horizontal="right"/>
    </xf>
    <xf numFmtId="0" fontId="2" fillId="0" borderId="205" xfId="2888" applyBorder="1" applyAlignment="1" applyProtection="1">
      <alignment horizontal="center"/>
    </xf>
    <xf numFmtId="0" fontId="0" fillId="0" borderId="203" xfId="0" applyBorder="1" applyAlignment="1" applyProtection="1">
      <alignment horizontal="right"/>
    </xf>
    <xf numFmtId="0" fontId="2" fillId="0" borderId="207" xfId="2888" applyBorder="1" applyAlignment="1" applyProtection="1">
      <alignment horizontal="center"/>
    </xf>
    <xf numFmtId="7" fontId="51" fillId="0" borderId="206" xfId="2367" applyNumberFormat="1" applyFont="1" applyBorder="1" applyProtection="1">
      <protection locked="0"/>
    </xf>
    <xf numFmtId="0" fontId="0" fillId="0" borderId="0" xfId="0"/>
    <xf numFmtId="0" fontId="0" fillId="0" borderId="0" xfId="0"/>
    <xf numFmtId="0" fontId="0" fillId="0" borderId="0" xfId="0"/>
    <xf numFmtId="0" fontId="29" fillId="0" borderId="178" xfId="2888" applyFont="1" applyBorder="1" applyAlignment="1" applyProtection="1">
      <alignment horizontal="center"/>
    </xf>
    <xf numFmtId="44" fontId="32" fillId="0" borderId="10" xfId="2367" applyFont="1" applyFill="1" applyBorder="1" applyProtection="1"/>
    <xf numFmtId="44" fontId="32" fillId="0" borderId="10" xfId="2367" applyFont="1" applyFill="1" applyBorder="1" applyProtection="1">
      <protection locked="0"/>
    </xf>
    <xf numFmtId="44" fontId="0" fillId="23" borderId="178" xfId="2367" applyFont="1" applyFill="1" applyBorder="1" applyProtection="1">
      <protection locked="0"/>
    </xf>
    <xf numFmtId="44" fontId="0" fillId="23" borderId="178" xfId="2367" applyFont="1" applyFill="1" applyBorder="1"/>
    <xf numFmtId="44" fontId="72" fillId="24" borderId="178" xfId="2367" applyFont="1" applyFill="1" applyBorder="1" applyAlignment="1" applyProtection="1">
      <alignment horizontal="center" vertical="center" wrapText="1"/>
      <protection locked="0"/>
    </xf>
    <xf numFmtId="44" fontId="72" fillId="24" borderId="178" xfId="2367" applyFont="1" applyFill="1" applyBorder="1" applyAlignment="1">
      <alignment horizontal="center" vertical="center" wrapText="1"/>
    </xf>
    <xf numFmtId="44" fontId="0" fillId="0" borderId="178" xfId="2367" applyFont="1" applyBorder="1"/>
    <xf numFmtId="44" fontId="2" fillId="0" borderId="178" xfId="2367" applyFont="1" applyFill="1" applyBorder="1" applyAlignment="1" applyProtection="1">
      <alignment horizontal="center"/>
      <protection locked="0"/>
    </xf>
    <xf numFmtId="44" fontId="32" fillId="0" borderId="178" xfId="2367" applyFont="1" applyBorder="1" applyProtection="1">
      <protection locked="0"/>
    </xf>
    <xf numFmtId="44" fontId="32" fillId="0" borderId="178" xfId="2367" applyFont="1" applyFill="1" applyBorder="1" applyProtection="1">
      <protection locked="0"/>
    </xf>
    <xf numFmtId="44" fontId="67" fillId="0" borderId="178" xfId="2367" applyFont="1" applyFill="1" applyBorder="1" applyProtection="1">
      <protection locked="0"/>
    </xf>
    <xf numFmtId="44" fontId="67" fillId="0" borderId="178" xfId="2367" applyFont="1" applyBorder="1" applyProtection="1">
      <protection locked="0"/>
    </xf>
    <xf numFmtId="44" fontId="67" fillId="21" borderId="178" xfId="2367" applyFont="1" applyFill="1" applyBorder="1" applyAlignment="1" applyProtection="1">
      <alignment horizontal="left"/>
      <protection locked="0"/>
    </xf>
    <xf numFmtId="44" fontId="67" fillId="21" borderId="178" xfId="2367" applyFont="1" applyFill="1" applyBorder="1" applyAlignment="1">
      <alignment horizontal="left"/>
    </xf>
    <xf numFmtId="44" fontId="67" fillId="0" borderId="10" xfId="2367" applyFont="1" applyBorder="1" applyProtection="1">
      <protection locked="0"/>
    </xf>
    <xf numFmtId="9" fontId="32" fillId="0" borderId="10" xfId="3050" applyFont="1" applyFill="1" applyBorder="1" applyProtection="1"/>
    <xf numFmtId="9" fontId="0" fillId="0" borderId="10" xfId="3050" applyFont="1" applyBorder="1"/>
    <xf numFmtId="9" fontId="0" fillId="23" borderId="178" xfId="3050" applyFont="1" applyFill="1" applyBorder="1"/>
    <xf numFmtId="9" fontId="72" fillId="24" borderId="178" xfId="3050" applyFont="1" applyFill="1" applyBorder="1" applyAlignment="1">
      <alignment horizontal="center" vertical="center" wrapText="1"/>
    </xf>
    <xf numFmtId="9" fontId="0" fillId="0" borderId="178" xfId="3050" applyFont="1" applyBorder="1"/>
    <xf numFmtId="9" fontId="67" fillId="21" borderId="178" xfId="3050" applyFont="1" applyFill="1" applyBorder="1" applyAlignment="1">
      <alignment horizontal="left"/>
    </xf>
    <xf numFmtId="0" fontId="71" fillId="0" borderId="10" xfId="0" applyFont="1" applyBorder="1" applyAlignment="1">
      <alignment horizontal="center" vertical="center" wrapText="1"/>
    </xf>
    <xf numFmtId="0" fontId="71" fillId="0" borderId="178" xfId="0" applyFont="1" applyBorder="1" applyAlignment="1">
      <alignment horizontal="center" vertical="center" wrapText="1"/>
    </xf>
    <xf numFmtId="0" fontId="0" fillId="0" borderId="10" xfId="0" applyBorder="1" applyAlignment="1">
      <alignment horizontal="center" vertical="center" wrapText="1"/>
    </xf>
    <xf numFmtId="0" fontId="111" fillId="64" borderId="190" xfId="32139" applyFont="1" applyFill="1" applyBorder="1" applyAlignment="1" applyProtection="1">
      <alignment horizontal="center"/>
    </xf>
    <xf numFmtId="0" fontId="111" fillId="64" borderId="188" xfId="32139" applyFont="1" applyFill="1" applyBorder="1" applyAlignment="1" applyProtection="1">
      <alignment horizontal="center"/>
    </xf>
    <xf numFmtId="0" fontId="111" fillId="64" borderId="191" xfId="32139" applyFont="1" applyFill="1" applyBorder="1" applyAlignment="1" applyProtection="1">
      <alignment horizontal="center"/>
    </xf>
    <xf numFmtId="0" fontId="93" fillId="64" borderId="0" xfId="32139" applyFont="1" applyFill="1" applyBorder="1" applyAlignment="1" applyProtection="1">
      <alignment horizontal="center"/>
    </xf>
    <xf numFmtId="0" fontId="0" fillId="0" borderId="0" xfId="0" applyAlignment="1" applyProtection="1"/>
    <xf numFmtId="0" fontId="2" fillId="0" borderId="0" xfId="32139" applyAlignment="1" applyProtection="1"/>
    <xf numFmtId="0" fontId="93" fillId="64" borderId="181" xfId="32139" applyFont="1" applyFill="1" applyBorder="1" applyAlignment="1" applyProtection="1">
      <alignment horizontal="center"/>
    </xf>
    <xf numFmtId="0" fontId="93" fillId="64" borderId="185" xfId="32139" applyFont="1" applyFill="1" applyBorder="1" applyAlignment="1" applyProtection="1">
      <alignment horizontal="center"/>
    </xf>
    <xf numFmtId="0" fontId="93" fillId="64" borderId="182" xfId="32139" applyFont="1" applyFill="1" applyBorder="1" applyAlignment="1" applyProtection="1">
      <alignment horizontal="center"/>
    </xf>
    <xf numFmtId="0" fontId="94" fillId="0" borderId="186" xfId="32139" applyFont="1" applyBorder="1" applyAlignment="1" applyProtection="1">
      <alignment horizontal="center"/>
    </xf>
    <xf numFmtId="0" fontId="94" fillId="0" borderId="79" xfId="32139" applyFont="1" applyBorder="1" applyAlignment="1" applyProtection="1">
      <alignment horizontal="center"/>
    </xf>
    <xf numFmtId="0" fontId="94" fillId="0" borderId="183" xfId="32139" applyFont="1" applyBorder="1" applyAlignment="1" applyProtection="1">
      <alignment horizontal="center" wrapText="1"/>
    </xf>
    <xf numFmtId="0" fontId="0" fillId="0" borderId="0" xfId="0" applyBorder="1" applyAlignment="1" applyProtection="1">
      <alignment wrapText="1"/>
    </xf>
    <xf numFmtId="0" fontId="0" fillId="0" borderId="184" xfId="0" applyBorder="1" applyAlignment="1" applyProtection="1">
      <alignment wrapText="1"/>
    </xf>
    <xf numFmtId="0" fontId="0" fillId="0" borderId="186" xfId="0" applyBorder="1" applyAlignment="1" applyProtection="1">
      <alignment wrapText="1"/>
    </xf>
    <xf numFmtId="0" fontId="0" fillId="0" borderId="79" xfId="0" applyBorder="1" applyAlignment="1" applyProtection="1">
      <alignment wrapText="1"/>
    </xf>
    <xf numFmtId="0" fontId="0" fillId="0" borderId="187" xfId="0" applyBorder="1" applyAlignment="1" applyProtection="1">
      <alignment wrapText="1"/>
    </xf>
    <xf numFmtId="0" fontId="0" fillId="0" borderId="185" xfId="0" applyBorder="1" applyAlignment="1" applyProtection="1"/>
    <xf numFmtId="0" fontId="0" fillId="0" borderId="182" xfId="0" applyBorder="1" applyAlignment="1" applyProtection="1"/>
    <xf numFmtId="0" fontId="63" fillId="17" borderId="0" xfId="2731" applyFont="1" applyFill="1" applyBorder="1" applyAlignment="1" applyProtection="1">
      <alignment horizontal="left"/>
      <protection locked="0"/>
    </xf>
    <xf numFmtId="0" fontId="0" fillId="17" borderId="0" xfId="0" applyFill="1" applyBorder="1" applyAlignment="1" applyProtection="1">
      <alignment horizontal="left"/>
      <protection locked="0"/>
    </xf>
    <xf numFmtId="0" fontId="49" fillId="19" borderId="0" xfId="0" applyFont="1" applyFill="1" applyBorder="1" applyAlignment="1">
      <alignment horizontal="right"/>
    </xf>
    <xf numFmtId="164" fontId="32" fillId="17" borderId="0" xfId="0" applyNumberFormat="1" applyFont="1" applyFill="1" applyBorder="1" applyAlignment="1" applyProtection="1">
      <alignment horizontal="left"/>
      <protection locked="0"/>
    </xf>
    <xf numFmtId="164" fontId="32" fillId="17" borderId="68" xfId="0" applyNumberFormat="1" applyFont="1" applyFill="1" applyBorder="1" applyAlignment="1" applyProtection="1">
      <alignment horizontal="left"/>
      <protection locked="0"/>
    </xf>
    <xf numFmtId="169" fontId="32" fillId="17" borderId="0" xfId="0" applyNumberFormat="1" applyFont="1" applyFill="1" applyBorder="1" applyAlignment="1" applyProtection="1">
      <alignment horizontal="left"/>
      <protection locked="0"/>
    </xf>
    <xf numFmtId="169" fontId="32" fillId="17" borderId="68" xfId="0" applyNumberFormat="1" applyFont="1" applyFill="1" applyBorder="1" applyAlignment="1" applyProtection="1">
      <alignment horizontal="left"/>
      <protection locked="0"/>
    </xf>
    <xf numFmtId="0" fontId="4" fillId="21" borderId="0" xfId="0" applyFont="1" applyFill="1" applyBorder="1" applyAlignment="1">
      <alignment horizontal="center"/>
    </xf>
    <xf numFmtId="0" fontId="49" fillId="19" borderId="0" xfId="0" applyFont="1" applyFill="1" applyBorder="1" applyAlignment="1">
      <alignment horizontal="center"/>
    </xf>
    <xf numFmtId="0" fontId="0" fillId="17" borderId="114" xfId="0" applyFill="1" applyBorder="1" applyAlignment="1" applyProtection="1">
      <alignment horizontal="left"/>
      <protection locked="0"/>
    </xf>
    <xf numFmtId="0" fontId="0" fillId="17" borderId="145" xfId="0" applyFill="1" applyBorder="1" applyAlignment="1" applyProtection="1">
      <alignment horizontal="left"/>
      <protection locked="0"/>
    </xf>
    <xf numFmtId="0" fontId="36" fillId="20" borderId="127" xfId="0" applyFont="1" applyFill="1" applyBorder="1" applyAlignment="1">
      <alignment horizontal="center" textRotation="90" wrapText="1"/>
    </xf>
    <xf numFmtId="0" fontId="36" fillId="20" borderId="128" xfId="0" applyFont="1" applyFill="1" applyBorder="1" applyAlignment="1">
      <alignment horizontal="center" textRotation="90" wrapText="1"/>
    </xf>
    <xf numFmtId="0" fontId="34" fillId="21" borderId="122" xfId="0" applyFont="1" applyFill="1" applyBorder="1" applyAlignment="1">
      <alignment horizontal="center" textRotation="90" wrapText="1"/>
    </xf>
    <xf numFmtId="0" fontId="34" fillId="21" borderId="123" xfId="0" applyFont="1" applyFill="1" applyBorder="1" applyAlignment="1">
      <alignment horizontal="center" textRotation="90" wrapText="1"/>
    </xf>
    <xf numFmtId="0" fontId="69" fillId="0" borderId="123" xfId="0" applyFont="1" applyBorder="1" applyAlignment="1">
      <alignment horizontal="center" textRotation="90" wrapText="1"/>
    </xf>
    <xf numFmtId="0" fontId="34" fillId="21" borderId="124" xfId="0" applyFont="1" applyFill="1" applyBorder="1" applyAlignment="1">
      <alignment horizontal="center" textRotation="90" wrapText="1"/>
    </xf>
    <xf numFmtId="0" fontId="34" fillId="21" borderId="125" xfId="0" applyFont="1" applyFill="1" applyBorder="1" applyAlignment="1">
      <alignment horizontal="center" textRotation="90" wrapText="1"/>
    </xf>
    <xf numFmtId="0" fontId="34" fillId="21" borderId="126" xfId="0" applyFont="1" applyFill="1" applyBorder="1" applyAlignment="1">
      <alignment horizontal="center" textRotation="90" wrapText="1"/>
    </xf>
    <xf numFmtId="0" fontId="34" fillId="21" borderId="99" xfId="0" applyFont="1" applyFill="1" applyBorder="1" applyAlignment="1">
      <alignment horizontal="center" textRotation="90" wrapText="1"/>
    </xf>
    <xf numFmtId="0" fontId="0" fillId="17" borderId="19" xfId="0" applyFill="1" applyBorder="1" applyAlignment="1" applyProtection="1">
      <alignment horizontal="center"/>
      <protection locked="0"/>
    </xf>
    <xf numFmtId="0" fontId="0" fillId="0" borderId="20" xfId="0" applyFill="1" applyBorder="1" applyAlignment="1" applyProtection="1">
      <alignment horizontal="center"/>
      <protection locked="0"/>
    </xf>
    <xf numFmtId="0" fontId="0" fillId="17" borderId="20" xfId="0" applyFill="1" applyBorder="1" applyAlignment="1" applyProtection="1">
      <alignment horizontal="center"/>
      <protection locked="0"/>
    </xf>
    <xf numFmtId="0" fontId="32" fillId="17" borderId="0" xfId="0" applyFont="1" applyFill="1" applyBorder="1" applyAlignment="1" applyProtection="1">
      <alignment horizontal="left"/>
      <protection locked="0"/>
    </xf>
    <xf numFmtId="0" fontId="0" fillId="0" borderId="0" xfId="0" applyBorder="1" applyProtection="1">
      <protection locked="0"/>
    </xf>
    <xf numFmtId="0" fontId="0" fillId="0" borderId="68" xfId="0" applyBorder="1" applyProtection="1">
      <protection locked="0"/>
    </xf>
    <xf numFmtId="49" fontId="0" fillId="17" borderId="0" xfId="0" applyNumberFormat="1" applyFill="1" applyBorder="1" applyAlignment="1" applyProtection="1">
      <alignment horizontal="left"/>
      <protection locked="0"/>
    </xf>
    <xf numFmtId="0" fontId="0" fillId="17" borderId="68" xfId="0" applyFill="1" applyBorder="1" applyAlignment="1" applyProtection="1">
      <alignment horizontal="left"/>
      <protection locked="0"/>
    </xf>
    <xf numFmtId="49" fontId="32" fillId="17" borderId="0" xfId="0" applyNumberFormat="1" applyFont="1" applyFill="1" applyBorder="1" applyAlignment="1" applyProtection="1">
      <alignment horizontal="left"/>
      <protection locked="0"/>
    </xf>
    <xf numFmtId="49" fontId="32" fillId="17" borderId="68" xfId="0" applyNumberFormat="1" applyFont="1" applyFill="1" applyBorder="1" applyAlignment="1" applyProtection="1">
      <alignment horizontal="left"/>
      <protection locked="0"/>
    </xf>
    <xf numFmtId="0" fontId="34" fillId="21" borderId="124" xfId="0" applyFont="1" applyFill="1" applyBorder="1" applyAlignment="1">
      <alignment horizontal="center" wrapText="1"/>
    </xf>
    <xf numFmtId="0" fontId="34" fillId="21" borderId="0" xfId="0" applyFont="1" applyFill="1" applyBorder="1" applyAlignment="1">
      <alignment horizontal="center" wrapText="1"/>
    </xf>
    <xf numFmtId="0" fontId="34" fillId="21" borderId="68" xfId="0" applyFont="1" applyFill="1" applyBorder="1" applyAlignment="1">
      <alignment horizontal="center" wrapText="1"/>
    </xf>
    <xf numFmtId="0" fontId="34" fillId="21" borderId="126" xfId="0" applyFont="1" applyFill="1" applyBorder="1" applyAlignment="1">
      <alignment horizontal="center" wrapText="1"/>
    </xf>
    <xf numFmtId="0" fontId="34" fillId="21" borderId="98" xfId="0" applyFont="1" applyFill="1" applyBorder="1" applyAlignment="1">
      <alignment horizontal="center" wrapText="1"/>
    </xf>
    <xf numFmtId="0" fontId="34" fillId="21" borderId="143" xfId="0" applyFont="1" applyFill="1" applyBorder="1" applyAlignment="1">
      <alignment horizontal="center" wrapText="1"/>
    </xf>
    <xf numFmtId="44" fontId="53" fillId="17" borderId="0" xfId="2367" applyNumberFormat="1" applyFont="1" applyFill="1" applyBorder="1" applyAlignment="1" applyProtection="1">
      <alignment horizontal="left" indent="1" shrinkToFit="1"/>
      <protection locked="0"/>
    </xf>
    <xf numFmtId="44" fontId="53" fillId="17" borderId="68" xfId="2367" applyNumberFormat="1" applyFont="1" applyFill="1" applyBorder="1" applyAlignment="1" applyProtection="1">
      <alignment horizontal="left" indent="1" shrinkToFit="1"/>
      <protection locked="0"/>
    </xf>
    <xf numFmtId="166" fontId="65" fillId="22" borderId="116" xfId="0" applyNumberFormat="1" applyFont="1" applyFill="1" applyBorder="1" applyAlignment="1" applyProtection="1">
      <alignment horizontal="left"/>
      <protection locked="0"/>
    </xf>
    <xf numFmtId="168" fontId="42" fillId="22" borderId="140" xfId="0" applyNumberFormat="1" applyFont="1" applyFill="1" applyBorder="1" applyAlignment="1" applyProtection="1">
      <alignment horizontal="center" vertical="top" wrapText="1" shrinkToFit="1"/>
      <protection locked="0"/>
    </xf>
    <xf numFmtId="168" fontId="42" fillId="22" borderId="12" xfId="0" applyNumberFormat="1" applyFont="1" applyFill="1" applyBorder="1" applyAlignment="1" applyProtection="1">
      <alignment horizontal="center" vertical="top" wrapText="1" shrinkToFit="1"/>
      <protection locked="0"/>
    </xf>
    <xf numFmtId="168" fontId="42" fillId="22" borderId="39" xfId="0" applyNumberFormat="1" applyFont="1" applyFill="1" applyBorder="1" applyAlignment="1" applyProtection="1">
      <alignment horizontal="center" vertical="top" wrapText="1" shrinkToFit="1"/>
      <protection locked="0"/>
    </xf>
    <xf numFmtId="168" fontId="42" fillId="22" borderId="103" xfId="0" applyNumberFormat="1" applyFont="1" applyFill="1" applyBorder="1" applyAlignment="1" applyProtection="1">
      <alignment horizontal="center" vertical="top" wrapText="1" shrinkToFit="1"/>
      <protection locked="0"/>
    </xf>
    <xf numFmtId="168" fontId="42" fillId="22" borderId="0" xfId="0" applyNumberFormat="1" applyFont="1" applyFill="1" applyBorder="1" applyAlignment="1" applyProtection="1">
      <alignment horizontal="center" vertical="top" wrapText="1" shrinkToFit="1"/>
      <protection locked="0"/>
    </xf>
    <xf numFmtId="168" fontId="42" fillId="22" borderId="38" xfId="0" applyNumberFormat="1" applyFont="1" applyFill="1" applyBorder="1" applyAlignment="1" applyProtection="1">
      <alignment horizontal="center" vertical="top" wrapText="1" shrinkToFit="1"/>
      <protection locked="0"/>
    </xf>
    <xf numFmtId="168" fontId="42" fillId="22" borderId="138" xfId="0" applyNumberFormat="1" applyFont="1" applyFill="1" applyBorder="1" applyAlignment="1" applyProtection="1">
      <alignment horizontal="center" vertical="top" wrapText="1" shrinkToFit="1"/>
      <protection locked="0"/>
    </xf>
    <xf numFmtId="168" fontId="42" fillId="22" borderId="11" xfId="0" applyNumberFormat="1" applyFont="1" applyFill="1" applyBorder="1" applyAlignment="1" applyProtection="1">
      <alignment horizontal="center" vertical="top" wrapText="1" shrinkToFit="1"/>
      <protection locked="0"/>
    </xf>
    <xf numFmtId="168" fontId="42" fillId="22" borderId="37" xfId="0" applyNumberFormat="1" applyFont="1" applyFill="1" applyBorder="1" applyAlignment="1" applyProtection="1">
      <alignment horizontal="center" vertical="top" wrapText="1" shrinkToFit="1"/>
      <protection locked="0"/>
    </xf>
    <xf numFmtId="0" fontId="32" fillId="17" borderId="0" xfId="0" applyNumberFormat="1" applyFont="1" applyFill="1" applyBorder="1" applyAlignment="1" applyProtection="1">
      <alignment horizontal="left"/>
      <protection locked="0"/>
    </xf>
    <xf numFmtId="44" fontId="53" fillId="22" borderId="118" xfId="2367" applyFont="1" applyFill="1" applyBorder="1" applyAlignment="1" applyProtection="1">
      <alignment horizontal="center" shrinkToFit="1"/>
      <protection locked="0"/>
    </xf>
    <xf numFmtId="44" fontId="53" fillId="22" borderId="119" xfId="2367" applyFont="1" applyFill="1" applyBorder="1" applyAlignment="1" applyProtection="1">
      <alignment horizontal="center" shrinkToFit="1"/>
      <protection locked="0"/>
    </xf>
    <xf numFmtId="44" fontId="53" fillId="22" borderId="120" xfId="2367" applyFont="1" applyFill="1" applyBorder="1" applyAlignment="1" applyProtection="1">
      <alignment horizontal="center" shrinkToFit="1"/>
      <protection locked="0"/>
    </xf>
    <xf numFmtId="0" fontId="62" fillId="17" borderId="140" xfId="0" applyFont="1" applyFill="1" applyBorder="1" applyAlignment="1" applyProtection="1">
      <alignment horizontal="center" vertical="center" wrapText="1" shrinkToFit="1"/>
    </xf>
    <xf numFmtId="0" fontId="62" fillId="17" borderId="12" xfId="0" applyFont="1" applyFill="1" applyBorder="1" applyAlignment="1" applyProtection="1">
      <alignment horizontal="center" vertical="center" wrapText="1" shrinkToFit="1"/>
    </xf>
    <xf numFmtId="0" fontId="62" fillId="17" borderId="39" xfId="0" applyFont="1" applyFill="1" applyBorder="1" applyAlignment="1" applyProtection="1">
      <alignment horizontal="center" vertical="center" wrapText="1" shrinkToFit="1"/>
    </xf>
    <xf numFmtId="0" fontId="62" fillId="17" borderId="103" xfId="0" applyFont="1" applyFill="1" applyBorder="1" applyAlignment="1" applyProtection="1">
      <alignment horizontal="center" vertical="center" wrapText="1" shrinkToFit="1"/>
    </xf>
    <xf numFmtId="0" fontId="62" fillId="17" borderId="0" xfId="0" applyFont="1" applyFill="1" applyBorder="1" applyAlignment="1" applyProtection="1">
      <alignment horizontal="center" vertical="center" wrapText="1" shrinkToFit="1"/>
    </xf>
    <xf numFmtId="0" fontId="62" fillId="17" borderId="38" xfId="0" applyFont="1" applyFill="1" applyBorder="1" applyAlignment="1" applyProtection="1">
      <alignment horizontal="center" vertical="center" wrapText="1" shrinkToFit="1"/>
    </xf>
    <xf numFmtId="0" fontId="62" fillId="17" borderId="138" xfId="0" applyFont="1" applyFill="1" applyBorder="1" applyAlignment="1" applyProtection="1">
      <alignment horizontal="center" vertical="center" wrapText="1" shrinkToFit="1"/>
    </xf>
    <xf numFmtId="0" fontId="62" fillId="17" borderId="11" xfId="0" applyFont="1" applyFill="1" applyBorder="1" applyAlignment="1" applyProtection="1">
      <alignment horizontal="center" vertical="center" wrapText="1" shrinkToFit="1"/>
    </xf>
    <xf numFmtId="0" fontId="62" fillId="17" borderId="37" xfId="0" applyFont="1" applyFill="1" applyBorder="1" applyAlignment="1" applyProtection="1">
      <alignment horizontal="center" vertical="center" wrapText="1" shrinkToFit="1"/>
    </xf>
    <xf numFmtId="0" fontId="57" fillId="22" borderId="0" xfId="0" applyNumberFormat="1" applyFont="1" applyFill="1" applyBorder="1" applyAlignment="1" applyProtection="1">
      <alignment horizontal="center"/>
      <protection locked="0"/>
    </xf>
    <xf numFmtId="44" fontId="32" fillId="22" borderId="0" xfId="2367" applyNumberFormat="1" applyFont="1" applyFill="1" applyBorder="1" applyAlignment="1" applyProtection="1">
      <alignment horizontal="left" indent="1"/>
      <protection locked="0"/>
    </xf>
    <xf numFmtId="44" fontId="32" fillId="22" borderId="68" xfId="2367" applyNumberFormat="1" applyFont="1" applyFill="1" applyBorder="1" applyAlignment="1" applyProtection="1">
      <alignment horizontal="left" indent="1"/>
      <protection locked="0"/>
    </xf>
    <xf numFmtId="0" fontId="40" fillId="19" borderId="35" xfId="0" applyFont="1" applyFill="1" applyBorder="1" applyAlignment="1" applyProtection="1">
      <alignment horizontal="center" vertical="center" wrapText="1" shrinkToFit="1"/>
      <protection locked="0"/>
    </xf>
    <xf numFmtId="0" fontId="40" fillId="19" borderId="0" xfId="0" applyFont="1" applyFill="1" applyBorder="1" applyAlignment="1" applyProtection="1">
      <alignment horizontal="center" vertical="center" wrapText="1" shrinkToFit="1"/>
      <protection locked="0"/>
    </xf>
    <xf numFmtId="0" fontId="26" fillId="17" borderId="35" xfId="0" applyFont="1" applyFill="1" applyBorder="1" applyAlignment="1" applyProtection="1">
      <alignment horizontal="right"/>
      <protection locked="0"/>
    </xf>
    <xf numFmtId="0" fontId="26" fillId="17" borderId="0" xfId="0" applyFont="1" applyFill="1" applyBorder="1" applyAlignment="1" applyProtection="1">
      <alignment horizontal="right"/>
      <protection locked="0"/>
    </xf>
    <xf numFmtId="44" fontId="53" fillId="17" borderId="117" xfId="2367" applyFont="1" applyFill="1" applyBorder="1" applyAlignment="1">
      <alignment horizontal="left" indent="1" shrinkToFit="1"/>
    </xf>
    <xf numFmtId="44" fontId="53" fillId="17" borderId="152" xfId="2367" applyFont="1" applyFill="1" applyBorder="1" applyAlignment="1">
      <alignment horizontal="left" indent="1" shrinkToFit="1"/>
    </xf>
    <xf numFmtId="0" fontId="0" fillId="30" borderId="114" xfId="0" applyFill="1" applyBorder="1" applyAlignment="1" applyProtection="1">
      <alignment horizontal="left"/>
      <protection locked="0"/>
    </xf>
    <xf numFmtId="0" fontId="0" fillId="30" borderId="145" xfId="0" applyFill="1" applyBorder="1" applyAlignment="1" applyProtection="1">
      <alignment horizontal="left"/>
      <protection locked="0"/>
    </xf>
    <xf numFmtId="0" fontId="0" fillId="0" borderId="115" xfId="0" applyFill="1" applyBorder="1" applyAlignment="1" applyProtection="1">
      <alignment horizontal="left"/>
      <protection locked="0"/>
    </xf>
    <xf numFmtId="0" fontId="0" fillId="0" borderId="147" xfId="0" applyFill="1" applyBorder="1" applyAlignment="1" applyProtection="1">
      <alignment horizontal="left"/>
      <protection locked="0"/>
    </xf>
    <xf numFmtId="0" fontId="55" fillId="17" borderId="28" xfId="0" applyFont="1" applyFill="1" applyBorder="1" applyAlignment="1" applyProtection="1">
      <alignment horizontal="center"/>
      <protection locked="0"/>
    </xf>
    <xf numFmtId="0" fontId="55" fillId="17" borderId="22" xfId="0" applyFont="1" applyFill="1" applyBorder="1" applyAlignment="1" applyProtection="1">
      <alignment horizontal="center"/>
      <protection locked="0"/>
    </xf>
    <xf numFmtId="44" fontId="53" fillId="17" borderId="12" xfId="2367" applyFont="1" applyFill="1" applyBorder="1" applyAlignment="1">
      <alignment horizontal="left" indent="1" shrinkToFit="1"/>
    </xf>
    <xf numFmtId="44" fontId="53" fillId="17" borderId="151" xfId="2367" applyFont="1" applyFill="1" applyBorder="1" applyAlignment="1">
      <alignment horizontal="left" indent="1" shrinkToFit="1"/>
    </xf>
    <xf numFmtId="44" fontId="32" fillId="17" borderId="0" xfId="0" applyNumberFormat="1" applyFont="1" applyFill="1" applyBorder="1" applyAlignment="1">
      <alignment horizontal="left" indent="1"/>
    </xf>
    <xf numFmtId="44" fontId="62" fillId="17" borderId="0" xfId="0" applyNumberFormat="1" applyFont="1" applyFill="1" applyBorder="1" applyAlignment="1">
      <alignment horizontal="left" indent="1"/>
    </xf>
    <xf numFmtId="44" fontId="62" fillId="17" borderId="68" xfId="0" applyNumberFormat="1" applyFont="1" applyFill="1" applyBorder="1" applyAlignment="1">
      <alignment horizontal="left" indent="1"/>
    </xf>
    <xf numFmtId="170" fontId="53" fillId="17" borderId="0" xfId="2367" applyNumberFormat="1" applyFont="1" applyFill="1" applyBorder="1" applyAlignment="1">
      <alignment horizontal="left" indent="1" shrinkToFit="1"/>
    </xf>
    <xf numFmtId="44" fontId="53" fillId="17" borderId="0" xfId="2367" applyNumberFormat="1" applyFont="1" applyFill="1" applyBorder="1" applyAlignment="1">
      <alignment horizontal="left" indent="1" shrinkToFit="1"/>
    </xf>
    <xf numFmtId="44" fontId="53" fillId="17" borderId="68" xfId="2367" applyNumberFormat="1" applyFont="1" applyFill="1" applyBorder="1" applyAlignment="1">
      <alignment horizontal="left" indent="1" shrinkToFit="1"/>
    </xf>
    <xf numFmtId="0" fontId="54" fillId="17" borderId="121" xfId="0" applyFont="1" applyFill="1" applyBorder="1" applyAlignment="1" applyProtection="1">
      <alignment horizontal="center"/>
      <protection locked="0"/>
    </xf>
    <xf numFmtId="0" fontId="54" fillId="17" borderId="154" xfId="0" applyFont="1" applyFill="1" applyBorder="1" applyAlignment="1" applyProtection="1">
      <alignment horizontal="center"/>
      <protection locked="0"/>
    </xf>
    <xf numFmtId="44" fontId="44" fillId="21" borderId="0" xfId="0" applyNumberFormat="1" applyFont="1" applyFill="1" applyBorder="1" applyAlignment="1">
      <alignment horizontal="left" indent="1" shrinkToFit="1"/>
    </xf>
    <xf numFmtId="44" fontId="44" fillId="21" borderId="68" xfId="0" applyNumberFormat="1" applyFont="1" applyFill="1" applyBorder="1" applyAlignment="1">
      <alignment horizontal="left" indent="1" shrinkToFit="1"/>
    </xf>
    <xf numFmtId="44" fontId="32" fillId="17" borderId="42" xfId="0" applyNumberFormat="1" applyFont="1" applyFill="1" applyBorder="1" applyAlignment="1">
      <alignment horizontal="left" indent="1"/>
    </xf>
    <xf numFmtId="44" fontId="32" fillId="17" borderId="153" xfId="0" applyNumberFormat="1" applyFont="1" applyFill="1" applyBorder="1" applyAlignment="1">
      <alignment horizontal="left" indent="1"/>
    </xf>
    <xf numFmtId="44" fontId="53" fillId="17" borderId="0" xfId="2367" applyFont="1" applyFill="1" applyBorder="1" applyAlignment="1">
      <alignment horizontal="left" indent="1" shrinkToFit="1"/>
    </xf>
    <xf numFmtId="44" fontId="53" fillId="17" borderId="68" xfId="2367" applyFont="1" applyFill="1" applyBorder="1" applyAlignment="1">
      <alignment horizontal="left" indent="1" shrinkToFit="1"/>
    </xf>
    <xf numFmtId="0" fontId="0" fillId="30" borderId="20" xfId="0" applyFill="1" applyBorder="1" applyAlignment="1" applyProtection="1">
      <alignment horizontal="center"/>
      <protection locked="0"/>
    </xf>
    <xf numFmtId="0" fontId="4" fillId="21" borderId="129" xfId="0" applyFont="1" applyFill="1" applyBorder="1" applyAlignment="1" applyProtection="1">
      <alignment horizontal="center" wrapText="1"/>
    </xf>
    <xf numFmtId="0" fontId="4" fillId="21" borderId="130" xfId="0" applyFont="1" applyFill="1" applyBorder="1" applyAlignment="1" applyProtection="1">
      <alignment horizontal="center" wrapText="1"/>
    </xf>
    <xf numFmtId="0" fontId="34" fillId="21" borderId="105" xfId="0" applyFont="1" applyFill="1" applyBorder="1" applyAlignment="1">
      <alignment horizontal="center" textRotation="90" wrapText="1"/>
    </xf>
    <xf numFmtId="0" fontId="34" fillId="21" borderId="131" xfId="0" applyFont="1" applyFill="1" applyBorder="1" applyAlignment="1">
      <alignment horizontal="center" textRotation="90" wrapText="1"/>
    </xf>
    <xf numFmtId="0" fontId="69" fillId="0" borderId="131" xfId="0" applyFont="1" applyBorder="1" applyAlignment="1">
      <alignment horizontal="center" textRotation="90" wrapText="1"/>
    </xf>
    <xf numFmtId="0" fontId="34" fillId="21" borderId="132" xfId="0" applyFont="1" applyFill="1" applyBorder="1" applyAlignment="1">
      <alignment horizontal="center" textRotation="90" wrapText="1"/>
    </xf>
    <xf numFmtId="0" fontId="4" fillId="21" borderId="0" xfId="0" applyFont="1" applyFill="1" applyBorder="1" applyAlignment="1" applyProtection="1">
      <alignment horizontal="center"/>
    </xf>
    <xf numFmtId="0" fontId="36" fillId="20" borderId="127" xfId="0" applyFont="1" applyFill="1" applyBorder="1" applyAlignment="1" applyProtection="1">
      <alignment horizontal="center" textRotation="90" wrapText="1"/>
    </xf>
    <xf numFmtId="0" fontId="36" fillId="20" borderId="133" xfId="0" applyFont="1" applyFill="1" applyBorder="1" applyAlignment="1" applyProtection="1">
      <alignment horizontal="center" textRotation="90" wrapText="1"/>
    </xf>
    <xf numFmtId="0" fontId="0" fillId="17" borderId="0" xfId="0" applyFill="1" applyBorder="1" applyAlignment="1" applyProtection="1">
      <alignment horizontal="left"/>
    </xf>
    <xf numFmtId="165" fontId="32" fillId="17" borderId="0" xfId="0" applyNumberFormat="1" applyFont="1" applyFill="1" applyBorder="1" applyAlignment="1" applyProtection="1">
      <alignment horizontal="left"/>
    </xf>
    <xf numFmtId="169" fontId="32" fillId="17" borderId="0" xfId="0" applyNumberFormat="1" applyFont="1" applyFill="1" applyBorder="1" applyAlignment="1" applyProtection="1">
      <alignment horizontal="left"/>
    </xf>
    <xf numFmtId="169" fontId="32" fillId="17" borderId="38" xfId="0" applyNumberFormat="1" applyFont="1" applyFill="1" applyBorder="1" applyAlignment="1" applyProtection="1">
      <alignment horizontal="left"/>
    </xf>
    <xf numFmtId="164" fontId="32" fillId="17" borderId="0" xfId="0" applyNumberFormat="1" applyFont="1" applyFill="1" applyBorder="1" applyAlignment="1" applyProtection="1">
      <alignment horizontal="left"/>
    </xf>
    <xf numFmtId="164" fontId="32" fillId="17" borderId="38" xfId="0" applyNumberFormat="1" applyFont="1" applyFill="1" applyBorder="1" applyAlignment="1" applyProtection="1">
      <alignment horizontal="left"/>
    </xf>
    <xf numFmtId="0" fontId="32" fillId="17" borderId="0" xfId="0" applyNumberFormat="1" applyFont="1" applyFill="1" applyBorder="1" applyAlignment="1" applyProtection="1">
      <alignment horizontal="left"/>
    </xf>
    <xf numFmtId="0" fontId="32" fillId="17" borderId="12" xfId="0" applyFont="1" applyFill="1" applyBorder="1" applyAlignment="1" applyProtection="1">
      <alignment horizontal="left"/>
    </xf>
    <xf numFmtId="0" fontId="32" fillId="17" borderId="39" xfId="0" applyFont="1" applyFill="1" applyBorder="1" applyAlignment="1" applyProtection="1">
      <alignment horizontal="left"/>
    </xf>
    <xf numFmtId="0" fontId="32" fillId="17" borderId="0" xfId="0" applyFont="1" applyFill="1" applyBorder="1" applyAlignment="1" applyProtection="1">
      <alignment horizontal="left"/>
    </xf>
    <xf numFmtId="0" fontId="32" fillId="17" borderId="38" xfId="0" applyFont="1" applyFill="1" applyBorder="1" applyAlignment="1" applyProtection="1">
      <alignment horizontal="left"/>
    </xf>
    <xf numFmtId="0" fontId="32" fillId="17" borderId="38" xfId="0" applyNumberFormat="1" applyFont="1" applyFill="1" applyBorder="1" applyAlignment="1" applyProtection="1">
      <alignment horizontal="left"/>
    </xf>
    <xf numFmtId="0" fontId="63" fillId="17" borderId="0" xfId="2731" quotePrefix="1" applyFont="1" applyFill="1" applyBorder="1" applyAlignment="1" applyProtection="1">
      <alignment horizontal="left"/>
    </xf>
    <xf numFmtId="0" fontId="1" fillId="0" borderId="194" xfId="0" applyFont="1" applyBorder="1" applyAlignment="1" applyProtection="1">
      <alignment horizontal="right" vertical="center" wrapText="1"/>
    </xf>
    <xf numFmtId="0" fontId="1" fillId="0" borderId="193" xfId="0" applyFont="1" applyBorder="1" applyAlignment="1" applyProtection="1">
      <alignment horizontal="right" vertical="center" wrapText="1"/>
    </xf>
    <xf numFmtId="0" fontId="1" fillId="0" borderId="196" xfId="0" applyFont="1" applyBorder="1" applyAlignment="1" applyProtection="1">
      <alignment horizontal="right" vertical="center" wrapText="1"/>
    </xf>
    <xf numFmtId="0" fontId="1" fillId="0" borderId="197" xfId="0" applyFont="1" applyBorder="1" applyAlignment="1" applyProtection="1">
      <alignment horizontal="right" vertical="center" wrapText="1"/>
    </xf>
    <xf numFmtId="9" fontId="51" fillId="0" borderId="195" xfId="3050" applyFont="1" applyBorder="1" applyAlignment="1" applyProtection="1">
      <alignment horizontal="center" vertical="center"/>
      <protection locked="0"/>
    </xf>
    <xf numFmtId="9" fontId="51" fillId="0" borderId="198" xfId="3050" applyFont="1" applyBorder="1" applyAlignment="1" applyProtection="1">
      <alignment horizontal="center" vertical="center"/>
      <protection locked="0"/>
    </xf>
    <xf numFmtId="0" fontId="71" fillId="23" borderId="178" xfId="0" applyFont="1" applyFill="1" applyBorder="1" applyAlignment="1">
      <alignment horizontal="center" vertical="center" wrapText="1"/>
    </xf>
    <xf numFmtId="0" fontId="0" fillId="0" borderId="0" xfId="0" applyBorder="1" applyAlignment="1">
      <alignment horizontal="center" wrapText="1"/>
    </xf>
    <xf numFmtId="0" fontId="4" fillId="21" borderId="134" xfId="0" applyFont="1" applyFill="1" applyBorder="1" applyAlignment="1">
      <alignment horizontal="center" wrapText="1"/>
    </xf>
    <xf numFmtId="0" fontId="4" fillId="21" borderId="135" xfId="0" applyFont="1" applyFill="1" applyBorder="1" applyAlignment="1">
      <alignment horizontal="center" wrapText="1"/>
    </xf>
    <xf numFmtId="0" fontId="4" fillId="21" borderId="136" xfId="0" applyFont="1" applyFill="1" applyBorder="1" applyAlignment="1">
      <alignment horizontal="center" wrapText="1"/>
    </xf>
    <xf numFmtId="0" fontId="0" fillId="0" borderId="0" xfId="0" applyAlignment="1">
      <alignment horizontal="center"/>
    </xf>
    <xf numFmtId="0" fontId="4" fillId="21" borderId="137" xfId="0" applyFont="1" applyFill="1" applyBorder="1" applyAlignment="1">
      <alignment horizontal="center"/>
    </xf>
    <xf numFmtId="0" fontId="24" fillId="0" borderId="0" xfId="0" applyFont="1" applyBorder="1" applyAlignment="1">
      <alignment horizontal="center" wrapText="1"/>
    </xf>
    <xf numFmtId="0" fontId="71" fillId="0" borderId="10" xfId="0" applyFont="1" applyBorder="1" applyAlignment="1">
      <alignment horizontal="center" vertical="center" wrapText="1"/>
    </xf>
  </cellXfs>
  <cellStyles count="32141">
    <cellStyle name="20% - Accent1" xfId="32007" builtinId="30" customBuiltin="1"/>
    <cellStyle name="20% - Accent1 10" xfId="1"/>
    <cellStyle name="20% - Accent1 10 10" xfId="24838"/>
    <cellStyle name="20% - Accent1 10 11" xfId="26276"/>
    <cellStyle name="20% - Accent1 10 12" xfId="27797"/>
    <cellStyle name="20% - Accent1 10 13" xfId="28112"/>
    <cellStyle name="20% - Accent1 10 14" xfId="28372"/>
    <cellStyle name="20% - Accent1 10 15" xfId="28618"/>
    <cellStyle name="20% - Accent1 10 16" xfId="28866"/>
    <cellStyle name="20% - Accent1 10 17" xfId="29124"/>
    <cellStyle name="20% - Accent1 10 18" xfId="29373"/>
    <cellStyle name="20% - Accent1 10 19" xfId="29603"/>
    <cellStyle name="20% - Accent1 10 2" xfId="2"/>
    <cellStyle name="20% - Accent1 10 2 2" xfId="23094"/>
    <cellStyle name="20% - Accent1 10 20" xfId="29832"/>
    <cellStyle name="20% - Accent1 10 21" xfId="30043"/>
    <cellStyle name="20% - Accent1 10 22" xfId="30258"/>
    <cellStyle name="20% - Accent1 10 23" xfId="26496"/>
    <cellStyle name="20% - Accent1 10 24" xfId="30651"/>
    <cellStyle name="20% - Accent1 10 25" xfId="30829"/>
    <cellStyle name="20% - Accent1 10 26" xfId="31003"/>
    <cellStyle name="20% - Accent1 10 27" xfId="31166"/>
    <cellStyle name="20% - Accent1 10 28" xfId="31311"/>
    <cellStyle name="20% - Accent1 10 29" xfId="31437"/>
    <cellStyle name="20% - Accent1 10 3" xfId="3220"/>
    <cellStyle name="20% - Accent1 10 30" xfId="31547"/>
    <cellStyle name="20% - Accent1 10 31" xfId="31640"/>
    <cellStyle name="20% - Accent1 10 4" xfId="3221"/>
    <cellStyle name="20% - Accent1 10 5" xfId="3222"/>
    <cellStyle name="20% - Accent1 10 6" xfId="23092"/>
    <cellStyle name="20% - Accent1 10 7" xfId="23093"/>
    <cellStyle name="20% - Accent1 10 8" xfId="24019"/>
    <cellStyle name="20% - Accent1 10 9" xfId="24452"/>
    <cellStyle name="20% - Accent1 10_Upload" xfId="3"/>
    <cellStyle name="20% - Accent1 11" xfId="4"/>
    <cellStyle name="20% - Accent1 11 10" xfId="24840"/>
    <cellStyle name="20% - Accent1 11 11" xfId="26274"/>
    <cellStyle name="20% - Accent1 11 12" xfId="27799"/>
    <cellStyle name="20% - Accent1 11 13" xfId="25797"/>
    <cellStyle name="20% - Accent1 11 14" xfId="25463"/>
    <cellStyle name="20% - Accent1 11 15" xfId="25638"/>
    <cellStyle name="20% - Accent1 11 16" xfId="26764"/>
    <cellStyle name="20% - Accent1 11 17" xfId="26986"/>
    <cellStyle name="20% - Accent1 11 18" xfId="25955"/>
    <cellStyle name="20% - Accent1 11 19" xfId="26675"/>
    <cellStyle name="20% - Accent1 11 2" xfId="5"/>
    <cellStyle name="20% - Accent1 11 2 2" xfId="23096"/>
    <cellStyle name="20% - Accent1 11 20" xfId="25141"/>
    <cellStyle name="20% - Accent1 11 21" xfId="25972"/>
    <cellStyle name="20% - Accent1 11 22" xfId="27893"/>
    <cellStyle name="20% - Accent1 11 23" xfId="30155"/>
    <cellStyle name="20% - Accent1 11 24" xfId="30652"/>
    <cellStyle name="20% - Accent1 11 25" xfId="30195"/>
    <cellStyle name="20% - Accent1 11 26" xfId="27642"/>
    <cellStyle name="20% - Accent1 11 27" xfId="29464"/>
    <cellStyle name="20% - Accent1 11 28" xfId="30037"/>
    <cellStyle name="20% - Accent1 11 29" xfId="29021"/>
    <cellStyle name="20% - Accent1 11 3" xfId="3223"/>
    <cellStyle name="20% - Accent1 11 30" xfId="27091"/>
    <cellStyle name="20% - Accent1 11 31" xfId="30716"/>
    <cellStyle name="20% - Accent1 11 4" xfId="3224"/>
    <cellStyle name="20% - Accent1 11 5" xfId="3225"/>
    <cellStyle name="20% - Accent1 11 6" xfId="23091"/>
    <cellStyle name="20% - Accent1 11 7" xfId="23095"/>
    <cellStyle name="20% - Accent1 11 8" xfId="24020"/>
    <cellStyle name="20% - Accent1 11 9" xfId="24453"/>
    <cellStyle name="20% - Accent1 11_Upload" xfId="6"/>
    <cellStyle name="20% - Accent1 12" xfId="7"/>
    <cellStyle name="20% - Accent1 12 10" xfId="24842"/>
    <cellStyle name="20% - Accent1 12 11" xfId="26272"/>
    <cellStyle name="20% - Accent1 12 12" xfId="26885"/>
    <cellStyle name="20% - Accent1 12 13" xfId="25796"/>
    <cellStyle name="20% - Accent1 12 14" xfId="27945"/>
    <cellStyle name="20% - Accent1 12 15" xfId="28249"/>
    <cellStyle name="20% - Accent1 12 16" xfId="28508"/>
    <cellStyle name="20% - Accent1 12 17" xfId="28753"/>
    <cellStyle name="20% - Accent1 12 18" xfId="29015"/>
    <cellStyle name="20% - Accent1 12 19" xfId="29264"/>
    <cellStyle name="20% - Accent1 12 2" xfId="8"/>
    <cellStyle name="20% - Accent1 12 2 2" xfId="23098"/>
    <cellStyle name="20% - Accent1 12 20" xfId="29506"/>
    <cellStyle name="20% - Accent1 12 21" xfId="29739"/>
    <cellStyle name="20% - Accent1 12 22" xfId="29951"/>
    <cellStyle name="20% - Accent1 12 23" xfId="29773"/>
    <cellStyle name="20% - Accent1 12 24" xfId="27164"/>
    <cellStyle name="20% - Accent1 12 25" xfId="30573"/>
    <cellStyle name="20% - Accent1 12 26" xfId="30747"/>
    <cellStyle name="20% - Accent1 12 27" xfId="30930"/>
    <cellStyle name="20% - Accent1 12 28" xfId="31097"/>
    <cellStyle name="20% - Accent1 12 29" xfId="31249"/>
    <cellStyle name="20% - Accent1 12 3" xfId="3227"/>
    <cellStyle name="20% - Accent1 12 30" xfId="31384"/>
    <cellStyle name="20% - Accent1 12 31" xfId="31500"/>
    <cellStyle name="20% - Accent1 12 4" xfId="3228"/>
    <cellStyle name="20% - Accent1 12 5" xfId="3229"/>
    <cellStyle name="20% - Accent1 12 6" xfId="23090"/>
    <cellStyle name="20% - Accent1 12 7" xfId="23097"/>
    <cellStyle name="20% - Accent1 12 8" xfId="24021"/>
    <cellStyle name="20% - Accent1 12 9" xfId="24454"/>
    <cellStyle name="20% - Accent1 12_Upload" xfId="9"/>
    <cellStyle name="20% - Accent1 13" xfId="10"/>
    <cellStyle name="20% - Accent1 13 10" xfId="24844"/>
    <cellStyle name="20% - Accent1 13 11" xfId="26270"/>
    <cellStyle name="20% - Accent1 13 12" xfId="26967"/>
    <cellStyle name="20% - Accent1 13 13" xfId="25795"/>
    <cellStyle name="20% - Accent1 13 14" xfId="26823"/>
    <cellStyle name="20% - Accent1 13 15" xfId="25637"/>
    <cellStyle name="20% - Accent1 13 16" xfId="26723"/>
    <cellStyle name="20% - Accent1 13 17" xfId="28296"/>
    <cellStyle name="20% - Accent1 13 18" xfId="28552"/>
    <cellStyle name="20% - Accent1 13 19" xfId="28797"/>
    <cellStyle name="20% - Accent1 13 2" xfId="11"/>
    <cellStyle name="20% - Accent1 13 2 2" xfId="23100"/>
    <cellStyle name="20% - Accent1 13 20" xfId="29060"/>
    <cellStyle name="20% - Accent1 13 21" xfId="29306"/>
    <cellStyle name="20% - Accent1 13 22" xfId="29544"/>
    <cellStyle name="20% - Accent1 13 23" xfId="30156"/>
    <cellStyle name="20% - Accent1 13 24" xfId="30370"/>
    <cellStyle name="20% - Accent1 13 25" xfId="25529"/>
    <cellStyle name="20% - Accent1 13 26" xfId="27737"/>
    <cellStyle name="20% - Accent1 13 27" xfId="30609"/>
    <cellStyle name="20% - Accent1 13 28" xfId="28905"/>
    <cellStyle name="20% - Accent1 13 29" xfId="30963"/>
    <cellStyle name="20% - Accent1 13 3" xfId="3232"/>
    <cellStyle name="20% - Accent1 13 30" xfId="31128"/>
    <cellStyle name="20% - Accent1 13 31" xfId="31277"/>
    <cellStyle name="20% - Accent1 13 4" xfId="3233"/>
    <cellStyle name="20% - Accent1 13 5" xfId="3234"/>
    <cellStyle name="20% - Accent1 13 6" xfId="23089"/>
    <cellStyle name="20% - Accent1 13 7" xfId="23099"/>
    <cellStyle name="20% - Accent1 13 8" xfId="24022"/>
    <cellStyle name="20% - Accent1 13 9" xfId="24455"/>
    <cellStyle name="20% - Accent1 13_Upload" xfId="12"/>
    <cellStyle name="20% - Accent1 14" xfId="13"/>
    <cellStyle name="20% - Accent1 14 10" xfId="24846"/>
    <cellStyle name="20% - Accent1 14 11" xfId="26269"/>
    <cellStyle name="20% - Accent1 14 12" xfId="25316"/>
    <cellStyle name="20% - Accent1 14 13" xfId="25794"/>
    <cellStyle name="20% - Accent1 14 14" xfId="27946"/>
    <cellStyle name="20% - Accent1 14 15" xfId="28250"/>
    <cellStyle name="20% - Accent1 14 16" xfId="28509"/>
    <cellStyle name="20% - Accent1 14 17" xfId="28754"/>
    <cellStyle name="20% - Accent1 14 18" xfId="29016"/>
    <cellStyle name="20% - Accent1 14 19" xfId="29265"/>
    <cellStyle name="20% - Accent1 14 2" xfId="14"/>
    <cellStyle name="20% - Accent1 14 2 2" xfId="23102"/>
    <cellStyle name="20% - Accent1 14 20" xfId="29507"/>
    <cellStyle name="20% - Accent1 14 21" xfId="29740"/>
    <cellStyle name="20% - Accent1 14 22" xfId="29952"/>
    <cellStyle name="20% - Accent1 14 23" xfId="26763"/>
    <cellStyle name="20% - Accent1 14 24" xfId="29993"/>
    <cellStyle name="20% - Accent1 14 25" xfId="27411"/>
    <cellStyle name="20% - Accent1 14 26" xfId="30751"/>
    <cellStyle name="20% - Accent1 14 27" xfId="30931"/>
    <cellStyle name="20% - Accent1 14 28" xfId="31098"/>
    <cellStyle name="20% - Accent1 14 29" xfId="31250"/>
    <cellStyle name="20% - Accent1 14 3" xfId="3235"/>
    <cellStyle name="20% - Accent1 14 30" xfId="31385"/>
    <cellStyle name="20% - Accent1 14 31" xfId="31501"/>
    <cellStyle name="20% - Accent1 14 4" xfId="3236"/>
    <cellStyle name="20% - Accent1 14 5" xfId="3237"/>
    <cellStyle name="20% - Accent1 14 6" xfId="23088"/>
    <cellStyle name="20% - Accent1 14 7" xfId="23101"/>
    <cellStyle name="20% - Accent1 14 8" xfId="24023"/>
    <cellStyle name="20% - Accent1 14 9" xfId="24456"/>
    <cellStyle name="20% - Accent1 14_Upload" xfId="15"/>
    <cellStyle name="20% - Accent1 15" xfId="16"/>
    <cellStyle name="20% - Accent1 15 10" xfId="24847"/>
    <cellStyle name="20% - Accent1 15 11" xfId="26267"/>
    <cellStyle name="20% - Accent1 15 12" xfId="26613"/>
    <cellStyle name="20% - Accent1 15 13" xfId="25793"/>
    <cellStyle name="20% - Accent1 15 14" xfId="25464"/>
    <cellStyle name="20% - Accent1 15 15" xfId="27658"/>
    <cellStyle name="20% - Accent1 15 16" xfId="27042"/>
    <cellStyle name="20% - Accent1 15 17" xfId="27236"/>
    <cellStyle name="20% - Accent1 15 18" xfId="26214"/>
    <cellStyle name="20% - Accent1 15 19" xfId="26624"/>
    <cellStyle name="20% - Accent1 15 2" xfId="17"/>
    <cellStyle name="20% - Accent1 15 2 2" xfId="23104"/>
    <cellStyle name="20% - Accent1 15 20" xfId="25777"/>
    <cellStyle name="20% - Accent1 15 21" xfId="26682"/>
    <cellStyle name="20% - Accent1 15 22" xfId="25631"/>
    <cellStyle name="20% - Accent1 15 23" xfId="28053"/>
    <cellStyle name="20% - Accent1 15 24" xfId="30371"/>
    <cellStyle name="20% - Accent1 15 25" xfId="25062"/>
    <cellStyle name="20% - Accent1 15 26" xfId="30410"/>
    <cellStyle name="20% - Accent1 15 27" xfId="28973"/>
    <cellStyle name="20% - Accent1 15 28" xfId="25781"/>
    <cellStyle name="20% - Accent1 15 29" xfId="29495"/>
    <cellStyle name="20% - Accent1 15 3" xfId="3238"/>
    <cellStyle name="20% - Accent1 15 30" xfId="30161"/>
    <cellStyle name="20% - Accent1 15 31" xfId="30373"/>
    <cellStyle name="20% - Accent1 15 4" xfId="3239"/>
    <cellStyle name="20% - Accent1 15 5" xfId="3240"/>
    <cellStyle name="20% - Accent1 15 6" xfId="23087"/>
    <cellStyle name="20% - Accent1 15 7" xfId="23103"/>
    <cellStyle name="20% - Accent1 15 8" xfId="24024"/>
    <cellStyle name="20% - Accent1 15 9" xfId="24457"/>
    <cellStyle name="20% - Accent1 15_Upload" xfId="18"/>
    <cellStyle name="20% - Accent1 16" xfId="19"/>
    <cellStyle name="20% - Accent1 16 10" xfId="24849"/>
    <cellStyle name="20% - Accent1 16 11" xfId="26265"/>
    <cellStyle name="20% - Accent1 16 12" xfId="26533"/>
    <cellStyle name="20% - Accent1 16 13" xfId="26953"/>
    <cellStyle name="20% - Accent1 16 14" xfId="26334"/>
    <cellStyle name="20% - Accent1 16 15" xfId="24966"/>
    <cellStyle name="20% - Accent1 16 16" xfId="26145"/>
    <cellStyle name="20% - Accent1 16 17" xfId="26638"/>
    <cellStyle name="20% - Accent1 16 18" xfId="26548"/>
    <cellStyle name="20% - Accent1 16 19" xfId="27035"/>
    <cellStyle name="20% - Accent1 16 2" xfId="20"/>
    <cellStyle name="20% - Accent1 16 2 2" xfId="23106"/>
    <cellStyle name="20% - Accent1 16 20" xfId="27558"/>
    <cellStyle name="20% - Accent1 16 21" xfId="25077"/>
    <cellStyle name="20% - Accent1 16 22" xfId="25249"/>
    <cellStyle name="20% - Accent1 16 23" xfId="24917"/>
    <cellStyle name="20% - Accent1 16 24" xfId="25588"/>
    <cellStyle name="20% - Accent1 16 25" xfId="28329"/>
    <cellStyle name="20% - Accent1 16 26" xfId="28228"/>
    <cellStyle name="20% - Accent1 16 27" xfId="30439"/>
    <cellStyle name="20% - Accent1 16 28" xfId="30494"/>
    <cellStyle name="20% - Accent1 16 29" xfId="30221"/>
    <cellStyle name="20% - Accent1 16 3" xfId="3241"/>
    <cellStyle name="20% - Accent1 16 30" xfId="28670"/>
    <cellStyle name="20% - Accent1 16 31" xfId="30233"/>
    <cellStyle name="20% - Accent1 16 4" xfId="3242"/>
    <cellStyle name="20% - Accent1 16 5" xfId="3243"/>
    <cellStyle name="20% - Accent1 16 6" xfId="23086"/>
    <cellStyle name="20% - Accent1 16 7" xfId="23105"/>
    <cellStyle name="20% - Accent1 16 8" xfId="24025"/>
    <cellStyle name="20% - Accent1 16 9" xfId="24458"/>
    <cellStyle name="20% - Accent1 16_Upload" xfId="21"/>
    <cellStyle name="20% - Accent1 17" xfId="22"/>
    <cellStyle name="20% - Accent1 17 10" xfId="24851"/>
    <cellStyle name="20% - Accent1 17 11" xfId="26263"/>
    <cellStyle name="20% - Accent1 17 12" xfId="27800"/>
    <cellStyle name="20% - Accent1 17 13" xfId="25791"/>
    <cellStyle name="20% - Accent1 17 14" xfId="25465"/>
    <cellStyle name="20% - Accent1 17 15" xfId="25182"/>
    <cellStyle name="20% - Accent1 17 16" xfId="27579"/>
    <cellStyle name="20% - Accent1 17 17" xfId="26013"/>
    <cellStyle name="20% - Accent1 17 18" xfId="26611"/>
    <cellStyle name="20% - Accent1 17 19" xfId="26534"/>
    <cellStyle name="20% - Accent1 17 2" xfId="23"/>
    <cellStyle name="20% - Accent1 17 2 2" xfId="23108"/>
    <cellStyle name="20% - Accent1 17 20" xfId="26447"/>
    <cellStyle name="20% - Accent1 17 21" xfId="28036"/>
    <cellStyle name="20% - Accent1 17 22" xfId="26404"/>
    <cellStyle name="20% - Accent1 17 23" xfId="27742"/>
    <cellStyle name="20% - Accent1 17 24" xfId="27485"/>
    <cellStyle name="20% - Accent1 17 25" xfId="30571"/>
    <cellStyle name="20% - Accent1 17 26" xfId="27644"/>
    <cellStyle name="20% - Accent1 17 27" xfId="28365"/>
    <cellStyle name="20% - Accent1 17 28" xfId="25231"/>
    <cellStyle name="20% - Accent1 17 29" xfId="25264"/>
    <cellStyle name="20% - Accent1 17 3" xfId="3245"/>
    <cellStyle name="20% - Accent1 17 30" xfId="27638"/>
    <cellStyle name="20% - Accent1 17 31" xfId="27812"/>
    <cellStyle name="20% - Accent1 17 4" xfId="3246"/>
    <cellStyle name="20% - Accent1 17 5" xfId="3247"/>
    <cellStyle name="20% - Accent1 17 6" xfId="23085"/>
    <cellStyle name="20% - Accent1 17 7" xfId="23107"/>
    <cellStyle name="20% - Accent1 17 8" xfId="24026"/>
    <cellStyle name="20% - Accent1 17 9" xfId="24459"/>
    <cellStyle name="20% - Accent1 17_Upload" xfId="24"/>
    <cellStyle name="20% - Accent1 18" xfId="25"/>
    <cellStyle name="20% - Accent1 18 10" xfId="24853"/>
    <cellStyle name="20% - Accent1 18 11" xfId="26262"/>
    <cellStyle name="20% - Accent1 18 12" xfId="27802"/>
    <cellStyle name="20% - Accent1 18 13" xfId="25205"/>
    <cellStyle name="20% - Accent1 18 14" xfId="27258"/>
    <cellStyle name="20% - Accent1 18 15" xfId="26010"/>
    <cellStyle name="20% - Accent1 18 16" xfId="25395"/>
    <cellStyle name="20% - Accent1 18 17" xfId="25710"/>
    <cellStyle name="20% - Accent1 18 18" xfId="27972"/>
    <cellStyle name="20% - Accent1 18 19" xfId="25613"/>
    <cellStyle name="20% - Accent1 18 2" xfId="26"/>
    <cellStyle name="20% - Accent1 18 2 2" xfId="23110"/>
    <cellStyle name="20% - Accent1 18 20" xfId="26739"/>
    <cellStyle name="20% - Accent1 18 21" xfId="26516"/>
    <cellStyle name="20% - Accent1 18 22" xfId="25049"/>
    <cellStyle name="20% - Accent1 18 23" xfId="27832"/>
    <cellStyle name="20% - Accent1 18 24" xfId="26430"/>
    <cellStyle name="20% - Accent1 18 25" xfId="24940"/>
    <cellStyle name="20% - Accent1 18 26" xfId="30031"/>
    <cellStyle name="20% - Accent1 18 27" xfId="29782"/>
    <cellStyle name="20% - Accent1 18 28" xfId="27071"/>
    <cellStyle name="20% - Accent1 18 29" xfId="30589"/>
    <cellStyle name="20% - Accent1 18 3" xfId="3248"/>
    <cellStyle name="20% - Accent1 18 30" xfId="27396"/>
    <cellStyle name="20% - Accent1 18 31" xfId="25555"/>
    <cellStyle name="20% - Accent1 18 4" xfId="3249"/>
    <cellStyle name="20% - Accent1 18 5" xfId="3250"/>
    <cellStyle name="20% - Accent1 18 6" xfId="23084"/>
    <cellStyle name="20% - Accent1 18 7" xfId="23109"/>
    <cellStyle name="20% - Accent1 18 8" xfId="24027"/>
    <cellStyle name="20% - Accent1 18 9" xfId="24460"/>
    <cellStyle name="20% - Accent1 18_Upload" xfId="27"/>
    <cellStyle name="20% - Accent1 19" xfId="28"/>
    <cellStyle name="20% - Accent1 19 10" xfId="24855"/>
    <cellStyle name="20% - Accent1 19 11" xfId="26260"/>
    <cellStyle name="20% - Accent1 19 12" xfId="26882"/>
    <cellStyle name="20% - Accent1 19 13" xfId="27710"/>
    <cellStyle name="20% - Accent1 19 14" xfId="25071"/>
    <cellStyle name="20% - Accent1 19 15" xfId="26472"/>
    <cellStyle name="20% - Accent1 19 16" xfId="26344"/>
    <cellStyle name="20% - Accent1 19 17" xfId="27522"/>
    <cellStyle name="20% - Accent1 19 18" xfId="27399"/>
    <cellStyle name="20% - Accent1 19 19" xfId="26428"/>
    <cellStyle name="20% - Accent1 19 2" xfId="29"/>
    <cellStyle name="20% - Accent1 19 2 2" xfId="23112"/>
    <cellStyle name="20% - Accent1 19 20" xfId="27406"/>
    <cellStyle name="20% - Accent1 19 21" xfId="24934"/>
    <cellStyle name="20% - Accent1 19 22" xfId="26171"/>
    <cellStyle name="20% - Accent1 19 23" xfId="29731"/>
    <cellStyle name="20% - Accent1 19 24" xfId="28059"/>
    <cellStyle name="20% - Accent1 19 25" xfId="27538"/>
    <cellStyle name="20% - Accent1 19 26" xfId="26666"/>
    <cellStyle name="20% - Accent1 19 27" xfId="27673"/>
    <cellStyle name="20% - Accent1 19 28" xfId="27222"/>
    <cellStyle name="20% - Accent1 19 29" xfId="30063"/>
    <cellStyle name="20% - Accent1 19 3" xfId="3251"/>
    <cellStyle name="20% - Accent1 19 30" xfId="27408"/>
    <cellStyle name="20% - Accent1 19 31" xfId="29744"/>
    <cellStyle name="20% - Accent1 19 4" xfId="3252"/>
    <cellStyle name="20% - Accent1 19 5" xfId="3253"/>
    <cellStyle name="20% - Accent1 19 6" xfId="23083"/>
    <cellStyle name="20% - Accent1 19 7" xfId="23111"/>
    <cellStyle name="20% - Accent1 19 8" xfId="24028"/>
    <cellStyle name="20% - Accent1 19 9" xfId="24461"/>
    <cellStyle name="20% - Accent1 19_Upload" xfId="30"/>
    <cellStyle name="20% - Accent1 2" xfId="31"/>
    <cellStyle name="20% - Accent1 2 10" xfId="32"/>
    <cellStyle name="20% - Accent1 2 11" xfId="33"/>
    <cellStyle name="20% - Accent1 2 12" xfId="34"/>
    <cellStyle name="20% - Accent1 2 13" xfId="35"/>
    <cellStyle name="20% - Accent1 2 14" xfId="3254"/>
    <cellStyle name="20% - Accent1 2 15" xfId="3255"/>
    <cellStyle name="20% - Accent1 2 16" xfId="3256"/>
    <cellStyle name="20% - Accent1 2 17" xfId="3257"/>
    <cellStyle name="20% - Accent1 2 18" xfId="3258"/>
    <cellStyle name="20% - Accent1 2 19" xfId="3259"/>
    <cellStyle name="20% - Accent1 2 2" xfId="36"/>
    <cellStyle name="20% - Accent1 2 2 10" xfId="3260"/>
    <cellStyle name="20% - Accent1 2 2 11" xfId="3261"/>
    <cellStyle name="20% - Accent1 2 2 12" xfId="3262"/>
    <cellStyle name="20% - Accent1 2 2 13" xfId="3263"/>
    <cellStyle name="20% - Accent1 2 2 14" xfId="3264"/>
    <cellStyle name="20% - Accent1 2 2 15" xfId="3265"/>
    <cellStyle name="20% - Accent1 2 2 16" xfId="3266"/>
    <cellStyle name="20% - Accent1 2 2 17" xfId="3267"/>
    <cellStyle name="20% - Accent1 2 2 18" xfId="3268"/>
    <cellStyle name="20% - Accent1 2 2 19" xfId="3269"/>
    <cellStyle name="20% - Accent1 2 2 2" xfId="37"/>
    <cellStyle name="20% - Accent1 2 2 2 2" xfId="23113"/>
    <cellStyle name="20% - Accent1 2 2 20" xfId="3270"/>
    <cellStyle name="20% - Accent1 2 2 21" xfId="8415"/>
    <cellStyle name="20% - Accent1 2 2 22" xfId="12893"/>
    <cellStyle name="20% - Accent1 2 2 23" xfId="14196"/>
    <cellStyle name="20% - Accent1 2 2 24" xfId="15462"/>
    <cellStyle name="20% - Accent1 2 2 25" xfId="16704"/>
    <cellStyle name="20% - Accent1 2 2 26" xfId="17866"/>
    <cellStyle name="20% - Accent1 2 2 27" xfId="18989"/>
    <cellStyle name="20% - Accent1 2 2 28" xfId="19943"/>
    <cellStyle name="20% - Accent1 2 2 29" xfId="20859"/>
    <cellStyle name="20% - Accent1 2 2 3" xfId="38"/>
    <cellStyle name="20% - Accent1 2 2 3 2" xfId="23114"/>
    <cellStyle name="20% - Accent1 2 2 30" xfId="21429"/>
    <cellStyle name="20% - Accent1 2 2 31" xfId="22006"/>
    <cellStyle name="20% - Accent1 2 2 32" xfId="22081"/>
    <cellStyle name="20% - Accent1 2 2 33" xfId="22088"/>
    <cellStyle name="20% - Accent1 2 2 34" xfId="22434"/>
    <cellStyle name="20% - Accent1 2 2 35" xfId="22442"/>
    <cellStyle name="20% - Accent1 2 2 36" xfId="22448"/>
    <cellStyle name="20% - Accent1 2 2 37" xfId="22454"/>
    <cellStyle name="20% - Accent1 2 2 38" xfId="22459"/>
    <cellStyle name="20% - Accent1 2 2 39" xfId="22464"/>
    <cellStyle name="20% - Accent1 2 2 4" xfId="39"/>
    <cellStyle name="20% - Accent1 2 2 4 2" xfId="23115"/>
    <cellStyle name="20% - Accent1 2 2 40" xfId="22467"/>
    <cellStyle name="20% - Accent1 2 2 41" xfId="22470"/>
    <cellStyle name="20% - Accent1 2 2 42" xfId="22472"/>
    <cellStyle name="20% - Accent1 2 2 43" xfId="22475"/>
    <cellStyle name="20% - Accent1 2 2 44" xfId="22578"/>
    <cellStyle name="20% - Accent1 2 2 45" xfId="22587"/>
    <cellStyle name="20% - Accent1 2 2 46" xfId="22558"/>
    <cellStyle name="20% - Accent1 2 2 47" xfId="22633"/>
    <cellStyle name="20% - Accent1 2 2 48" xfId="22672"/>
    <cellStyle name="20% - Accent1 2 2 49" xfId="22711"/>
    <cellStyle name="20% - Accent1 2 2 5" xfId="40"/>
    <cellStyle name="20% - Accent1 2 2 5 2" xfId="23116"/>
    <cellStyle name="20% - Accent1 2 2 50" xfId="22820"/>
    <cellStyle name="20% - Accent1 2 2 51" xfId="22741"/>
    <cellStyle name="20% - Accent1 2 2 52" xfId="23851"/>
    <cellStyle name="20% - Accent1 2 2 53" xfId="23863"/>
    <cellStyle name="20% - Accent1 2 2 54" xfId="23942"/>
    <cellStyle name="20% - Accent1 2 2 55" xfId="23888"/>
    <cellStyle name="20% - Accent1 2 2 56" xfId="23980"/>
    <cellStyle name="20% - Accent1 2 2 57" xfId="24279"/>
    <cellStyle name="20% - Accent1 2 2 58" xfId="24298"/>
    <cellStyle name="20% - Accent1 2 2 59" xfId="24433"/>
    <cellStyle name="20% - Accent1 2 2 6" xfId="41"/>
    <cellStyle name="20% - Accent1 2 2 60" xfId="24398"/>
    <cellStyle name="20% - Accent1 2 2 61" xfId="24412"/>
    <cellStyle name="20% - Accent1 2 2 62" xfId="24745"/>
    <cellStyle name="20% - Accent1 2 2 63" xfId="31736"/>
    <cellStyle name="20% - Accent1 2 2 64" xfId="31865"/>
    <cellStyle name="20% - Accent1 2 2 65" xfId="31859"/>
    <cellStyle name="20% - Accent1 2 2 66" xfId="31840"/>
    <cellStyle name="20% - Accent1 2 2 67" xfId="31900"/>
    <cellStyle name="20% - Accent1 2 2 68" xfId="31967"/>
    <cellStyle name="20% - Accent1 2 2 7" xfId="42"/>
    <cellStyle name="20% - Accent1 2 2 8" xfId="43"/>
    <cellStyle name="20% - Accent1 2 2 9" xfId="44"/>
    <cellStyle name="20% - Accent1 2 2_Pricing" xfId="3271"/>
    <cellStyle name="20% - Accent1 2 20" xfId="3272"/>
    <cellStyle name="20% - Accent1 2 21" xfId="3273"/>
    <cellStyle name="20% - Accent1 2 22" xfId="3274"/>
    <cellStyle name="20% - Accent1 2 23" xfId="3275"/>
    <cellStyle name="20% - Accent1 2 24" xfId="3276"/>
    <cellStyle name="20% - Accent1 2 25" xfId="3277"/>
    <cellStyle name="20% - Accent1 2 26" xfId="3278"/>
    <cellStyle name="20% - Accent1 2 27" xfId="8644"/>
    <cellStyle name="20% - Accent1 2 28" xfId="12915"/>
    <cellStyle name="20% - Accent1 2 29" xfId="14221"/>
    <cellStyle name="20% - Accent1 2 3" xfId="45"/>
    <cellStyle name="20% - Accent1 2 3 2" xfId="23117"/>
    <cellStyle name="20% - Accent1 2 30" xfId="15482"/>
    <cellStyle name="20% - Accent1 2 31" xfId="16729"/>
    <cellStyle name="20% - Accent1 2 32" xfId="17887"/>
    <cellStyle name="20% - Accent1 2 33" xfId="18997"/>
    <cellStyle name="20% - Accent1 2 34" xfId="19966"/>
    <cellStyle name="20% - Accent1 2 35" xfId="20877"/>
    <cellStyle name="20% - Accent1 2 36" xfId="21444"/>
    <cellStyle name="20% - Accent1 2 37" xfId="22005"/>
    <cellStyle name="20% - Accent1 2 38" xfId="22082"/>
    <cellStyle name="20% - Accent1 2 39" xfId="22087"/>
    <cellStyle name="20% - Accent1 2 4" xfId="46"/>
    <cellStyle name="20% - Accent1 2 4 2" xfId="23118"/>
    <cellStyle name="20% - Accent1 2 40" xfId="22435"/>
    <cellStyle name="20% - Accent1 2 41" xfId="22443"/>
    <cellStyle name="20% - Accent1 2 42" xfId="22449"/>
    <cellStyle name="20% - Accent1 2 43" xfId="22455"/>
    <cellStyle name="20% - Accent1 2 44" xfId="22460"/>
    <cellStyle name="20% - Accent1 2 45" xfId="22465"/>
    <cellStyle name="20% - Accent1 2 46" xfId="22468"/>
    <cellStyle name="20% - Accent1 2 47" xfId="22471"/>
    <cellStyle name="20% - Accent1 2 48" xfId="22473"/>
    <cellStyle name="20% - Accent1 2 49" xfId="22474"/>
    <cellStyle name="20% - Accent1 2 5" xfId="47"/>
    <cellStyle name="20% - Accent1 2 5 2" xfId="23119"/>
    <cellStyle name="20% - Accent1 2 50" xfId="22579"/>
    <cellStyle name="20% - Accent1 2 51" xfId="22551"/>
    <cellStyle name="20% - Accent1 2 52" xfId="22599"/>
    <cellStyle name="20% - Accent1 2 53" xfId="22646"/>
    <cellStyle name="20% - Accent1 2 54" xfId="22671"/>
    <cellStyle name="20% - Accent1 2 55" xfId="22710"/>
    <cellStyle name="20% - Accent1 2 56" xfId="22821"/>
    <cellStyle name="20% - Accent1 2 57" xfId="22740"/>
    <cellStyle name="20% - Accent1 2 58" xfId="22716"/>
    <cellStyle name="20% - Accent1 2 59" xfId="23862"/>
    <cellStyle name="20% - Accent1 2 6" xfId="48"/>
    <cellStyle name="20% - Accent1 2 6 2" xfId="23120"/>
    <cellStyle name="20% - Accent1 2 60" xfId="23943"/>
    <cellStyle name="20% - Accent1 2 61" xfId="23965"/>
    <cellStyle name="20% - Accent1 2 62" xfId="23979"/>
    <cellStyle name="20% - Accent1 2 63" xfId="24282"/>
    <cellStyle name="20% - Accent1 2 64" xfId="24297"/>
    <cellStyle name="20% - Accent1 2 65" xfId="24442"/>
    <cellStyle name="20% - Accent1 2 66" xfId="24349"/>
    <cellStyle name="20% - Accent1 2 67" xfId="24410"/>
    <cellStyle name="20% - Accent1 2 68" xfId="24744"/>
    <cellStyle name="20% - Accent1 2 69" xfId="25817"/>
    <cellStyle name="20% - Accent1 2 7" xfId="49"/>
    <cellStyle name="20% - Accent1 2 7 2" xfId="23121"/>
    <cellStyle name="20% - Accent1 2 70" xfId="26669"/>
    <cellStyle name="20% - Accent1 2 71" xfId="28243"/>
    <cellStyle name="20% - Accent1 2 72" xfId="28502"/>
    <cellStyle name="20% - Accent1 2 73" xfId="28746"/>
    <cellStyle name="20% - Accent1 2 74" xfId="29008"/>
    <cellStyle name="20% - Accent1 2 75" xfId="29256"/>
    <cellStyle name="20% - Accent1 2 76" xfId="29499"/>
    <cellStyle name="20% - Accent1 2 77" xfId="30154"/>
    <cellStyle name="20% - Accent1 2 78" xfId="29605"/>
    <cellStyle name="20% - Accent1 2 79" xfId="28409"/>
    <cellStyle name="20% - Accent1 2 8" xfId="50"/>
    <cellStyle name="20% - Accent1 2 80" xfId="28860"/>
    <cellStyle name="20% - Accent1 2 81" xfId="27308"/>
    <cellStyle name="20% - Accent1 2 82" xfId="30744"/>
    <cellStyle name="20% - Accent1 2 83" xfId="30924"/>
    <cellStyle name="20% - Accent1 2 84" xfId="31091"/>
    <cellStyle name="20% - Accent1 2 85" xfId="31243"/>
    <cellStyle name="20% - Accent1 2 86" xfId="31735"/>
    <cellStyle name="20% - Accent1 2 87" xfId="31872"/>
    <cellStyle name="20% - Accent1 2 88" xfId="31784"/>
    <cellStyle name="20% - Accent1 2 89" xfId="31885"/>
    <cellStyle name="20% - Accent1 2 9" xfId="51"/>
    <cellStyle name="20% - Accent1 2 90" xfId="31899"/>
    <cellStyle name="20% - Accent1 2 91" xfId="31973"/>
    <cellStyle name="20% - Accent1 20" xfId="52"/>
    <cellStyle name="20% - Accent1 20 10" xfId="24866"/>
    <cellStyle name="20% - Accent1 20 11" xfId="26251"/>
    <cellStyle name="20% - Accent1 20 12" xfId="27806"/>
    <cellStyle name="20% - Accent1 20 13" xfId="26425"/>
    <cellStyle name="20% - Accent1 20 14" xfId="25907"/>
    <cellStyle name="20% - Accent1 20 15" xfId="26857"/>
    <cellStyle name="20% - Accent1 20 16" xfId="27616"/>
    <cellStyle name="20% - Accent1 20 17" xfId="26934"/>
    <cellStyle name="20% - Accent1 20 18" xfId="27029"/>
    <cellStyle name="20% - Accent1 20 19" xfId="27297"/>
    <cellStyle name="20% - Accent1 20 2" xfId="53"/>
    <cellStyle name="20% - Accent1 20 2 2" xfId="23123"/>
    <cellStyle name="20% - Accent1 20 20" xfId="24911"/>
    <cellStyle name="20% - Accent1 20 21" xfId="27431"/>
    <cellStyle name="20% - Accent1 20 22" xfId="27317"/>
    <cellStyle name="20% - Accent1 20 23" xfId="25446"/>
    <cellStyle name="20% - Accent1 20 24" xfId="30372"/>
    <cellStyle name="20% - Accent1 20 25" xfId="28055"/>
    <cellStyle name="20% - Accent1 20 26" xfId="30185"/>
    <cellStyle name="20% - Accent1 20 27" xfId="30727"/>
    <cellStyle name="20% - Accent1 20 28" xfId="27909"/>
    <cellStyle name="20% - Accent1 20 29" xfId="27514"/>
    <cellStyle name="20% - Accent1 20 3" xfId="3279"/>
    <cellStyle name="20% - Accent1 20 30" xfId="28662"/>
    <cellStyle name="20% - Accent1 20 31" xfId="28765"/>
    <cellStyle name="20% - Accent1 20 4" xfId="3280"/>
    <cellStyle name="20% - Accent1 20 5" xfId="3281"/>
    <cellStyle name="20% - Accent1 20 6" xfId="23082"/>
    <cellStyle name="20% - Accent1 20 7" xfId="23122"/>
    <cellStyle name="20% - Accent1 20 8" xfId="24029"/>
    <cellStyle name="20% - Accent1 20 9" xfId="24462"/>
    <cellStyle name="20% - Accent1 20_Upload" xfId="54"/>
    <cellStyle name="20% - Accent1 21" xfId="55"/>
    <cellStyle name="20% - Accent1 21 10" xfId="24868"/>
    <cellStyle name="20% - Accent1 21 11" xfId="26249"/>
    <cellStyle name="20% - Accent1 21 12" xfId="26880"/>
    <cellStyle name="20% - Accent1 21 13" xfId="26446"/>
    <cellStyle name="20% - Accent1 21 14" xfId="25108"/>
    <cellStyle name="20% - Accent1 21 15" xfId="27561"/>
    <cellStyle name="20% - Accent1 21 16" xfId="26032"/>
    <cellStyle name="20% - Accent1 21 17" xfId="26894"/>
    <cellStyle name="20% - Accent1 21 18" xfId="26414"/>
    <cellStyle name="20% - Accent1 21 19" xfId="26485"/>
    <cellStyle name="20% - Accent1 21 2" xfId="56"/>
    <cellStyle name="20% - Accent1 21 2 2" xfId="23125"/>
    <cellStyle name="20% - Accent1 21 20" xfId="25214"/>
    <cellStyle name="20% - Accent1 21 21" xfId="27748"/>
    <cellStyle name="20% - Accent1 21 22" xfId="25852"/>
    <cellStyle name="20% - Accent1 21 23" xfId="30469"/>
    <cellStyle name="20% - Accent1 21 24" xfId="27322"/>
    <cellStyle name="20% - Accent1 21 25" xfId="29432"/>
    <cellStyle name="20% - Accent1 21 26" xfId="29479"/>
    <cellStyle name="20% - Accent1 21 27" xfId="30310"/>
    <cellStyle name="20% - Accent1 21 28" xfId="27721"/>
    <cellStyle name="20% - Accent1 21 29" xfId="30389"/>
    <cellStyle name="20% - Accent1 21 3" xfId="3282"/>
    <cellStyle name="20% - Accent1 21 30" xfId="28682"/>
    <cellStyle name="20% - Accent1 21 31" xfId="27498"/>
    <cellStyle name="20% - Accent1 21 4" xfId="3283"/>
    <cellStyle name="20% - Accent1 21 5" xfId="3284"/>
    <cellStyle name="20% - Accent1 21 6" xfId="23081"/>
    <cellStyle name="20% - Accent1 21 7" xfId="23124"/>
    <cellStyle name="20% - Accent1 21 8" xfId="24030"/>
    <cellStyle name="20% - Accent1 21 9" xfId="24463"/>
    <cellStyle name="20% - Accent1 21_Upload" xfId="57"/>
    <cellStyle name="20% - Accent1 22" xfId="58"/>
    <cellStyle name="20% - Accent1 22 10" xfId="24869"/>
    <cellStyle name="20% - Accent1 22 11" xfId="26247"/>
    <cellStyle name="20% - Accent1 22 12" xfId="26958"/>
    <cellStyle name="20% - Accent1 22 13" xfId="28119"/>
    <cellStyle name="20% - Accent1 22 14" xfId="28378"/>
    <cellStyle name="20% - Accent1 22 15" xfId="28625"/>
    <cellStyle name="20% - Accent1 22 16" xfId="28875"/>
    <cellStyle name="20% - Accent1 22 17" xfId="29131"/>
    <cellStyle name="20% - Accent1 22 18" xfId="29380"/>
    <cellStyle name="20% - Accent1 22 19" xfId="29609"/>
    <cellStyle name="20% - Accent1 22 2" xfId="59"/>
    <cellStyle name="20% - Accent1 22 2 2" xfId="23127"/>
    <cellStyle name="20% - Accent1 22 20" xfId="29835"/>
    <cellStyle name="20% - Accent1 22 21" xfId="30051"/>
    <cellStyle name="20% - Accent1 22 22" xfId="30263"/>
    <cellStyle name="20% - Accent1 22 23" xfId="30472"/>
    <cellStyle name="20% - Accent1 22 24" xfId="26403"/>
    <cellStyle name="20% - Accent1 22 25" xfId="30834"/>
    <cellStyle name="20% - Accent1 22 26" xfId="31008"/>
    <cellStyle name="20% - Accent1 22 27" xfId="31169"/>
    <cellStyle name="20% - Accent1 22 28" xfId="31312"/>
    <cellStyle name="20% - Accent1 22 29" xfId="31438"/>
    <cellStyle name="20% - Accent1 22 3" xfId="3285"/>
    <cellStyle name="20% - Accent1 22 30" xfId="31548"/>
    <cellStyle name="20% - Accent1 22 31" xfId="31641"/>
    <cellStyle name="20% - Accent1 22 4" xfId="3286"/>
    <cellStyle name="20% - Accent1 22 5" xfId="3287"/>
    <cellStyle name="20% - Accent1 22 6" xfId="23080"/>
    <cellStyle name="20% - Accent1 22 7" xfId="23126"/>
    <cellStyle name="20% - Accent1 22 8" xfId="24031"/>
    <cellStyle name="20% - Accent1 22 9" xfId="24464"/>
    <cellStyle name="20% - Accent1 22_Upload" xfId="60"/>
    <cellStyle name="20% - Accent1 23" xfId="61"/>
    <cellStyle name="20% - Accent1 23 10" xfId="24870"/>
    <cellStyle name="20% - Accent1 23 11" xfId="26245"/>
    <cellStyle name="20% - Accent1 23 12" xfId="26542"/>
    <cellStyle name="20% - Accent1 23 13" xfId="28122"/>
    <cellStyle name="20% - Accent1 23 14" xfId="28381"/>
    <cellStyle name="20% - Accent1 23 15" xfId="28628"/>
    <cellStyle name="20% - Accent1 23 16" xfId="28878"/>
    <cellStyle name="20% - Accent1 23 17" xfId="29134"/>
    <cellStyle name="20% - Accent1 23 18" xfId="29383"/>
    <cellStyle name="20% - Accent1 23 19" xfId="29612"/>
    <cellStyle name="20% - Accent1 23 2" xfId="62"/>
    <cellStyle name="20% - Accent1 23 2 2" xfId="23129"/>
    <cellStyle name="20% - Accent1 23 20" xfId="29838"/>
    <cellStyle name="20% - Accent1 23 21" xfId="30052"/>
    <cellStyle name="20% - Accent1 23 22" xfId="30266"/>
    <cellStyle name="20% - Accent1 23 23" xfId="28138"/>
    <cellStyle name="20% - Accent1 23 24" xfId="30657"/>
    <cellStyle name="20% - Accent1 23 25" xfId="30837"/>
    <cellStyle name="20% - Accent1 23 26" xfId="31010"/>
    <cellStyle name="20% - Accent1 23 27" xfId="31171"/>
    <cellStyle name="20% - Accent1 23 28" xfId="31313"/>
    <cellStyle name="20% - Accent1 23 29" xfId="31439"/>
    <cellStyle name="20% - Accent1 23 3" xfId="3288"/>
    <cellStyle name="20% - Accent1 23 30" xfId="31549"/>
    <cellStyle name="20% - Accent1 23 31" xfId="31642"/>
    <cellStyle name="20% - Accent1 23 4" xfId="3289"/>
    <cellStyle name="20% - Accent1 23 5" xfId="3290"/>
    <cellStyle name="20% - Accent1 23 6" xfId="23079"/>
    <cellStyle name="20% - Accent1 23 7" xfId="23128"/>
    <cellStyle name="20% - Accent1 23 8" xfId="24032"/>
    <cellStyle name="20% - Accent1 23 9" xfId="24465"/>
    <cellStyle name="20% - Accent1 23_Upload" xfId="63"/>
    <cellStyle name="20% - Accent1 24" xfId="64"/>
    <cellStyle name="20% - Accent1 24 10" xfId="24872"/>
    <cellStyle name="20% - Accent1 24 11" xfId="26243"/>
    <cellStyle name="20% - Accent1 24 12" xfId="27807"/>
    <cellStyle name="20% - Accent1 24 13" xfId="25126"/>
    <cellStyle name="20% - Accent1 24 14" xfId="27245"/>
    <cellStyle name="20% - Accent1 24 15" xfId="27194"/>
    <cellStyle name="20% - Accent1 24 16" xfId="27122"/>
    <cellStyle name="20% - Accent1 24 17" xfId="27315"/>
    <cellStyle name="20% - Accent1 24 18" xfId="27468"/>
    <cellStyle name="20% - Accent1 24 19" xfId="27290"/>
    <cellStyle name="20% - Accent1 24 2" xfId="65"/>
    <cellStyle name="20% - Accent1 24 2 2" xfId="23131"/>
    <cellStyle name="20% - Accent1 24 20" xfId="27124"/>
    <cellStyle name="20% - Accent1 24 21" xfId="26202"/>
    <cellStyle name="20% - Accent1 24 22" xfId="26627"/>
    <cellStyle name="20% - Accent1 24 23" xfId="28530"/>
    <cellStyle name="20% - Accent1 24 24" xfId="30659"/>
    <cellStyle name="20% - Accent1 24 25" xfId="30450"/>
    <cellStyle name="20% - Accent1 24 26" xfId="30451"/>
    <cellStyle name="20% - Accent1 24 27" xfId="28231"/>
    <cellStyle name="20% - Accent1 24 28" xfId="25083"/>
    <cellStyle name="20% - Accent1 24 29" xfId="27066"/>
    <cellStyle name="20% - Accent1 24 3" xfId="3291"/>
    <cellStyle name="20% - Accent1 24 30" xfId="29678"/>
    <cellStyle name="20% - Accent1 24 31" xfId="27136"/>
    <cellStyle name="20% - Accent1 24 4" xfId="3292"/>
    <cellStyle name="20% - Accent1 24 5" xfId="3293"/>
    <cellStyle name="20% - Accent1 24 6" xfId="23078"/>
    <cellStyle name="20% - Accent1 24 7" xfId="23130"/>
    <cellStyle name="20% - Accent1 24 8" xfId="24033"/>
    <cellStyle name="20% - Accent1 24 9" xfId="24466"/>
    <cellStyle name="20% - Accent1 24_Upload" xfId="66"/>
    <cellStyle name="20% - Accent1 25" xfId="67"/>
    <cellStyle name="20% - Accent1 25 10" xfId="24874"/>
    <cellStyle name="20% - Accent1 25 11" xfId="26241"/>
    <cellStyle name="20% - Accent1 25 12" xfId="25322"/>
    <cellStyle name="20% - Accent1 25 13" xfId="25105"/>
    <cellStyle name="20% - Accent1 25 14" xfId="26316"/>
    <cellStyle name="20% - Accent1 25 15" xfId="25301"/>
    <cellStyle name="20% - Accent1 25 16" xfId="27575"/>
    <cellStyle name="20% - Accent1 25 17" xfId="26470"/>
    <cellStyle name="20% - Accent1 25 18" xfId="26034"/>
    <cellStyle name="20% - Accent1 25 19" xfId="26842"/>
    <cellStyle name="20% - Accent1 25 2" xfId="68"/>
    <cellStyle name="20% - Accent1 25 2 2" xfId="23133"/>
    <cellStyle name="20% - Accent1 25 20" xfId="25718"/>
    <cellStyle name="20% - Accent1 25 21" xfId="27968"/>
    <cellStyle name="20% - Accent1 25 22" xfId="28271"/>
    <cellStyle name="20% - Accent1 25 23" xfId="28859"/>
    <cellStyle name="20% - Accent1 25 24" xfId="28396"/>
    <cellStyle name="20% - Accent1 25 25" xfId="27189"/>
    <cellStyle name="20% - Accent1 25 26" xfId="30151"/>
    <cellStyle name="20% - Accent1 25 27" xfId="30236"/>
    <cellStyle name="20% - Accent1 25 28" xfId="28613"/>
    <cellStyle name="20% - Accent1 25 29" xfId="26928"/>
    <cellStyle name="20% - Accent1 25 3" xfId="3294"/>
    <cellStyle name="20% - Accent1 25 30" xfId="24937"/>
    <cellStyle name="20% - Accent1 25 31" xfId="27357"/>
    <cellStyle name="20% - Accent1 25 4" xfId="3295"/>
    <cellStyle name="20% - Accent1 25 5" xfId="3296"/>
    <cellStyle name="20% - Accent1 25 6" xfId="23077"/>
    <cellStyle name="20% - Accent1 25 7" xfId="23132"/>
    <cellStyle name="20% - Accent1 25 8" xfId="24034"/>
    <cellStyle name="20% - Accent1 25 9" xfId="24467"/>
    <cellStyle name="20% - Accent1 25_Upload" xfId="69"/>
    <cellStyle name="20% - Accent1 26" xfId="70"/>
    <cellStyle name="20% - Accent1 26 10" xfId="24876"/>
    <cellStyle name="20% - Accent1 26 11" xfId="26239"/>
    <cellStyle name="20% - Accent1 26 12" xfId="25323"/>
    <cellStyle name="20% - Accent1 26 13" xfId="25784"/>
    <cellStyle name="20% - Accent1 26 14" xfId="27951"/>
    <cellStyle name="20% - Accent1 26 15" xfId="27664"/>
    <cellStyle name="20% - Accent1 26 16" xfId="26940"/>
    <cellStyle name="20% - Accent1 26 17" xfId="25881"/>
    <cellStyle name="20% - Accent1 26 18" xfId="26298"/>
    <cellStyle name="20% - Accent1 26 19" xfId="27793"/>
    <cellStyle name="20% - Accent1 26 2" xfId="71"/>
    <cellStyle name="20% - Accent1 26 2 2" xfId="23135"/>
    <cellStyle name="20% - Accent1 26 20" xfId="28106"/>
    <cellStyle name="20% - Accent1 26 21" xfId="28364"/>
    <cellStyle name="20% - Accent1 26 22" xfId="28610"/>
    <cellStyle name="20% - Accent1 26 23" xfId="29154"/>
    <cellStyle name="20% - Accent1 26 24" xfId="28773"/>
    <cellStyle name="20% - Accent1 26 25" xfId="30574"/>
    <cellStyle name="20% - Accent1 26 26" xfId="25672"/>
    <cellStyle name="20% - Accent1 26 27" xfId="29691"/>
    <cellStyle name="20% - Accent1 26 28" xfId="28262"/>
    <cellStyle name="20% - Accent1 26 29" xfId="26691"/>
    <cellStyle name="20% - Accent1 26 3" xfId="3297"/>
    <cellStyle name="20% - Accent1 26 30" xfId="30462"/>
    <cellStyle name="20% - Accent1 26 31" xfId="25033"/>
    <cellStyle name="20% - Accent1 26 4" xfId="3298"/>
    <cellStyle name="20% - Accent1 26 5" xfId="3299"/>
    <cellStyle name="20% - Accent1 26 6" xfId="23076"/>
    <cellStyle name="20% - Accent1 26 7" xfId="23134"/>
    <cellStyle name="20% - Accent1 26 8" xfId="24035"/>
    <cellStyle name="20% - Accent1 26 9" xfId="24468"/>
    <cellStyle name="20% - Accent1 26_Upload" xfId="72"/>
    <cellStyle name="20% - Accent1 27" xfId="73"/>
    <cellStyle name="20% - Accent1 27 10" xfId="24878"/>
    <cellStyle name="20% - Accent1 27 11" xfId="26237"/>
    <cellStyle name="20% - Accent1 27 12" xfId="25324"/>
    <cellStyle name="20% - Accent1 27 13" xfId="27689"/>
    <cellStyle name="20% - Accent1 27 14" xfId="27157"/>
    <cellStyle name="20% - Accent1 27 15" xfId="27207"/>
    <cellStyle name="20% - Accent1 27 16" xfId="27423"/>
    <cellStyle name="20% - Accent1 27 17" xfId="26186"/>
    <cellStyle name="20% - Accent1 27 18" xfId="26561"/>
    <cellStyle name="20% - Accent1 27 19" xfId="28142"/>
    <cellStyle name="20% - Accent1 27 2" xfId="74"/>
    <cellStyle name="20% - Accent1 27 2 2" xfId="23137"/>
    <cellStyle name="20% - Accent1 27 20" xfId="28399"/>
    <cellStyle name="20% - Accent1 27 21" xfId="28643"/>
    <cellStyle name="20% - Accent1 27 22" xfId="28897"/>
    <cellStyle name="20% - Accent1 27 23" xfId="28648"/>
    <cellStyle name="20% - Accent1 27 24" xfId="29117"/>
    <cellStyle name="20% - Accent1 27 25" xfId="30049"/>
    <cellStyle name="20% - Accent1 27 26" xfId="26454"/>
    <cellStyle name="20% - Accent1 27 27" xfId="29279"/>
    <cellStyle name="20% - Accent1 27 28" xfId="29624"/>
    <cellStyle name="20% - Accent1 27 29" xfId="29921"/>
    <cellStyle name="20% - Accent1 27 3" xfId="3300"/>
    <cellStyle name="20% - Accent1 27 30" xfId="26048"/>
    <cellStyle name="20% - Accent1 27 31" xfId="30850"/>
    <cellStyle name="20% - Accent1 27 4" xfId="3301"/>
    <cellStyle name="20% - Accent1 27 5" xfId="3302"/>
    <cellStyle name="20% - Accent1 27 6" xfId="23075"/>
    <cellStyle name="20% - Accent1 27 7" xfId="23136"/>
    <cellStyle name="20% - Accent1 27 8" xfId="24036"/>
    <cellStyle name="20% - Accent1 27 9" xfId="24469"/>
    <cellStyle name="20% - Accent1 27_Upload" xfId="75"/>
    <cellStyle name="20% - Accent1 28" xfId="76"/>
    <cellStyle name="20% - Accent1 28 2" xfId="23138"/>
    <cellStyle name="20% - Accent1 29" xfId="24785"/>
    <cellStyle name="20% - Accent1 3" xfId="77"/>
    <cellStyle name="20% - Accent1 3 10" xfId="78"/>
    <cellStyle name="20% - Accent1 3 11" xfId="79"/>
    <cellStyle name="20% - Accent1 3 12" xfId="80"/>
    <cellStyle name="20% - Accent1 3 13" xfId="3303"/>
    <cellStyle name="20% - Accent1 3 14" xfId="3304"/>
    <cellStyle name="20% - Accent1 3 15" xfId="3305"/>
    <cellStyle name="20% - Accent1 3 16" xfId="3306"/>
    <cellStyle name="20% - Accent1 3 17" xfId="3307"/>
    <cellStyle name="20% - Accent1 3 18" xfId="3308"/>
    <cellStyle name="20% - Accent1 3 19" xfId="3309"/>
    <cellStyle name="20% - Accent1 3 2" xfId="81"/>
    <cellStyle name="20% - Accent1 3 2 2" xfId="23139"/>
    <cellStyle name="20% - Accent1 3 20" xfId="3310"/>
    <cellStyle name="20% - Accent1 3 21" xfId="3311"/>
    <cellStyle name="20% - Accent1 3 22" xfId="3312"/>
    <cellStyle name="20% - Accent1 3 23" xfId="3313"/>
    <cellStyle name="20% - Accent1 3 24" xfId="3314"/>
    <cellStyle name="20% - Accent1 3 25" xfId="3315"/>
    <cellStyle name="20% - Accent1 3 26" xfId="6820"/>
    <cellStyle name="20% - Accent1 3 27" xfId="12789"/>
    <cellStyle name="20% - Accent1 3 28" xfId="14095"/>
    <cellStyle name="20% - Accent1 3 29" xfId="15364"/>
    <cellStyle name="20% - Accent1 3 3" xfId="82"/>
    <cellStyle name="20% - Accent1 3 3 2" xfId="23140"/>
    <cellStyle name="20% - Accent1 3 30" xfId="16610"/>
    <cellStyle name="20% - Accent1 3 31" xfId="17776"/>
    <cellStyle name="20% - Accent1 3 32" xfId="18901"/>
    <cellStyle name="20% - Accent1 3 33" xfId="19870"/>
    <cellStyle name="20% - Accent1 3 34" xfId="20784"/>
    <cellStyle name="20% - Accent1 3 35" xfId="21400"/>
    <cellStyle name="20% - Accent1 3 36" xfId="22007"/>
    <cellStyle name="20% - Accent1 3 37" xfId="22080"/>
    <cellStyle name="20% - Accent1 3 38" xfId="22094"/>
    <cellStyle name="20% - Accent1 3 39" xfId="22428"/>
    <cellStyle name="20% - Accent1 3 4" xfId="83"/>
    <cellStyle name="20% - Accent1 3 4 2" xfId="23141"/>
    <cellStyle name="20% - Accent1 3 40" xfId="22084"/>
    <cellStyle name="20% - Accent1 3 41" xfId="22438"/>
    <cellStyle name="20% - Accent1 3 42" xfId="22446"/>
    <cellStyle name="20% - Accent1 3 43" xfId="22452"/>
    <cellStyle name="20% - Accent1 3 44" xfId="22458"/>
    <cellStyle name="20% - Accent1 3 45" xfId="22463"/>
    <cellStyle name="20% - Accent1 3 46" xfId="22466"/>
    <cellStyle name="20% - Accent1 3 47" xfId="22469"/>
    <cellStyle name="20% - Accent1 3 48" xfId="22476"/>
    <cellStyle name="20% - Accent1 3 49" xfId="22658"/>
    <cellStyle name="20% - Accent1 3 5" xfId="84"/>
    <cellStyle name="20% - Accent1 3 5 2" xfId="23142"/>
    <cellStyle name="20% - Accent1 3 50" xfId="22485"/>
    <cellStyle name="20% - Accent1 3 51" xfId="22634"/>
    <cellStyle name="20% - Accent1 3 52" xfId="22545"/>
    <cellStyle name="20% - Accent1 3 53" xfId="22673"/>
    <cellStyle name="20% - Accent1 3 54" xfId="22712"/>
    <cellStyle name="20% - Accent1 3 55" xfId="22819"/>
    <cellStyle name="20% - Accent1 3 56" xfId="22825"/>
    <cellStyle name="20% - Accent1 3 57" xfId="22717"/>
    <cellStyle name="20% - Accent1 3 58" xfId="23864"/>
    <cellStyle name="20% - Accent1 3 59" xfId="23941"/>
    <cellStyle name="20% - Accent1 3 6" xfId="85"/>
    <cellStyle name="20% - Accent1 3 6 2" xfId="23143"/>
    <cellStyle name="20% - Accent1 3 60" xfId="23966"/>
    <cellStyle name="20% - Accent1 3 61" xfId="23981"/>
    <cellStyle name="20% - Accent1 3 62" xfId="24290"/>
    <cellStyle name="20% - Accent1 3 63" xfId="24299"/>
    <cellStyle name="20% - Accent1 3 64" xfId="24441"/>
    <cellStyle name="20% - Accent1 3 65" xfId="24353"/>
    <cellStyle name="20% - Accent1 3 66" xfId="24365"/>
    <cellStyle name="20% - Accent1 3 67" xfId="24746"/>
    <cellStyle name="20% - Accent1 3 68" xfId="26662"/>
    <cellStyle name="20% - Accent1 3 69" xfId="25709"/>
    <cellStyle name="20% - Accent1 3 7" xfId="86"/>
    <cellStyle name="20% - Accent1 3 70" xfId="26718"/>
    <cellStyle name="20% - Accent1 3 71" xfId="25612"/>
    <cellStyle name="20% - Accent1 3 72" xfId="26759"/>
    <cellStyle name="20% - Accent1 3 73" xfId="28305"/>
    <cellStyle name="20% - Accent1 3 74" xfId="28561"/>
    <cellStyle name="20% - Accent1 3 75" xfId="28806"/>
    <cellStyle name="20% - Accent1 3 76" xfId="30157"/>
    <cellStyle name="20% - Accent1 3 77" xfId="28592"/>
    <cellStyle name="20% - Accent1 3 78" xfId="30090"/>
    <cellStyle name="20% - Accent1 3 79" xfId="29178"/>
    <cellStyle name="20% - Accent1 3 8" xfId="87"/>
    <cellStyle name="20% - Accent1 3 80" xfId="24904"/>
    <cellStyle name="20% - Accent1 3 81" xfId="25559"/>
    <cellStyle name="20% - Accent1 3 82" xfId="30769"/>
    <cellStyle name="20% - Accent1 3 83" xfId="30619"/>
    <cellStyle name="20% - Accent1 3 84" xfId="26177"/>
    <cellStyle name="20% - Accent1 3 85" xfId="31737"/>
    <cellStyle name="20% - Accent1 3 86" xfId="31871"/>
    <cellStyle name="20% - Accent1 3 87" xfId="31781"/>
    <cellStyle name="20% - Accent1 3 88" xfId="31896"/>
    <cellStyle name="20% - Accent1 3 89" xfId="31901"/>
    <cellStyle name="20% - Accent1 3 9" xfId="88"/>
    <cellStyle name="20% - Accent1 3 90" xfId="31972"/>
    <cellStyle name="20% - Accent1 3_Pricing" xfId="3316"/>
    <cellStyle name="20% - Accent1 4" xfId="89"/>
    <cellStyle name="20% - Accent1 4 10" xfId="3317"/>
    <cellStyle name="20% - Accent1 4 11" xfId="3318"/>
    <cellStyle name="20% - Accent1 4 12" xfId="3319"/>
    <cellStyle name="20% - Accent1 4 13" xfId="3320"/>
    <cellStyle name="20% - Accent1 4 14" xfId="3321"/>
    <cellStyle name="20% - Accent1 4 15" xfId="3322"/>
    <cellStyle name="20% - Accent1 4 16" xfId="3323"/>
    <cellStyle name="20% - Accent1 4 17" xfId="3324"/>
    <cellStyle name="20% - Accent1 4 18" xfId="3325"/>
    <cellStyle name="20% - Accent1 4 19" xfId="3326"/>
    <cellStyle name="20% - Accent1 4 2" xfId="90"/>
    <cellStyle name="20% - Accent1 4 2 2" xfId="23144"/>
    <cellStyle name="20% - Accent1 4 20" xfId="3327"/>
    <cellStyle name="20% - Accent1 4 21" xfId="3328"/>
    <cellStyle name="20% - Accent1 4 22" xfId="3329"/>
    <cellStyle name="20% - Accent1 4 23" xfId="24470"/>
    <cellStyle name="20% - Accent1 4 24" xfId="24883"/>
    <cellStyle name="20% - Accent1 4 25" xfId="26233"/>
    <cellStyle name="20% - Accent1 4 26" xfId="27813"/>
    <cellStyle name="20% - Accent1 4 27" xfId="27001"/>
    <cellStyle name="20% - Accent1 4 28" xfId="27730"/>
    <cellStyle name="20% - Accent1 4 29" xfId="27557"/>
    <cellStyle name="20% - Accent1 4 3" xfId="91"/>
    <cellStyle name="20% - Accent1 4 3 2" xfId="23145"/>
    <cellStyle name="20% - Accent1 4 30" xfId="24885"/>
    <cellStyle name="20% - Accent1 4 31" xfId="24944"/>
    <cellStyle name="20% - Accent1 4 32" xfId="26167"/>
    <cellStyle name="20% - Accent1 4 33" xfId="25348"/>
    <cellStyle name="20% - Accent1 4 34" xfId="27148"/>
    <cellStyle name="20% - Accent1 4 35" xfId="24875"/>
    <cellStyle name="20% - Accent1 4 36" xfId="27202"/>
    <cellStyle name="20% - Accent1 4 37" xfId="25287"/>
    <cellStyle name="20% - Accent1 4 38" xfId="30660"/>
    <cellStyle name="20% - Accent1 4 39" xfId="25285"/>
    <cellStyle name="20% - Accent1 4 4" xfId="92"/>
    <cellStyle name="20% - Accent1 4 40" xfId="29206"/>
    <cellStyle name="20% - Accent1 4 41" xfId="28727"/>
    <cellStyle name="20% - Accent1 4 42" xfId="27506"/>
    <cellStyle name="20% - Accent1 4 43" xfId="26297"/>
    <cellStyle name="20% - Accent1 4 44" xfId="29826"/>
    <cellStyle name="20% - Accent1 4 45" xfId="26423"/>
    <cellStyle name="20% - Accent1 4 5" xfId="93"/>
    <cellStyle name="20% - Accent1 4 6" xfId="94"/>
    <cellStyle name="20% - Accent1 4 7" xfId="95"/>
    <cellStyle name="20% - Accent1 4 8" xfId="96"/>
    <cellStyle name="20% - Accent1 4 9" xfId="97"/>
    <cellStyle name="20% - Accent1 5" xfId="98"/>
    <cellStyle name="20% - Accent1 5 10" xfId="3330"/>
    <cellStyle name="20% - Accent1 5 11" xfId="3331"/>
    <cellStyle name="20% - Accent1 5 12" xfId="3332"/>
    <cellStyle name="20% - Accent1 5 13" xfId="3333"/>
    <cellStyle name="20% - Accent1 5 14" xfId="3334"/>
    <cellStyle name="20% - Accent1 5 15" xfId="3335"/>
    <cellStyle name="20% - Accent1 5 16" xfId="3336"/>
    <cellStyle name="20% - Accent1 5 17" xfId="3337"/>
    <cellStyle name="20% - Accent1 5 18" xfId="3338"/>
    <cellStyle name="20% - Accent1 5 19" xfId="3339"/>
    <cellStyle name="20% - Accent1 5 2" xfId="99"/>
    <cellStyle name="20% - Accent1 5 2 2" xfId="23146"/>
    <cellStyle name="20% - Accent1 5 20" xfId="3340"/>
    <cellStyle name="20% - Accent1 5 21" xfId="3341"/>
    <cellStyle name="20% - Accent1 5 22" xfId="3342"/>
    <cellStyle name="20% - Accent1 5 23" xfId="24471"/>
    <cellStyle name="20% - Accent1 5 24" xfId="24886"/>
    <cellStyle name="20% - Accent1 5 25" xfId="26231"/>
    <cellStyle name="20% - Accent1 5 26" xfId="25328"/>
    <cellStyle name="20% - Accent1 5 27" xfId="28125"/>
    <cellStyle name="20% - Accent1 5 28" xfId="28384"/>
    <cellStyle name="20% - Accent1 5 29" xfId="28631"/>
    <cellStyle name="20% - Accent1 5 3" xfId="100"/>
    <cellStyle name="20% - Accent1 5 3 2" xfId="23147"/>
    <cellStyle name="20% - Accent1 5 30" xfId="28881"/>
    <cellStyle name="20% - Accent1 5 31" xfId="29137"/>
    <cellStyle name="20% - Accent1 5 32" xfId="29386"/>
    <cellStyle name="20% - Accent1 5 33" xfId="29613"/>
    <cellStyle name="20% - Accent1 5 34" xfId="29841"/>
    <cellStyle name="20% - Accent1 5 35" xfId="30054"/>
    <cellStyle name="20% - Accent1 5 36" xfId="30268"/>
    <cellStyle name="20% - Accent1 5 37" xfId="30475"/>
    <cellStyle name="20% - Accent1 5 38" xfId="29375"/>
    <cellStyle name="20% - Accent1 5 39" xfId="30840"/>
    <cellStyle name="20% - Accent1 5 4" xfId="101"/>
    <cellStyle name="20% - Accent1 5 40" xfId="31012"/>
    <cellStyle name="20% - Accent1 5 41" xfId="31173"/>
    <cellStyle name="20% - Accent1 5 42" xfId="31314"/>
    <cellStyle name="20% - Accent1 5 43" xfId="31440"/>
    <cellStyle name="20% - Accent1 5 44" xfId="31550"/>
    <cellStyle name="20% - Accent1 5 45" xfId="31643"/>
    <cellStyle name="20% - Accent1 5 5" xfId="102"/>
    <cellStyle name="20% - Accent1 5 6" xfId="103"/>
    <cellStyle name="20% - Accent1 5 7" xfId="104"/>
    <cellStyle name="20% - Accent1 5 8" xfId="105"/>
    <cellStyle name="20% - Accent1 5 9" xfId="106"/>
    <cellStyle name="20% - Accent1 6" xfId="107"/>
    <cellStyle name="20% - Accent1 6 10" xfId="3343"/>
    <cellStyle name="20% - Accent1 6 11" xfId="3344"/>
    <cellStyle name="20% - Accent1 6 12" xfId="3345"/>
    <cellStyle name="20% - Accent1 6 13" xfId="3346"/>
    <cellStyle name="20% - Accent1 6 14" xfId="3347"/>
    <cellStyle name="20% - Accent1 6 15" xfId="3348"/>
    <cellStyle name="20% - Accent1 6 16" xfId="3349"/>
    <cellStyle name="20% - Accent1 6 17" xfId="3350"/>
    <cellStyle name="20% - Accent1 6 18" xfId="3351"/>
    <cellStyle name="20% - Accent1 6 19" xfId="3352"/>
    <cellStyle name="20% - Accent1 6 2" xfId="108"/>
    <cellStyle name="20% - Accent1 6 2 2" xfId="23148"/>
    <cellStyle name="20% - Accent1 6 20" xfId="3353"/>
    <cellStyle name="20% - Accent1 6 21" xfId="3354"/>
    <cellStyle name="20% - Accent1 6 22" xfId="3355"/>
    <cellStyle name="20% - Accent1 6 23" xfId="24472"/>
    <cellStyle name="20% - Accent1 6 24" xfId="24889"/>
    <cellStyle name="20% - Accent1 6 25" xfId="26229"/>
    <cellStyle name="20% - Accent1 6 26" xfId="27815"/>
    <cellStyle name="20% - Accent1 6 27" xfId="27686"/>
    <cellStyle name="20% - Accent1 6 28" xfId="27254"/>
    <cellStyle name="20% - Accent1 6 29" xfId="26259"/>
    <cellStyle name="20% - Accent1 6 3" xfId="109"/>
    <cellStyle name="20% - Accent1 6 3 2" xfId="23149"/>
    <cellStyle name="20% - Accent1 6 30" xfId="26964"/>
    <cellStyle name="20% - Accent1 6 31" xfId="28117"/>
    <cellStyle name="20% - Accent1 6 32" xfId="28375"/>
    <cellStyle name="20% - Accent1 6 33" xfId="28623"/>
    <cellStyle name="20% - Accent1 6 34" xfId="28872"/>
    <cellStyle name="20% - Accent1 6 35" xfId="29128"/>
    <cellStyle name="20% - Accent1 6 36" xfId="29377"/>
    <cellStyle name="20% - Accent1 6 37" xfId="29927"/>
    <cellStyle name="20% - Accent1 6 38" xfId="30374"/>
    <cellStyle name="20% - Accent1 6 39" xfId="29738"/>
    <cellStyle name="20% - Accent1 6 4" xfId="110"/>
    <cellStyle name="20% - Accent1 6 40" xfId="27118"/>
    <cellStyle name="20% - Accent1 6 41" xfId="30468"/>
    <cellStyle name="20% - Accent1 6 42" xfId="27702"/>
    <cellStyle name="20% - Accent1 6 43" xfId="30832"/>
    <cellStyle name="20% - Accent1 6 44" xfId="31006"/>
    <cellStyle name="20% - Accent1 6 45" xfId="31167"/>
    <cellStyle name="20% - Accent1 6 5" xfId="111"/>
    <cellStyle name="20% - Accent1 6 6" xfId="112"/>
    <cellStyle name="20% - Accent1 6 7" xfId="113"/>
    <cellStyle name="20% - Accent1 6 8" xfId="114"/>
    <cellStyle name="20% - Accent1 6 9" xfId="115"/>
    <cellStyle name="20% - Accent1 7" xfId="116"/>
    <cellStyle name="20% - Accent1 7 10" xfId="3356"/>
    <cellStyle name="20% - Accent1 7 11" xfId="3357"/>
    <cellStyle name="20% - Accent1 7 12" xfId="3358"/>
    <cellStyle name="20% - Accent1 7 13" xfId="3359"/>
    <cellStyle name="20% - Accent1 7 14" xfId="3360"/>
    <cellStyle name="20% - Accent1 7 15" xfId="3361"/>
    <cellStyle name="20% - Accent1 7 16" xfId="3362"/>
    <cellStyle name="20% - Accent1 7 17" xfId="3363"/>
    <cellStyle name="20% - Accent1 7 18" xfId="3364"/>
    <cellStyle name="20% - Accent1 7 19" xfId="3365"/>
    <cellStyle name="20% - Accent1 7 2" xfId="117"/>
    <cellStyle name="20% - Accent1 7 2 2" xfId="23150"/>
    <cellStyle name="20% - Accent1 7 20" xfId="3366"/>
    <cellStyle name="20% - Accent1 7 21" xfId="3367"/>
    <cellStyle name="20% - Accent1 7 22" xfId="3368"/>
    <cellStyle name="20% - Accent1 7 23" xfId="24473"/>
    <cellStyle name="20% - Accent1 7 24" xfId="24892"/>
    <cellStyle name="20% - Accent1 7 25" xfId="26227"/>
    <cellStyle name="20% - Accent1 7 26" xfId="25330"/>
    <cellStyle name="20% - Accent1 7 27" xfId="26484"/>
    <cellStyle name="20% - Accent1 7 28" xfId="26008"/>
    <cellStyle name="20% - Accent1 7 29" xfId="26291"/>
    <cellStyle name="20% - Accent1 7 3" xfId="118"/>
    <cellStyle name="20% - Accent1 7 3 2" xfId="23151"/>
    <cellStyle name="20% - Accent1 7 30" xfId="26528"/>
    <cellStyle name="20% - Accent1 7 31" xfId="27067"/>
    <cellStyle name="20% - Accent1 7 32" xfId="27348"/>
    <cellStyle name="20% - Accent1 7 33" xfId="27456"/>
    <cellStyle name="20% - Accent1 7 34" xfId="25053"/>
    <cellStyle name="20% - Accent1 7 35" xfId="26058"/>
    <cellStyle name="20% - Accent1 7 36" xfId="26899"/>
    <cellStyle name="20% - Accent1 7 37" xfId="27030"/>
    <cellStyle name="20% - Accent1 7 38" xfId="26444"/>
    <cellStyle name="20% - Accent1 7 39" xfId="28927"/>
    <cellStyle name="20% - Accent1 7 4" xfId="119"/>
    <cellStyle name="20% - Accent1 7 40" xfId="28069"/>
    <cellStyle name="20% - Accent1 7 41" xfId="26860"/>
    <cellStyle name="20% - Accent1 7 42" xfId="27838"/>
    <cellStyle name="20% - Accent1 7 43" xfId="27198"/>
    <cellStyle name="20% - Accent1 7 44" xfId="29119"/>
    <cellStyle name="20% - Accent1 7 45" xfId="26500"/>
    <cellStyle name="20% - Accent1 7 5" xfId="120"/>
    <cellStyle name="20% - Accent1 7 6" xfId="121"/>
    <cellStyle name="20% - Accent1 7 7" xfId="122"/>
    <cellStyle name="20% - Accent1 7 8" xfId="123"/>
    <cellStyle name="20% - Accent1 7 9" xfId="124"/>
    <cellStyle name="20% - Accent1 8" xfId="125"/>
    <cellStyle name="20% - Accent1 8 10" xfId="24895"/>
    <cellStyle name="20% - Accent1 8 11" xfId="26224"/>
    <cellStyle name="20% - Accent1 8 12" xfId="26876"/>
    <cellStyle name="20% - Accent1 8 13" xfId="28129"/>
    <cellStyle name="20% - Accent1 8 14" xfId="28389"/>
    <cellStyle name="20% - Accent1 8 15" xfId="28634"/>
    <cellStyle name="20% - Accent1 8 16" xfId="28885"/>
    <cellStyle name="20% - Accent1 8 17" xfId="29141"/>
    <cellStyle name="20% - Accent1 8 18" xfId="29390"/>
    <cellStyle name="20% - Accent1 8 19" xfId="29617"/>
    <cellStyle name="20% - Accent1 8 2" xfId="126"/>
    <cellStyle name="20% - Accent1 8 2 2" xfId="23153"/>
    <cellStyle name="20% - Accent1 8 20" xfId="29843"/>
    <cellStyle name="20% - Accent1 8 21" xfId="30056"/>
    <cellStyle name="20% - Accent1 8 22" xfId="30273"/>
    <cellStyle name="20% - Accent1 8 23" xfId="25172"/>
    <cellStyle name="20% - Accent1 8 24" xfId="30661"/>
    <cellStyle name="20% - Accent1 8 25" xfId="30842"/>
    <cellStyle name="20% - Accent1 8 26" xfId="31014"/>
    <cellStyle name="20% - Accent1 8 27" xfId="31174"/>
    <cellStyle name="20% - Accent1 8 28" xfId="31315"/>
    <cellStyle name="20% - Accent1 8 29" xfId="31441"/>
    <cellStyle name="20% - Accent1 8 3" xfId="3369"/>
    <cellStyle name="20% - Accent1 8 30" xfId="31551"/>
    <cellStyle name="20% - Accent1 8 31" xfId="31644"/>
    <cellStyle name="20% - Accent1 8 4" xfId="3370"/>
    <cellStyle name="20% - Accent1 8 5" xfId="3371"/>
    <cellStyle name="20% - Accent1 8 6" xfId="23074"/>
    <cellStyle name="20% - Accent1 8 7" xfId="23152"/>
    <cellStyle name="20% - Accent1 8 8" xfId="24037"/>
    <cellStyle name="20% - Accent1 8 9" xfId="24474"/>
    <cellStyle name="20% - Accent1 8_Upload" xfId="127"/>
    <cellStyle name="20% - Accent1 9" xfId="128"/>
    <cellStyle name="20% - Accent1 9 10" xfId="24897"/>
    <cellStyle name="20% - Accent1 9 11" xfId="26223"/>
    <cellStyle name="20% - Accent1 9 12" xfId="26949"/>
    <cellStyle name="20% - Accent1 9 13" xfId="27604"/>
    <cellStyle name="20% - Accent1 9 14" xfId="27528"/>
    <cellStyle name="20% - Accent1 9 15" xfId="27075"/>
    <cellStyle name="20% - Accent1 9 16" xfId="26373"/>
    <cellStyle name="20% - Accent1 9 17" xfId="25044"/>
    <cellStyle name="20% - Accent1 9 18" xfId="26361"/>
    <cellStyle name="20% - Accent1 9 19" xfId="26210"/>
    <cellStyle name="20% - Accent1 9 2" xfId="129"/>
    <cellStyle name="20% - Accent1 9 2 2" xfId="23155"/>
    <cellStyle name="20% - Accent1 9 20" xfId="27820"/>
    <cellStyle name="20% - Accent1 9 21" xfId="25775"/>
    <cellStyle name="20% - Accent1 9 22" xfId="27952"/>
    <cellStyle name="20% - Accent1 9 23" xfId="28780"/>
    <cellStyle name="20% - Accent1 9 24" xfId="30662"/>
    <cellStyle name="20% - Accent1 9 25" xfId="25891"/>
    <cellStyle name="20% - Accent1 9 26" xfId="27257"/>
    <cellStyle name="20% - Accent1 9 27" xfId="29050"/>
    <cellStyle name="20% - Accent1 9 28" xfId="27169"/>
    <cellStyle name="20% - Accent1 9 29" xfId="29371"/>
    <cellStyle name="20% - Accent1 9 3" xfId="3372"/>
    <cellStyle name="20% - Accent1 9 30" xfId="26294"/>
    <cellStyle name="20% - Accent1 9 31" xfId="30256"/>
    <cellStyle name="20% - Accent1 9 4" xfId="3373"/>
    <cellStyle name="20% - Accent1 9 5" xfId="3374"/>
    <cellStyle name="20% - Accent1 9 6" xfId="23073"/>
    <cellStyle name="20% - Accent1 9 7" xfId="23154"/>
    <cellStyle name="20% - Accent1 9 8" xfId="24038"/>
    <cellStyle name="20% - Accent1 9 9" xfId="24475"/>
    <cellStyle name="20% - Accent1 9_Upload" xfId="130"/>
    <cellStyle name="20% - Accent2" xfId="32011" builtinId="34" customBuiltin="1"/>
    <cellStyle name="20% - Accent2 10" xfId="131"/>
    <cellStyle name="20% - Accent2 10 10" xfId="24898"/>
    <cellStyle name="20% - Accent2 10 11" xfId="26221"/>
    <cellStyle name="20% - Accent2 10 12" xfId="25332"/>
    <cellStyle name="20% - Accent2 10 13" xfId="26336"/>
    <cellStyle name="20% - Accent2 10 14" xfId="26007"/>
    <cellStyle name="20% - Accent2 10 15" xfId="26884"/>
    <cellStyle name="20% - Accent2 10 16" xfId="26994"/>
    <cellStyle name="20% - Accent2 10 17" xfId="25976"/>
    <cellStyle name="20% - Accent2 10 18" xfId="26832"/>
    <cellStyle name="20% - Accent2 10 19" xfId="25698"/>
    <cellStyle name="20% - Accent2 10 2" xfId="132"/>
    <cellStyle name="20% - Accent2 10 2 2" xfId="23157"/>
    <cellStyle name="20% - Accent2 10 20" xfId="25495"/>
    <cellStyle name="20% - Accent2 10 21" xfId="28279"/>
    <cellStyle name="20% - Accent2 10 22" xfId="28536"/>
    <cellStyle name="20% - Accent2 10 23" xfId="25757"/>
    <cellStyle name="20% - Accent2 10 24" xfId="27045"/>
    <cellStyle name="20% - Accent2 10 25" xfId="28678"/>
    <cellStyle name="20% - Accent2 10 26" xfId="29142"/>
    <cellStyle name="20% - Accent2 10 27" xfId="30702"/>
    <cellStyle name="20% - Accent2 10 28" xfId="25352"/>
    <cellStyle name="20% - Accent2 10 29" xfId="28273"/>
    <cellStyle name="20% - Accent2 10 3" xfId="3375"/>
    <cellStyle name="20% - Accent2 10 30" xfId="28189"/>
    <cellStyle name="20% - Accent2 10 31" xfId="30593"/>
    <cellStyle name="20% - Accent2 10 4" xfId="3376"/>
    <cellStyle name="20% - Accent2 10 5" xfId="3377"/>
    <cellStyle name="20% - Accent2 10 6" xfId="23072"/>
    <cellStyle name="20% - Accent2 10 7" xfId="23156"/>
    <cellStyle name="20% - Accent2 10 8" xfId="24039"/>
    <cellStyle name="20% - Accent2 10 9" xfId="24476"/>
    <cellStyle name="20% - Accent2 10_Upload" xfId="133"/>
    <cellStyle name="20% - Accent2 11" xfId="134"/>
    <cellStyle name="20% - Accent2 11 10" xfId="24899"/>
    <cellStyle name="20% - Accent2 11 11" xfId="26219"/>
    <cellStyle name="20% - Accent2 11 12" xfId="26623"/>
    <cellStyle name="20% - Accent2 11 13" xfId="25778"/>
    <cellStyle name="20% - Accent2 11 14" xfId="27954"/>
    <cellStyle name="20% - Accent2 11 15" xfId="27083"/>
    <cellStyle name="20% - Accent2 11 16" xfId="24850"/>
    <cellStyle name="20% - Accent2 11 17" xfId="27782"/>
    <cellStyle name="20% - Accent2 11 18" xfId="27017"/>
    <cellStyle name="20% - Accent2 11 19" xfId="27331"/>
    <cellStyle name="20% - Accent2 11 2" xfId="135"/>
    <cellStyle name="20% - Accent2 11 2 2" xfId="23159"/>
    <cellStyle name="20% - Accent2 11 20" xfId="24946"/>
    <cellStyle name="20% - Accent2 11 21" xfId="26165"/>
    <cellStyle name="20% - Accent2 11 22" xfId="26634"/>
    <cellStyle name="20% - Accent2 11 23" xfId="30039"/>
    <cellStyle name="20% - Accent2 11 24" xfId="29042"/>
    <cellStyle name="20% - Accent2 11 25" xfId="30575"/>
    <cellStyle name="20% - Accent2 11 26" xfId="28713"/>
    <cellStyle name="20% - Accent2 11 27" xfId="29250"/>
    <cellStyle name="20% - Accent2 11 28" xfId="28867"/>
    <cellStyle name="20% - Accent2 11 29" xfId="28711"/>
    <cellStyle name="20% - Accent2 11 3" xfId="3378"/>
    <cellStyle name="20% - Accent2 11 30" xfId="29945"/>
    <cellStyle name="20% - Accent2 11 31" xfId="28863"/>
    <cellStyle name="20% - Accent2 11 4" xfId="3379"/>
    <cellStyle name="20% - Accent2 11 5" xfId="3380"/>
    <cellStyle name="20% - Accent2 11 6" xfId="23071"/>
    <cellStyle name="20% - Accent2 11 7" xfId="23158"/>
    <cellStyle name="20% - Accent2 11 8" xfId="24040"/>
    <cellStyle name="20% - Accent2 11 9" xfId="24477"/>
    <cellStyle name="20% - Accent2 11_Upload" xfId="136"/>
    <cellStyle name="20% - Accent2 12" xfId="137"/>
    <cellStyle name="20% - Accent2 12 10" xfId="24901"/>
    <cellStyle name="20% - Accent2 12 11" xfId="26218"/>
    <cellStyle name="20% - Accent2 12 12" xfId="26549"/>
    <cellStyle name="20% - Accent2 12 13" xfId="26312"/>
    <cellStyle name="20% - Accent2 12 14" xfId="26893"/>
    <cellStyle name="20% - Accent2 12 15" xfId="28103"/>
    <cellStyle name="20% - Accent2 12 16" xfId="28361"/>
    <cellStyle name="20% - Accent2 12 17" xfId="28607"/>
    <cellStyle name="20% - Accent2 12 18" xfId="28856"/>
    <cellStyle name="20% - Accent2 12 19" xfId="29115"/>
    <cellStyle name="20% - Accent2 12 2" xfId="138"/>
    <cellStyle name="20% - Accent2 12 2 2" xfId="23161"/>
    <cellStyle name="20% - Accent2 12 20" xfId="29365"/>
    <cellStyle name="20% - Accent2 12 21" xfId="29600"/>
    <cellStyle name="20% - Accent2 12 22" xfId="29824"/>
    <cellStyle name="20% - Accent2 12 23" xfId="30478"/>
    <cellStyle name="20% - Accent2 12 24" xfId="26302"/>
    <cellStyle name="20% - Accent2 12 25" xfId="27745"/>
    <cellStyle name="20% - Accent2 12 26" xfId="30648"/>
    <cellStyle name="20% - Accent2 12 27" xfId="30826"/>
    <cellStyle name="20% - Accent2 12 28" xfId="31000"/>
    <cellStyle name="20% - Accent2 12 29" xfId="31163"/>
    <cellStyle name="20% - Accent2 12 3" xfId="3381"/>
    <cellStyle name="20% - Accent2 12 30" xfId="31308"/>
    <cellStyle name="20% - Accent2 12 31" xfId="31435"/>
    <cellStyle name="20% - Accent2 12 4" xfId="3382"/>
    <cellStyle name="20% - Accent2 12 5" xfId="3383"/>
    <cellStyle name="20% - Accent2 12 6" xfId="23070"/>
    <cellStyle name="20% - Accent2 12 7" xfId="23160"/>
    <cellStyle name="20% - Accent2 12 8" xfId="24041"/>
    <cellStyle name="20% - Accent2 12 9" xfId="24478"/>
    <cellStyle name="20% - Accent2 12_Upload" xfId="139"/>
    <cellStyle name="20% - Accent2 13" xfId="140"/>
    <cellStyle name="20% - Accent2 13 10" xfId="24903"/>
    <cellStyle name="20% - Accent2 13 11" xfId="26216"/>
    <cellStyle name="20% - Accent2 13 12" xfId="27818"/>
    <cellStyle name="20% - Accent2 13 13" xfId="28130"/>
    <cellStyle name="20% - Accent2 13 14" xfId="28391"/>
    <cellStyle name="20% - Accent2 13 15" xfId="28635"/>
    <cellStyle name="20% - Accent2 13 16" xfId="28887"/>
    <cellStyle name="20% - Accent2 13 17" xfId="29143"/>
    <cellStyle name="20% - Accent2 13 18" xfId="29392"/>
    <cellStyle name="20% - Accent2 13 19" xfId="29618"/>
    <cellStyle name="20% - Accent2 13 2" xfId="141"/>
    <cellStyle name="20% - Accent2 13 2 2" xfId="23163"/>
    <cellStyle name="20% - Accent2 13 20" xfId="29844"/>
    <cellStyle name="20% - Accent2 13 21" xfId="30058"/>
    <cellStyle name="20% - Accent2 13 22" xfId="30274"/>
    <cellStyle name="20% - Accent2 13 23" xfId="30479"/>
    <cellStyle name="20% - Accent2 13 24" xfId="30249"/>
    <cellStyle name="20% - Accent2 13 25" xfId="30843"/>
    <cellStyle name="20% - Accent2 13 26" xfId="31015"/>
    <cellStyle name="20% - Accent2 13 27" xfId="31175"/>
    <cellStyle name="20% - Accent2 13 28" xfId="31316"/>
    <cellStyle name="20% - Accent2 13 29" xfId="31442"/>
    <cellStyle name="20% - Accent2 13 3" xfId="3384"/>
    <cellStyle name="20% - Accent2 13 30" xfId="31552"/>
    <cellStyle name="20% - Accent2 13 31" xfId="31645"/>
    <cellStyle name="20% - Accent2 13 4" xfId="3385"/>
    <cellStyle name="20% - Accent2 13 5" xfId="3386"/>
    <cellStyle name="20% - Accent2 13 6" xfId="23069"/>
    <cellStyle name="20% - Accent2 13 7" xfId="23162"/>
    <cellStyle name="20% - Accent2 13 8" xfId="24042"/>
    <cellStyle name="20% - Accent2 13 9" xfId="24479"/>
    <cellStyle name="20% - Accent2 13_Upload" xfId="142"/>
    <cellStyle name="20% - Accent2 14" xfId="143"/>
    <cellStyle name="20% - Accent2 14 10" xfId="24905"/>
    <cellStyle name="20% - Accent2 14 11" xfId="26215"/>
    <cellStyle name="20% - Accent2 14 12" xfId="27821"/>
    <cellStyle name="20% - Accent2 14 13" xfId="28131"/>
    <cellStyle name="20% - Accent2 14 14" xfId="28392"/>
    <cellStyle name="20% - Accent2 14 15" xfId="28636"/>
    <cellStyle name="20% - Accent2 14 16" xfId="28888"/>
    <cellStyle name="20% - Accent2 14 17" xfId="29144"/>
    <cellStyle name="20% - Accent2 14 18" xfId="29393"/>
    <cellStyle name="20% - Accent2 14 19" xfId="29619"/>
    <cellStyle name="20% - Accent2 14 2" xfId="144"/>
    <cellStyle name="20% - Accent2 14 2 2" xfId="23165"/>
    <cellStyle name="20% - Accent2 14 20" xfId="29845"/>
    <cellStyle name="20% - Accent2 14 21" xfId="30059"/>
    <cellStyle name="20% - Accent2 14 22" xfId="30275"/>
    <cellStyle name="20% - Accent2 14 23" xfId="30480"/>
    <cellStyle name="20% - Accent2 14 24" xfId="30663"/>
    <cellStyle name="20% - Accent2 14 25" xfId="30844"/>
    <cellStyle name="20% - Accent2 14 26" xfId="31016"/>
    <cellStyle name="20% - Accent2 14 27" xfId="31176"/>
    <cellStyle name="20% - Accent2 14 28" xfId="31317"/>
    <cellStyle name="20% - Accent2 14 29" xfId="31443"/>
    <cellStyle name="20% - Accent2 14 3" xfId="3387"/>
    <cellStyle name="20% - Accent2 14 30" xfId="31553"/>
    <cellStyle name="20% - Accent2 14 31" xfId="31646"/>
    <cellStyle name="20% - Accent2 14 4" xfId="3388"/>
    <cellStyle name="20% - Accent2 14 5" xfId="3389"/>
    <cellStyle name="20% - Accent2 14 6" xfId="23068"/>
    <cellStyle name="20% - Accent2 14 7" xfId="23164"/>
    <cellStyle name="20% - Accent2 14 8" xfId="24043"/>
    <cellStyle name="20% - Accent2 14 9" xfId="24480"/>
    <cellStyle name="20% - Accent2 14_Upload" xfId="145"/>
    <cellStyle name="20% - Accent2 15" xfId="146"/>
    <cellStyle name="20% - Accent2 15 10" xfId="24907"/>
    <cellStyle name="20% - Accent2 15 11" xfId="26213"/>
    <cellStyle name="20% - Accent2 15 12" xfId="26874"/>
    <cellStyle name="20% - Accent2 15 13" xfId="28132"/>
    <cellStyle name="20% - Accent2 15 14" xfId="28393"/>
    <cellStyle name="20% - Accent2 15 15" xfId="28637"/>
    <cellStyle name="20% - Accent2 15 16" xfId="28889"/>
    <cellStyle name="20% - Accent2 15 17" xfId="29145"/>
    <cellStyle name="20% - Accent2 15 18" xfId="29394"/>
    <cellStyle name="20% - Accent2 15 19" xfId="29620"/>
    <cellStyle name="20% - Accent2 15 2" xfId="147"/>
    <cellStyle name="20% - Accent2 15 2 2" xfId="23167"/>
    <cellStyle name="20% - Accent2 15 20" xfId="29846"/>
    <cellStyle name="20% - Accent2 15 21" xfId="30060"/>
    <cellStyle name="20% - Accent2 15 22" xfId="30276"/>
    <cellStyle name="20% - Accent2 15 23" xfId="30481"/>
    <cellStyle name="20% - Accent2 15 24" xfId="30664"/>
    <cellStyle name="20% - Accent2 15 25" xfId="30845"/>
    <cellStyle name="20% - Accent2 15 26" xfId="31017"/>
    <cellStyle name="20% - Accent2 15 27" xfId="31177"/>
    <cellStyle name="20% - Accent2 15 28" xfId="31318"/>
    <cellStyle name="20% - Accent2 15 29" xfId="31444"/>
    <cellStyle name="20% - Accent2 15 3" xfId="3390"/>
    <cellStyle name="20% - Accent2 15 30" xfId="31554"/>
    <cellStyle name="20% - Accent2 15 31" xfId="31647"/>
    <cellStyle name="20% - Accent2 15 4" xfId="3391"/>
    <cellStyle name="20% - Accent2 15 5" xfId="3392"/>
    <cellStyle name="20% - Accent2 15 6" xfId="23067"/>
    <cellStyle name="20% - Accent2 15 7" xfId="23166"/>
    <cellStyle name="20% - Accent2 15 8" xfId="24044"/>
    <cellStyle name="20% - Accent2 15 9" xfId="24481"/>
    <cellStyle name="20% - Accent2 15_Upload" xfId="148"/>
    <cellStyle name="20% - Accent2 16" xfId="149"/>
    <cellStyle name="20% - Accent2 16 10" xfId="24909"/>
    <cellStyle name="20% - Accent2 16 11" xfId="26211"/>
    <cellStyle name="20% - Accent2 16 12" xfId="26947"/>
    <cellStyle name="20% - Accent2 16 13" xfId="28133"/>
    <cellStyle name="20% - Accent2 16 14" xfId="28394"/>
    <cellStyle name="20% - Accent2 16 15" xfId="28638"/>
    <cellStyle name="20% - Accent2 16 16" xfId="28890"/>
    <cellStyle name="20% - Accent2 16 17" xfId="29146"/>
    <cellStyle name="20% - Accent2 16 18" xfId="29395"/>
    <cellStyle name="20% - Accent2 16 19" xfId="29621"/>
    <cellStyle name="20% - Accent2 16 2" xfId="150"/>
    <cellStyle name="20% - Accent2 16 2 2" xfId="23169"/>
    <cellStyle name="20% - Accent2 16 20" xfId="29847"/>
    <cellStyle name="20% - Accent2 16 21" xfId="30061"/>
    <cellStyle name="20% - Accent2 16 22" xfId="30277"/>
    <cellStyle name="20% - Accent2 16 23" xfId="30482"/>
    <cellStyle name="20% - Accent2 16 24" xfId="30665"/>
    <cellStyle name="20% - Accent2 16 25" xfId="30846"/>
    <cellStyle name="20% - Accent2 16 26" xfId="31018"/>
    <cellStyle name="20% - Accent2 16 27" xfId="31178"/>
    <cellStyle name="20% - Accent2 16 28" xfId="31319"/>
    <cellStyle name="20% - Accent2 16 29" xfId="31445"/>
    <cellStyle name="20% - Accent2 16 3" xfId="3393"/>
    <cellStyle name="20% - Accent2 16 30" xfId="31555"/>
    <cellStyle name="20% - Accent2 16 31" xfId="31648"/>
    <cellStyle name="20% - Accent2 16 4" xfId="3394"/>
    <cellStyle name="20% - Accent2 16 5" xfId="3395"/>
    <cellStyle name="20% - Accent2 16 6" xfId="23066"/>
    <cellStyle name="20% - Accent2 16 7" xfId="23168"/>
    <cellStyle name="20% - Accent2 16 8" xfId="24045"/>
    <cellStyle name="20% - Accent2 16 9" xfId="24482"/>
    <cellStyle name="20% - Accent2 16_Upload" xfId="151"/>
    <cellStyle name="20% - Accent2 17" xfId="152"/>
    <cellStyle name="20% - Accent2 17 10" xfId="24910"/>
    <cellStyle name="20% - Accent2 17 11" xfId="26209"/>
    <cellStyle name="20% - Accent2 17 12" xfId="25336"/>
    <cellStyle name="20% - Accent2 17 13" xfId="28134"/>
    <cellStyle name="20% - Accent2 17 14" xfId="28395"/>
    <cellStyle name="20% - Accent2 17 15" xfId="28639"/>
    <cellStyle name="20% - Accent2 17 16" xfId="28891"/>
    <cellStyle name="20% - Accent2 17 17" xfId="29147"/>
    <cellStyle name="20% - Accent2 17 18" xfId="29396"/>
    <cellStyle name="20% - Accent2 17 19" xfId="29622"/>
    <cellStyle name="20% - Accent2 17 2" xfId="153"/>
    <cellStyle name="20% - Accent2 17 2 2" xfId="23171"/>
    <cellStyle name="20% - Accent2 17 20" xfId="29848"/>
    <cellStyle name="20% - Accent2 17 21" xfId="30062"/>
    <cellStyle name="20% - Accent2 17 22" xfId="30278"/>
    <cellStyle name="20% - Accent2 17 23" xfId="27200"/>
    <cellStyle name="20% - Accent2 17 24" xfId="30666"/>
    <cellStyle name="20% - Accent2 17 25" xfId="30847"/>
    <cellStyle name="20% - Accent2 17 26" xfId="31019"/>
    <cellStyle name="20% - Accent2 17 27" xfId="31179"/>
    <cellStyle name="20% - Accent2 17 28" xfId="31320"/>
    <cellStyle name="20% - Accent2 17 29" xfId="31446"/>
    <cellStyle name="20% - Accent2 17 3" xfId="3396"/>
    <cellStyle name="20% - Accent2 17 30" xfId="31556"/>
    <cellStyle name="20% - Accent2 17 31" xfId="31649"/>
    <cellStyle name="20% - Accent2 17 4" xfId="3397"/>
    <cellStyle name="20% - Accent2 17 5" xfId="3398"/>
    <cellStyle name="20% - Accent2 17 6" xfId="23065"/>
    <cellStyle name="20% - Accent2 17 7" xfId="23170"/>
    <cellStyle name="20% - Accent2 17 8" xfId="24046"/>
    <cellStyle name="20% - Accent2 17 9" xfId="24483"/>
    <cellStyle name="20% - Accent2 17_Upload" xfId="154"/>
    <cellStyle name="20% - Accent2 18" xfId="155"/>
    <cellStyle name="20% - Accent2 18 10" xfId="24912"/>
    <cellStyle name="20% - Accent2 18 11" xfId="26207"/>
    <cellStyle name="20% - Accent2 18 12" xfId="27822"/>
    <cellStyle name="20% - Accent2 18 13" xfId="25774"/>
    <cellStyle name="20% - Accent2 18 14" xfId="25472"/>
    <cellStyle name="20% - Accent2 18 15" xfId="25151"/>
    <cellStyle name="20% - Accent2 18 16" xfId="27570"/>
    <cellStyle name="20% - Accent2 18 17" xfId="26513"/>
    <cellStyle name="20% - Accent2 18 18" xfId="27161"/>
    <cellStyle name="20% - Accent2 18 19" xfId="27283"/>
    <cellStyle name="20% - Accent2 18 2" xfId="156"/>
    <cellStyle name="20% - Accent2 18 2 2" xfId="23173"/>
    <cellStyle name="20% - Accent2 18 20" xfId="27287"/>
    <cellStyle name="20% - Accent2 18 21" xfId="27076"/>
    <cellStyle name="20% - Accent2 18 22" xfId="27225"/>
    <cellStyle name="20% - Accent2 18 23" xfId="26904"/>
    <cellStyle name="20% - Accent2 18 24" xfId="26656"/>
    <cellStyle name="20% - Accent2 18 25" xfId="28402"/>
    <cellStyle name="20% - Accent2 18 26" xfId="30756"/>
    <cellStyle name="20% - Accent2 18 27" xfId="30237"/>
    <cellStyle name="20% - Accent2 18 28" xfId="27857"/>
    <cellStyle name="20% - Accent2 18 29" xfId="29657"/>
    <cellStyle name="20% - Accent2 18 3" xfId="3399"/>
    <cellStyle name="20% - Accent2 18 30" xfId="30098"/>
    <cellStyle name="20% - Accent2 18 31" xfId="28658"/>
    <cellStyle name="20% - Accent2 18 4" xfId="3400"/>
    <cellStyle name="20% - Accent2 18 5" xfId="3401"/>
    <cellStyle name="20% - Accent2 18 6" xfId="23064"/>
    <cellStyle name="20% - Accent2 18 7" xfId="23172"/>
    <cellStyle name="20% - Accent2 18 8" xfId="24047"/>
    <cellStyle name="20% - Accent2 18 9" xfId="24484"/>
    <cellStyle name="20% - Accent2 18_Upload" xfId="157"/>
    <cellStyle name="20% - Accent2 19" xfId="158"/>
    <cellStyle name="20% - Accent2 19 10" xfId="24913"/>
    <cellStyle name="20% - Accent2 19 11" xfId="26206"/>
    <cellStyle name="20% - Accent2 19 12" xfId="26873"/>
    <cellStyle name="20% - Accent2 19 13" xfId="26955"/>
    <cellStyle name="20% - Accent2 19 14" xfId="24814"/>
    <cellStyle name="20% - Accent2 19 15" xfId="27912"/>
    <cellStyle name="20% - Accent2 19 16" xfId="27680"/>
    <cellStyle name="20% - Accent2 19 17" xfId="26337"/>
    <cellStyle name="20% - Accent2 19 18" xfId="26255"/>
    <cellStyle name="20% - Accent2 19 19" xfId="26536"/>
    <cellStyle name="20% - Accent2 19 2" xfId="159"/>
    <cellStyle name="20% - Accent2 19 2 2" xfId="23175"/>
    <cellStyle name="20% - Accent2 19 20" xfId="27012"/>
    <cellStyle name="20% - Accent2 19 21" xfId="25030"/>
    <cellStyle name="20% - Accent2 19 22" xfId="27232"/>
    <cellStyle name="20% - Accent2 19 23" xfId="27626"/>
    <cellStyle name="20% - Accent2 19 24" xfId="26137"/>
    <cellStyle name="20% - Accent2 19 25" xfId="25183"/>
    <cellStyle name="20% - Accent2 19 26" xfId="30545"/>
    <cellStyle name="20% - Accent2 19 27" xfId="25275"/>
    <cellStyle name="20% - Accent2 19 28" xfId="29597"/>
    <cellStyle name="20% - Accent2 19 29" xfId="27501"/>
    <cellStyle name="20% - Accent2 19 3" xfId="3402"/>
    <cellStyle name="20% - Accent2 19 30" xfId="30158"/>
    <cellStyle name="20% - Accent2 19 31" xfId="30232"/>
    <cellStyle name="20% - Accent2 19 4" xfId="3403"/>
    <cellStyle name="20% - Accent2 19 5" xfId="3404"/>
    <cellStyle name="20% - Accent2 19 6" xfId="23063"/>
    <cellStyle name="20% - Accent2 19 7" xfId="23174"/>
    <cellStyle name="20% - Accent2 19 8" xfId="24048"/>
    <cellStyle name="20% - Accent2 19 9" xfId="24485"/>
    <cellStyle name="20% - Accent2 19_Upload" xfId="160"/>
    <cellStyle name="20% - Accent2 2" xfId="161"/>
    <cellStyle name="20% - Accent2 2 10" xfId="162"/>
    <cellStyle name="20% - Accent2 2 11" xfId="163"/>
    <cellStyle name="20% - Accent2 2 12" xfId="164"/>
    <cellStyle name="20% - Accent2 2 13" xfId="165"/>
    <cellStyle name="20% - Accent2 2 14" xfId="3405"/>
    <cellStyle name="20% - Accent2 2 15" xfId="3406"/>
    <cellStyle name="20% - Accent2 2 16" xfId="3407"/>
    <cellStyle name="20% - Accent2 2 17" xfId="3408"/>
    <cellStyle name="20% - Accent2 2 18" xfId="3409"/>
    <cellStyle name="20% - Accent2 2 19" xfId="3410"/>
    <cellStyle name="20% - Accent2 2 2" xfId="166"/>
    <cellStyle name="20% - Accent2 2 2 10" xfId="3411"/>
    <cellStyle name="20% - Accent2 2 2 11" xfId="3413"/>
    <cellStyle name="20% - Accent2 2 2 12" xfId="3414"/>
    <cellStyle name="20% - Accent2 2 2 13" xfId="3415"/>
    <cellStyle name="20% - Accent2 2 2 14" xfId="3416"/>
    <cellStyle name="20% - Accent2 2 2 15" xfId="3417"/>
    <cellStyle name="20% - Accent2 2 2 16" xfId="3418"/>
    <cellStyle name="20% - Accent2 2 2 17" xfId="3419"/>
    <cellStyle name="20% - Accent2 2 2 18" xfId="3420"/>
    <cellStyle name="20% - Accent2 2 2 19" xfId="3421"/>
    <cellStyle name="20% - Accent2 2 2 2" xfId="167"/>
    <cellStyle name="20% - Accent2 2 2 2 2" xfId="23176"/>
    <cellStyle name="20% - Accent2 2 2 20" xfId="3422"/>
    <cellStyle name="20% - Accent2 2 2 21" xfId="6434"/>
    <cellStyle name="20% - Accent2 2 2 22" xfId="12526"/>
    <cellStyle name="20% - Accent2 2 2 23" xfId="13838"/>
    <cellStyle name="20% - Accent2 2 2 24" xfId="15108"/>
    <cellStyle name="20% - Accent2 2 2 25" xfId="16362"/>
    <cellStyle name="20% - Accent2 2 2 26" xfId="17558"/>
    <cellStyle name="20% - Accent2 2 2 27" xfId="18677"/>
    <cellStyle name="20% - Accent2 2 2 28" xfId="19697"/>
    <cellStyle name="20% - Accent2 2 2 29" xfId="20611"/>
    <cellStyle name="20% - Accent2 2 2 3" xfId="168"/>
    <cellStyle name="20% - Accent2 2 2 3 2" xfId="23177"/>
    <cellStyle name="20% - Accent2 2 2 30" xfId="21321"/>
    <cellStyle name="20% - Accent2 2 2 31" xfId="22009"/>
    <cellStyle name="20% - Accent2 2 2 32" xfId="22078"/>
    <cellStyle name="20% - Accent2 2 2 33" xfId="22104"/>
    <cellStyle name="20% - Accent2 2 2 34" xfId="22418"/>
    <cellStyle name="20% - Accent2 2 2 35" xfId="22096"/>
    <cellStyle name="20% - Accent2 2 2 36" xfId="22426"/>
    <cellStyle name="20% - Accent2 2 2 37" xfId="22086"/>
    <cellStyle name="20% - Accent2 2 2 38" xfId="22436"/>
    <cellStyle name="20% - Accent2 2 2 39" xfId="22444"/>
    <cellStyle name="20% - Accent2 2 2 4" xfId="169"/>
    <cellStyle name="20% - Accent2 2 2 4 2" xfId="23178"/>
    <cellStyle name="20% - Accent2 2 2 40" xfId="22450"/>
    <cellStyle name="20% - Accent2 2 2 41" xfId="22456"/>
    <cellStyle name="20% - Accent2 2 2 42" xfId="22461"/>
    <cellStyle name="20% - Accent2 2 2 43" xfId="22478"/>
    <cellStyle name="20% - Accent2 2 2 44" xfId="22601"/>
    <cellStyle name="20% - Accent2 2 2 45" xfId="22549"/>
    <cellStyle name="20% - Accent2 2 2 46" xfId="22588"/>
    <cellStyle name="20% - Accent2 2 2 47" xfId="22585"/>
    <cellStyle name="20% - Accent2 2 2 48" xfId="22675"/>
    <cellStyle name="20% - Accent2 2 2 49" xfId="22714"/>
    <cellStyle name="20% - Accent2 2 2 5" xfId="170"/>
    <cellStyle name="20% - Accent2 2 2 5 2" xfId="23179"/>
    <cellStyle name="20% - Accent2 2 2 50" xfId="22817"/>
    <cellStyle name="20% - Accent2 2 2 51" xfId="22830"/>
    <cellStyle name="20% - Accent2 2 2 52" xfId="22718"/>
    <cellStyle name="20% - Accent2 2 2 53" xfId="23866"/>
    <cellStyle name="20% - Accent2 2 2 54" xfId="23939"/>
    <cellStyle name="20% - Accent2 2 2 55" xfId="23967"/>
    <cellStyle name="20% - Accent2 2 2 56" xfId="23983"/>
    <cellStyle name="20% - Accent2 2 2 57" xfId="24289"/>
    <cellStyle name="20% - Accent2 2 2 58" xfId="24301"/>
    <cellStyle name="20% - Accent2 2 2 59" xfId="24440"/>
    <cellStyle name="20% - Accent2 2 2 6" xfId="171"/>
    <cellStyle name="20% - Accent2 2 2 60" xfId="24306"/>
    <cellStyle name="20% - Accent2 2 2 61" xfId="24425"/>
    <cellStyle name="20% - Accent2 2 2 62" xfId="24748"/>
    <cellStyle name="20% - Accent2 2 2 63" xfId="31739"/>
    <cellStyle name="20% - Accent2 2 2 64" xfId="31870"/>
    <cellStyle name="20% - Accent2 2 2 65" xfId="31793"/>
    <cellStyle name="20% - Accent2 2 2 66" xfId="31898"/>
    <cellStyle name="20% - Accent2 2 2 67" xfId="31903"/>
    <cellStyle name="20% - Accent2 2 2 68" xfId="31971"/>
    <cellStyle name="20% - Accent2 2 2 7" xfId="172"/>
    <cellStyle name="20% - Accent2 2 2 8" xfId="173"/>
    <cellStyle name="20% - Accent2 2 2 9" xfId="174"/>
    <cellStyle name="20% - Accent2 2 2_Pricing" xfId="3423"/>
    <cellStyle name="20% - Accent2 2 20" xfId="3424"/>
    <cellStyle name="20% - Accent2 2 21" xfId="3425"/>
    <cellStyle name="20% - Accent2 2 22" xfId="3426"/>
    <cellStyle name="20% - Accent2 2 23" xfId="3427"/>
    <cellStyle name="20% - Accent2 2 24" xfId="3428"/>
    <cellStyle name="20% - Accent2 2 25" xfId="3429"/>
    <cellStyle name="20% - Accent2 2 26" xfId="3430"/>
    <cellStyle name="20% - Accent2 2 27" xfId="6458"/>
    <cellStyle name="20% - Accent2 2 28" xfId="12538"/>
    <cellStyle name="20% - Accent2 2 29" xfId="13850"/>
    <cellStyle name="20% - Accent2 2 3" xfId="175"/>
    <cellStyle name="20% - Accent2 2 3 2" xfId="23180"/>
    <cellStyle name="20% - Accent2 2 30" xfId="15120"/>
    <cellStyle name="20% - Accent2 2 31" xfId="16374"/>
    <cellStyle name="20% - Accent2 2 32" xfId="17565"/>
    <cellStyle name="20% - Accent2 2 33" xfId="18686"/>
    <cellStyle name="20% - Accent2 2 34" xfId="19702"/>
    <cellStyle name="20% - Accent2 2 35" xfId="20617"/>
    <cellStyle name="20% - Accent2 2 36" xfId="21323"/>
    <cellStyle name="20% - Accent2 2 37" xfId="22008"/>
    <cellStyle name="20% - Accent2 2 38" xfId="22079"/>
    <cellStyle name="20% - Accent2 2 39" xfId="22103"/>
    <cellStyle name="20% - Accent2 2 4" xfId="176"/>
    <cellStyle name="20% - Accent2 2 4 2" xfId="23181"/>
    <cellStyle name="20% - Accent2 2 40" xfId="22419"/>
    <cellStyle name="20% - Accent2 2 41" xfId="22095"/>
    <cellStyle name="20% - Accent2 2 42" xfId="22427"/>
    <cellStyle name="20% - Accent2 2 43" xfId="22085"/>
    <cellStyle name="20% - Accent2 2 44" xfId="22437"/>
    <cellStyle name="20% - Accent2 2 45" xfId="22445"/>
    <cellStyle name="20% - Accent2 2 46" xfId="22451"/>
    <cellStyle name="20% - Accent2 2 47" xfId="22457"/>
    <cellStyle name="20% - Accent2 2 48" xfId="22462"/>
    <cellStyle name="20% - Accent2 2 49" xfId="22477"/>
    <cellStyle name="20% - Accent2 2 5" xfId="177"/>
    <cellStyle name="20% - Accent2 2 5 2" xfId="23182"/>
    <cellStyle name="20% - Accent2 2 50" xfId="22663"/>
    <cellStyle name="20% - Accent2 2 51" xfId="22668"/>
    <cellStyle name="20% - Accent2 2 52" xfId="22669"/>
    <cellStyle name="20% - Accent2 2 53" xfId="22670"/>
    <cellStyle name="20% - Accent2 2 54" xfId="22674"/>
    <cellStyle name="20% - Accent2 2 55" xfId="22713"/>
    <cellStyle name="20% - Accent2 2 56" xfId="22818"/>
    <cellStyle name="20% - Accent2 2 57" xfId="22742"/>
    <cellStyle name="20% - Accent2 2 58" xfId="22935"/>
    <cellStyle name="20% - Accent2 2 59" xfId="23865"/>
    <cellStyle name="20% - Accent2 2 6" xfId="178"/>
    <cellStyle name="20% - Accent2 2 6 2" xfId="23183"/>
    <cellStyle name="20% - Accent2 2 60" xfId="23940"/>
    <cellStyle name="20% - Accent2 2 61" xfId="23962"/>
    <cellStyle name="20% - Accent2 2 62" xfId="23982"/>
    <cellStyle name="20% - Accent2 2 63" xfId="24018"/>
    <cellStyle name="20% - Accent2 2 64" xfId="24300"/>
    <cellStyle name="20% - Accent2 2 65" xfId="24446"/>
    <cellStyle name="20% - Accent2 2 66" xfId="24359"/>
    <cellStyle name="20% - Accent2 2 67" xfId="24447"/>
    <cellStyle name="20% - Accent2 2 68" xfId="24747"/>
    <cellStyle name="20% - Accent2 2 69" xfId="25855"/>
    <cellStyle name="20% - Accent2 2 7" xfId="179"/>
    <cellStyle name="20% - Accent2 2 7 2" xfId="23184"/>
    <cellStyle name="20% - Accent2 2 70" xfId="25445"/>
    <cellStyle name="20% - Accent2 2 71" xfId="27619"/>
    <cellStyle name="20% - Accent2 2 72" xfId="26348"/>
    <cellStyle name="20% - Accent2 2 73" xfId="27312"/>
    <cellStyle name="20% - Accent2 2 74" xfId="27762"/>
    <cellStyle name="20% - Accent2 2 75" xfId="25837"/>
    <cellStyle name="20% - Accent2 2 76" xfId="25450"/>
    <cellStyle name="20% - Accent2 2 77" xfId="30484"/>
    <cellStyle name="20% - Accent2 2 78" xfId="28089"/>
    <cellStyle name="20% - Accent2 2 79" xfId="29084"/>
    <cellStyle name="20% - Accent2 2 8" xfId="180"/>
    <cellStyle name="20% - Accent2 2 80" xfId="30044"/>
    <cellStyle name="20% - Accent2 2 81" xfId="29579"/>
    <cellStyle name="20% - Accent2 2 82" xfId="27018"/>
    <cellStyle name="20% - Accent2 2 83" xfId="27344"/>
    <cellStyle name="20% - Accent2 2 84" xfId="29399"/>
    <cellStyle name="20% - Accent2 2 85" xfId="29356"/>
    <cellStyle name="20% - Accent2 2 86" xfId="31738"/>
    <cellStyle name="20% - Accent2 2 87" xfId="31876"/>
    <cellStyle name="20% - Accent2 2 88" xfId="31894"/>
    <cellStyle name="20% - Accent2 2 89" xfId="31853"/>
    <cellStyle name="20% - Accent2 2 9" xfId="181"/>
    <cellStyle name="20% - Accent2 2 90" xfId="31902"/>
    <cellStyle name="20% - Accent2 2 91" xfId="31977"/>
    <cellStyle name="20% - Accent2 20" xfId="182"/>
    <cellStyle name="20% - Accent2 20 10" xfId="24920"/>
    <cellStyle name="20% - Accent2 20 11" xfId="26196"/>
    <cellStyle name="20% - Accent2 20 12" xfId="26628"/>
    <cellStyle name="20% - Accent2 20 13" xfId="28140"/>
    <cellStyle name="20% - Accent2 20 14" xfId="28397"/>
    <cellStyle name="20% - Accent2 20 15" xfId="28641"/>
    <cellStyle name="20% - Accent2 20 16" xfId="28895"/>
    <cellStyle name="20% - Accent2 20 17" xfId="29152"/>
    <cellStyle name="20% - Accent2 20 18" xfId="29401"/>
    <cellStyle name="20% - Accent2 20 19" xfId="29625"/>
    <cellStyle name="20% - Accent2 20 2" xfId="183"/>
    <cellStyle name="20% - Accent2 20 2 2" xfId="23186"/>
    <cellStyle name="20% - Accent2 20 20" xfId="29850"/>
    <cellStyle name="20% - Accent2 20 21" xfId="30065"/>
    <cellStyle name="20% - Accent2 20 22" xfId="30280"/>
    <cellStyle name="20% - Accent2 20 23" xfId="30485"/>
    <cellStyle name="20% - Accent2 20 24" xfId="30667"/>
    <cellStyle name="20% - Accent2 20 25" xfId="30848"/>
    <cellStyle name="20% - Accent2 20 26" xfId="31020"/>
    <cellStyle name="20% - Accent2 20 27" xfId="31180"/>
    <cellStyle name="20% - Accent2 20 28" xfId="31321"/>
    <cellStyle name="20% - Accent2 20 29" xfId="31447"/>
    <cellStyle name="20% - Accent2 20 3" xfId="3432"/>
    <cellStyle name="20% - Accent2 20 30" xfId="31557"/>
    <cellStyle name="20% - Accent2 20 31" xfId="31650"/>
    <cellStyle name="20% - Accent2 20 4" xfId="3433"/>
    <cellStyle name="20% - Accent2 20 5" xfId="3434"/>
    <cellStyle name="20% - Accent2 20 6" xfId="23062"/>
    <cellStyle name="20% - Accent2 20 7" xfId="23185"/>
    <cellStyle name="20% - Accent2 20 8" xfId="24049"/>
    <cellStyle name="20% - Accent2 20 9" xfId="24486"/>
    <cellStyle name="20% - Accent2 20_Upload" xfId="184"/>
    <cellStyle name="20% - Accent2 21" xfId="185"/>
    <cellStyle name="20% - Accent2 21 10" xfId="24922"/>
    <cellStyle name="20% - Accent2 21 11" xfId="26195"/>
    <cellStyle name="20% - Accent2 21 12" xfId="26556"/>
    <cellStyle name="20% - Accent2 21 13" xfId="28141"/>
    <cellStyle name="20% - Accent2 21 14" xfId="28398"/>
    <cellStyle name="20% - Accent2 21 15" xfId="28642"/>
    <cellStyle name="20% - Accent2 21 16" xfId="28896"/>
    <cellStyle name="20% - Accent2 21 17" xfId="29153"/>
    <cellStyle name="20% - Accent2 21 18" xfId="29402"/>
    <cellStyle name="20% - Accent2 21 19" xfId="29626"/>
    <cellStyle name="20% - Accent2 21 2" xfId="186"/>
    <cellStyle name="20% - Accent2 21 2 2" xfId="23188"/>
    <cellStyle name="20% - Accent2 21 20" xfId="29851"/>
    <cellStyle name="20% - Accent2 21 21" xfId="30066"/>
    <cellStyle name="20% - Accent2 21 22" xfId="30281"/>
    <cellStyle name="20% - Accent2 21 23" xfId="29728"/>
    <cellStyle name="20% - Accent2 21 24" xfId="30670"/>
    <cellStyle name="20% - Accent2 21 25" xfId="30849"/>
    <cellStyle name="20% - Accent2 21 26" xfId="31021"/>
    <cellStyle name="20% - Accent2 21 27" xfId="31181"/>
    <cellStyle name="20% - Accent2 21 28" xfId="31322"/>
    <cellStyle name="20% - Accent2 21 29" xfId="31448"/>
    <cellStyle name="20% - Accent2 21 3" xfId="3435"/>
    <cellStyle name="20% - Accent2 21 30" xfId="31558"/>
    <cellStyle name="20% - Accent2 21 31" xfId="31651"/>
    <cellStyle name="20% - Accent2 21 4" xfId="3436"/>
    <cellStyle name="20% - Accent2 21 5" xfId="3437"/>
    <cellStyle name="20% - Accent2 21 6" xfId="23061"/>
    <cellStyle name="20% - Accent2 21 7" xfId="23187"/>
    <cellStyle name="20% - Accent2 21 8" xfId="24050"/>
    <cellStyle name="20% - Accent2 21 9" xfId="24487"/>
    <cellStyle name="20% - Accent2 21_Upload" xfId="187"/>
    <cellStyle name="20% - Accent2 22" xfId="188"/>
    <cellStyle name="20% - Accent2 22 10" xfId="24923"/>
    <cellStyle name="20% - Accent2 22 11" xfId="26193"/>
    <cellStyle name="20% - Accent2 22 12" xfId="27824"/>
    <cellStyle name="20% - Accent2 22 13" xfId="27000"/>
    <cellStyle name="20% - Accent2 22 14" xfId="26503"/>
    <cellStyle name="20% - Accent2 22 15" xfId="25825"/>
    <cellStyle name="20% - Accent2 22 16" xfId="26700"/>
    <cellStyle name="20% - Accent2 22 17" xfId="28240"/>
    <cellStyle name="20% - Accent2 22 18" xfId="28499"/>
    <cellStyle name="20% - Accent2 22 19" xfId="28743"/>
    <cellStyle name="20% - Accent2 22 2" xfId="189"/>
    <cellStyle name="20% - Accent2 22 2 2" xfId="23190"/>
    <cellStyle name="20% - Accent2 22 20" xfId="29004"/>
    <cellStyle name="20% - Accent2 22 21" xfId="29254"/>
    <cellStyle name="20% - Accent2 22 22" xfId="29497"/>
    <cellStyle name="20% - Accent2 22 23" xfId="29893"/>
    <cellStyle name="20% - Accent2 22 24" xfId="30671"/>
    <cellStyle name="20% - Accent2 22 25" xfId="28955"/>
    <cellStyle name="20% - Accent2 22 26" xfId="29992"/>
    <cellStyle name="20% - Accent2 22 27" xfId="30564"/>
    <cellStyle name="20% - Accent2 22 28" xfId="30741"/>
    <cellStyle name="20% - Accent2 22 29" xfId="30922"/>
    <cellStyle name="20% - Accent2 22 3" xfId="3438"/>
    <cellStyle name="20% - Accent2 22 30" xfId="31089"/>
    <cellStyle name="20% - Accent2 22 31" xfId="31242"/>
    <cellStyle name="20% - Accent2 22 4" xfId="3439"/>
    <cellStyle name="20% - Accent2 22 5" xfId="3440"/>
    <cellStyle name="20% - Accent2 22 6" xfId="23060"/>
    <cellStyle name="20% - Accent2 22 7" xfId="23189"/>
    <cellStyle name="20% - Accent2 22 8" xfId="24051"/>
    <cellStyle name="20% - Accent2 22 9" xfId="24488"/>
    <cellStyle name="20% - Accent2 22_Upload" xfId="190"/>
    <cellStyle name="20% - Accent2 23" xfId="191"/>
    <cellStyle name="20% - Accent2 23 10" xfId="24925"/>
    <cellStyle name="20% - Accent2 23 11" xfId="24831"/>
    <cellStyle name="20% - Accent2 23 12" xfId="27826"/>
    <cellStyle name="20% - Accent2 23 13" xfId="26338"/>
    <cellStyle name="20% - Accent2 23 14" xfId="26005"/>
    <cellStyle name="20% - Accent2 23 15" xfId="27882"/>
    <cellStyle name="20% - Accent2 23 16" xfId="28188"/>
    <cellStyle name="20% - Accent2 23 17" xfId="28447"/>
    <cellStyle name="20% - Accent2 23 18" xfId="28691"/>
    <cellStyle name="20% - Accent2 23 19" xfId="28949"/>
    <cellStyle name="20% - Accent2 23 2" xfId="192"/>
    <cellStyle name="20% - Accent2 23 2 2" xfId="23192"/>
    <cellStyle name="20% - Accent2 23 20" xfId="29200"/>
    <cellStyle name="20% - Accent2 23 21" xfId="29444"/>
    <cellStyle name="20% - Accent2 23 22" xfId="29676"/>
    <cellStyle name="20% - Accent2 23 23" xfId="28356"/>
    <cellStyle name="20% - Accent2 23 24" xfId="29944"/>
    <cellStyle name="20% - Accent2 23 25" xfId="28886"/>
    <cellStyle name="20% - Accent2 23 26" xfId="30522"/>
    <cellStyle name="20% - Accent2 23 27" xfId="28325"/>
    <cellStyle name="20% - Accent2 23 28" xfId="30881"/>
    <cellStyle name="20% - Accent2 23 29" xfId="31052"/>
    <cellStyle name="20% - Accent2 23 3" xfId="3441"/>
    <cellStyle name="20% - Accent2 23 30" xfId="31209"/>
    <cellStyle name="20% - Accent2 23 31" xfId="31346"/>
    <cellStyle name="20% - Accent2 23 4" xfId="3442"/>
    <cellStyle name="20% - Accent2 23 5" xfId="3443"/>
    <cellStyle name="20% - Accent2 23 6" xfId="23059"/>
    <cellStyle name="20% - Accent2 23 7" xfId="23191"/>
    <cellStyle name="20% - Accent2 23 8" xfId="24052"/>
    <cellStyle name="20% - Accent2 23 9" xfId="24489"/>
    <cellStyle name="20% - Accent2 23_Upload" xfId="193"/>
    <cellStyle name="20% - Accent2 24" xfId="194"/>
    <cellStyle name="20% - Accent2 24 10" xfId="24927"/>
    <cellStyle name="20% - Accent2 24 11" xfId="26192"/>
    <cellStyle name="20% - Accent2 24 12" xfId="26283"/>
    <cellStyle name="20% - Accent2 24 13" xfId="27796"/>
    <cellStyle name="20% - Accent2 24 14" xfId="25801"/>
    <cellStyle name="20% - Accent2 24 15" xfId="26793"/>
    <cellStyle name="20% - Accent2 24 16" xfId="27113"/>
    <cellStyle name="20% - Accent2 24 17" xfId="27178"/>
    <cellStyle name="20% - Accent2 24 18" xfId="27235"/>
    <cellStyle name="20% - Accent2 24 19" xfId="25283"/>
    <cellStyle name="20% - Accent2 24 2" xfId="195"/>
    <cellStyle name="20% - Accent2 24 2 2" xfId="23194"/>
    <cellStyle name="20% - Accent2 24 20" xfId="27568"/>
    <cellStyle name="20% - Accent2 24 21" xfId="25296"/>
    <cellStyle name="20% - Accent2 24 22" xfId="28100"/>
    <cellStyle name="20% - Accent2 24 23" xfId="29948"/>
    <cellStyle name="20% - Accent2 24 24" xfId="28406"/>
    <cellStyle name="20% - Accent2 24 25" xfId="30650"/>
    <cellStyle name="20% - Accent2 24 26" xfId="27994"/>
    <cellStyle name="20% - Accent2 24 27" xfId="30749"/>
    <cellStyle name="20% - Accent2 24 28" xfId="29646"/>
    <cellStyle name="20% - Accent2 24 29" xfId="27712"/>
    <cellStyle name="20% - Accent2 24 3" xfId="3444"/>
    <cellStyle name="20% - Accent2 24 30" xfId="29955"/>
    <cellStyle name="20% - Accent2 24 31" xfId="26508"/>
    <cellStyle name="20% - Accent2 24 4" xfId="3445"/>
    <cellStyle name="20% - Accent2 24 5" xfId="3446"/>
    <cellStyle name="20% - Accent2 24 6" xfId="23058"/>
    <cellStyle name="20% - Accent2 24 7" xfId="23193"/>
    <cellStyle name="20% - Accent2 24 8" xfId="24053"/>
    <cellStyle name="20% - Accent2 24 9" xfId="24490"/>
    <cellStyle name="20% - Accent2 24_Upload" xfId="196"/>
    <cellStyle name="20% - Accent2 25" xfId="197"/>
    <cellStyle name="20% - Accent2 25 10" xfId="24929"/>
    <cellStyle name="20% - Accent2 25 11" xfId="26190"/>
    <cellStyle name="20% - Accent2 25 12" xfId="26277"/>
    <cellStyle name="20% - Accent2 25 13" xfId="26969"/>
    <cellStyle name="20% - Accent2 25 14" xfId="25798"/>
    <cellStyle name="20% - Accent2 25 15" xfId="27944"/>
    <cellStyle name="20% - Accent2 25 16" xfId="28247"/>
    <cellStyle name="20% - Accent2 25 17" xfId="28506"/>
    <cellStyle name="20% - Accent2 25 18" xfId="28750"/>
    <cellStyle name="20% - Accent2 25 19" xfId="29012"/>
    <cellStyle name="20% - Accent2 25 2" xfId="198"/>
    <cellStyle name="20% - Accent2 25 2 2" xfId="23196"/>
    <cellStyle name="20% - Accent2 25 20" xfId="29260"/>
    <cellStyle name="20% - Accent2 25 21" xfId="29502"/>
    <cellStyle name="20% - Accent2 25 22" xfId="29735"/>
    <cellStyle name="20% - Accent2 25 23" xfId="30486"/>
    <cellStyle name="20% - Accent2 25 24" xfId="30464"/>
    <cellStyle name="20% - Accent2 25 25" xfId="25641"/>
    <cellStyle name="20% - Accent2 25 26" xfId="30572"/>
    <cellStyle name="20% - Accent2 25 27" xfId="29160"/>
    <cellStyle name="20% - Accent2 25 28" xfId="30927"/>
    <cellStyle name="20% - Accent2 25 29" xfId="31094"/>
    <cellStyle name="20% - Accent2 25 3" xfId="3449"/>
    <cellStyle name="20% - Accent2 25 30" xfId="31246"/>
    <cellStyle name="20% - Accent2 25 31" xfId="31381"/>
    <cellStyle name="20% - Accent2 25 4" xfId="3450"/>
    <cellStyle name="20% - Accent2 25 5" xfId="3451"/>
    <cellStyle name="20% - Accent2 25 6" xfId="23057"/>
    <cellStyle name="20% - Accent2 25 7" xfId="23195"/>
    <cellStyle name="20% - Accent2 25 8" xfId="24054"/>
    <cellStyle name="20% - Accent2 25 9" xfId="24491"/>
    <cellStyle name="20% - Accent2 25_Upload" xfId="199"/>
    <cellStyle name="20% - Accent2 26" xfId="200"/>
    <cellStyle name="20% - Accent2 26 10" xfId="24931"/>
    <cellStyle name="20% - Accent2 26 11" xfId="26188"/>
    <cellStyle name="20% - Accent2 26 12" xfId="26559"/>
    <cellStyle name="20% - Accent2 26 13" xfId="28143"/>
    <cellStyle name="20% - Accent2 26 14" xfId="28400"/>
    <cellStyle name="20% - Accent2 26 15" xfId="28644"/>
    <cellStyle name="20% - Accent2 26 16" xfId="28898"/>
    <cellStyle name="20% - Accent2 26 17" xfId="29155"/>
    <cellStyle name="20% - Accent2 26 18" xfId="29403"/>
    <cellStyle name="20% - Accent2 26 19" xfId="29628"/>
    <cellStyle name="20% - Accent2 26 2" xfId="201"/>
    <cellStyle name="20% - Accent2 26 2 2" xfId="23198"/>
    <cellStyle name="20% - Accent2 26 20" xfId="29852"/>
    <cellStyle name="20% - Accent2 26 21" xfId="30068"/>
    <cellStyle name="20% - Accent2 26 22" xfId="30283"/>
    <cellStyle name="20% - Accent2 26 23" xfId="27597"/>
    <cellStyle name="20% - Accent2 26 24" xfId="30669"/>
    <cellStyle name="20% - Accent2 26 25" xfId="30851"/>
    <cellStyle name="20% - Accent2 26 26" xfId="31022"/>
    <cellStyle name="20% - Accent2 26 27" xfId="31182"/>
    <cellStyle name="20% - Accent2 26 28" xfId="31323"/>
    <cellStyle name="20% - Accent2 26 29" xfId="31449"/>
    <cellStyle name="20% - Accent2 26 3" xfId="3452"/>
    <cellStyle name="20% - Accent2 26 30" xfId="31559"/>
    <cellStyle name="20% - Accent2 26 31" xfId="31652"/>
    <cellStyle name="20% - Accent2 26 4" xfId="3453"/>
    <cellStyle name="20% - Accent2 26 5" xfId="3454"/>
    <cellStyle name="20% - Accent2 26 6" xfId="23056"/>
    <cellStyle name="20% - Accent2 26 7" xfId="23197"/>
    <cellStyle name="20% - Accent2 26 8" xfId="24055"/>
    <cellStyle name="20% - Accent2 26 9" xfId="24492"/>
    <cellStyle name="20% - Accent2 26_Upload" xfId="202"/>
    <cellStyle name="20% - Accent2 27" xfId="203"/>
    <cellStyle name="20% - Accent2 27 10" xfId="24933"/>
    <cellStyle name="20% - Accent2 27 11" xfId="24829"/>
    <cellStyle name="20% - Accent2 27 12" xfId="26284"/>
    <cellStyle name="20% - Accent2 27 13" xfId="26971"/>
    <cellStyle name="20% - Accent2 27 14" xfId="25802"/>
    <cellStyle name="20% - Accent2 27 15" xfId="26705"/>
    <cellStyle name="20% - Accent2 27 16" xfId="27659"/>
    <cellStyle name="20% - Accent2 27 17" xfId="25934"/>
    <cellStyle name="20% - Accent2 27 18" xfId="27905"/>
    <cellStyle name="20% - Accent2 27 19" xfId="27681"/>
    <cellStyle name="20% - Accent2 27 2" xfId="204"/>
    <cellStyle name="20% - Accent2 27 2 2" xfId="23200"/>
    <cellStyle name="20% - Accent2 27 20" xfId="27354"/>
    <cellStyle name="20% - Accent2 27 21" xfId="27309"/>
    <cellStyle name="20% - Accent2 27 22" xfId="27760"/>
    <cellStyle name="20% - Accent2 27 23" xfId="30487"/>
    <cellStyle name="20% - Accent2 27 24" xfId="30465"/>
    <cellStyle name="20% - Accent2 27 25" xfId="30242"/>
    <cellStyle name="20% - Accent2 27 26" xfId="28904"/>
    <cellStyle name="20% - Accent2 27 27" xfId="28407"/>
    <cellStyle name="20% - Accent2 27 28" xfId="25951"/>
    <cellStyle name="20% - Accent2 27 29" xfId="30540"/>
    <cellStyle name="20% - Accent2 27 3" xfId="3455"/>
    <cellStyle name="20% - Accent2 27 30" xfId="25338"/>
    <cellStyle name="20% - Accent2 27 31" xfId="29267"/>
    <cellStyle name="20% - Accent2 27 4" xfId="3456"/>
    <cellStyle name="20% - Accent2 27 5" xfId="3457"/>
    <cellStyle name="20% - Accent2 27 6" xfId="23055"/>
    <cellStyle name="20% - Accent2 27 7" xfId="23199"/>
    <cellStyle name="20% - Accent2 27 8" xfId="24056"/>
    <cellStyle name="20% - Accent2 27 9" xfId="24493"/>
    <cellStyle name="20% - Accent2 27_Upload" xfId="205"/>
    <cellStyle name="20% - Accent2 28" xfId="206"/>
    <cellStyle name="20% - Accent2 28 2" xfId="23201"/>
    <cellStyle name="20% - Accent2 29" xfId="24786"/>
    <cellStyle name="20% - Accent2 3" xfId="207"/>
    <cellStyle name="20% - Accent2 3 10" xfId="208"/>
    <cellStyle name="20% - Accent2 3 11" xfId="209"/>
    <cellStyle name="20% - Accent2 3 12" xfId="210"/>
    <cellStyle name="20% - Accent2 3 13" xfId="3458"/>
    <cellStyle name="20% - Accent2 3 14" xfId="3459"/>
    <cellStyle name="20% - Accent2 3 15" xfId="3460"/>
    <cellStyle name="20% - Accent2 3 16" xfId="3461"/>
    <cellStyle name="20% - Accent2 3 17" xfId="3462"/>
    <cellStyle name="20% - Accent2 3 18" xfId="3463"/>
    <cellStyle name="20% - Accent2 3 19" xfId="3464"/>
    <cellStyle name="20% - Accent2 3 2" xfId="211"/>
    <cellStyle name="20% - Accent2 3 2 2" xfId="23202"/>
    <cellStyle name="20% - Accent2 3 20" xfId="3466"/>
    <cellStyle name="20% - Accent2 3 21" xfId="3467"/>
    <cellStyle name="20% - Accent2 3 22" xfId="3468"/>
    <cellStyle name="20% - Accent2 3 23" xfId="3469"/>
    <cellStyle name="20% - Accent2 3 24" xfId="3470"/>
    <cellStyle name="20% - Accent2 3 25" xfId="3471"/>
    <cellStyle name="20% - Accent2 3 26" xfId="6255"/>
    <cellStyle name="20% - Accent2 3 27" xfId="12416"/>
    <cellStyle name="20% - Accent2 3 28" xfId="13732"/>
    <cellStyle name="20% - Accent2 3 29" xfId="15005"/>
    <cellStyle name="20% - Accent2 3 3" xfId="212"/>
    <cellStyle name="20% - Accent2 3 3 2" xfId="23203"/>
    <cellStyle name="20% - Accent2 3 30" xfId="16263"/>
    <cellStyle name="20% - Accent2 3 31" xfId="17459"/>
    <cellStyle name="20% - Accent2 3 32" xfId="18573"/>
    <cellStyle name="20% - Accent2 3 33" xfId="19621"/>
    <cellStyle name="20% - Accent2 3 34" xfId="20532"/>
    <cellStyle name="20% - Accent2 3 35" xfId="21294"/>
    <cellStyle name="20% - Accent2 3 36" xfId="22011"/>
    <cellStyle name="20% - Accent2 3 37" xfId="22077"/>
    <cellStyle name="20% - Accent2 3 38" xfId="22112"/>
    <cellStyle name="20% - Accent2 3 39" xfId="22410"/>
    <cellStyle name="20% - Accent2 3 4" xfId="213"/>
    <cellStyle name="20% - Accent2 3 4 2" xfId="23204"/>
    <cellStyle name="20% - Accent2 3 40" xfId="22102"/>
    <cellStyle name="20% - Accent2 3 41" xfId="22420"/>
    <cellStyle name="20% - Accent2 3 42" xfId="22093"/>
    <cellStyle name="20% - Accent2 3 43" xfId="22429"/>
    <cellStyle name="20% - Accent2 3 44" xfId="22083"/>
    <cellStyle name="20% - Accent2 3 45" xfId="22439"/>
    <cellStyle name="20% - Accent2 3 46" xfId="22447"/>
    <cellStyle name="20% - Accent2 3 47" xfId="22453"/>
    <cellStyle name="20% - Accent2 3 48" xfId="22481"/>
    <cellStyle name="20% - Accent2 3 49" xfId="22607"/>
    <cellStyle name="20% - Accent2 3 5" xfId="214"/>
    <cellStyle name="20% - Accent2 3 5 2" xfId="23205"/>
    <cellStyle name="20% - Accent2 3 50" xfId="22612"/>
    <cellStyle name="20% - Accent2 3 51" xfId="22621"/>
    <cellStyle name="20% - Accent2 3 52" xfId="22654"/>
    <cellStyle name="20% - Accent2 3 53" xfId="22676"/>
    <cellStyle name="20% - Accent2 3 54" xfId="22715"/>
    <cellStyle name="20% - Accent2 3 55" xfId="22816"/>
    <cellStyle name="20% - Accent2 3 56" xfId="22904"/>
    <cellStyle name="20% - Accent2 3 57" xfId="23852"/>
    <cellStyle name="20% - Accent2 3 58" xfId="23867"/>
    <cellStyle name="20% - Accent2 3 59" xfId="23938"/>
    <cellStyle name="20% - Accent2 3 6" xfId="215"/>
    <cellStyle name="20% - Accent2 3 6 2" xfId="23206"/>
    <cellStyle name="20% - Accent2 3 60" xfId="23890"/>
    <cellStyle name="20% - Accent2 3 61" xfId="23984"/>
    <cellStyle name="20% - Accent2 3 62" xfId="24295"/>
    <cellStyle name="20% - Accent2 3 63" xfId="24302"/>
    <cellStyle name="20% - Accent2 3 64" xfId="24439"/>
    <cellStyle name="20% - Accent2 3 65" xfId="24354"/>
    <cellStyle name="20% - Accent2 3 66" xfId="24388"/>
    <cellStyle name="20% - Accent2 3 67" xfId="24749"/>
    <cellStyle name="20% - Accent2 3 68" xfId="26859"/>
    <cellStyle name="20% - Accent2 3 69" xfId="28217"/>
    <cellStyle name="20% - Accent2 3 7" xfId="216"/>
    <cellStyle name="20% - Accent2 3 70" xfId="28476"/>
    <cellStyle name="20% - Accent2 3 71" xfId="28720"/>
    <cellStyle name="20% - Accent2 3 72" xfId="28981"/>
    <cellStyle name="20% - Accent2 3 73" xfId="29230"/>
    <cellStyle name="20% - Accent2 3 74" xfId="29473"/>
    <cellStyle name="20% - Accent2 3 75" xfId="29707"/>
    <cellStyle name="20% - Accent2 3 76" xfId="26461"/>
    <cellStyle name="20% - Accent2 3 77" xfId="28085"/>
    <cellStyle name="20% - Accent2 3 78" xfId="27182"/>
    <cellStyle name="20% - Accent2 3 79" xfId="27541"/>
    <cellStyle name="20% - Accent2 3 8" xfId="217"/>
    <cellStyle name="20% - Accent2 3 80" xfId="30725"/>
    <cellStyle name="20% - Accent2 3 81" xfId="30907"/>
    <cellStyle name="20% - Accent2 3 82" xfId="31075"/>
    <cellStyle name="20% - Accent2 3 83" xfId="31230"/>
    <cellStyle name="20% - Accent2 3 84" xfId="31367"/>
    <cellStyle name="20% - Accent2 3 85" xfId="31740"/>
    <cellStyle name="20% - Accent2 3 86" xfId="31869"/>
    <cellStyle name="20% - Accent2 3 87" xfId="31763"/>
    <cellStyle name="20% - Accent2 3 88" xfId="31790"/>
    <cellStyle name="20% - Accent2 3 89" xfId="31904"/>
    <cellStyle name="20% - Accent2 3 9" xfId="218"/>
    <cellStyle name="20% - Accent2 3 90" xfId="31970"/>
    <cellStyle name="20% - Accent2 3_Pricing" xfId="3472"/>
    <cellStyle name="20% - Accent2 4" xfId="219"/>
    <cellStyle name="20% - Accent2 4 10" xfId="3473"/>
    <cellStyle name="20% - Accent2 4 11" xfId="3474"/>
    <cellStyle name="20% - Accent2 4 12" xfId="3475"/>
    <cellStyle name="20% - Accent2 4 13" xfId="3476"/>
    <cellStyle name="20% - Accent2 4 14" xfId="3477"/>
    <cellStyle name="20% - Accent2 4 15" xfId="3478"/>
    <cellStyle name="20% - Accent2 4 16" xfId="3479"/>
    <cellStyle name="20% - Accent2 4 17" xfId="3480"/>
    <cellStyle name="20% - Accent2 4 18" xfId="3481"/>
    <cellStyle name="20% - Accent2 4 19" xfId="3482"/>
    <cellStyle name="20% - Accent2 4 2" xfId="220"/>
    <cellStyle name="20% - Accent2 4 2 2" xfId="23207"/>
    <cellStyle name="20% - Accent2 4 20" xfId="3483"/>
    <cellStyle name="20% - Accent2 4 21" xfId="3484"/>
    <cellStyle name="20% - Accent2 4 22" xfId="3485"/>
    <cellStyle name="20% - Accent2 4 23" xfId="24494"/>
    <cellStyle name="20% - Accent2 4 24" xfId="24939"/>
    <cellStyle name="20% - Accent2 4 25" xfId="26182"/>
    <cellStyle name="20% - Accent2 4 26" xfId="27827"/>
    <cellStyle name="20% - Accent2 4 27" xfId="28145"/>
    <cellStyle name="20% - Accent2 4 28" xfId="28403"/>
    <cellStyle name="20% - Accent2 4 29" xfId="28647"/>
    <cellStyle name="20% - Accent2 4 3" xfId="221"/>
    <cellStyle name="20% - Accent2 4 3 2" xfId="23208"/>
    <cellStyle name="20% - Accent2 4 30" xfId="28900"/>
    <cellStyle name="20% - Accent2 4 31" xfId="29157"/>
    <cellStyle name="20% - Accent2 4 32" xfId="29405"/>
    <cellStyle name="20% - Accent2 4 33" xfId="29630"/>
    <cellStyle name="20% - Accent2 4 34" xfId="29854"/>
    <cellStyle name="20% - Accent2 4 35" xfId="30069"/>
    <cellStyle name="20% - Accent2 4 36" xfId="30285"/>
    <cellStyle name="20% - Accent2 4 37" xfId="30489"/>
    <cellStyle name="20% - Accent2 4 38" xfId="30672"/>
    <cellStyle name="20% - Accent2 4 39" xfId="30852"/>
    <cellStyle name="20% - Accent2 4 4" xfId="222"/>
    <cellStyle name="20% - Accent2 4 40" xfId="31023"/>
    <cellStyle name="20% - Accent2 4 41" xfId="31183"/>
    <cellStyle name="20% - Accent2 4 42" xfId="31324"/>
    <cellStyle name="20% - Accent2 4 43" xfId="31450"/>
    <cellStyle name="20% - Accent2 4 44" xfId="31560"/>
    <cellStyle name="20% - Accent2 4 45" xfId="31653"/>
    <cellStyle name="20% - Accent2 4 5" xfId="223"/>
    <cellStyle name="20% - Accent2 4 6" xfId="224"/>
    <cellStyle name="20% - Accent2 4 7" xfId="225"/>
    <cellStyle name="20% - Accent2 4 8" xfId="226"/>
    <cellStyle name="20% - Accent2 4 9" xfId="227"/>
    <cellStyle name="20% - Accent2 5" xfId="228"/>
    <cellStyle name="20% - Accent2 5 10" xfId="3486"/>
    <cellStyle name="20% - Accent2 5 11" xfId="3487"/>
    <cellStyle name="20% - Accent2 5 12" xfId="3488"/>
    <cellStyle name="20% - Accent2 5 13" xfId="3489"/>
    <cellStyle name="20% - Accent2 5 14" xfId="3490"/>
    <cellStyle name="20% - Accent2 5 15" xfId="3491"/>
    <cellStyle name="20% - Accent2 5 16" xfId="3492"/>
    <cellStyle name="20% - Accent2 5 17" xfId="3493"/>
    <cellStyle name="20% - Accent2 5 18" xfId="3494"/>
    <cellStyle name="20% - Accent2 5 19" xfId="3495"/>
    <cellStyle name="20% - Accent2 5 2" xfId="229"/>
    <cellStyle name="20% - Accent2 5 2 2" xfId="23209"/>
    <cellStyle name="20% - Accent2 5 20" xfId="3496"/>
    <cellStyle name="20% - Accent2 5 21" xfId="3497"/>
    <cellStyle name="20% - Accent2 5 22" xfId="3498"/>
    <cellStyle name="20% - Accent2 5 23" xfId="24495"/>
    <cellStyle name="20% - Accent2 5 24" xfId="24942"/>
    <cellStyle name="20% - Accent2 5 25" xfId="26179"/>
    <cellStyle name="20% - Accent2 5 26" xfId="26936"/>
    <cellStyle name="20% - Accent2 5 27" xfId="27685"/>
    <cellStyle name="20% - Accent2 5 28" xfId="25913"/>
    <cellStyle name="20% - Accent2 5 29" xfId="26641"/>
    <cellStyle name="20% - Accent2 5 3" xfId="230"/>
    <cellStyle name="20% - Accent2 5 3 2" xfId="23210"/>
    <cellStyle name="20% - Accent2 5 30" xfId="25679"/>
    <cellStyle name="20% - Accent2 5 31" xfId="27978"/>
    <cellStyle name="20% - Accent2 5 32" xfId="26393"/>
    <cellStyle name="20% - Accent2 5 33" xfId="25938"/>
    <cellStyle name="20% - Accent2 5 34" xfId="26633"/>
    <cellStyle name="20% - Accent2 5 35" xfId="25687"/>
    <cellStyle name="20% - Accent2 5 36" xfId="26790"/>
    <cellStyle name="20% - Accent2 5 37" xfId="28096"/>
    <cellStyle name="20% - Accent2 5 38" xfId="30377"/>
    <cellStyle name="20% - Accent2 5 39" xfId="30342"/>
    <cellStyle name="20% - Accent2 5 4" xfId="231"/>
    <cellStyle name="20% - Accent2 5 40" xfId="25155"/>
    <cellStyle name="20% - Accent2 5 41" xfId="28326"/>
    <cellStyle name="20% - Accent2 5 42" xfId="30597"/>
    <cellStyle name="20% - Accent2 5 43" xfId="27397"/>
    <cellStyle name="20% - Accent2 5 44" xfId="30334"/>
    <cellStyle name="20% - Accent2 5 45" xfId="26204"/>
    <cellStyle name="20% - Accent2 5 5" xfId="232"/>
    <cellStyle name="20% - Accent2 5 6" xfId="233"/>
    <cellStyle name="20% - Accent2 5 7" xfId="234"/>
    <cellStyle name="20% - Accent2 5 8" xfId="235"/>
    <cellStyle name="20% - Accent2 5 9" xfId="236"/>
    <cellStyle name="20% - Accent2 6" xfId="237"/>
    <cellStyle name="20% - Accent2 6 10" xfId="3499"/>
    <cellStyle name="20% - Accent2 6 11" xfId="3500"/>
    <cellStyle name="20% - Accent2 6 12" xfId="3501"/>
    <cellStyle name="20% - Accent2 6 13" xfId="3502"/>
    <cellStyle name="20% - Accent2 6 14" xfId="3503"/>
    <cellStyle name="20% - Accent2 6 15" xfId="3504"/>
    <cellStyle name="20% - Accent2 6 16" xfId="3505"/>
    <cellStyle name="20% - Accent2 6 17" xfId="3506"/>
    <cellStyle name="20% - Accent2 6 18" xfId="3507"/>
    <cellStyle name="20% - Accent2 6 19" xfId="3508"/>
    <cellStyle name="20% - Accent2 6 2" xfId="238"/>
    <cellStyle name="20% - Accent2 6 2 2" xfId="23211"/>
    <cellStyle name="20% - Accent2 6 20" xfId="3509"/>
    <cellStyle name="20% - Accent2 6 21" xfId="3510"/>
    <cellStyle name="20% - Accent2 6 22" xfId="3511"/>
    <cellStyle name="20% - Accent2 6 23" xfId="24496"/>
    <cellStyle name="20% - Accent2 6 24" xfId="24945"/>
    <cellStyle name="20% - Accent2 6 25" xfId="26176"/>
    <cellStyle name="20% - Accent2 6 26" xfId="27830"/>
    <cellStyle name="20% - Accent2 6 27" xfId="27149"/>
    <cellStyle name="20% - Accent2 6 28" xfId="27377"/>
    <cellStyle name="20% - Accent2 6 29" xfId="27493"/>
    <cellStyle name="20% - Accent2 6 3" xfId="239"/>
    <cellStyle name="20% - Accent2 6 3 2" xfId="23212"/>
    <cellStyle name="20% - Accent2 6 30" xfId="27174"/>
    <cellStyle name="20% - Accent2 6 31" xfId="26050"/>
    <cellStyle name="20% - Accent2 6 32" xfId="25381"/>
    <cellStyle name="20% - Accent2 6 33" xfId="25135"/>
    <cellStyle name="20% - Accent2 6 34" xfId="27146"/>
    <cellStyle name="20% - Accent2 6 35" xfId="26320"/>
    <cellStyle name="20% - Accent2 6 36" xfId="26895"/>
    <cellStyle name="20% - Accent2 6 37" xfId="30488"/>
    <cellStyle name="20% - Accent2 6 38" xfId="26571"/>
    <cellStyle name="20% - Accent2 6 39" xfId="29450"/>
    <cellStyle name="20% - Accent2 6 4" xfId="240"/>
    <cellStyle name="20% - Accent2 6 40" xfId="26285"/>
    <cellStyle name="20% - Accent2 6 41" xfId="29151"/>
    <cellStyle name="20% - Accent2 6 42" xfId="25853"/>
    <cellStyle name="20% - Accent2 6 43" xfId="27166"/>
    <cellStyle name="20% - Accent2 6 44" xfId="30689"/>
    <cellStyle name="20% - Accent2 6 45" xfId="30053"/>
    <cellStyle name="20% - Accent2 6 5" xfId="241"/>
    <cellStyle name="20% - Accent2 6 6" xfId="242"/>
    <cellStyle name="20% - Accent2 6 7" xfId="243"/>
    <cellStyle name="20% - Accent2 6 8" xfId="244"/>
    <cellStyle name="20% - Accent2 6 9" xfId="245"/>
    <cellStyle name="20% - Accent2 7" xfId="246"/>
    <cellStyle name="20% - Accent2 7 10" xfId="3512"/>
    <cellStyle name="20% - Accent2 7 11" xfId="3513"/>
    <cellStyle name="20% - Accent2 7 12" xfId="3514"/>
    <cellStyle name="20% - Accent2 7 13" xfId="3515"/>
    <cellStyle name="20% - Accent2 7 14" xfId="3516"/>
    <cellStyle name="20% - Accent2 7 15" xfId="3517"/>
    <cellStyle name="20% - Accent2 7 16" xfId="3518"/>
    <cellStyle name="20% - Accent2 7 17" xfId="3519"/>
    <cellStyle name="20% - Accent2 7 18" xfId="3520"/>
    <cellStyle name="20% - Accent2 7 19" xfId="3521"/>
    <cellStyle name="20% - Accent2 7 2" xfId="247"/>
    <cellStyle name="20% - Accent2 7 2 2" xfId="23213"/>
    <cellStyle name="20% - Accent2 7 20" xfId="3522"/>
    <cellStyle name="20% - Accent2 7 21" xfId="3523"/>
    <cellStyle name="20% - Accent2 7 22" xfId="3524"/>
    <cellStyle name="20% - Accent2 7 23" xfId="24497"/>
    <cellStyle name="20% - Accent2 7 24" xfId="24947"/>
    <cellStyle name="20% - Accent2 7 25" xfId="26174"/>
    <cellStyle name="20% - Accent2 7 26" xfId="27831"/>
    <cellStyle name="20% - Accent2 7 27" xfId="25761"/>
    <cellStyle name="20% - Accent2 7 28" xfId="26786"/>
    <cellStyle name="20% - Accent2 7 29" xfId="25152"/>
    <cellStyle name="20% - Accent2 7 3" xfId="248"/>
    <cellStyle name="20% - Accent2 7 3 2" xfId="23214"/>
    <cellStyle name="20% - Accent2 7 30" xfId="27276"/>
    <cellStyle name="20% - Accent2 7 31" xfId="25254"/>
    <cellStyle name="20% - Accent2 7 32" xfId="25857"/>
    <cellStyle name="20% - Accent2 7 33" xfId="25444"/>
    <cellStyle name="20% - Accent2 7 34" xfId="27661"/>
    <cellStyle name="20% - Accent2 7 35" xfId="25930"/>
    <cellStyle name="20% - Accent2 7 36" xfId="26865"/>
    <cellStyle name="20% - Accent2 7 37" xfId="29919"/>
    <cellStyle name="20% - Accent2 7 38" xfId="28360"/>
    <cellStyle name="20% - Accent2 7 39" xfId="26310"/>
    <cellStyle name="20% - Accent2 7 4" xfId="249"/>
    <cellStyle name="20% - Accent2 7 40" xfId="30759"/>
    <cellStyle name="20% - Accent2 7 41" xfId="27263"/>
    <cellStyle name="20% - Accent2 7 42" xfId="27466"/>
    <cellStyle name="20% - Accent2 7 43" xfId="30357"/>
    <cellStyle name="20% - Accent2 7 44" xfId="27145"/>
    <cellStyle name="20% - Accent2 7 45" xfId="26851"/>
    <cellStyle name="20% - Accent2 7 5" xfId="250"/>
    <cellStyle name="20% - Accent2 7 6" xfId="251"/>
    <cellStyle name="20% - Accent2 7 7" xfId="252"/>
    <cellStyle name="20% - Accent2 7 8" xfId="253"/>
    <cellStyle name="20% - Accent2 7 9" xfId="254"/>
    <cellStyle name="20% - Accent2 8" xfId="255"/>
    <cellStyle name="20% - Accent2 8 10" xfId="24950"/>
    <cellStyle name="20% - Accent2 8 11" xfId="26172"/>
    <cellStyle name="20% - Accent2 8 12" xfId="25344"/>
    <cellStyle name="20% - Accent2 8 13" xfId="26498"/>
    <cellStyle name="20% - Accent2 8 14" xfId="27261"/>
    <cellStyle name="20% - Accent2 8 15" xfId="27027"/>
    <cellStyle name="20% - Accent2 8 16" xfId="24991"/>
    <cellStyle name="20% - Accent2 8 17" xfId="27121"/>
    <cellStyle name="20% - Accent2 8 18" xfId="27495"/>
    <cellStyle name="20% - Accent2 8 19" xfId="26417"/>
    <cellStyle name="20% - Accent2 8 2" xfId="256"/>
    <cellStyle name="20% - Accent2 8 2 2" xfId="23216"/>
    <cellStyle name="20% - Accent2 8 20" xfId="26128"/>
    <cellStyle name="20% - Accent2 8 21" xfId="25359"/>
    <cellStyle name="20% - Accent2 8 22" xfId="25216"/>
    <cellStyle name="20% - Accent2 8 23" xfId="24921"/>
    <cellStyle name="20% - Accent2 8 24" xfId="30673"/>
    <cellStyle name="20% - Accent2 8 25" xfId="28056"/>
    <cellStyle name="20% - Accent2 8 26" xfId="29864"/>
    <cellStyle name="20% - Accent2 8 27" xfId="29514"/>
    <cellStyle name="20% - Accent2 8 28" xfId="27567"/>
    <cellStyle name="20% - Accent2 8 29" xfId="26094"/>
    <cellStyle name="20% - Accent2 8 3" xfId="3526"/>
    <cellStyle name="20% - Accent2 8 30" xfId="28738"/>
    <cellStyle name="20% - Accent2 8 31" xfId="29370"/>
    <cellStyle name="20% - Accent2 8 4" xfId="3527"/>
    <cellStyle name="20% - Accent2 8 5" xfId="3528"/>
    <cellStyle name="20% - Accent2 8 6" xfId="23054"/>
    <cellStyle name="20% - Accent2 8 7" xfId="23215"/>
    <cellStyle name="20% - Accent2 8 8" xfId="24057"/>
    <cellStyle name="20% - Accent2 8 9" xfId="24498"/>
    <cellStyle name="20% - Accent2 8_Upload" xfId="257"/>
    <cellStyle name="20% - Accent2 9" xfId="258"/>
    <cellStyle name="20% - Accent2 9 10" xfId="24952"/>
    <cellStyle name="20% - Accent2 9 11" xfId="26170"/>
    <cellStyle name="20% - Accent2 9 12" xfId="25345"/>
    <cellStyle name="20% - Accent2 9 13" xfId="26488"/>
    <cellStyle name="20% - Accent2 9 14" xfId="27025"/>
    <cellStyle name="20% - Accent2 9 15" xfId="27137"/>
    <cellStyle name="20% - Accent2 9 16" xfId="27774"/>
    <cellStyle name="20% - Accent2 9 17" xfId="25236"/>
    <cellStyle name="20% - Accent2 9 18" xfId="25874"/>
    <cellStyle name="20% - Accent2 9 19" xfId="26846"/>
    <cellStyle name="20% - Accent2 9 2" xfId="259"/>
    <cellStyle name="20% - Accent2 9 2 2" xfId="23218"/>
    <cellStyle name="20% - Accent2 9 20" xfId="27675"/>
    <cellStyle name="20% - Accent2 9 21" xfId="24848"/>
    <cellStyle name="20% - Accent2 9 22" xfId="26398"/>
    <cellStyle name="20% - Accent2 9 23" xfId="25833"/>
    <cellStyle name="20% - Accent2 9 24" xfId="27781"/>
    <cellStyle name="20% - Accent2 9 25" xfId="28921"/>
    <cellStyle name="20% - Accent2 9 26" xfId="27511"/>
    <cellStyle name="20% - Accent2 9 27" xfId="30272"/>
    <cellStyle name="20% - Accent2 9 28" xfId="29238"/>
    <cellStyle name="20% - Accent2 9 29" xfId="29345"/>
    <cellStyle name="20% - Accent2 9 3" xfId="3529"/>
    <cellStyle name="20% - Accent2 9 30" xfId="30554"/>
    <cellStyle name="20% - Accent2 9 31" xfId="30224"/>
    <cellStyle name="20% - Accent2 9 4" xfId="3530"/>
    <cellStyle name="20% - Accent2 9 5" xfId="3531"/>
    <cellStyle name="20% - Accent2 9 6" xfId="23053"/>
    <cellStyle name="20% - Accent2 9 7" xfId="23217"/>
    <cellStyle name="20% - Accent2 9 8" xfId="24058"/>
    <cellStyle name="20% - Accent2 9 9" xfId="24499"/>
    <cellStyle name="20% - Accent2 9_Upload" xfId="260"/>
    <cellStyle name="20% - Accent3" xfId="32015" builtinId="38" customBuiltin="1"/>
    <cellStyle name="20% - Accent3 10" xfId="261"/>
    <cellStyle name="20% - Accent3 10 10" xfId="24954"/>
    <cellStyle name="20% - Accent3 10 11" xfId="26169"/>
    <cellStyle name="20% - Accent3 10 12" xfId="26631"/>
    <cellStyle name="20% - Accent3 10 13" xfId="25759"/>
    <cellStyle name="20% - Accent3 10 14" xfId="26810"/>
    <cellStyle name="20% - Accent3 10 15" xfId="27625"/>
    <cellStyle name="20% - Accent3 10 16" xfId="26476"/>
    <cellStyle name="20% - Accent3 10 17" xfId="26021"/>
    <cellStyle name="20% - Accent3 10 18" xfId="26840"/>
    <cellStyle name="20% - Accent3 10 19" xfId="25715"/>
    <cellStyle name="20% - Accent3 10 2" xfId="262"/>
    <cellStyle name="20% - Accent3 10 2 2" xfId="23220"/>
    <cellStyle name="20% - Accent3 10 20" xfId="26779"/>
    <cellStyle name="20% - Accent3 10 21" xfId="26378"/>
    <cellStyle name="20% - Accent3 10 22" xfId="27002"/>
    <cellStyle name="20% - Accent3 10 23" xfId="27451"/>
    <cellStyle name="20% - Accent3 10 24" xfId="24974"/>
    <cellStyle name="20% - Accent3 10 25" xfId="30251"/>
    <cellStyle name="20% - Accent3 10 26" xfId="28976"/>
    <cellStyle name="20% - Accent3 10 27" xfId="26057"/>
    <cellStyle name="20% - Accent3 10 28" xfId="30019"/>
    <cellStyle name="20% - Accent3 10 29" xfId="30174"/>
    <cellStyle name="20% - Accent3 10 3" xfId="3533"/>
    <cellStyle name="20% - Accent3 10 30" xfId="26181"/>
    <cellStyle name="20% - Accent3 10 31" xfId="28933"/>
    <cellStyle name="20% - Accent3 10 4" xfId="3534"/>
    <cellStyle name="20% - Accent3 10 5" xfId="3535"/>
    <cellStyle name="20% - Accent3 10 6" xfId="23052"/>
    <cellStyle name="20% - Accent3 10 7" xfId="23219"/>
    <cellStyle name="20% - Accent3 10 8" xfId="24059"/>
    <cellStyle name="20% - Accent3 10 9" xfId="24500"/>
    <cellStyle name="20% - Accent3 10_Upload" xfId="263"/>
    <cellStyle name="20% - Accent3 11" xfId="264"/>
    <cellStyle name="20% - Accent3 11 10" xfId="24956"/>
    <cellStyle name="20% - Accent3 11 11" xfId="26168"/>
    <cellStyle name="20% - Accent3 11 12" xfId="26562"/>
    <cellStyle name="20% - Accent3 11 13" xfId="26422"/>
    <cellStyle name="20% - Accent3 11 14" xfId="24815"/>
    <cellStyle name="20% - Accent3 11 15" xfId="26681"/>
    <cellStyle name="20% - Accent3 11 16" xfId="26359"/>
    <cellStyle name="20% - Accent3 11 17" xfId="25042"/>
    <cellStyle name="20% - Accent3 11 18" xfId="27299"/>
    <cellStyle name="20% - Accent3 11 19" xfId="27413"/>
    <cellStyle name="20% - Accent3 11 2" xfId="265"/>
    <cellStyle name="20% - Accent3 11 2 2" xfId="23222"/>
    <cellStyle name="20% - Accent3 11 20" xfId="26593"/>
    <cellStyle name="20% - Accent3 11 21" xfId="27697"/>
    <cellStyle name="20% - Accent3 11 22" xfId="24841"/>
    <cellStyle name="20% - Accent3 11 23" xfId="26526"/>
    <cellStyle name="20% - Accent3 11 24" xfId="27934"/>
    <cellStyle name="20% - Accent3 11 25" xfId="29859"/>
    <cellStyle name="20% - Accent3 11 26" xfId="26364"/>
    <cellStyle name="20% - Accent3 11 27" xfId="27099"/>
    <cellStyle name="20% - Accent3 11 28" xfId="28902"/>
    <cellStyle name="20% - Accent3 11 29" xfId="28617"/>
    <cellStyle name="20% - Accent3 11 3" xfId="3536"/>
    <cellStyle name="20% - Accent3 11 30" xfId="27305"/>
    <cellStyle name="20% - Accent3 11 31" xfId="28232"/>
    <cellStyle name="20% - Accent3 11 4" xfId="3537"/>
    <cellStyle name="20% - Accent3 11 5" xfId="3538"/>
    <cellStyle name="20% - Accent3 11 6" xfId="23051"/>
    <cellStyle name="20% - Accent3 11 7" xfId="23221"/>
    <cellStyle name="20% - Accent3 11 8" xfId="24060"/>
    <cellStyle name="20% - Accent3 11 9" xfId="24501"/>
    <cellStyle name="20% - Accent3 11_Upload" xfId="266"/>
    <cellStyle name="20% - Accent3 12" xfId="267"/>
    <cellStyle name="20% - Accent3 12 10" xfId="24957"/>
    <cellStyle name="20% - Accent3 12 11" xfId="24783"/>
    <cellStyle name="20% - Accent3 12 12" xfId="27835"/>
    <cellStyle name="20% - Accent3 12 13" xfId="26946"/>
    <cellStyle name="20% - Accent3 12 14" xfId="27587"/>
    <cellStyle name="20% - Accent3 12 15" xfId="27379"/>
    <cellStyle name="20% - Accent3 12 16" xfId="27775"/>
    <cellStyle name="20% - Accent3 12 17" xfId="27695"/>
    <cellStyle name="20% - Accent3 12 18" xfId="25066"/>
    <cellStyle name="20% - Accent3 12 19" xfId="26046"/>
    <cellStyle name="20% - Accent3 12 2" xfId="268"/>
    <cellStyle name="20% - Accent3 12 2 2" xfId="23224"/>
    <cellStyle name="20% - Accent3 12 20" xfId="27870"/>
    <cellStyle name="20% - Accent3 12 21" xfId="25722"/>
    <cellStyle name="20% - Accent3 12 22" xfId="26716"/>
    <cellStyle name="20% - Accent3 12 23" xfId="30490"/>
    <cellStyle name="20% - Accent3 12 24" xfId="26410"/>
    <cellStyle name="20% - Accent3 12 25" xfId="28870"/>
    <cellStyle name="20% - Accent3 12 26" xfId="26483"/>
    <cellStyle name="20% - Accent3 12 27" xfId="29715"/>
    <cellStyle name="20% - Accent3 12 28" xfId="29700"/>
    <cellStyle name="20% - Accent3 12 29" xfId="26818"/>
    <cellStyle name="20% - Accent3 12 3" xfId="3540"/>
    <cellStyle name="20% - Accent3 12 30" xfId="27213"/>
    <cellStyle name="20% - Accent3 12 31" xfId="25665"/>
    <cellStyle name="20% - Accent3 12 4" xfId="3541"/>
    <cellStyle name="20% - Accent3 12 5" xfId="3542"/>
    <cellStyle name="20% - Accent3 12 6" xfId="23050"/>
    <cellStyle name="20% - Accent3 12 7" xfId="23223"/>
    <cellStyle name="20% - Accent3 12 8" xfId="24061"/>
    <cellStyle name="20% - Accent3 12 9" xfId="24502"/>
    <cellStyle name="20% - Accent3 12_Upload" xfId="269"/>
    <cellStyle name="20% - Accent3 13" xfId="270"/>
    <cellStyle name="20% - Accent3 13 10" xfId="24959"/>
    <cellStyle name="20% - Accent3 13 11" xfId="26166"/>
    <cellStyle name="20% - Accent3 13 12" xfId="27836"/>
    <cellStyle name="20% - Accent3 13 13" xfId="28147"/>
    <cellStyle name="20% - Accent3 13 14" xfId="28405"/>
    <cellStyle name="20% - Accent3 13 15" xfId="28650"/>
    <cellStyle name="20% - Accent3 13 16" xfId="28903"/>
    <cellStyle name="20% - Accent3 13 17" xfId="29159"/>
    <cellStyle name="20% - Accent3 13 18" xfId="29408"/>
    <cellStyle name="20% - Accent3 13 19" xfId="29633"/>
    <cellStyle name="20% - Accent3 13 2" xfId="271"/>
    <cellStyle name="20% - Accent3 13 2 2" xfId="23226"/>
    <cellStyle name="20% - Accent3 13 20" xfId="29857"/>
    <cellStyle name="20% - Accent3 13 21" xfId="30070"/>
    <cellStyle name="20% - Accent3 13 22" xfId="30287"/>
    <cellStyle name="20% - Accent3 13 23" xfId="30492"/>
    <cellStyle name="20% - Accent3 13 24" xfId="27574"/>
    <cellStyle name="20% - Accent3 13 25" xfId="30853"/>
    <cellStyle name="20% - Accent3 13 26" xfId="31024"/>
    <cellStyle name="20% - Accent3 13 27" xfId="31184"/>
    <cellStyle name="20% - Accent3 13 28" xfId="31325"/>
    <cellStyle name="20% - Accent3 13 29" xfId="31451"/>
    <cellStyle name="20% - Accent3 13 3" xfId="3543"/>
    <cellStyle name="20% - Accent3 13 30" xfId="31561"/>
    <cellStyle name="20% - Accent3 13 31" xfId="31654"/>
    <cellStyle name="20% - Accent3 13 4" xfId="3544"/>
    <cellStyle name="20% - Accent3 13 5" xfId="3545"/>
    <cellStyle name="20% - Accent3 13 6" xfId="23049"/>
    <cellStyle name="20% - Accent3 13 7" xfId="23225"/>
    <cellStyle name="20% - Accent3 13 8" xfId="24062"/>
    <cellStyle name="20% - Accent3 13 9" xfId="24503"/>
    <cellStyle name="20% - Accent3 13_Upload" xfId="272"/>
    <cellStyle name="20% - Accent3 14" xfId="273"/>
    <cellStyle name="20% - Accent3 14 10" xfId="24961"/>
    <cellStyle name="20% - Accent3 14 11" xfId="26164"/>
    <cellStyle name="20% - Accent3 14 12" xfId="26866"/>
    <cellStyle name="20% - Accent3 14 13" xfId="28148"/>
    <cellStyle name="20% - Accent3 14 14" xfId="28408"/>
    <cellStyle name="20% - Accent3 14 15" xfId="28652"/>
    <cellStyle name="20% - Accent3 14 16" xfId="28906"/>
    <cellStyle name="20% - Accent3 14 17" xfId="29162"/>
    <cellStyle name="20% - Accent3 14 18" xfId="29411"/>
    <cellStyle name="20% - Accent3 14 19" xfId="29635"/>
    <cellStyle name="20% - Accent3 14 2" xfId="274"/>
    <cellStyle name="20% - Accent3 14 2 2" xfId="23228"/>
    <cellStyle name="20% - Accent3 14 20" xfId="29860"/>
    <cellStyle name="20% - Accent3 14 21" xfId="30071"/>
    <cellStyle name="20% - Accent3 14 22" xfId="30288"/>
    <cellStyle name="20% - Accent3 14 23" xfId="27402"/>
    <cellStyle name="20% - Accent3 14 24" xfId="30674"/>
    <cellStyle name="20% - Accent3 14 25" xfId="30854"/>
    <cellStyle name="20% - Accent3 14 26" xfId="31025"/>
    <cellStyle name="20% - Accent3 14 27" xfId="31185"/>
    <cellStyle name="20% - Accent3 14 28" xfId="31326"/>
    <cellStyle name="20% - Accent3 14 29" xfId="31452"/>
    <cellStyle name="20% - Accent3 14 3" xfId="3546"/>
    <cellStyle name="20% - Accent3 14 30" xfId="31562"/>
    <cellStyle name="20% - Accent3 14 31" xfId="31655"/>
    <cellStyle name="20% - Accent3 14 4" xfId="3547"/>
    <cellStyle name="20% - Accent3 14 5" xfId="3548"/>
    <cellStyle name="20% - Accent3 14 6" xfId="23048"/>
    <cellStyle name="20% - Accent3 14 7" xfId="23227"/>
    <cellStyle name="20% - Accent3 14 8" xfId="24063"/>
    <cellStyle name="20% - Accent3 14 9" xfId="24504"/>
    <cellStyle name="20% - Accent3 14_Upload" xfId="275"/>
    <cellStyle name="20% - Accent3 15" xfId="276"/>
    <cellStyle name="20% - Accent3 15 10" xfId="24963"/>
    <cellStyle name="20% - Accent3 15 11" xfId="26163"/>
    <cellStyle name="20% - Accent3 15 12" xfId="26932"/>
    <cellStyle name="20% - Accent3 15 13" xfId="27135"/>
    <cellStyle name="20% - Accent3 15 14" xfId="27336"/>
    <cellStyle name="20% - Accent3 15 15" xfId="26234"/>
    <cellStyle name="20% - Accent3 15 16" xfId="26281"/>
    <cellStyle name="20% - Accent3 15 17" xfId="27798"/>
    <cellStyle name="20% - Accent3 15 18" xfId="25800"/>
    <cellStyle name="20% - Accent3 15 19" xfId="26674"/>
    <cellStyle name="20% - Accent3 15 2" xfId="277"/>
    <cellStyle name="20% - Accent3 15 2 2" xfId="23230"/>
    <cellStyle name="20% - Accent3 15 20" xfId="27669"/>
    <cellStyle name="20% - Accent3 15 21" xfId="27358"/>
    <cellStyle name="20% - Accent3 15 22" xfId="26442"/>
    <cellStyle name="20% - Accent3 15 23" xfId="30809"/>
    <cellStyle name="20% - Accent3 15 24" xfId="30675"/>
    <cellStyle name="20% - Accent3 15 25" xfId="30447"/>
    <cellStyle name="20% - Accent3 15 26" xfId="30269"/>
    <cellStyle name="20% - Accent3 15 27" xfId="27507"/>
    <cellStyle name="20% - Accent3 15 28" xfId="26827"/>
    <cellStyle name="20% - Accent3 15 29" xfId="28852"/>
    <cellStyle name="20% - Accent3 15 3" xfId="3549"/>
    <cellStyle name="20% - Accent3 15 30" xfId="30568"/>
    <cellStyle name="20% - Accent3 15 31" xfId="25266"/>
    <cellStyle name="20% - Accent3 15 4" xfId="3550"/>
    <cellStyle name="20% - Accent3 15 5" xfId="3551"/>
    <cellStyle name="20% - Accent3 15 6" xfId="23047"/>
    <cellStyle name="20% - Accent3 15 7" xfId="23229"/>
    <cellStyle name="20% - Accent3 15 8" xfId="24064"/>
    <cellStyle name="20% - Accent3 15 9" xfId="24505"/>
    <cellStyle name="20% - Accent3 15_Upload" xfId="278"/>
    <cellStyle name="20% - Accent3 16" xfId="279"/>
    <cellStyle name="20% - Accent3 16 10" xfId="24965"/>
    <cellStyle name="20% - Accent3 16 11" xfId="26162"/>
    <cellStyle name="20% - Accent3 16 12" xfId="28321"/>
    <cellStyle name="20% - Accent3 16 13" xfId="28577"/>
    <cellStyle name="20% - Accent3 16 14" xfId="28821"/>
    <cellStyle name="20% - Accent3 16 15" xfId="29083"/>
    <cellStyle name="20% - Accent3 16 16" xfId="29329"/>
    <cellStyle name="20% - Accent3 16 17" xfId="29566"/>
    <cellStyle name="20% - Accent3 16 18" xfId="29794"/>
    <cellStyle name="20% - Accent3 16 19" xfId="30015"/>
    <cellStyle name="20% - Accent3 16 2" xfId="280"/>
    <cellStyle name="20% - Accent3 16 2 2" xfId="23232"/>
    <cellStyle name="20% - Accent3 16 20" xfId="30218"/>
    <cellStyle name="20% - Accent3 16 21" xfId="30434"/>
    <cellStyle name="20% - Accent3 16 22" xfId="30631"/>
    <cellStyle name="20% - Accent3 16 23" xfId="30456"/>
    <cellStyle name="20% - Accent3 16 24" xfId="30985"/>
    <cellStyle name="20% - Accent3 16 25" xfId="31150"/>
    <cellStyle name="20% - Accent3 16 26" xfId="31299"/>
    <cellStyle name="20% - Accent3 16 27" xfId="31428"/>
    <cellStyle name="20% - Accent3 16 28" xfId="31544"/>
    <cellStyle name="20% - Accent3 16 29" xfId="31638"/>
    <cellStyle name="20% - Accent3 16 3" xfId="3553"/>
    <cellStyle name="20% - Accent3 16 30" xfId="31731"/>
    <cellStyle name="20% - Accent3 16 31" xfId="31734"/>
    <cellStyle name="20% - Accent3 16 4" xfId="3554"/>
    <cellStyle name="20% - Accent3 16 5" xfId="3555"/>
    <cellStyle name="20% - Accent3 16 6" xfId="23046"/>
    <cellStyle name="20% - Accent3 16 7" xfId="23231"/>
    <cellStyle name="20% - Accent3 16 8" xfId="24065"/>
    <cellStyle name="20% - Accent3 16 9" xfId="24506"/>
    <cellStyle name="20% - Accent3 16_Upload" xfId="281"/>
    <cellStyle name="20% - Accent3 17" xfId="282"/>
    <cellStyle name="20% - Accent3 17 10" xfId="24967"/>
    <cellStyle name="20% - Accent3 17 11" xfId="26160"/>
    <cellStyle name="20% - Accent3 17 12" xfId="26984"/>
    <cellStyle name="20% - Accent3 17 13" xfId="28102"/>
    <cellStyle name="20% - Accent3 17 14" xfId="28358"/>
    <cellStyle name="20% - Accent3 17 15" xfId="28604"/>
    <cellStyle name="20% - Accent3 17 16" xfId="28854"/>
    <cellStyle name="20% - Accent3 17 17" xfId="29113"/>
    <cellStyle name="20% - Accent3 17 18" xfId="29362"/>
    <cellStyle name="20% - Accent3 17 19" xfId="29598"/>
    <cellStyle name="20% - Accent3 17 2" xfId="283"/>
    <cellStyle name="20% - Accent3 17 2 2" xfId="23234"/>
    <cellStyle name="20% - Accent3 17 20" xfId="29822"/>
    <cellStyle name="20% - Accent3 17 21" xfId="30036"/>
    <cellStyle name="20% - Accent3 17 22" xfId="30246"/>
    <cellStyle name="20% - Accent3 17 23" xfId="29947"/>
    <cellStyle name="20% - Accent3 17 24" xfId="30645"/>
    <cellStyle name="20% - Accent3 17 25" xfId="30825"/>
    <cellStyle name="20% - Accent3 17 26" xfId="30999"/>
    <cellStyle name="20% - Accent3 17 27" xfId="31162"/>
    <cellStyle name="20% - Accent3 17 28" xfId="31307"/>
    <cellStyle name="20% - Accent3 17 29" xfId="31434"/>
    <cellStyle name="20% - Accent3 17 3" xfId="3556"/>
    <cellStyle name="20% - Accent3 17 30" xfId="31545"/>
    <cellStyle name="20% - Accent3 17 31" xfId="31639"/>
    <cellStyle name="20% - Accent3 17 4" xfId="3557"/>
    <cellStyle name="20% - Accent3 17 5" xfId="3558"/>
    <cellStyle name="20% - Accent3 17 6" xfId="23045"/>
    <cellStyle name="20% - Accent3 17 7" xfId="23233"/>
    <cellStyle name="20% - Accent3 17 8" xfId="24066"/>
    <cellStyle name="20% - Accent3 17 9" xfId="24507"/>
    <cellStyle name="20% - Accent3 17_Upload" xfId="284"/>
    <cellStyle name="20% - Accent3 18" xfId="285"/>
    <cellStyle name="20% - Accent3 18 10" xfId="24969"/>
    <cellStyle name="20% - Accent3 18 11" xfId="26158"/>
    <cellStyle name="20% - Accent3 18 12" xfId="26321"/>
    <cellStyle name="20% - Accent3 18 13" xfId="26604"/>
    <cellStyle name="20% - Accent3 18 14" xfId="25810"/>
    <cellStyle name="20% - Accent3 18 15" xfId="26670"/>
    <cellStyle name="20% - Accent3 18 16" xfId="28245"/>
    <cellStyle name="20% - Accent3 18 17" xfId="28504"/>
    <cellStyle name="20% - Accent3 18 18" xfId="28748"/>
    <cellStyle name="20% - Accent3 18 19" xfId="29010"/>
    <cellStyle name="20% - Accent3 18 2" xfId="286"/>
    <cellStyle name="20% - Accent3 18 2 2" xfId="23236"/>
    <cellStyle name="20% - Accent3 18 20" xfId="29258"/>
    <cellStyle name="20% - Accent3 18 21" xfId="29501"/>
    <cellStyle name="20% - Accent3 18 22" xfId="29733"/>
    <cellStyle name="20% - Accent3 18 23" xfId="29213"/>
    <cellStyle name="20% - Accent3 18 24" xfId="28367"/>
    <cellStyle name="20% - Accent3 18 25" xfId="28368"/>
    <cellStyle name="20% - Accent3 18 26" xfId="30567"/>
    <cellStyle name="20% - Accent3 18 27" xfId="30743"/>
    <cellStyle name="20% - Accent3 18 28" xfId="30926"/>
    <cellStyle name="20% - Accent3 18 29" xfId="31093"/>
    <cellStyle name="20% - Accent3 18 3" xfId="3562"/>
    <cellStyle name="20% - Accent3 18 30" xfId="31245"/>
    <cellStyle name="20% - Accent3 18 31" xfId="31380"/>
    <cellStyle name="20% - Accent3 18 4" xfId="3563"/>
    <cellStyle name="20% - Accent3 18 5" xfId="3564"/>
    <cellStyle name="20% - Accent3 18 6" xfId="23044"/>
    <cellStyle name="20% - Accent3 18 7" xfId="23235"/>
    <cellStyle name="20% - Accent3 18 8" xfId="24067"/>
    <cellStyle name="20% - Accent3 18 9" xfId="24508"/>
    <cellStyle name="20% - Accent3 18_Upload" xfId="287"/>
    <cellStyle name="20% - Accent3 19" xfId="288"/>
    <cellStyle name="20% - Accent3 19 10" xfId="24970"/>
    <cellStyle name="20% - Accent3 19 11" xfId="26156"/>
    <cellStyle name="20% - Accent3 19 12" xfId="25350"/>
    <cellStyle name="20% - Accent3 19 13" xfId="27594"/>
    <cellStyle name="20% - Accent3 19 14" xfId="25999"/>
    <cellStyle name="20% - Accent3 19 15" xfId="25399"/>
    <cellStyle name="20% - Accent3 19 16" xfId="27126"/>
    <cellStyle name="20% - Accent3 19 17" xfId="25975"/>
    <cellStyle name="20% - Accent3 19 18" xfId="26620"/>
    <cellStyle name="20% - Accent3 19 19" xfId="28199"/>
    <cellStyle name="20% - Accent3 19 2" xfId="289"/>
    <cellStyle name="20% - Accent3 19 2 2" xfId="23238"/>
    <cellStyle name="20% - Accent3 19 20" xfId="28458"/>
    <cellStyle name="20% - Accent3 19 21" xfId="28702"/>
    <cellStyle name="20% - Accent3 19 22" xfId="28963"/>
    <cellStyle name="20% - Accent3 19 23" xfId="30165"/>
    <cellStyle name="20% - Accent3 19 24" xfId="26386"/>
    <cellStyle name="20% - Accent3 19 25" xfId="28415"/>
    <cellStyle name="20% - Accent3 19 26" xfId="26619"/>
    <cellStyle name="20% - Accent3 19 27" xfId="30704"/>
    <cellStyle name="20% - Accent3 19 28" xfId="29976"/>
    <cellStyle name="20% - Accent3 19 29" xfId="26180"/>
    <cellStyle name="20% - Accent3 19 3" xfId="3568"/>
    <cellStyle name="20% - Accent3 19 30" xfId="30709"/>
    <cellStyle name="20% - Accent3 19 31" xfId="30892"/>
    <cellStyle name="20% - Accent3 19 4" xfId="3569"/>
    <cellStyle name="20% - Accent3 19 5" xfId="3570"/>
    <cellStyle name="20% - Accent3 19 6" xfId="23043"/>
    <cellStyle name="20% - Accent3 19 7" xfId="23237"/>
    <cellStyle name="20% - Accent3 19 8" xfId="24068"/>
    <cellStyle name="20% - Accent3 19 9" xfId="24509"/>
    <cellStyle name="20% - Accent3 19_Upload" xfId="290"/>
    <cellStyle name="20% - Accent3 2" xfId="291"/>
    <cellStyle name="20% - Accent3 2 10" xfId="292"/>
    <cellStyle name="20% - Accent3 2 11" xfId="293"/>
    <cellStyle name="20% - Accent3 2 12" xfId="294"/>
    <cellStyle name="20% - Accent3 2 13" xfId="295"/>
    <cellStyle name="20% - Accent3 2 14" xfId="3572"/>
    <cellStyle name="20% - Accent3 2 15" xfId="3576"/>
    <cellStyle name="20% - Accent3 2 16" xfId="3577"/>
    <cellStyle name="20% - Accent3 2 17" xfId="3578"/>
    <cellStyle name="20% - Accent3 2 18" xfId="3579"/>
    <cellStyle name="20% - Accent3 2 19" xfId="3580"/>
    <cellStyle name="20% - Accent3 2 2" xfId="296"/>
    <cellStyle name="20% - Accent3 2 2 10" xfId="3581"/>
    <cellStyle name="20% - Accent3 2 2 11" xfId="3583"/>
    <cellStyle name="20% - Accent3 2 2 12" xfId="3584"/>
    <cellStyle name="20% - Accent3 2 2 13" xfId="3585"/>
    <cellStyle name="20% - Accent3 2 2 14" xfId="3586"/>
    <cellStyle name="20% - Accent3 2 2 15" xfId="3587"/>
    <cellStyle name="20% - Accent3 2 2 16" xfId="3588"/>
    <cellStyle name="20% - Accent3 2 2 17" xfId="3589"/>
    <cellStyle name="20% - Accent3 2 2 18" xfId="3590"/>
    <cellStyle name="20% - Accent3 2 2 19" xfId="3591"/>
    <cellStyle name="20% - Accent3 2 2 2" xfId="297"/>
    <cellStyle name="20% - Accent3 2 2 2 2" xfId="23239"/>
    <cellStyle name="20% - Accent3 2 2 20" xfId="3593"/>
    <cellStyle name="20% - Accent3 2 2 21" xfId="5843"/>
    <cellStyle name="20% - Accent3 2 2 22" xfId="12066"/>
    <cellStyle name="20% - Accent3 2 2 23" xfId="13379"/>
    <cellStyle name="20% - Accent3 2 2 24" xfId="14678"/>
    <cellStyle name="20% - Accent3 2 2 25" xfId="15931"/>
    <cellStyle name="20% - Accent3 2 2 26" xfId="17151"/>
    <cellStyle name="20% - Accent3 2 2 27" xfId="18265"/>
    <cellStyle name="20% - Accent3 2 2 28" xfId="19370"/>
    <cellStyle name="20% - Accent3 2 2 29" xfId="20283"/>
    <cellStyle name="20% - Accent3 2 2 3" xfId="298"/>
    <cellStyle name="20% - Accent3 2 2 3 2" xfId="23240"/>
    <cellStyle name="20% - Accent3 2 2 30" xfId="21124"/>
    <cellStyle name="20% - Accent3 2 2 31" xfId="22014"/>
    <cellStyle name="20% - Accent3 2 2 32" xfId="22075"/>
    <cellStyle name="20% - Accent3 2 2 33" xfId="22123"/>
    <cellStyle name="20% - Accent3 2 2 34" xfId="22399"/>
    <cellStyle name="20% - Accent3 2 2 35" xfId="22115"/>
    <cellStyle name="20% - Accent3 2 2 36" xfId="22407"/>
    <cellStyle name="20% - Accent3 2 2 37" xfId="22107"/>
    <cellStyle name="20% - Accent3 2 2 38" xfId="22415"/>
    <cellStyle name="20% - Accent3 2 2 39" xfId="22099"/>
    <cellStyle name="20% - Accent3 2 2 4" xfId="299"/>
    <cellStyle name="20% - Accent3 2 2 4 2" xfId="23241"/>
    <cellStyle name="20% - Accent3 2 2 40" xfId="22423"/>
    <cellStyle name="20% - Accent3 2 2 41" xfId="22090"/>
    <cellStyle name="20% - Accent3 2 2 42" xfId="22432"/>
    <cellStyle name="20% - Accent3 2 2 43" xfId="22483"/>
    <cellStyle name="20% - Accent3 2 2 44" xfId="22529"/>
    <cellStyle name="20% - Accent3 2 2 45" xfId="22620"/>
    <cellStyle name="20% - Accent3 2 2 46" xfId="22518"/>
    <cellStyle name="20% - Accent3 2 2 47" xfId="22655"/>
    <cellStyle name="20% - Accent3 2 2 48" xfId="22678"/>
    <cellStyle name="20% - Accent3 2 2 49" xfId="22720"/>
    <cellStyle name="20% - Accent3 2 2 5" xfId="300"/>
    <cellStyle name="20% - Accent3 2 2 5 2" xfId="23242"/>
    <cellStyle name="20% - Accent3 2 2 50" xfId="22813"/>
    <cellStyle name="20% - Accent3 2 2 51" xfId="23860"/>
    <cellStyle name="20% - Accent3 2 2 52" xfId="23861"/>
    <cellStyle name="20% - Accent3 2 2 53" xfId="23869"/>
    <cellStyle name="20% - Accent3 2 2 54" xfId="23977"/>
    <cellStyle name="20% - Accent3 2 2 55" xfId="23968"/>
    <cellStyle name="20% - Accent3 2 2 56" xfId="23986"/>
    <cellStyle name="20% - Accent3 2 2 57" xfId="24272"/>
    <cellStyle name="20% - Accent3 2 2 58" xfId="24304"/>
    <cellStyle name="20% - Accent3 2 2 59" xfId="24438"/>
    <cellStyle name="20% - Accent3 2 2 6" xfId="301"/>
    <cellStyle name="20% - Accent3 2 2 60" xfId="24348"/>
    <cellStyle name="20% - Accent3 2 2 61" xfId="24386"/>
    <cellStyle name="20% - Accent3 2 2 62" xfId="24751"/>
    <cellStyle name="20% - Accent3 2 2 63" xfId="31742"/>
    <cellStyle name="20% - Accent3 2 2 64" xfId="31868"/>
    <cellStyle name="20% - Accent3 2 2 65" xfId="31794"/>
    <cellStyle name="20% - Accent3 2 2 66" xfId="31841"/>
    <cellStyle name="20% - Accent3 2 2 67" xfId="31906"/>
    <cellStyle name="20% - Accent3 2 2 68" xfId="31969"/>
    <cellStyle name="20% - Accent3 2 2 7" xfId="302"/>
    <cellStyle name="20% - Accent3 2 2 8" xfId="303"/>
    <cellStyle name="20% - Accent3 2 2 9" xfId="304"/>
    <cellStyle name="20% - Accent3 2 2_Pricing" xfId="3595"/>
    <cellStyle name="20% - Accent3 2 20" xfId="3596"/>
    <cellStyle name="20% - Accent3 2 21" xfId="3597"/>
    <cellStyle name="20% - Accent3 2 22" xfId="3598"/>
    <cellStyle name="20% - Accent3 2 23" xfId="3599"/>
    <cellStyle name="20% - Accent3 2 24" xfId="3600"/>
    <cellStyle name="20% - Accent3 2 25" xfId="3601"/>
    <cellStyle name="20% - Accent3 2 26" xfId="3602"/>
    <cellStyle name="20% - Accent3 2 27" xfId="5868"/>
    <cellStyle name="20% - Accent3 2 28" xfId="12082"/>
    <cellStyle name="20% - Accent3 2 29" xfId="13393"/>
    <cellStyle name="20% - Accent3 2 3" xfId="305"/>
    <cellStyle name="20% - Accent3 2 3 2" xfId="23243"/>
    <cellStyle name="20% - Accent3 2 30" xfId="14694"/>
    <cellStyle name="20% - Accent3 2 31" xfId="15944"/>
    <cellStyle name="20% - Accent3 2 32" xfId="17167"/>
    <cellStyle name="20% - Accent3 2 33" xfId="18281"/>
    <cellStyle name="20% - Accent3 2 34" xfId="19377"/>
    <cellStyle name="20% - Accent3 2 35" xfId="20289"/>
    <cellStyle name="20% - Accent3 2 36" xfId="21130"/>
    <cellStyle name="20% - Accent3 2 37" xfId="22013"/>
    <cellStyle name="20% - Accent3 2 38" xfId="22076"/>
    <cellStyle name="20% - Accent3 2 39" xfId="22122"/>
    <cellStyle name="20% - Accent3 2 4" xfId="306"/>
    <cellStyle name="20% - Accent3 2 4 2" xfId="23244"/>
    <cellStyle name="20% - Accent3 2 40" xfId="22400"/>
    <cellStyle name="20% - Accent3 2 41" xfId="22114"/>
    <cellStyle name="20% - Accent3 2 42" xfId="22408"/>
    <cellStyle name="20% - Accent3 2 43" xfId="22106"/>
    <cellStyle name="20% - Accent3 2 44" xfId="22416"/>
    <cellStyle name="20% - Accent3 2 45" xfId="22098"/>
    <cellStyle name="20% - Accent3 2 46" xfId="22424"/>
    <cellStyle name="20% - Accent3 2 47" xfId="22089"/>
    <cellStyle name="20% - Accent3 2 48" xfId="22433"/>
    <cellStyle name="20% - Accent3 2 49" xfId="22482"/>
    <cellStyle name="20% - Accent3 2 5" xfId="307"/>
    <cellStyle name="20% - Accent3 2 5 2" xfId="23245"/>
    <cellStyle name="20% - Accent3 2 50" xfId="22592"/>
    <cellStyle name="20% - Accent3 2 51" xfId="22559"/>
    <cellStyle name="20% - Accent3 2 52" xfId="22659"/>
    <cellStyle name="20% - Accent3 2 53" xfId="22649"/>
    <cellStyle name="20% - Accent3 2 54" xfId="22677"/>
    <cellStyle name="20% - Accent3 2 55" xfId="22719"/>
    <cellStyle name="20% - Accent3 2 56" xfId="22815"/>
    <cellStyle name="20% - Accent3 2 57" xfId="22927"/>
    <cellStyle name="20% - Accent3 2 58" xfId="22791"/>
    <cellStyle name="20% - Accent3 2 59" xfId="23868"/>
    <cellStyle name="20% - Accent3 2 6" xfId="308"/>
    <cellStyle name="20% - Accent3 2 6 2" xfId="23246"/>
    <cellStyle name="20% - Accent3 2 60" xfId="23937"/>
    <cellStyle name="20% - Accent3 2 61" xfId="23978"/>
    <cellStyle name="20% - Accent3 2 62" xfId="23985"/>
    <cellStyle name="20% - Accent3 2 63" xfId="24276"/>
    <cellStyle name="20% - Accent3 2 64" xfId="24303"/>
    <cellStyle name="20% - Accent3 2 65" xfId="24445"/>
    <cellStyle name="20% - Accent3 2 66" xfId="24346"/>
    <cellStyle name="20% - Accent3 2 67" xfId="24397"/>
    <cellStyle name="20% - Accent3 2 68" xfId="24750"/>
    <cellStyle name="20% - Accent3 2 69" xfId="28259"/>
    <cellStyle name="20% - Accent3 2 7" xfId="309"/>
    <cellStyle name="20% - Accent3 2 7 2" xfId="23247"/>
    <cellStyle name="20% - Accent3 2 70" xfId="28519"/>
    <cellStyle name="20% - Accent3 2 71" xfId="28763"/>
    <cellStyle name="20% - Accent3 2 72" xfId="29024"/>
    <cellStyle name="20% - Accent3 2 73" xfId="29274"/>
    <cellStyle name="20% - Accent3 2 74" xfId="29513"/>
    <cellStyle name="20% - Accent3 2 75" xfId="29747"/>
    <cellStyle name="20% - Accent3 2 76" xfId="29960"/>
    <cellStyle name="20% - Accent3 2 77" xfId="29424"/>
    <cellStyle name="20% - Accent3 2 78" xfId="29457"/>
    <cellStyle name="20% - Accent3 2 79" xfId="24891"/>
    <cellStyle name="20% - Accent3 2 8" xfId="310"/>
    <cellStyle name="20% - Accent3 2 80" xfId="30758"/>
    <cellStyle name="20% - Accent3 2 81" xfId="30936"/>
    <cellStyle name="20% - Accent3 2 82" xfId="31102"/>
    <cellStyle name="20% - Accent3 2 83" xfId="31254"/>
    <cellStyle name="20% - Accent3 2 84" xfId="31389"/>
    <cellStyle name="20% - Accent3 2 85" xfId="31505"/>
    <cellStyle name="20% - Accent3 2 86" xfId="31741"/>
    <cellStyle name="20% - Accent3 2 87" xfId="31875"/>
    <cellStyle name="20% - Accent3 2 88" xfId="31783"/>
    <cellStyle name="20% - Accent3 2 89" xfId="31844"/>
    <cellStyle name="20% - Accent3 2 9" xfId="311"/>
    <cellStyle name="20% - Accent3 2 90" xfId="31905"/>
    <cellStyle name="20% - Accent3 2 91" xfId="31976"/>
    <cellStyle name="20% - Accent3 20" xfId="312"/>
    <cellStyle name="20% - Accent3 20 10" xfId="24981"/>
    <cellStyle name="20% - Accent3 20 11" xfId="26146"/>
    <cellStyle name="20% - Accent3 20 12" xfId="27841"/>
    <cellStyle name="20% - Accent3 20 13" xfId="27612"/>
    <cellStyle name="20% - Accent3 20 14" xfId="27726"/>
    <cellStyle name="20% - Accent3 20 15" xfId="28047"/>
    <cellStyle name="20% - Accent3 20 16" xfId="27205"/>
    <cellStyle name="20% - Accent3 20 17" xfId="26152"/>
    <cellStyle name="20% - Accent3 20 18" xfId="26567"/>
    <cellStyle name="20% - Accent3 20 19" xfId="26950"/>
    <cellStyle name="20% - Accent3 20 2" xfId="313"/>
    <cellStyle name="20% - Accent3 20 2 2" xfId="23249"/>
    <cellStyle name="20% - Accent3 20 20" xfId="27256"/>
    <cellStyle name="20% - Accent3 20 21" xfId="26441"/>
    <cellStyle name="20% - Accent3 20 22" xfId="27127"/>
    <cellStyle name="20% - Accent3 20 23" xfId="29011"/>
    <cellStyle name="20% - Accent3 20 24" xfId="30676"/>
    <cellStyle name="20% - Accent3 20 25" xfId="30323"/>
    <cellStyle name="20% - Accent3 20 26" xfId="28235"/>
    <cellStyle name="20% - Accent3 20 27" xfId="25401"/>
    <cellStyle name="20% - Accent3 20 28" xfId="26009"/>
    <cellStyle name="20% - Accent3 20 29" xfId="30493"/>
    <cellStyle name="20% - Accent3 20 3" xfId="3611"/>
    <cellStyle name="20% - Accent3 20 30" xfId="29653"/>
    <cellStyle name="20% - Accent3 20 31" xfId="29098"/>
    <cellStyle name="20% - Accent3 20 4" xfId="3612"/>
    <cellStyle name="20% - Accent3 20 5" xfId="3613"/>
    <cellStyle name="20% - Accent3 20 6" xfId="23042"/>
    <cellStyle name="20% - Accent3 20 7" xfId="23248"/>
    <cellStyle name="20% - Accent3 20 8" xfId="24069"/>
    <cellStyle name="20% - Accent3 20 9" xfId="24510"/>
    <cellStyle name="20% - Accent3 20_Upload" xfId="314"/>
    <cellStyle name="20% - Accent3 21" xfId="315"/>
    <cellStyle name="20% - Accent3 21 10" xfId="24982"/>
    <cellStyle name="20% - Accent3 21 11" xfId="26144"/>
    <cellStyle name="20% - Accent3 21 12" xfId="26862"/>
    <cellStyle name="20% - Accent3 21 13" xfId="27007"/>
    <cellStyle name="20% - Accent3 21 14" xfId="26931"/>
    <cellStyle name="20% - Accent3 21 15" xfId="26552"/>
    <cellStyle name="20% - Accent3 21 16" xfId="26314"/>
    <cellStyle name="20% - Accent3 21 17" xfId="26606"/>
    <cellStyle name="20% - Accent3 21 18" xfId="25808"/>
    <cellStyle name="20% - Accent3 21 19" xfId="27941"/>
    <cellStyle name="20% - Accent3 21 2" xfId="316"/>
    <cellStyle name="20% - Accent3 21 2 2" xfId="23251"/>
    <cellStyle name="20% - Accent3 21 20" xfId="28246"/>
    <cellStyle name="20% - Accent3 21 21" xfId="28505"/>
    <cellStyle name="20% - Accent3 21 22" xfId="28749"/>
    <cellStyle name="20% - Accent3 21 23" xfId="28072"/>
    <cellStyle name="20% - Accent3 21 24" xfId="26432"/>
    <cellStyle name="20% - Accent3 21 25" xfId="29689"/>
    <cellStyle name="20% - Accent3 21 26" xfId="27319"/>
    <cellStyle name="20% - Accent3 21 27" xfId="28359"/>
    <cellStyle name="20% - Accent3 21 28" xfId="30459"/>
    <cellStyle name="20% - Accent3 21 29" xfId="29523"/>
    <cellStyle name="20% - Accent3 21 3" xfId="3617"/>
    <cellStyle name="20% - Accent3 21 30" xfId="29172"/>
    <cellStyle name="20% - Accent3 21 31" xfId="30746"/>
    <cellStyle name="20% - Accent3 21 4" xfId="3618"/>
    <cellStyle name="20% - Accent3 21 5" xfId="3619"/>
    <cellStyle name="20% - Accent3 21 6" xfId="23041"/>
    <cellStyle name="20% - Accent3 21 7" xfId="23250"/>
    <cellStyle name="20% - Accent3 21 8" xfId="24070"/>
    <cellStyle name="20% - Accent3 21 9" xfId="24511"/>
    <cellStyle name="20% - Accent3 21_Upload" xfId="317"/>
    <cellStyle name="20% - Accent3 22" xfId="318"/>
    <cellStyle name="20% - Accent3 22 10" xfId="24983"/>
    <cellStyle name="20% - Accent3 22 11" xfId="26142"/>
    <cellStyle name="20% - Accent3 22 12" xfId="26926"/>
    <cellStyle name="20% - Accent3 22 13" xfId="25752"/>
    <cellStyle name="20% - Accent3 22 14" xfId="26785"/>
    <cellStyle name="20% - Accent3 22 15" xfId="26509"/>
    <cellStyle name="20% - Accent3 22 16" xfId="27371"/>
    <cellStyle name="20% - Accent3 22 17" xfId="25288"/>
    <cellStyle name="20% - Accent3 22 18" xfId="25234"/>
    <cellStyle name="20% - Accent3 22 19" xfId="25876"/>
    <cellStyle name="20% - Accent3 22 2" xfId="319"/>
    <cellStyle name="20% - Accent3 22 2 2" xfId="23253"/>
    <cellStyle name="20% - Accent3 22 20" xfId="26811"/>
    <cellStyle name="20% - Accent3 22 21" xfId="27666"/>
    <cellStyle name="20% - Accent3 22 22" xfId="27756"/>
    <cellStyle name="20% - Accent3 22 23" xfId="27529"/>
    <cellStyle name="20% - Accent3 22 24" xfId="29259"/>
    <cellStyle name="20% - Accent3 22 25" xfId="26616"/>
    <cellStyle name="20% - Accent3 22 26" xfId="27051"/>
    <cellStyle name="20% - Accent3 22 27" xfId="30445"/>
    <cellStyle name="20% - Accent3 22 28" xfId="30267"/>
    <cellStyle name="20% - Accent3 22 29" xfId="25911"/>
    <cellStyle name="20% - Accent3 22 3" xfId="3623"/>
    <cellStyle name="20% - Accent3 22 30" xfId="28093"/>
    <cellStyle name="20% - Accent3 22 31" xfId="28323"/>
    <cellStyle name="20% - Accent3 22 4" xfId="3624"/>
    <cellStyle name="20% - Accent3 22 5" xfId="3625"/>
    <cellStyle name="20% - Accent3 22 6" xfId="23040"/>
    <cellStyle name="20% - Accent3 22 7" xfId="23252"/>
    <cellStyle name="20% - Accent3 22 8" xfId="24071"/>
    <cellStyle name="20% - Accent3 22 9" xfId="24512"/>
    <cellStyle name="20% - Accent3 22_Upload" xfId="320"/>
    <cellStyle name="20% - Accent3 23" xfId="321"/>
    <cellStyle name="20% - Accent3 23 10" xfId="24984"/>
    <cellStyle name="20% - Accent3 23 11" xfId="26140"/>
    <cellStyle name="20% - Accent3 23 12" xfId="25355"/>
    <cellStyle name="20% - Accent3 23 13" xfId="27074"/>
    <cellStyle name="20% - Accent3 23 14" xfId="27547"/>
    <cellStyle name="20% - Accent3 23 15" xfId="27021"/>
    <cellStyle name="20% - Accent3 23 16" xfId="26467"/>
    <cellStyle name="20% - Accent3 23 17" xfId="27592"/>
    <cellStyle name="20% - Accent3 23 18" xfId="27034"/>
    <cellStyle name="20% - Accent3 23 19" xfId="26927"/>
    <cellStyle name="20% - Accent3 23 2" xfId="322"/>
    <cellStyle name="20% - Accent3 23 2 2" xfId="23255"/>
    <cellStyle name="20% - Accent3 23 20" xfId="27055"/>
    <cellStyle name="20% - Accent3 23 21" xfId="27550"/>
    <cellStyle name="20% - Accent3 23 22" xfId="26356"/>
    <cellStyle name="20% - Accent3 23 23" xfId="28594"/>
    <cellStyle name="20% - Accent3 23 24" xfId="28328"/>
    <cellStyle name="20% - Accent3 23 25" xfId="28149"/>
    <cellStyle name="20% - Accent3 23 26" xfId="30306"/>
    <cellStyle name="20% - Accent3 23 27" xfId="29249"/>
    <cellStyle name="20% - Accent3 23 28" xfId="27613"/>
    <cellStyle name="20% - Accent3 23 29" xfId="29972"/>
    <cellStyle name="20% - Accent3 23 3" xfId="3628"/>
    <cellStyle name="20% - Accent3 23 30" xfId="29734"/>
    <cellStyle name="20% - Accent3 23 31" xfId="30356"/>
    <cellStyle name="20% - Accent3 23 4" xfId="3629"/>
    <cellStyle name="20% - Accent3 23 5" xfId="3630"/>
    <cellStyle name="20% - Accent3 23 6" xfId="23039"/>
    <cellStyle name="20% - Accent3 23 7" xfId="23254"/>
    <cellStyle name="20% - Accent3 23 8" xfId="24072"/>
    <cellStyle name="20% - Accent3 23 9" xfId="24513"/>
    <cellStyle name="20% - Accent3 23_Upload" xfId="323"/>
    <cellStyle name="20% - Accent3 24" xfId="324"/>
    <cellStyle name="20% - Accent3 24 10" xfId="24985"/>
    <cellStyle name="20% - Accent3 24 11" xfId="26138"/>
    <cellStyle name="20% - Accent3 24 12" xfId="25356"/>
    <cellStyle name="20% - Accent3 24 13" xfId="27701"/>
    <cellStyle name="20% - Accent3 24 14" xfId="25257"/>
    <cellStyle name="20% - Accent3 24 15" xfId="28062"/>
    <cellStyle name="20% - Accent3 24 16" xfId="27186"/>
    <cellStyle name="20% - Accent3 24 17" xfId="27173"/>
    <cellStyle name="20% - Accent3 24 18" xfId="27515"/>
    <cellStyle name="20% - Accent3 24 19" xfId="27231"/>
    <cellStyle name="20% - Accent3 24 2" xfId="325"/>
    <cellStyle name="20% - Accent3 24 2 2" xfId="23257"/>
    <cellStyle name="20% - Accent3 24 20" xfId="27770"/>
    <cellStyle name="20% - Accent3 24 21" xfId="28088"/>
    <cellStyle name="20% - Accent3 24 22" xfId="28344"/>
    <cellStyle name="20% - Accent3 24 23" xfId="30495"/>
    <cellStyle name="20% - Accent3 24 24" xfId="26074"/>
    <cellStyle name="20% - Accent3 24 25" xfId="25326"/>
    <cellStyle name="20% - Accent3 24 26" xfId="28913"/>
    <cellStyle name="20% - Accent3 24 27" xfId="30072"/>
    <cellStyle name="20% - Accent3 24 28" xfId="28496"/>
    <cellStyle name="20% - Accent3 24 29" xfId="27586"/>
    <cellStyle name="20% - Accent3 24 3" xfId="3632"/>
    <cellStyle name="20% - Accent3 24 30" xfId="29088"/>
    <cellStyle name="20% - Accent3 24 31" xfId="29592"/>
    <cellStyle name="20% - Accent3 24 4" xfId="3633"/>
    <cellStyle name="20% - Accent3 24 5" xfId="3634"/>
    <cellStyle name="20% - Accent3 24 6" xfId="23038"/>
    <cellStyle name="20% - Accent3 24 7" xfId="23256"/>
    <cellStyle name="20% - Accent3 24 8" xfId="24073"/>
    <cellStyle name="20% - Accent3 24 9" xfId="24514"/>
    <cellStyle name="20% - Accent3 24_Upload" xfId="326"/>
    <cellStyle name="20% - Accent3 25" xfId="327"/>
    <cellStyle name="20% - Accent3 25 10" xfId="24987"/>
    <cellStyle name="20% - Accent3 25 11" xfId="26136"/>
    <cellStyle name="20% - Accent3 25 12" xfId="26640"/>
    <cellStyle name="20% - Accent3 25 13" xfId="28152"/>
    <cellStyle name="20% - Accent3 25 14" xfId="28412"/>
    <cellStyle name="20% - Accent3 25 15" xfId="28655"/>
    <cellStyle name="20% - Accent3 25 16" xfId="28909"/>
    <cellStyle name="20% - Accent3 25 17" xfId="29165"/>
    <cellStyle name="20% - Accent3 25 18" xfId="29414"/>
    <cellStyle name="20% - Accent3 25 19" xfId="29638"/>
    <cellStyle name="20% - Accent3 25 2" xfId="328"/>
    <cellStyle name="20% - Accent3 25 2 2" xfId="23259"/>
    <cellStyle name="20% - Accent3 25 20" xfId="29863"/>
    <cellStyle name="20% - Accent3 25 21" xfId="30075"/>
    <cellStyle name="20% - Accent3 25 22" xfId="30291"/>
    <cellStyle name="20% - Accent3 25 23" xfId="30497"/>
    <cellStyle name="20% - Accent3 25 24" xfId="28841"/>
    <cellStyle name="20% - Accent3 25 25" xfId="30856"/>
    <cellStyle name="20% - Accent3 25 26" xfId="31027"/>
    <cellStyle name="20% - Accent3 25 27" xfId="31186"/>
    <cellStyle name="20% - Accent3 25 28" xfId="31327"/>
    <cellStyle name="20% - Accent3 25 29" xfId="31453"/>
    <cellStyle name="20% - Accent3 25 3" xfId="3636"/>
    <cellStyle name="20% - Accent3 25 30" xfId="31563"/>
    <cellStyle name="20% - Accent3 25 31" xfId="31656"/>
    <cellStyle name="20% - Accent3 25 4" xfId="3637"/>
    <cellStyle name="20% - Accent3 25 5" xfId="3638"/>
    <cellStyle name="20% - Accent3 25 6" xfId="23037"/>
    <cellStyle name="20% - Accent3 25 7" xfId="23258"/>
    <cellStyle name="20% - Accent3 25 8" xfId="24074"/>
    <cellStyle name="20% - Accent3 25 9" xfId="24515"/>
    <cellStyle name="20% - Accent3 25_Upload" xfId="329"/>
    <cellStyle name="20% - Accent3 26" xfId="330"/>
    <cellStyle name="20% - Accent3 26 10" xfId="24988"/>
    <cellStyle name="20% - Accent3 26 11" xfId="26134"/>
    <cellStyle name="20% - Accent3 26 12" xfId="26574"/>
    <cellStyle name="20% - Accent3 26 13" xfId="28154"/>
    <cellStyle name="20% - Accent3 26 14" xfId="28414"/>
    <cellStyle name="20% - Accent3 26 15" xfId="28657"/>
    <cellStyle name="20% - Accent3 26 16" xfId="28911"/>
    <cellStyle name="20% - Accent3 26 17" xfId="29167"/>
    <cellStyle name="20% - Accent3 26 18" xfId="29416"/>
    <cellStyle name="20% - Accent3 26 19" xfId="29640"/>
    <cellStyle name="20% - Accent3 26 2" xfId="331"/>
    <cellStyle name="20% - Accent3 26 2 2" xfId="23261"/>
    <cellStyle name="20% - Accent3 26 20" xfId="29866"/>
    <cellStyle name="20% - Accent3 26 21" xfId="30078"/>
    <cellStyle name="20% - Accent3 26 22" xfId="30293"/>
    <cellStyle name="20% - Accent3 26 23" xfId="29656"/>
    <cellStyle name="20% - Accent3 26 24" xfId="30677"/>
    <cellStyle name="20% - Accent3 26 25" xfId="30858"/>
    <cellStyle name="20% - Accent3 26 26" xfId="31029"/>
    <cellStyle name="20% - Accent3 26 27" xfId="31188"/>
    <cellStyle name="20% - Accent3 26 28" xfId="31329"/>
    <cellStyle name="20% - Accent3 26 29" xfId="31455"/>
    <cellStyle name="20% - Accent3 26 3" xfId="3642"/>
    <cellStyle name="20% - Accent3 26 30" xfId="31565"/>
    <cellStyle name="20% - Accent3 26 31" xfId="31658"/>
    <cellStyle name="20% - Accent3 26 4" xfId="3643"/>
    <cellStyle name="20% - Accent3 26 5" xfId="3644"/>
    <cellStyle name="20% - Accent3 26 6" xfId="23036"/>
    <cellStyle name="20% - Accent3 26 7" xfId="23260"/>
    <cellStyle name="20% - Accent3 26 8" xfId="24075"/>
    <cellStyle name="20% - Accent3 26 9" xfId="24516"/>
    <cellStyle name="20% - Accent3 26_Upload" xfId="332"/>
    <cellStyle name="20% - Accent3 27" xfId="333"/>
    <cellStyle name="20% - Accent3 27 10" xfId="24990"/>
    <cellStyle name="20% - Accent3 27 11" xfId="26132"/>
    <cellStyle name="20% - Accent3 27 12" xfId="27842"/>
    <cellStyle name="20% - Accent3 27 13" xfId="26357"/>
    <cellStyle name="20% - Accent3 27 14" xfId="27181"/>
    <cellStyle name="20% - Accent3 27 15" xfId="26073"/>
    <cellStyle name="20% - Accent3 27 16" xfId="27859"/>
    <cellStyle name="20% - Accent3 27 17" xfId="28168"/>
    <cellStyle name="20% - Accent3 27 18" xfId="28427"/>
    <cellStyle name="20% - Accent3 27 19" xfId="28673"/>
    <cellStyle name="20% - Accent3 27 2" xfId="334"/>
    <cellStyle name="20% - Accent3 27 2 2" xfId="23263"/>
    <cellStyle name="20% - Accent3 27 20" xfId="28930"/>
    <cellStyle name="20% - Accent3 27 21" xfId="29182"/>
    <cellStyle name="20% - Accent3 27 22" xfId="29428"/>
    <cellStyle name="20% - Accent3 27 23" xfId="26173"/>
    <cellStyle name="20% - Accent3 27 24" xfId="30678"/>
    <cellStyle name="20% - Accent3 27 25" xfId="26800"/>
    <cellStyle name="20% - Accent3 27 26" xfId="25292"/>
    <cellStyle name="20% - Accent3 27 27" xfId="30507"/>
    <cellStyle name="20% - Accent3 27 28" xfId="28115"/>
    <cellStyle name="20% - Accent3 27 29" xfId="30866"/>
    <cellStyle name="20% - Accent3 27 3" xfId="3648"/>
    <cellStyle name="20% - Accent3 27 30" xfId="31037"/>
    <cellStyle name="20% - Accent3 27 31" xfId="31196"/>
    <cellStyle name="20% - Accent3 27 4" xfId="3649"/>
    <cellStyle name="20% - Accent3 27 5" xfId="3650"/>
    <cellStyle name="20% - Accent3 27 6" xfId="23035"/>
    <cellStyle name="20% - Accent3 27 7" xfId="23262"/>
    <cellStyle name="20% - Accent3 27 8" xfId="24076"/>
    <cellStyle name="20% - Accent3 27 9" xfId="24517"/>
    <cellStyle name="20% - Accent3 27_Upload" xfId="335"/>
    <cellStyle name="20% - Accent3 28" xfId="336"/>
    <cellStyle name="20% - Accent3 28 2" xfId="23264"/>
    <cellStyle name="20% - Accent3 29" xfId="24787"/>
    <cellStyle name="20% - Accent3 3" xfId="337"/>
    <cellStyle name="20% - Accent3 3 10" xfId="338"/>
    <cellStyle name="20% - Accent3 3 11" xfId="339"/>
    <cellStyle name="20% - Accent3 3 12" xfId="340"/>
    <cellStyle name="20% - Accent3 3 13" xfId="3653"/>
    <cellStyle name="20% - Accent3 3 14" xfId="3658"/>
    <cellStyle name="20% - Accent3 3 15" xfId="3659"/>
    <cellStyle name="20% - Accent3 3 16" xfId="3660"/>
    <cellStyle name="20% - Accent3 3 17" xfId="3661"/>
    <cellStyle name="20% - Accent3 3 18" xfId="3662"/>
    <cellStyle name="20% - Accent3 3 19" xfId="3663"/>
    <cellStyle name="20% - Accent3 3 2" xfId="341"/>
    <cellStyle name="20% - Accent3 3 2 2" xfId="23265"/>
    <cellStyle name="20% - Accent3 3 20" xfId="3665"/>
    <cellStyle name="20% - Accent3 3 21" xfId="3666"/>
    <cellStyle name="20% - Accent3 3 22" xfId="3667"/>
    <cellStyle name="20% - Accent3 3 23" xfId="3668"/>
    <cellStyle name="20% - Accent3 3 24" xfId="3669"/>
    <cellStyle name="20% - Accent3 3 25" xfId="3670"/>
    <cellStyle name="20% - Accent3 3 26" xfId="5681"/>
    <cellStyle name="20% - Accent3 3 27" xfId="11908"/>
    <cellStyle name="20% - Accent3 3 28" xfId="13222"/>
    <cellStyle name="20% - Accent3 3 29" xfId="14524"/>
    <cellStyle name="20% - Accent3 3 3" xfId="342"/>
    <cellStyle name="20% - Accent3 3 3 2" xfId="23266"/>
    <cellStyle name="20% - Accent3 3 30" xfId="15778"/>
    <cellStyle name="20% - Accent3 3 31" xfId="17021"/>
    <cellStyle name="20% - Accent3 3 32" xfId="18126"/>
    <cellStyle name="20% - Accent3 3 33" xfId="19263"/>
    <cellStyle name="20% - Accent3 3 34" xfId="20178"/>
    <cellStyle name="20% - Accent3 3 35" xfId="21042"/>
    <cellStyle name="20% - Accent3 3 36" xfId="22015"/>
    <cellStyle name="20% - Accent3 3 37" xfId="22074"/>
    <cellStyle name="20% - Accent3 3 38" xfId="22127"/>
    <cellStyle name="20% - Accent3 3 39" xfId="22393"/>
    <cellStyle name="20% - Accent3 3 4" xfId="343"/>
    <cellStyle name="20% - Accent3 3 4 2" xfId="23267"/>
    <cellStyle name="20% - Accent3 3 40" xfId="22121"/>
    <cellStyle name="20% - Accent3 3 41" xfId="22401"/>
    <cellStyle name="20% - Accent3 3 42" xfId="22113"/>
    <cellStyle name="20% - Accent3 3 43" xfId="22409"/>
    <cellStyle name="20% - Accent3 3 44" xfId="22105"/>
    <cellStyle name="20% - Accent3 3 45" xfId="22417"/>
    <cellStyle name="20% - Accent3 3 46" xfId="22097"/>
    <cellStyle name="20% - Accent3 3 47" xfId="22425"/>
    <cellStyle name="20% - Accent3 3 48" xfId="22484"/>
    <cellStyle name="20% - Accent3 3 49" xfId="22662"/>
    <cellStyle name="20% - Accent3 3 5" xfId="344"/>
    <cellStyle name="20% - Accent3 3 5 2" xfId="23268"/>
    <cellStyle name="20% - Accent3 3 50" xfId="22480"/>
    <cellStyle name="20% - Accent3 3 51" xfId="22642"/>
    <cellStyle name="20% - Accent3 3 52" xfId="22490"/>
    <cellStyle name="20% - Accent3 3 53" xfId="22679"/>
    <cellStyle name="20% - Accent3 3 54" xfId="22722"/>
    <cellStyle name="20% - Accent3 3 55" xfId="22811"/>
    <cellStyle name="20% - Accent3 3 56" xfId="22831"/>
    <cellStyle name="20% - Accent3 3 57" xfId="23001"/>
    <cellStyle name="20% - Accent3 3 58" xfId="23870"/>
    <cellStyle name="20% - Accent3 3 59" xfId="23934"/>
    <cellStyle name="20% - Accent3 3 6" xfId="345"/>
    <cellStyle name="20% - Accent3 3 6 2" xfId="23269"/>
    <cellStyle name="20% - Accent3 3 60" xfId="23969"/>
    <cellStyle name="20% - Accent3 3 61" xfId="23987"/>
    <cellStyle name="20% - Accent3 3 62" xfId="24281"/>
    <cellStyle name="20% - Accent3 3 63" xfId="24305"/>
    <cellStyle name="20% - Accent3 3 64" xfId="24432"/>
    <cellStyle name="20% - Accent3 3 65" xfId="24356"/>
    <cellStyle name="20% - Accent3 3 66" xfId="24338"/>
    <cellStyle name="20% - Accent3 3 67" xfId="24752"/>
    <cellStyle name="20% - Accent3 3 68" xfId="28656"/>
    <cellStyle name="20% - Accent3 3 69" xfId="28910"/>
    <cellStyle name="20% - Accent3 3 7" xfId="346"/>
    <cellStyle name="20% - Accent3 3 70" xfId="29166"/>
    <cellStyle name="20% - Accent3 3 71" xfId="29415"/>
    <cellStyle name="20% - Accent3 3 72" xfId="29639"/>
    <cellStyle name="20% - Accent3 3 73" xfId="29865"/>
    <cellStyle name="20% - Accent3 3 74" xfId="30077"/>
    <cellStyle name="20% - Accent3 3 75" xfId="30292"/>
    <cellStyle name="20% - Accent3 3 76" xfId="30498"/>
    <cellStyle name="20% - Accent3 3 77" xfId="28424"/>
    <cellStyle name="20% - Accent3 3 78" xfId="30857"/>
    <cellStyle name="20% - Accent3 3 79" xfId="31028"/>
    <cellStyle name="20% - Accent3 3 8" xfId="347"/>
    <cellStyle name="20% - Accent3 3 80" xfId="31187"/>
    <cellStyle name="20% - Accent3 3 81" xfId="31328"/>
    <cellStyle name="20% - Accent3 3 82" xfId="31454"/>
    <cellStyle name="20% - Accent3 3 83" xfId="31564"/>
    <cellStyle name="20% - Accent3 3 84" xfId="31657"/>
    <cellStyle name="20% - Accent3 3 85" xfId="31743"/>
    <cellStyle name="20% - Accent3 3 86" xfId="31864"/>
    <cellStyle name="20% - Accent3 3 87" xfId="31827"/>
    <cellStyle name="20% - Accent3 3 88" xfId="31857"/>
    <cellStyle name="20% - Accent3 3 89" xfId="31907"/>
    <cellStyle name="20% - Accent3 3 9" xfId="348"/>
    <cellStyle name="20% - Accent3 3 90" xfId="31966"/>
    <cellStyle name="20% - Accent3 3_Pricing" xfId="3677"/>
    <cellStyle name="20% - Accent3 4" xfId="349"/>
    <cellStyle name="20% - Accent3 4 10" xfId="3679"/>
    <cellStyle name="20% - Accent3 4 11" xfId="3680"/>
    <cellStyle name="20% - Accent3 4 12" xfId="3681"/>
    <cellStyle name="20% - Accent3 4 13" xfId="3682"/>
    <cellStyle name="20% - Accent3 4 14" xfId="3683"/>
    <cellStyle name="20% - Accent3 4 15" xfId="3684"/>
    <cellStyle name="20% - Accent3 4 16" xfId="3685"/>
    <cellStyle name="20% - Accent3 4 17" xfId="3686"/>
    <cellStyle name="20% - Accent3 4 18" xfId="3687"/>
    <cellStyle name="20% - Accent3 4 19" xfId="3688"/>
    <cellStyle name="20% - Accent3 4 2" xfId="350"/>
    <cellStyle name="20% - Accent3 4 2 2" xfId="23270"/>
    <cellStyle name="20% - Accent3 4 20" xfId="3690"/>
    <cellStyle name="20% - Accent3 4 21" xfId="3691"/>
    <cellStyle name="20% - Accent3 4 22" xfId="3692"/>
    <cellStyle name="20% - Accent3 4 23" xfId="24518"/>
    <cellStyle name="20% - Accent3 4 24" xfId="24998"/>
    <cellStyle name="20% - Accent3 4 25" xfId="26127"/>
    <cellStyle name="20% - Accent3 4 26" xfId="27846"/>
    <cellStyle name="20% - Accent3 4 27" xfId="25115"/>
    <cellStyle name="20% - Accent3 4 28" xfId="27243"/>
    <cellStyle name="20% - Accent3 4 29" xfId="27776"/>
    <cellStyle name="20% - Accent3 4 3" xfId="351"/>
    <cellStyle name="20% - Accent3 4 3 2" xfId="23271"/>
    <cellStyle name="20% - Accent3 4 30" xfId="26458"/>
    <cellStyle name="20% - Accent3 4 31" xfId="27741"/>
    <cellStyle name="20% - Accent3 4 32" xfId="25860"/>
    <cellStyle name="20% - Accent3 4 33" xfId="25442"/>
    <cellStyle name="20% - Accent3 4 34" xfId="25137"/>
    <cellStyle name="20% - Accent3 4 35" xfId="27278"/>
    <cellStyle name="20% - Accent3 4 36" xfId="27130"/>
    <cellStyle name="20% - Accent3 4 37" xfId="26652"/>
    <cellStyle name="20% - Accent3 4 38" xfId="29828"/>
    <cellStyle name="20% - Accent3 4 39" xfId="27682"/>
    <cellStyle name="20% - Accent3 4 4" xfId="352"/>
    <cellStyle name="20% - Accent3 4 40" xfId="30271"/>
    <cellStyle name="20% - Accent3 4 41" xfId="27318"/>
    <cellStyle name="20% - Accent3 4 42" xfId="27886"/>
    <cellStyle name="20% - Accent3 4 43" xfId="27326"/>
    <cellStyle name="20% - Accent3 4 44" xfId="26097"/>
    <cellStyle name="20% - Accent3 4 45" xfId="30229"/>
    <cellStyle name="20% - Accent3 4 5" xfId="353"/>
    <cellStyle name="20% - Accent3 4 6" xfId="354"/>
    <cellStyle name="20% - Accent3 4 7" xfId="355"/>
    <cellStyle name="20% - Accent3 4 8" xfId="356"/>
    <cellStyle name="20% - Accent3 4 9" xfId="357"/>
    <cellStyle name="20% - Accent3 5" xfId="358"/>
    <cellStyle name="20% - Accent3 5 10" xfId="3695"/>
    <cellStyle name="20% - Accent3 5 11" xfId="3696"/>
    <cellStyle name="20% - Accent3 5 12" xfId="3697"/>
    <cellStyle name="20% - Accent3 5 13" xfId="3698"/>
    <cellStyle name="20% - Accent3 5 14" xfId="3699"/>
    <cellStyle name="20% - Accent3 5 15" xfId="3700"/>
    <cellStyle name="20% - Accent3 5 16" xfId="3701"/>
    <cellStyle name="20% - Accent3 5 17" xfId="3702"/>
    <cellStyle name="20% - Accent3 5 18" xfId="3703"/>
    <cellStyle name="20% - Accent3 5 19" xfId="3704"/>
    <cellStyle name="20% - Accent3 5 2" xfId="359"/>
    <cellStyle name="20% - Accent3 5 2 2" xfId="23272"/>
    <cellStyle name="20% - Accent3 5 20" xfId="3705"/>
    <cellStyle name="20% - Accent3 5 21" xfId="3706"/>
    <cellStyle name="20% - Accent3 5 22" xfId="3707"/>
    <cellStyle name="20% - Accent3 5 23" xfId="24519"/>
    <cellStyle name="20% - Accent3 5 24" xfId="25000"/>
    <cellStyle name="20% - Accent3 5 25" xfId="26125"/>
    <cellStyle name="20% - Accent3 5 26" xfId="26580"/>
    <cellStyle name="20% - Accent3 5 27" xfId="28157"/>
    <cellStyle name="20% - Accent3 5 28" xfId="28418"/>
    <cellStyle name="20% - Accent3 5 29" xfId="28660"/>
    <cellStyle name="20% - Accent3 5 3" xfId="360"/>
    <cellStyle name="20% - Accent3 5 3 2" xfId="23273"/>
    <cellStyle name="20% - Accent3 5 30" xfId="28915"/>
    <cellStyle name="20% - Accent3 5 31" xfId="29170"/>
    <cellStyle name="20% - Accent3 5 32" xfId="29418"/>
    <cellStyle name="20% - Accent3 5 33" xfId="29644"/>
    <cellStyle name="20% - Accent3 5 34" xfId="29868"/>
    <cellStyle name="20% - Accent3 5 35" xfId="30080"/>
    <cellStyle name="20% - Accent3 5 36" xfId="30295"/>
    <cellStyle name="20% - Accent3 5 37" xfId="28351"/>
    <cellStyle name="20% - Accent3 5 38" xfId="30679"/>
    <cellStyle name="20% - Accent3 5 39" xfId="30860"/>
    <cellStyle name="20% - Accent3 5 4" xfId="361"/>
    <cellStyle name="20% - Accent3 5 40" xfId="31031"/>
    <cellStyle name="20% - Accent3 5 41" xfId="31190"/>
    <cellStyle name="20% - Accent3 5 42" xfId="31331"/>
    <cellStyle name="20% - Accent3 5 43" xfId="31457"/>
    <cellStyle name="20% - Accent3 5 44" xfId="31567"/>
    <cellStyle name="20% - Accent3 5 45" xfId="31660"/>
    <cellStyle name="20% - Accent3 5 5" xfId="362"/>
    <cellStyle name="20% - Accent3 5 6" xfId="363"/>
    <cellStyle name="20% - Accent3 5 7" xfId="364"/>
    <cellStyle name="20% - Accent3 5 8" xfId="365"/>
    <cellStyle name="20% - Accent3 5 9" xfId="366"/>
    <cellStyle name="20% - Accent3 6" xfId="367"/>
    <cellStyle name="20% - Accent3 6 10" xfId="3714"/>
    <cellStyle name="20% - Accent3 6 11" xfId="3715"/>
    <cellStyle name="20% - Accent3 6 12" xfId="3716"/>
    <cellStyle name="20% - Accent3 6 13" xfId="3717"/>
    <cellStyle name="20% - Accent3 6 14" xfId="3718"/>
    <cellStyle name="20% - Accent3 6 15" xfId="3719"/>
    <cellStyle name="20% - Accent3 6 16" xfId="3720"/>
    <cellStyle name="20% - Accent3 6 17" xfId="3721"/>
    <cellStyle name="20% - Accent3 6 18" xfId="3722"/>
    <cellStyle name="20% - Accent3 6 19" xfId="3723"/>
    <cellStyle name="20% - Accent3 6 2" xfId="368"/>
    <cellStyle name="20% - Accent3 6 2 2" xfId="23274"/>
    <cellStyle name="20% - Accent3 6 20" xfId="3725"/>
    <cellStyle name="20% - Accent3 6 21" xfId="3726"/>
    <cellStyle name="20% - Accent3 6 22" xfId="3727"/>
    <cellStyle name="20% - Accent3 6 23" xfId="24520"/>
    <cellStyle name="20% - Accent3 6 24" xfId="25003"/>
    <cellStyle name="20% - Accent3 6 25" xfId="26123"/>
    <cellStyle name="20% - Accent3 6 26" xfId="26287"/>
    <cellStyle name="20% - Accent3 6 27" xfId="25310"/>
    <cellStyle name="20% - Accent3 6 28" xfId="25099"/>
    <cellStyle name="20% - Accent3 6 29" xfId="27381"/>
    <cellStyle name="20% - Accent3 6 3" xfId="369"/>
    <cellStyle name="20% - Accent3 6 3 2" xfId="23275"/>
    <cellStyle name="20% - Accent3 6 30" xfId="26225"/>
    <cellStyle name="20% - Accent3 6 31" xfId="26621"/>
    <cellStyle name="20% - Accent3 6 32" xfId="25779"/>
    <cellStyle name="20% - Accent3 6 33" xfId="25470"/>
    <cellStyle name="20% - Accent3 6 34" xfId="27631"/>
    <cellStyle name="20% - Accent3 6 35" xfId="27725"/>
    <cellStyle name="20% - Accent3 6 36" xfId="28043"/>
    <cellStyle name="20% - Accent3 6 37" xfId="29895"/>
    <cellStyle name="20% - Accent3 6 38" xfId="29817"/>
    <cellStyle name="20% - Accent3 6 39" xfId="30235"/>
    <cellStyle name="20% - Accent3 6 4" xfId="370"/>
    <cellStyle name="20% - Accent3 6 40" xfId="26280"/>
    <cellStyle name="20% - Accent3 6 41" xfId="30270"/>
    <cellStyle name="20% - Accent3 6 42" xfId="29263"/>
    <cellStyle name="20% - Accent3 6 43" xfId="28434"/>
    <cellStyle name="20% - Accent3 6 44" xfId="29483"/>
    <cellStyle name="20% - Accent3 6 45" xfId="30755"/>
    <cellStyle name="20% - Accent3 6 5" xfId="371"/>
    <cellStyle name="20% - Accent3 6 6" xfId="372"/>
    <cellStyle name="20% - Accent3 6 7" xfId="373"/>
    <cellStyle name="20% - Accent3 6 8" xfId="374"/>
    <cellStyle name="20% - Accent3 6 9" xfId="375"/>
    <cellStyle name="20% - Accent3 7" xfId="376"/>
    <cellStyle name="20% - Accent3 7 10" xfId="3736"/>
    <cellStyle name="20% - Accent3 7 11" xfId="3737"/>
    <cellStyle name="20% - Accent3 7 12" xfId="3738"/>
    <cellStyle name="20% - Accent3 7 13" xfId="3739"/>
    <cellStyle name="20% - Accent3 7 14" xfId="3740"/>
    <cellStyle name="20% - Accent3 7 15" xfId="3741"/>
    <cellStyle name="20% - Accent3 7 16" xfId="3742"/>
    <cellStyle name="20% - Accent3 7 17" xfId="3743"/>
    <cellStyle name="20% - Accent3 7 18" xfId="3744"/>
    <cellStyle name="20% - Accent3 7 19" xfId="3745"/>
    <cellStyle name="20% - Accent3 7 2" xfId="377"/>
    <cellStyle name="20% - Accent3 7 2 2" xfId="23276"/>
    <cellStyle name="20% - Accent3 7 20" xfId="3747"/>
    <cellStyle name="20% - Accent3 7 21" xfId="3748"/>
    <cellStyle name="20% - Accent3 7 22" xfId="3749"/>
    <cellStyle name="20% - Accent3 7 23" xfId="24521"/>
    <cellStyle name="20% - Accent3 7 24" xfId="25006"/>
    <cellStyle name="20% - Accent3 7 25" xfId="26120"/>
    <cellStyle name="20% - Accent3 7 26" xfId="26644"/>
    <cellStyle name="20% - Accent3 7 27" xfId="28156"/>
    <cellStyle name="20% - Accent3 7 28" xfId="28417"/>
    <cellStyle name="20% - Accent3 7 29" xfId="28659"/>
    <cellStyle name="20% - Accent3 7 3" xfId="378"/>
    <cellStyle name="20% - Accent3 7 3 2" xfId="23277"/>
    <cellStyle name="20% - Accent3 7 30" xfId="28914"/>
    <cellStyle name="20% - Accent3 7 31" xfId="29169"/>
    <cellStyle name="20% - Accent3 7 32" xfId="29417"/>
    <cellStyle name="20% - Accent3 7 33" xfId="29643"/>
    <cellStyle name="20% - Accent3 7 34" xfId="29867"/>
    <cellStyle name="20% - Accent3 7 35" xfId="30079"/>
    <cellStyle name="20% - Accent3 7 36" xfId="30294"/>
    <cellStyle name="20% - Accent3 7 37" xfId="30500"/>
    <cellStyle name="20% - Accent3 7 38" xfId="25327"/>
    <cellStyle name="20% - Accent3 7 39" xfId="30859"/>
    <cellStyle name="20% - Accent3 7 4" xfId="379"/>
    <cellStyle name="20% - Accent3 7 40" xfId="31030"/>
    <cellStyle name="20% - Accent3 7 41" xfId="31189"/>
    <cellStyle name="20% - Accent3 7 42" xfId="31330"/>
    <cellStyle name="20% - Accent3 7 43" xfId="31456"/>
    <cellStyle name="20% - Accent3 7 44" xfId="31566"/>
    <cellStyle name="20% - Accent3 7 45" xfId="31659"/>
    <cellStyle name="20% - Accent3 7 5" xfId="380"/>
    <cellStyle name="20% - Accent3 7 6" xfId="381"/>
    <cellStyle name="20% - Accent3 7 7" xfId="382"/>
    <cellStyle name="20% - Accent3 7 8" xfId="383"/>
    <cellStyle name="20% - Accent3 7 9" xfId="384"/>
    <cellStyle name="20% - Accent3 8" xfId="385"/>
    <cellStyle name="20% - Accent3 8 10" xfId="25009"/>
    <cellStyle name="20% - Accent3 8 11" xfId="26118"/>
    <cellStyle name="20% - Accent3 8 12" xfId="26915"/>
    <cellStyle name="20% - Accent3 8 13" xfId="27679"/>
    <cellStyle name="20% - Accent3 8 14" xfId="27154"/>
    <cellStyle name="20% - Accent3 8 15" xfId="27208"/>
    <cellStyle name="20% - Accent3 8 16" xfId="27424"/>
    <cellStyle name="20% - Accent3 8 17" xfId="26592"/>
    <cellStyle name="20% - Accent3 8 18" xfId="27698"/>
    <cellStyle name="20% - Accent3 8 19" xfId="26333"/>
    <cellStyle name="20% - Accent3 8 2" xfId="386"/>
    <cellStyle name="20% - Accent3 8 2 2" xfId="23279"/>
    <cellStyle name="20% - Accent3 8 20" xfId="27382"/>
    <cellStyle name="20% - Accent3 8 21" xfId="24999"/>
    <cellStyle name="20% - Accent3 8 22" xfId="25015"/>
    <cellStyle name="20% - Accent3 8 23" xfId="26781"/>
    <cellStyle name="20% - Accent3 8 24" xfId="30380"/>
    <cellStyle name="20% - Accent3 8 25" xfId="27044"/>
    <cellStyle name="20% - Accent3 8 26" xfId="28438"/>
    <cellStyle name="20% - Accent3 8 27" xfId="29332"/>
    <cellStyle name="20% - Accent3 8 28" xfId="30282"/>
    <cellStyle name="20% - Accent3 8 29" xfId="27307"/>
    <cellStyle name="20% - Accent3 8 3" xfId="3759"/>
    <cellStyle name="20% - Accent3 8 30" xfId="29796"/>
    <cellStyle name="20% - Accent3 8 31" xfId="28215"/>
    <cellStyle name="20% - Accent3 8 4" xfId="3760"/>
    <cellStyle name="20% - Accent3 8 5" xfId="3761"/>
    <cellStyle name="20% - Accent3 8 6" xfId="23034"/>
    <cellStyle name="20% - Accent3 8 7" xfId="23278"/>
    <cellStyle name="20% - Accent3 8 8" xfId="24077"/>
    <cellStyle name="20% - Accent3 8 9" xfId="24522"/>
    <cellStyle name="20% - Accent3 8_Upload" xfId="387"/>
    <cellStyle name="20% - Accent3 9" xfId="388"/>
    <cellStyle name="20% - Accent3 9 10" xfId="25011"/>
    <cellStyle name="20% - Accent3 9 11" xfId="26116"/>
    <cellStyle name="20% - Accent3 9 12" xfId="25363"/>
    <cellStyle name="20% - Accent3 9 13" xfId="25213"/>
    <cellStyle name="20% - Accent3 9 14" xfId="26944"/>
    <cellStyle name="20% - Accent3 9 15" xfId="26575"/>
    <cellStyle name="20% - Accent3 9 16" xfId="25856"/>
    <cellStyle name="20% - Accent3 9 17" xfId="27927"/>
    <cellStyle name="20% - Accent3 9 18" xfId="27627"/>
    <cellStyle name="20% - Accent3 9 19" xfId="27531"/>
    <cellStyle name="20% - Accent3 9 2" xfId="389"/>
    <cellStyle name="20% - Accent3 9 2 2" xfId="23281"/>
    <cellStyle name="20% - Accent3 9 20" xfId="26066"/>
    <cellStyle name="20% - Accent3 9 21" xfId="25378"/>
    <cellStyle name="20% - Accent3 9 22" xfId="25728"/>
    <cellStyle name="20% - Accent3 9 23" xfId="30499"/>
    <cellStyle name="20% - Accent3 9 24" xfId="26572"/>
    <cellStyle name="20% - Accent3 9 25" xfId="30348"/>
    <cellStyle name="20% - Accent3 9 26" xfId="25203"/>
    <cellStyle name="20% - Accent3 9 27" xfId="29703"/>
    <cellStyle name="20% - Accent3 9 28" xfId="27454"/>
    <cellStyle name="20% - Accent3 9 29" xfId="30738"/>
    <cellStyle name="20% - Accent3 9 3" xfId="3765"/>
    <cellStyle name="20% - Accent3 9 30" xfId="27005"/>
    <cellStyle name="20% - Accent3 9 31" xfId="25991"/>
    <cellStyle name="20% - Accent3 9 4" xfId="3766"/>
    <cellStyle name="20% - Accent3 9 5" xfId="3767"/>
    <cellStyle name="20% - Accent3 9 6" xfId="23033"/>
    <cellStyle name="20% - Accent3 9 7" xfId="23280"/>
    <cellStyle name="20% - Accent3 9 8" xfId="24078"/>
    <cellStyle name="20% - Accent3 9 9" xfId="24523"/>
    <cellStyle name="20% - Accent3 9_Upload" xfId="390"/>
    <cellStyle name="20% - Accent4" xfId="32019" builtinId="42" customBuiltin="1"/>
    <cellStyle name="20% - Accent4 10" xfId="391"/>
    <cellStyle name="20% - Accent4 10 10" xfId="25012"/>
    <cellStyle name="20% - Accent4 10 11" xfId="26114"/>
    <cellStyle name="20% - Accent4 10 12" xfId="26646"/>
    <cellStyle name="20% - Accent4 10 13" xfId="28158"/>
    <cellStyle name="20% - Accent4 10 14" xfId="28419"/>
    <cellStyle name="20% - Accent4 10 15" xfId="28661"/>
    <cellStyle name="20% - Accent4 10 16" xfId="28916"/>
    <cellStyle name="20% - Accent4 10 17" xfId="29171"/>
    <cellStyle name="20% - Accent4 10 18" xfId="29419"/>
    <cellStyle name="20% - Accent4 10 19" xfId="29645"/>
    <cellStyle name="20% - Accent4 10 2" xfId="392"/>
    <cellStyle name="20% - Accent4 10 2 2" xfId="23283"/>
    <cellStyle name="20% - Accent4 10 20" xfId="29869"/>
    <cellStyle name="20% - Accent4 10 21" xfId="30081"/>
    <cellStyle name="20% - Accent4 10 22" xfId="30296"/>
    <cellStyle name="20% - Accent4 10 23" xfId="30501"/>
    <cellStyle name="20% - Accent4 10 24" xfId="26987"/>
    <cellStyle name="20% - Accent4 10 25" xfId="30861"/>
    <cellStyle name="20% - Accent4 10 26" xfId="31032"/>
    <cellStyle name="20% - Accent4 10 27" xfId="31191"/>
    <cellStyle name="20% - Accent4 10 28" xfId="31332"/>
    <cellStyle name="20% - Accent4 10 29" xfId="31458"/>
    <cellStyle name="20% - Accent4 10 3" xfId="3771"/>
    <cellStyle name="20% - Accent4 10 30" xfId="31568"/>
    <cellStyle name="20% - Accent4 10 31" xfId="31661"/>
    <cellStyle name="20% - Accent4 10 4" xfId="3772"/>
    <cellStyle name="20% - Accent4 10 5" xfId="3773"/>
    <cellStyle name="20% - Accent4 10 6" xfId="23032"/>
    <cellStyle name="20% - Accent4 10 7" xfId="23282"/>
    <cellStyle name="20% - Accent4 10 8" xfId="24079"/>
    <cellStyle name="20% - Accent4 10 9" xfId="24524"/>
    <cellStyle name="20% - Accent4 10_Upload" xfId="393"/>
    <cellStyle name="20% - Accent4 11" xfId="394"/>
    <cellStyle name="20% - Accent4 11 10" xfId="25014"/>
    <cellStyle name="20% - Accent4 11 11" xfId="26112"/>
    <cellStyle name="20% - Accent4 11 12" xfId="26583"/>
    <cellStyle name="20% - Accent4 11 13" xfId="28159"/>
    <cellStyle name="20% - Accent4 11 14" xfId="28421"/>
    <cellStyle name="20% - Accent4 11 15" xfId="28663"/>
    <cellStyle name="20% - Accent4 11 16" xfId="28918"/>
    <cellStyle name="20% - Accent4 11 17" xfId="29173"/>
    <cellStyle name="20% - Accent4 11 18" xfId="29421"/>
    <cellStyle name="20% - Accent4 11 19" xfId="29648"/>
    <cellStyle name="20% - Accent4 11 2" xfId="395"/>
    <cellStyle name="20% - Accent4 11 2 2" xfId="23285"/>
    <cellStyle name="20% - Accent4 11 20" xfId="29870"/>
    <cellStyle name="20% - Accent4 11 21" xfId="30082"/>
    <cellStyle name="20% - Accent4 11 22" xfId="30297"/>
    <cellStyle name="20% - Accent4 11 23" xfId="28319"/>
    <cellStyle name="20% - Accent4 11 24" xfId="30680"/>
    <cellStyle name="20% - Accent4 11 25" xfId="30862"/>
    <cellStyle name="20% - Accent4 11 26" xfId="31033"/>
    <cellStyle name="20% - Accent4 11 27" xfId="31192"/>
    <cellStyle name="20% - Accent4 11 28" xfId="31333"/>
    <cellStyle name="20% - Accent4 11 29" xfId="31459"/>
    <cellStyle name="20% - Accent4 11 3" xfId="3777"/>
    <cellStyle name="20% - Accent4 11 30" xfId="31569"/>
    <cellStyle name="20% - Accent4 11 31" xfId="31662"/>
    <cellStyle name="20% - Accent4 11 4" xfId="3778"/>
    <cellStyle name="20% - Accent4 11 5" xfId="3779"/>
    <cellStyle name="20% - Accent4 11 6" xfId="23031"/>
    <cellStyle name="20% - Accent4 11 7" xfId="23284"/>
    <cellStyle name="20% - Accent4 11 8" xfId="24080"/>
    <cellStyle name="20% - Accent4 11 9" xfId="24525"/>
    <cellStyle name="20% - Accent4 11_Upload" xfId="396"/>
    <cellStyle name="20% - Accent4 12" xfId="397"/>
    <cellStyle name="20% - Accent4 12 10" xfId="25016"/>
    <cellStyle name="20% - Accent4 12 11" xfId="26110"/>
    <cellStyle name="20% - Accent4 12 12" xfId="27849"/>
    <cellStyle name="20% - Accent4 12 13" xfId="26997"/>
    <cellStyle name="20% - Accent4 12 14" xfId="26595"/>
    <cellStyle name="20% - Accent4 12 15" xfId="25827"/>
    <cellStyle name="20% - Accent4 12 16" xfId="27936"/>
    <cellStyle name="20% - Accent4 12 17" xfId="25650"/>
    <cellStyle name="20% - Accent4 12 18" xfId="26727"/>
    <cellStyle name="20% - Accent4 12 19" xfId="25592"/>
    <cellStyle name="20% - Accent4 12 2" xfId="398"/>
    <cellStyle name="20% - Accent4 12 2 2" xfId="23287"/>
    <cellStyle name="20% - Accent4 12 20" xfId="28007"/>
    <cellStyle name="20% - Accent4 12 21" xfId="25573"/>
    <cellStyle name="20% - Accent4 12 22" xfId="26742"/>
    <cellStyle name="20% - Accent4 12 23" xfId="25340"/>
    <cellStyle name="20% - Accent4 12 24" xfId="30682"/>
    <cellStyle name="20% - Accent4 12 25" xfId="26838"/>
    <cellStyle name="20% - Accent4 12 26" xfId="30360"/>
    <cellStyle name="20% - Accent4 12 27" xfId="30194"/>
    <cellStyle name="20% - Accent4 12 28" xfId="30406"/>
    <cellStyle name="20% - Accent4 12 29" xfId="29568"/>
    <cellStyle name="20% - Accent4 12 3" xfId="3783"/>
    <cellStyle name="20% - Accent4 12 30" xfId="28760"/>
    <cellStyle name="20% - Accent4 12 31" xfId="29347"/>
    <cellStyle name="20% - Accent4 12 4" xfId="3784"/>
    <cellStyle name="20% - Accent4 12 5" xfId="3785"/>
    <cellStyle name="20% - Accent4 12 6" xfId="23030"/>
    <cellStyle name="20% - Accent4 12 7" xfId="23286"/>
    <cellStyle name="20% - Accent4 12 8" xfId="24081"/>
    <cellStyle name="20% - Accent4 12 9" xfId="24526"/>
    <cellStyle name="20% - Accent4 12_Upload" xfId="399"/>
    <cellStyle name="20% - Accent4 13" xfId="400"/>
    <cellStyle name="20% - Accent4 13 10" xfId="25018"/>
    <cellStyle name="20% - Accent4 13 11" xfId="26108"/>
    <cellStyle name="20% - Accent4 13 12" xfId="27851"/>
    <cellStyle name="20% - Accent4 13 13" xfId="27147"/>
    <cellStyle name="20% - Accent4 13 14" xfId="27378"/>
    <cellStyle name="20% - Accent4 13 15" xfId="27097"/>
    <cellStyle name="20% - Accent4 13 16" xfId="24979"/>
    <cellStyle name="20% - Accent4 13 17" xfId="27542"/>
    <cellStyle name="20% - Accent4 13 18" xfId="27073"/>
    <cellStyle name="20% - Accent4 13 19" xfId="27119"/>
    <cellStyle name="20% - Accent4 13 2" xfId="401"/>
    <cellStyle name="20% - Accent4 13 2 2" xfId="23289"/>
    <cellStyle name="20% - Accent4 13 20" xfId="25004"/>
    <cellStyle name="20% - Accent4 13 21" xfId="24908"/>
    <cellStyle name="20% - Accent4 13 22" xfId="26198"/>
    <cellStyle name="20% - Accent4 13 23" xfId="29133"/>
    <cellStyle name="20% - Accent4 13 24" xfId="28575"/>
    <cellStyle name="20% - Accent4 13 25" xfId="25473"/>
    <cellStyle name="20% - Accent4 13 26" xfId="29352"/>
    <cellStyle name="20% - Accent4 13 27" xfId="27562"/>
    <cellStyle name="20% - Accent4 13 28" xfId="26889"/>
    <cellStyle name="20% - Accent4 13 29" xfId="28336"/>
    <cellStyle name="20% - Accent4 13 3" xfId="3789"/>
    <cellStyle name="20% - Accent4 13 30" xfId="29938"/>
    <cellStyle name="20% - Accent4 13 31" xfId="29333"/>
    <cellStyle name="20% - Accent4 13 4" xfId="3790"/>
    <cellStyle name="20% - Accent4 13 5" xfId="3791"/>
    <cellStyle name="20% - Accent4 13 6" xfId="23029"/>
    <cellStyle name="20% - Accent4 13 7" xfId="23288"/>
    <cellStyle name="20% - Accent4 13 8" xfId="24082"/>
    <cellStyle name="20% - Accent4 13 9" xfId="24527"/>
    <cellStyle name="20% - Accent4 13_Upload" xfId="402"/>
    <cellStyle name="20% - Accent4 14" xfId="403"/>
    <cellStyle name="20% - Accent4 14 10" xfId="25020"/>
    <cellStyle name="20% - Accent4 14 11" xfId="26106"/>
    <cellStyle name="20% - Accent4 14 12" xfId="26853"/>
    <cellStyle name="20% - Accent4 14 13" xfId="25741"/>
    <cellStyle name="20% - Accent4 14 14" xfId="27964"/>
    <cellStyle name="20% - Accent4 14 15" xfId="27634"/>
    <cellStyle name="20% - Accent4 14 16" xfId="27367"/>
    <cellStyle name="20% - Accent4 14 17" xfId="26240"/>
    <cellStyle name="20% - Accent4 14 18" xfId="27809"/>
    <cellStyle name="20% - Accent4 14 19" xfId="28121"/>
    <cellStyle name="20% - Accent4 14 2" xfId="404"/>
    <cellStyle name="20% - Accent4 14 2 2" xfId="23291"/>
    <cellStyle name="20% - Accent4 14 20" xfId="28380"/>
    <cellStyle name="20% - Accent4 14 21" xfId="28627"/>
    <cellStyle name="20% - Accent4 14 22" xfId="28877"/>
    <cellStyle name="20% - Accent4 14 23" xfId="29388"/>
    <cellStyle name="20% - Accent4 14 24" xfId="28136"/>
    <cellStyle name="20% - Accent4 14 25" xfId="30028"/>
    <cellStyle name="20% - Accent4 14 26" xfId="30763"/>
    <cellStyle name="20% - Accent4 14 27" xfId="26479"/>
    <cellStyle name="20% - Accent4 14 28" xfId="26957"/>
    <cellStyle name="20% - Accent4 14 29" xfId="30473"/>
    <cellStyle name="20% - Accent4 14 3" xfId="3793"/>
    <cellStyle name="20% - Accent4 14 30" xfId="27031"/>
    <cellStyle name="20% - Accent4 14 31" xfId="30836"/>
    <cellStyle name="20% - Accent4 14 4" xfId="3794"/>
    <cellStyle name="20% - Accent4 14 5" xfId="3795"/>
    <cellStyle name="20% - Accent4 14 6" xfId="23028"/>
    <cellStyle name="20% - Accent4 14 7" xfId="23290"/>
    <cellStyle name="20% - Accent4 14 8" xfId="24083"/>
    <cellStyle name="20% - Accent4 14 9" xfId="24528"/>
    <cellStyle name="20% - Accent4 14_Upload" xfId="405"/>
    <cellStyle name="20% - Accent4 15" xfId="406"/>
    <cellStyle name="20% - Accent4 15 10" xfId="25021"/>
    <cellStyle name="20% - Accent4 15 11" xfId="26105"/>
    <cellStyle name="20% - Accent4 15 12" xfId="26913"/>
    <cellStyle name="20% - Accent4 15 13" xfId="26960"/>
    <cellStyle name="20% - Accent4 15 14" xfId="27016"/>
    <cellStyle name="20% - Accent4 15 15" xfId="27241"/>
    <cellStyle name="20% - Accent4 15 16" xfId="26226"/>
    <cellStyle name="20% - Accent4 15 17" xfId="27817"/>
    <cellStyle name="20% - Accent4 15 18" xfId="28127"/>
    <cellStyle name="20% - Accent4 15 19" xfId="28386"/>
    <cellStyle name="20% - Accent4 15 2" xfId="407"/>
    <cellStyle name="20% - Accent4 15 2 2" xfId="23293"/>
    <cellStyle name="20% - Accent4 15 20" xfId="28632"/>
    <cellStyle name="20% - Accent4 15 21" xfId="28883"/>
    <cellStyle name="20% - Accent4 15 22" xfId="29138"/>
    <cellStyle name="20% - Accent4 15 23" xfId="27523"/>
    <cellStyle name="20% - Accent4 15 24" xfId="29382"/>
    <cellStyle name="20% - Accent4 15 25" xfId="29099"/>
    <cellStyle name="20% - Accent4 15 26" xfId="29798"/>
    <cellStyle name="20% - Accent4 15 27" xfId="28474"/>
    <cellStyle name="20% - Accent4 15 28" xfId="30477"/>
    <cellStyle name="20% - Accent4 15 29" xfId="30132"/>
    <cellStyle name="20% - Accent4 15 3" xfId="3796"/>
    <cellStyle name="20% - Accent4 15 30" xfId="30841"/>
    <cellStyle name="20% - Accent4 15 31" xfId="31013"/>
    <cellStyle name="20% - Accent4 15 4" xfId="3797"/>
    <cellStyle name="20% - Accent4 15 5" xfId="3798"/>
    <cellStyle name="20% - Accent4 15 6" xfId="23027"/>
    <cellStyle name="20% - Accent4 15 7" xfId="23292"/>
    <cellStyle name="20% - Accent4 15 8" xfId="24084"/>
    <cellStyle name="20% - Accent4 15 9" xfId="24529"/>
    <cellStyle name="20% - Accent4 15_Upload" xfId="408"/>
    <cellStyle name="20% - Accent4 16" xfId="409"/>
    <cellStyle name="20% - Accent4 16 10" xfId="25023"/>
    <cellStyle name="20% - Accent4 16 11" xfId="26104"/>
    <cellStyle name="20% - Accent4 16 12" xfId="25367"/>
    <cellStyle name="20% - Accent4 16 13" xfId="25211"/>
    <cellStyle name="20% - Accent4 16 14" xfId="26577"/>
    <cellStyle name="20% - Accent4 16 15" xfId="28063"/>
    <cellStyle name="20% - Accent4 16 16" xfId="25297"/>
    <cellStyle name="20% - Accent4 16 17" xfId="27600"/>
    <cellStyle name="20% - Accent4 16 18" xfId="24871"/>
    <cellStyle name="20% - Accent4 16 19" xfId="26232"/>
    <cellStyle name="20% - Accent4 16 2" xfId="410"/>
    <cellStyle name="20% - Accent4 16 2 2" xfId="23295"/>
    <cellStyle name="20% - Accent4 16 20" xfId="27814"/>
    <cellStyle name="20% - Accent4 16 21" xfId="27584"/>
    <cellStyle name="20% - Accent4 16 22" xfId="24877"/>
    <cellStyle name="20% - Accent4 16 23" xfId="30502"/>
    <cellStyle name="20% - Accent4 16 24" xfId="29615"/>
    <cellStyle name="20% - Accent4 16 25" xfId="28295"/>
    <cellStyle name="20% - Accent4 16 26" xfId="29348"/>
    <cellStyle name="20% - Accent4 16 27" xfId="30255"/>
    <cellStyle name="20% - Accent4 16 28" xfId="30646"/>
    <cellStyle name="20% - Accent4 16 29" xfId="29878"/>
    <cellStyle name="20% - Accent4 16 3" xfId="3800"/>
    <cellStyle name="20% - Accent4 16 30" xfId="28869"/>
    <cellStyle name="20% - Accent4 16 31" xfId="30160"/>
    <cellStyle name="20% - Accent4 16 4" xfId="3801"/>
    <cellStyle name="20% - Accent4 16 5" xfId="3802"/>
    <cellStyle name="20% - Accent4 16 6" xfId="23026"/>
    <cellStyle name="20% - Accent4 16 7" xfId="23294"/>
    <cellStyle name="20% - Accent4 16 8" xfId="24085"/>
    <cellStyle name="20% - Accent4 16 9" xfId="24530"/>
    <cellStyle name="20% - Accent4 16_Upload" xfId="411"/>
    <cellStyle name="20% - Accent4 17" xfId="412"/>
    <cellStyle name="20% - Accent4 17 10" xfId="25025"/>
    <cellStyle name="20% - Accent4 17 11" xfId="26103"/>
    <cellStyle name="20% - Accent4 17 12" xfId="26649"/>
    <cellStyle name="20% - Accent4 17 13" xfId="28160"/>
    <cellStyle name="20% - Accent4 17 14" xfId="28422"/>
    <cellStyle name="20% - Accent4 17 15" xfId="28664"/>
    <cellStyle name="20% - Accent4 17 16" xfId="28919"/>
    <cellStyle name="20% - Accent4 17 17" xfId="29174"/>
    <cellStyle name="20% - Accent4 17 18" xfId="29422"/>
    <cellStyle name="20% - Accent4 17 19" xfId="29649"/>
    <cellStyle name="20% - Accent4 17 2" xfId="413"/>
    <cellStyle name="20% - Accent4 17 2 2" xfId="23297"/>
    <cellStyle name="20% - Accent4 17 20" xfId="29871"/>
    <cellStyle name="20% - Accent4 17 21" xfId="30083"/>
    <cellStyle name="20% - Accent4 17 22" xfId="30298"/>
    <cellStyle name="20% - Accent4 17 23" xfId="28580"/>
    <cellStyle name="20% - Accent4 17 24" xfId="26437"/>
    <cellStyle name="20% - Accent4 17 25" xfId="30863"/>
    <cellStyle name="20% - Accent4 17 26" xfId="31034"/>
    <cellStyle name="20% - Accent4 17 27" xfId="31193"/>
    <cellStyle name="20% - Accent4 17 28" xfId="31334"/>
    <cellStyle name="20% - Accent4 17 29" xfId="31460"/>
    <cellStyle name="20% - Accent4 17 3" xfId="3806"/>
    <cellStyle name="20% - Accent4 17 30" xfId="31570"/>
    <cellStyle name="20% - Accent4 17 31" xfId="31663"/>
    <cellStyle name="20% - Accent4 17 4" xfId="3807"/>
    <cellStyle name="20% - Accent4 17 5" xfId="3808"/>
    <cellStyle name="20% - Accent4 17 6" xfId="23025"/>
    <cellStyle name="20% - Accent4 17 7" xfId="23296"/>
    <cellStyle name="20% - Accent4 17 8" xfId="24086"/>
    <cellStyle name="20% - Accent4 17 9" xfId="24531"/>
    <cellStyle name="20% - Accent4 17_Upload" xfId="414"/>
    <cellStyle name="20% - Accent4 18" xfId="415"/>
    <cellStyle name="20% - Accent4 18 10" xfId="25027"/>
    <cellStyle name="20% - Accent4 18 11" xfId="26102"/>
    <cellStyle name="20% - Accent4 18 12" xfId="26585"/>
    <cellStyle name="20% - Accent4 18 13" xfId="25117"/>
    <cellStyle name="20% - Accent4 18 14" xfId="26473"/>
    <cellStyle name="20% - Accent4 18 15" xfId="24882"/>
    <cellStyle name="20% - Accent4 18 16" xfId="26598"/>
    <cellStyle name="20% - Accent4 18 17" xfId="25090"/>
    <cellStyle name="20% - Accent4 18 18" xfId="27516"/>
    <cellStyle name="20% - Accent4 18 19" xfId="27197"/>
    <cellStyle name="20% - Accent4 18 2" xfId="416"/>
    <cellStyle name="20% - Accent4 18 2 2" xfId="23299"/>
    <cellStyle name="20% - Accent4 18 20" xfId="27752"/>
    <cellStyle name="20% - Accent4 18 21" xfId="28071"/>
    <cellStyle name="20% - Accent4 18 22" xfId="28327"/>
    <cellStyle name="20% - Accent4 18 23" xfId="29582"/>
    <cellStyle name="20% - Accent4 18 24" xfId="30683"/>
    <cellStyle name="20% - Accent4 18 25" xfId="26603"/>
    <cellStyle name="20% - Accent4 18 26" xfId="27188"/>
    <cellStyle name="20% - Accent4 18 27" xfId="27203"/>
    <cellStyle name="20% - Accent4 18 28" xfId="28077"/>
    <cellStyle name="20% - Accent4 18 29" xfId="29876"/>
    <cellStyle name="20% - Accent4 18 3" xfId="3812"/>
    <cellStyle name="20% - Accent4 18 30" xfId="29811"/>
    <cellStyle name="20% - Accent4 18 31" xfId="26090"/>
    <cellStyle name="20% - Accent4 18 4" xfId="3813"/>
    <cellStyle name="20% - Accent4 18 5" xfId="3814"/>
    <cellStyle name="20% - Accent4 18 6" xfId="23024"/>
    <cellStyle name="20% - Accent4 18 7" xfId="23298"/>
    <cellStyle name="20% - Accent4 18 8" xfId="24087"/>
    <cellStyle name="20% - Accent4 18 9" xfId="24532"/>
    <cellStyle name="20% - Accent4 18_Upload" xfId="417"/>
    <cellStyle name="20% - Accent4 19" xfId="418"/>
    <cellStyle name="20% - Accent4 19 10" xfId="25029"/>
    <cellStyle name="20% - Accent4 19 11" xfId="26100"/>
    <cellStyle name="20% - Accent4 19 12" xfId="27852"/>
    <cellStyle name="20% - Accent4 19 13" xfId="25740"/>
    <cellStyle name="20% - Accent4 19 14" xfId="26783"/>
    <cellStyle name="20% - Accent4 19 15" xfId="25148"/>
    <cellStyle name="20% - Accent4 19 16" xfId="27765"/>
    <cellStyle name="20% - Accent4 19 17" xfId="28083"/>
    <cellStyle name="20% - Accent4 19 18" xfId="28339"/>
    <cellStyle name="20% - Accent4 19 19" xfId="28589"/>
    <cellStyle name="20% - Accent4 19 2" xfId="419"/>
    <cellStyle name="20% - Accent4 19 2 2" xfId="23301"/>
    <cellStyle name="20% - Accent4 19 20" xfId="28836"/>
    <cellStyle name="20% - Accent4 19 21" xfId="29094"/>
    <cellStyle name="20% - Accent4 19 22" xfId="29344"/>
    <cellStyle name="20% - Accent4 19 23" xfId="30503"/>
    <cellStyle name="20% - Accent4 19 24" xfId="28825"/>
    <cellStyle name="20% - Accent4 19 25" xfId="27532"/>
    <cellStyle name="20% - Accent4 19 26" xfId="29837"/>
    <cellStyle name="20% - Accent4 19 27" xfId="27395"/>
    <cellStyle name="20% - Accent4 19 28" xfId="30640"/>
    <cellStyle name="20% - Accent4 19 29" xfId="30819"/>
    <cellStyle name="20% - Accent4 19 3" xfId="3818"/>
    <cellStyle name="20% - Accent4 19 30" xfId="30994"/>
    <cellStyle name="20% - Accent4 19 31" xfId="31159"/>
    <cellStyle name="20% - Accent4 19 4" xfId="3819"/>
    <cellStyle name="20% - Accent4 19 5" xfId="3820"/>
    <cellStyle name="20% - Accent4 19 6" xfId="23023"/>
    <cellStyle name="20% - Accent4 19 7" xfId="23300"/>
    <cellStyle name="20% - Accent4 19 8" xfId="24088"/>
    <cellStyle name="20% - Accent4 19 9" xfId="24533"/>
    <cellStyle name="20% - Accent4 19_Upload" xfId="420"/>
    <cellStyle name="20% - Accent4 2" xfId="421"/>
    <cellStyle name="20% - Accent4 2 10" xfId="422"/>
    <cellStyle name="20% - Accent4 2 11" xfId="423"/>
    <cellStyle name="20% - Accent4 2 12" xfId="424"/>
    <cellStyle name="20% - Accent4 2 13" xfId="425"/>
    <cellStyle name="20% - Accent4 2 14" xfId="3822"/>
    <cellStyle name="20% - Accent4 2 15" xfId="3828"/>
    <cellStyle name="20% - Accent4 2 16" xfId="3829"/>
    <cellStyle name="20% - Accent4 2 17" xfId="3830"/>
    <cellStyle name="20% - Accent4 2 18" xfId="3831"/>
    <cellStyle name="20% - Accent4 2 19" xfId="3832"/>
    <cellStyle name="20% - Accent4 2 2" xfId="426"/>
    <cellStyle name="20% - Accent4 2 2 10" xfId="3833"/>
    <cellStyle name="20% - Accent4 2 2 11" xfId="3835"/>
    <cellStyle name="20% - Accent4 2 2 12" xfId="3836"/>
    <cellStyle name="20% - Accent4 2 2 13" xfId="3837"/>
    <cellStyle name="20% - Accent4 2 2 14" xfId="3838"/>
    <cellStyle name="20% - Accent4 2 2 15" xfId="3839"/>
    <cellStyle name="20% - Accent4 2 2 16" xfId="3840"/>
    <cellStyle name="20% - Accent4 2 2 17" xfId="3841"/>
    <cellStyle name="20% - Accent4 2 2 18" xfId="3842"/>
    <cellStyle name="20% - Accent4 2 2 19" xfId="3843"/>
    <cellStyle name="20% - Accent4 2 2 2" xfId="427"/>
    <cellStyle name="20% - Accent4 2 2 2 2" xfId="23302"/>
    <cellStyle name="20% - Accent4 2 2 20" xfId="3845"/>
    <cellStyle name="20% - Accent4 2 2 21" xfId="5247"/>
    <cellStyle name="20% - Accent4 2 2 22" xfId="11554"/>
    <cellStyle name="20% - Accent4 2 2 23" xfId="6853"/>
    <cellStyle name="20% - Accent4 2 2 24" xfId="12806"/>
    <cellStyle name="20% - Accent4 2 2 25" xfId="14111"/>
    <cellStyle name="20% - Accent4 2 2 26" xfId="15368"/>
    <cellStyle name="20% - Accent4 2 2 27" xfId="16596"/>
    <cellStyle name="20% - Accent4 2 2 28" xfId="17807"/>
    <cellStyle name="20% - Accent4 2 2 29" xfId="18903"/>
    <cellStyle name="20% - Accent4 2 2 3" xfId="428"/>
    <cellStyle name="20% - Accent4 2 2 3 2" xfId="23303"/>
    <cellStyle name="20% - Accent4 2 2 30" xfId="19887"/>
    <cellStyle name="20% - Accent4 2 2 31" xfId="22017"/>
    <cellStyle name="20% - Accent4 2 2 32" xfId="22071"/>
    <cellStyle name="20% - Accent4 2 2 33" xfId="22138"/>
    <cellStyle name="20% - Accent4 2 2 34" xfId="22383"/>
    <cellStyle name="20% - Accent4 2 2 35" xfId="22131"/>
    <cellStyle name="20% - Accent4 2 2 36" xfId="22389"/>
    <cellStyle name="20% - Accent4 2 2 37" xfId="22125"/>
    <cellStyle name="20% - Accent4 2 2 38" xfId="22395"/>
    <cellStyle name="20% - Accent4 2 2 39" xfId="22119"/>
    <cellStyle name="20% - Accent4 2 2 4" xfId="429"/>
    <cellStyle name="20% - Accent4 2 2 4 2" xfId="23304"/>
    <cellStyle name="20% - Accent4 2 2 40" xfId="22403"/>
    <cellStyle name="20% - Accent4 2 2 41" xfId="22111"/>
    <cellStyle name="20% - Accent4 2 2 42" xfId="22411"/>
    <cellStyle name="20% - Accent4 2 2 43" xfId="22488"/>
    <cellStyle name="20% - Accent4 2 2 44" xfId="22625"/>
    <cellStyle name="20% - Accent4 2 2 45" xfId="22520"/>
    <cellStyle name="20% - Accent4 2 2 46" xfId="22589"/>
    <cellStyle name="20% - Accent4 2 2 47" xfId="22584"/>
    <cellStyle name="20% - Accent4 2 2 48" xfId="22681"/>
    <cellStyle name="20% - Accent4 2 2 49" xfId="22725"/>
    <cellStyle name="20% - Accent4 2 2 5" xfId="430"/>
    <cellStyle name="20% - Accent4 2 2 5 2" xfId="23305"/>
    <cellStyle name="20% - Accent4 2 2 50" xfId="22809"/>
    <cellStyle name="20% - Accent4 2 2 51" xfId="22828"/>
    <cellStyle name="20% - Accent4 2 2 52" xfId="22787"/>
    <cellStyle name="20% - Accent4 2 2 53" xfId="23872"/>
    <cellStyle name="20% - Accent4 2 2 54" xfId="23932"/>
    <cellStyle name="20% - Accent4 2 2 55" xfId="23895"/>
    <cellStyle name="20% - Accent4 2 2 56" xfId="23989"/>
    <cellStyle name="20% - Accent4 2 2 57" xfId="24280"/>
    <cellStyle name="20% - Accent4 2 2 58" xfId="24308"/>
    <cellStyle name="20% - Accent4 2 2 59" xfId="24419"/>
    <cellStyle name="20% - Accent4 2 2 6" xfId="431"/>
    <cellStyle name="20% - Accent4 2 2 60" xfId="24382"/>
    <cellStyle name="20% - Accent4 2 2 61" xfId="24411"/>
    <cellStyle name="20% - Accent4 2 2 62" xfId="24754"/>
    <cellStyle name="20% - Accent4 2 2 63" xfId="31745"/>
    <cellStyle name="20% - Accent4 2 2 64" xfId="31851"/>
    <cellStyle name="20% - Accent4 2 2 65" xfId="31773"/>
    <cellStyle name="20% - Accent4 2 2 66" xfId="31837"/>
    <cellStyle name="20% - Accent4 2 2 67" xfId="31909"/>
    <cellStyle name="20% - Accent4 2 2 68" xfId="31959"/>
    <cellStyle name="20% - Accent4 2 2 7" xfId="432"/>
    <cellStyle name="20% - Accent4 2 2 8" xfId="433"/>
    <cellStyle name="20% - Accent4 2 2 9" xfId="434"/>
    <cellStyle name="20% - Accent4 2 2_Pricing" xfId="3850"/>
    <cellStyle name="20% - Accent4 2 20" xfId="3851"/>
    <cellStyle name="20% - Accent4 2 21" xfId="3852"/>
    <cellStyle name="20% - Accent4 2 22" xfId="3853"/>
    <cellStyle name="20% - Accent4 2 23" xfId="3854"/>
    <cellStyle name="20% - Accent4 2 24" xfId="3855"/>
    <cellStyle name="20% - Accent4 2 25" xfId="3856"/>
    <cellStyle name="20% - Accent4 2 26" xfId="3857"/>
    <cellStyle name="20% - Accent4 2 27" xfId="5270"/>
    <cellStyle name="20% - Accent4 2 28" xfId="11567"/>
    <cellStyle name="20% - Accent4 2 29" xfId="7033"/>
    <cellStyle name="20% - Accent4 2 3" xfId="435"/>
    <cellStyle name="20% - Accent4 2 3 2" xfId="23306"/>
    <cellStyle name="20% - Accent4 2 30" xfId="12836"/>
    <cellStyle name="20% - Accent4 2 31" xfId="14143"/>
    <cellStyle name="20% - Accent4 2 32" xfId="15390"/>
    <cellStyle name="20% - Accent4 2 33" xfId="16613"/>
    <cellStyle name="20% - Accent4 2 34" xfId="17837"/>
    <cellStyle name="20% - Accent4 2 35" xfId="18916"/>
    <cellStyle name="20% - Accent4 2 36" xfId="19911"/>
    <cellStyle name="20% - Accent4 2 37" xfId="22016"/>
    <cellStyle name="20% - Accent4 2 38" xfId="22072"/>
    <cellStyle name="20% - Accent4 2 39" xfId="22137"/>
    <cellStyle name="20% - Accent4 2 4" xfId="436"/>
    <cellStyle name="20% - Accent4 2 4 2" xfId="23307"/>
    <cellStyle name="20% - Accent4 2 40" xfId="22384"/>
    <cellStyle name="20% - Accent4 2 41" xfId="22130"/>
    <cellStyle name="20% - Accent4 2 42" xfId="22390"/>
    <cellStyle name="20% - Accent4 2 43" xfId="22124"/>
    <cellStyle name="20% - Accent4 2 44" xfId="22396"/>
    <cellStyle name="20% - Accent4 2 45" xfId="22118"/>
    <cellStyle name="20% - Accent4 2 46" xfId="22404"/>
    <cellStyle name="20% - Accent4 2 47" xfId="22110"/>
    <cellStyle name="20% - Accent4 2 48" xfId="22412"/>
    <cellStyle name="20% - Accent4 2 49" xfId="22487"/>
    <cellStyle name="20% - Accent4 2 5" xfId="437"/>
    <cellStyle name="20% - Accent4 2 5 2" xfId="23308"/>
    <cellStyle name="20% - Accent4 2 50" xfId="22657"/>
    <cellStyle name="20% - Accent4 2 51" xfId="22486"/>
    <cellStyle name="20% - Accent4 2 52" xfId="22528"/>
    <cellStyle name="20% - Accent4 2 53" xfId="22627"/>
    <cellStyle name="20% - Accent4 2 54" xfId="22680"/>
    <cellStyle name="20% - Accent4 2 55" xfId="22724"/>
    <cellStyle name="20% - Accent4 2 56" xfId="22810"/>
    <cellStyle name="20% - Accent4 2 57" xfId="22889"/>
    <cellStyle name="20% - Accent4 2 58" xfId="23853"/>
    <cellStyle name="20% - Accent4 2 59" xfId="23871"/>
    <cellStyle name="20% - Accent4 2 6" xfId="438"/>
    <cellStyle name="20% - Accent4 2 6 2" xfId="23309"/>
    <cellStyle name="20% - Accent4 2 60" xfId="23933"/>
    <cellStyle name="20% - Accent4 2 61" xfId="23894"/>
    <cellStyle name="20% - Accent4 2 62" xfId="23988"/>
    <cellStyle name="20% - Accent4 2 63" xfId="24286"/>
    <cellStyle name="20% - Accent4 2 64" xfId="24307"/>
    <cellStyle name="20% - Accent4 2 65" xfId="24424"/>
    <cellStyle name="20% - Accent4 2 66" xfId="24347"/>
    <cellStyle name="20% - Accent4 2 67" xfId="24385"/>
    <cellStyle name="20% - Accent4 2 68" xfId="24753"/>
    <cellStyle name="20% - Accent4 2 69" xfId="28668"/>
    <cellStyle name="20% - Accent4 2 7" xfId="439"/>
    <cellStyle name="20% - Accent4 2 7 2" xfId="23310"/>
    <cellStyle name="20% - Accent4 2 70" xfId="28923"/>
    <cellStyle name="20% - Accent4 2 71" xfId="29176"/>
    <cellStyle name="20% - Accent4 2 72" xfId="29423"/>
    <cellStyle name="20% - Accent4 2 73" xfId="29652"/>
    <cellStyle name="20% - Accent4 2 74" xfId="29873"/>
    <cellStyle name="20% - Accent4 2 75" xfId="30086"/>
    <cellStyle name="20% - Accent4 2 76" xfId="30299"/>
    <cellStyle name="20% - Accent4 2 77" xfId="30504"/>
    <cellStyle name="20% - Accent4 2 78" xfId="29808"/>
    <cellStyle name="20% - Accent4 2 79" xfId="30864"/>
    <cellStyle name="20% - Accent4 2 8" xfId="440"/>
    <cellStyle name="20% - Accent4 2 80" xfId="31035"/>
    <cellStyle name="20% - Accent4 2 81" xfId="31194"/>
    <cellStyle name="20% - Accent4 2 82" xfId="31335"/>
    <cellStyle name="20% - Accent4 2 83" xfId="31461"/>
    <cellStyle name="20% - Accent4 2 84" xfId="31571"/>
    <cellStyle name="20% - Accent4 2 85" xfId="31664"/>
    <cellStyle name="20% - Accent4 2 86" xfId="31744"/>
    <cellStyle name="20% - Accent4 2 87" xfId="31856"/>
    <cellStyle name="20% - Accent4 2 88" xfId="31786"/>
    <cellStyle name="20% - Accent4 2 89" xfId="31895"/>
    <cellStyle name="20% - Accent4 2 9" xfId="441"/>
    <cellStyle name="20% - Accent4 2 90" xfId="31908"/>
    <cellStyle name="20% - Accent4 2 91" xfId="31961"/>
    <cellStyle name="20% - Accent4 20" xfId="442"/>
    <cellStyle name="20% - Accent4 20 10" xfId="25039"/>
    <cellStyle name="20% - Accent4 20 11" xfId="26088"/>
    <cellStyle name="20% - Accent4 20 12" xfId="26588"/>
    <cellStyle name="20% - Accent4 20 13" xfId="25736"/>
    <cellStyle name="20% - Accent4 20 14" xfId="26714"/>
    <cellStyle name="20% - Accent4 20 15" xfId="25177"/>
    <cellStyle name="20% - Accent4 20 16" xfId="24852"/>
    <cellStyle name="20% - Accent4 20 17" xfId="25291"/>
    <cellStyle name="20% - Accent4 20 18" xfId="26453"/>
    <cellStyle name="20% - Accent4 20 19" xfId="26474"/>
    <cellStyle name="20% - Accent4 20 2" xfId="443"/>
    <cellStyle name="20% - Accent4 20 2 2" xfId="23312"/>
    <cellStyle name="20% - Accent4 20 20" xfId="27591"/>
    <cellStyle name="20% - Accent4 20 21" xfId="26000"/>
    <cellStyle name="20% - Accent4 20 22" xfId="27881"/>
    <cellStyle name="20% - Accent4 20 23" xfId="29136"/>
    <cellStyle name="20% - Accent4 20 24" xfId="29005"/>
    <cellStyle name="20% - Accent4 20 25" xfId="30582"/>
    <cellStyle name="20% - Accent4 20 26" xfId="27234"/>
    <cellStyle name="20% - Accent4 20 27" xfId="29680"/>
    <cellStyle name="20% - Accent4 20 28" xfId="28324"/>
    <cellStyle name="20% - Accent4 20 29" xfId="29928"/>
    <cellStyle name="20% - Accent4 20 3" xfId="3867"/>
    <cellStyle name="20% - Accent4 20 30" xfId="30130"/>
    <cellStyle name="20% - Accent4 20 31" xfId="28894"/>
    <cellStyle name="20% - Accent4 20 4" xfId="3868"/>
    <cellStyle name="20% - Accent4 20 5" xfId="3869"/>
    <cellStyle name="20% - Accent4 20 6" xfId="23022"/>
    <cellStyle name="20% - Accent4 20 7" xfId="23311"/>
    <cellStyle name="20% - Accent4 20 8" xfId="24089"/>
    <cellStyle name="20% - Accent4 20 9" xfId="24534"/>
    <cellStyle name="20% - Accent4 20_Upload" xfId="444"/>
    <cellStyle name="20% - Accent4 21" xfId="445"/>
    <cellStyle name="20% - Accent4 21 10" xfId="25041"/>
    <cellStyle name="20% - Accent4 21 11" xfId="26086"/>
    <cellStyle name="20% - Accent4 21 12" xfId="27855"/>
    <cellStyle name="20% - Accent4 21 13" xfId="25735"/>
    <cellStyle name="20% - Accent4 21 14" xfId="26782"/>
    <cellStyle name="20% - Accent4 21 15" xfId="26510"/>
    <cellStyle name="20% - Accent4 21 16" xfId="27366"/>
    <cellStyle name="20% - Accent4 21 17" xfId="26238"/>
    <cellStyle name="20% - Accent4 21 18" xfId="27810"/>
    <cellStyle name="20% - Accent4 21 19" xfId="28124"/>
    <cellStyle name="20% - Accent4 21 2" xfId="446"/>
    <cellStyle name="20% - Accent4 21 2 2" xfId="23314"/>
    <cellStyle name="20% - Accent4 21 20" xfId="28383"/>
    <cellStyle name="20% - Accent4 21 21" xfId="28630"/>
    <cellStyle name="20% - Accent4 21 22" xfId="28880"/>
    <cellStyle name="20% - Accent4 21 23" xfId="30169"/>
    <cellStyle name="20% - Accent4 21 24" xfId="25101"/>
    <cellStyle name="20% - Accent4 21 25" xfId="30205"/>
    <cellStyle name="20% - Accent4 21 26" xfId="29498"/>
    <cellStyle name="20% - Accent4 21 27" xfId="30444"/>
    <cellStyle name="20% - Accent4 21 28" xfId="26370"/>
    <cellStyle name="20% - Accent4 21 29" xfId="28342"/>
    <cellStyle name="20% - Accent4 21 3" xfId="3873"/>
    <cellStyle name="20% - Accent4 21 30" xfId="30658"/>
    <cellStyle name="20% - Accent4 21 31" xfId="30839"/>
    <cellStyle name="20% - Accent4 21 4" xfId="3874"/>
    <cellStyle name="20% - Accent4 21 5" xfId="3875"/>
    <cellStyle name="20% - Accent4 21 6" xfId="23021"/>
    <cellStyle name="20% - Accent4 21 7" xfId="23313"/>
    <cellStyle name="20% - Accent4 21 8" xfId="24090"/>
    <cellStyle name="20% - Accent4 21 9" xfId="24535"/>
    <cellStyle name="20% - Accent4 21_Upload" xfId="447"/>
    <cellStyle name="20% - Accent4 22" xfId="448"/>
    <cellStyle name="20% - Accent4 22 10" xfId="25043"/>
    <cellStyle name="20% - Accent4 22 11" xfId="26084"/>
    <cellStyle name="20% - Accent4 22 12" xfId="27858"/>
    <cellStyle name="20% - Accent4 22 13" xfId="25734"/>
    <cellStyle name="20% - Accent4 22 14" xfId="26695"/>
    <cellStyle name="20% - Accent4 22 15" xfId="28264"/>
    <cellStyle name="20% - Accent4 22 16" xfId="28523"/>
    <cellStyle name="20% - Accent4 22 17" xfId="28767"/>
    <cellStyle name="20% - Accent4 22 18" xfId="29028"/>
    <cellStyle name="20% - Accent4 22 19" xfId="29278"/>
    <cellStyle name="20% - Accent4 22 2" xfId="449"/>
    <cellStyle name="20% - Accent4 22 2 2" xfId="23316"/>
    <cellStyle name="20% - Accent4 22 20" xfId="29517"/>
    <cellStyle name="20% - Accent4 22 21" xfId="29749"/>
    <cellStyle name="20% - Accent4 22 22" xfId="29962"/>
    <cellStyle name="20% - Accent4 22 23" xfId="29783"/>
    <cellStyle name="20% - Accent4 22 24" xfId="29385"/>
    <cellStyle name="20% - Accent4 22 25" xfId="30584"/>
    <cellStyle name="20% - Accent4 22 26" xfId="27478"/>
    <cellStyle name="20% - Accent4 22 27" xfId="30938"/>
    <cellStyle name="20% - Accent4 22 28" xfId="31104"/>
    <cellStyle name="20% - Accent4 22 29" xfId="31256"/>
    <cellStyle name="20% - Accent4 22 3" xfId="3879"/>
    <cellStyle name="20% - Accent4 22 30" xfId="31391"/>
    <cellStyle name="20% - Accent4 22 31" xfId="31507"/>
    <cellStyle name="20% - Accent4 22 4" xfId="3880"/>
    <cellStyle name="20% - Accent4 22 5" xfId="3881"/>
    <cellStyle name="20% - Accent4 22 6" xfId="23020"/>
    <cellStyle name="20% - Accent4 22 7" xfId="23315"/>
    <cellStyle name="20% - Accent4 22 8" xfId="24091"/>
    <cellStyle name="20% - Accent4 22 9" xfId="24536"/>
    <cellStyle name="20% - Accent4 22_Upload" xfId="450"/>
    <cellStyle name="20% - Accent4 23" xfId="451"/>
    <cellStyle name="20% - Accent4 23 10" xfId="25045"/>
    <cellStyle name="20% - Accent4 23 11" xfId="26083"/>
    <cellStyle name="20% - Accent4 23 12" xfId="26849"/>
    <cellStyle name="20% - Accent4 23 13" xfId="25733"/>
    <cellStyle name="20% - Accent4 23 14" xfId="26804"/>
    <cellStyle name="20% - Accent4 23 15" xfId="25618"/>
    <cellStyle name="20% - Accent4 23 16" xfId="26760"/>
    <cellStyle name="20% - Accent4 23 17" xfId="28306"/>
    <cellStyle name="20% - Accent4 23 18" xfId="28562"/>
    <cellStyle name="20% - Accent4 23 19" xfId="28807"/>
    <cellStyle name="20% - Accent4 23 2" xfId="452"/>
    <cellStyle name="20% - Accent4 23 2 2" xfId="23318"/>
    <cellStyle name="20% - Accent4 23 20" xfId="29069"/>
    <cellStyle name="20% - Accent4 23 21" xfId="29315"/>
    <cellStyle name="20% - Accent4 23 22" xfId="29553"/>
    <cellStyle name="20% - Accent4 23 23" xfId="25371"/>
    <cellStyle name="20% - Accent4 23 24" xfId="30383"/>
    <cellStyle name="20% - Accent4 23 25" xfId="27282"/>
    <cellStyle name="20% - Accent4 23 26" xfId="29840"/>
    <cellStyle name="20% - Accent4 23 27" xfId="30617"/>
    <cellStyle name="20% - Accent4 23 28" xfId="24924"/>
    <cellStyle name="20% - Accent4 23 29" xfId="30972"/>
    <cellStyle name="20% - Accent4 23 3" xfId="3885"/>
    <cellStyle name="20% - Accent4 23 30" xfId="31137"/>
    <cellStyle name="20% - Accent4 23 31" xfId="31286"/>
    <cellStyle name="20% - Accent4 23 4" xfId="3886"/>
    <cellStyle name="20% - Accent4 23 5" xfId="3887"/>
    <cellStyle name="20% - Accent4 23 6" xfId="23019"/>
    <cellStyle name="20% - Accent4 23 7" xfId="23317"/>
    <cellStyle name="20% - Accent4 23 8" xfId="24092"/>
    <cellStyle name="20% - Accent4 23 9" xfId="24537"/>
    <cellStyle name="20% - Accent4 23_Upload" xfId="453"/>
    <cellStyle name="20% - Accent4 24" xfId="454"/>
    <cellStyle name="20% - Accent4 24 10" xfId="25047"/>
    <cellStyle name="20% - Accent4 24 11" xfId="26081"/>
    <cellStyle name="20% - Accent4 24 12" xfId="26907"/>
    <cellStyle name="20% - Accent4 24 13" xfId="26537"/>
    <cellStyle name="20% - Accent4 24 14" xfId="26557"/>
    <cellStyle name="20% - Accent4 24 15" xfId="28035"/>
    <cellStyle name="20% - Accent4 24 16" xfId="24960"/>
    <cellStyle name="20% - Accent4 24 17" xfId="26154"/>
    <cellStyle name="20% - Accent4 24 18" xfId="26636"/>
    <cellStyle name="20% - Accent4 24 19" xfId="27683"/>
    <cellStyle name="20% - Accent4 24 2" xfId="455"/>
    <cellStyle name="20% - Accent4 24 2 2" xfId="23320"/>
    <cellStyle name="20% - Accent4 24 20" xfId="27548"/>
    <cellStyle name="20% - Accent4 24 21" xfId="27285"/>
    <cellStyle name="20% - Accent4 24 22" xfId="26092"/>
    <cellStyle name="20% - Accent4 24 23" xfId="27670"/>
    <cellStyle name="20% - Accent4 24 24" xfId="30002"/>
    <cellStyle name="20% - Accent4 24 25" xfId="26495"/>
    <cellStyle name="20% - Accent4 24 26" xfId="27783"/>
    <cellStyle name="20% - Accent4 24 27" xfId="28045"/>
    <cellStyle name="20% - Accent4 24 28" xfId="29631"/>
    <cellStyle name="20% - Accent4 24 29" xfId="26985"/>
    <cellStyle name="20% - Accent4 24 3" xfId="3891"/>
    <cellStyle name="20% - Accent4 24 30" xfId="30379"/>
    <cellStyle name="20% - Accent4 24 31" xfId="28179"/>
    <cellStyle name="20% - Accent4 24 4" xfId="3892"/>
    <cellStyle name="20% - Accent4 24 5" xfId="3893"/>
    <cellStyle name="20% - Accent4 24 6" xfId="23018"/>
    <cellStyle name="20% - Accent4 24 7" xfId="23319"/>
    <cellStyle name="20% - Accent4 24 8" xfId="24093"/>
    <cellStyle name="20% - Accent4 24 9" xfId="24538"/>
    <cellStyle name="20% - Accent4 24_Upload" xfId="456"/>
    <cellStyle name="20% - Accent4 25" xfId="457"/>
    <cellStyle name="20% - Accent4 25 10" xfId="25048"/>
    <cellStyle name="20% - Accent4 25 11" xfId="26079"/>
    <cellStyle name="20% - Accent4 25 12" xfId="25375"/>
    <cellStyle name="20% - Accent4 25 13" xfId="25731"/>
    <cellStyle name="20% - Accent4 25 14" xfId="25485"/>
    <cellStyle name="20% - Accent4 25 15" xfId="27096"/>
    <cellStyle name="20% - Accent4 25 16" xfId="27150"/>
    <cellStyle name="20% - Accent4 25 17" xfId="26405"/>
    <cellStyle name="20% - Accent4 25 18" xfId="25268"/>
    <cellStyle name="20% - Accent4 25 19" xfId="25116"/>
    <cellStyle name="20% - Accent4 25 2" xfId="458"/>
    <cellStyle name="20% - Accent4 25 2 2" xfId="23322"/>
    <cellStyle name="20% - Accent4 25 20" xfId="25286"/>
    <cellStyle name="20% - Accent4 25 21" xfId="25821"/>
    <cellStyle name="20% - Accent4 25 22" xfId="25456"/>
    <cellStyle name="20% - Accent4 25 23" xfId="29112"/>
    <cellStyle name="20% - Accent4 25 24" xfId="28164"/>
    <cellStyle name="20% - Accent4 25 25" xfId="27255"/>
    <cellStyle name="20% - Accent4 25 26" xfId="30420"/>
    <cellStyle name="20% - Accent4 25 27" xfId="26317"/>
    <cellStyle name="20% - Accent4 25 28" xfId="29936"/>
    <cellStyle name="20% - Accent4 25 29" xfId="27499"/>
    <cellStyle name="20% - Accent4 25 3" xfId="3897"/>
    <cellStyle name="20% - Accent4 25 30" xfId="30635"/>
    <cellStyle name="20% - Accent4 25 31" xfId="24977"/>
    <cellStyle name="20% - Accent4 25 4" xfId="3898"/>
    <cellStyle name="20% - Accent4 25 5" xfId="3899"/>
    <cellStyle name="20% - Accent4 25 6" xfId="23017"/>
    <cellStyle name="20% - Accent4 25 7" xfId="23321"/>
    <cellStyle name="20% - Accent4 25 8" xfId="24094"/>
    <cellStyle name="20% - Accent4 25 9" xfId="24539"/>
    <cellStyle name="20% - Accent4 25_Upload" xfId="459"/>
    <cellStyle name="20% - Accent4 26" xfId="460"/>
    <cellStyle name="20% - Accent4 26 10" xfId="25050"/>
    <cellStyle name="20% - Accent4 26 11" xfId="26077"/>
    <cellStyle name="20% - Accent4 26 12" xfId="26653"/>
    <cellStyle name="20% - Accent4 26 13" xfId="27677"/>
    <cellStyle name="20% - Accent4 26 14" xfId="27343"/>
    <cellStyle name="20% - Accent4 26 15" xfId="27092"/>
    <cellStyle name="20% - Accent4 26 16" xfId="26157"/>
    <cellStyle name="20% - Accent4 26 17" xfId="26322"/>
    <cellStyle name="20% - Accent4 26 18" xfId="27789"/>
    <cellStyle name="20% - Accent4 26 19" xfId="28101"/>
    <cellStyle name="20% - Accent4 26 2" xfId="461"/>
    <cellStyle name="20% - Accent4 26 2 2" xfId="23324"/>
    <cellStyle name="20% - Accent4 26 20" xfId="28357"/>
    <cellStyle name="20% - Accent4 26 21" xfId="28603"/>
    <cellStyle name="20% - Accent4 26 22" xfId="28853"/>
    <cellStyle name="20% - Accent4 26 23" xfId="27801"/>
    <cellStyle name="20% - Accent4 26 24" xfId="27252"/>
    <cellStyle name="20% - Accent4 26 25" xfId="27316"/>
    <cellStyle name="20% - Accent4 26 26" xfId="27455"/>
    <cellStyle name="20% - Accent4 26 27" xfId="26089"/>
    <cellStyle name="20% - Accent4 26 28" xfId="30491"/>
    <cellStyle name="20% - Accent4 26 29" xfId="30457"/>
    <cellStyle name="20% - Accent4 26 3" xfId="3903"/>
    <cellStyle name="20% - Accent4 26 30" xfId="29604"/>
    <cellStyle name="20% - Accent4 26 31" xfId="30824"/>
    <cellStyle name="20% - Accent4 26 4" xfId="3904"/>
    <cellStyle name="20% - Accent4 26 5" xfId="3905"/>
    <cellStyle name="20% - Accent4 26 6" xfId="23016"/>
    <cellStyle name="20% - Accent4 26 7" xfId="23323"/>
    <cellStyle name="20% - Accent4 26 8" xfId="24095"/>
    <cellStyle name="20% - Accent4 26 9" xfId="24540"/>
    <cellStyle name="20% - Accent4 26_Upload" xfId="462"/>
    <cellStyle name="20% - Accent4 27" xfId="463"/>
    <cellStyle name="20% - Accent4 27 10" xfId="25052"/>
    <cellStyle name="20% - Accent4 27 11" xfId="26075"/>
    <cellStyle name="20% - Accent4 27 12" xfId="26594"/>
    <cellStyle name="20% - Accent4 27 13" xfId="27063"/>
    <cellStyle name="20% - Accent4 27 14" xfId="26919"/>
    <cellStyle name="20% - Accent4 27 15" xfId="27703"/>
    <cellStyle name="20% - Accent4 27 16" xfId="27347"/>
    <cellStyle name="20% - Accent4 27 17" xfId="26261"/>
    <cellStyle name="20% - Accent4 27 18" xfId="26614"/>
    <cellStyle name="20% - Accent4 27 19" xfId="27141"/>
    <cellStyle name="20% - Accent4 27 2" xfId="464"/>
    <cellStyle name="20% - Accent4 27 2 2" xfId="23326"/>
    <cellStyle name="20% - Accent4 27 20" xfId="26565"/>
    <cellStyle name="20% - Accent4 27 21" xfId="28046"/>
    <cellStyle name="20% - Accent4 27 22" xfId="26268"/>
    <cellStyle name="20% - Accent4 27 23" xfId="30506"/>
    <cellStyle name="20% - Accent4 27 24" xfId="29361"/>
    <cellStyle name="20% - Accent4 27 25" xfId="30133"/>
    <cellStyle name="20% - Accent4 27 26" xfId="27581"/>
    <cellStyle name="20% - Accent4 27 27" xfId="28354"/>
    <cellStyle name="20% - Accent4 27 28" xfId="27233"/>
    <cellStyle name="20% - Accent4 27 29" xfId="30257"/>
    <cellStyle name="20% - Accent4 27 3" xfId="3909"/>
    <cellStyle name="20% - Accent4 27 30" xfId="30655"/>
    <cellStyle name="20% - Accent4 27 31" xfId="29970"/>
    <cellStyle name="20% - Accent4 27 4" xfId="3910"/>
    <cellStyle name="20% - Accent4 27 5" xfId="3911"/>
    <cellStyle name="20% - Accent4 27 6" xfId="23015"/>
    <cellStyle name="20% - Accent4 27 7" xfId="23325"/>
    <cellStyle name="20% - Accent4 27 8" xfId="24096"/>
    <cellStyle name="20% - Accent4 27 9" xfId="24541"/>
    <cellStyle name="20% - Accent4 27_Upload" xfId="465"/>
    <cellStyle name="20% - Accent4 28" xfId="466"/>
    <cellStyle name="20% - Accent4 28 2" xfId="23327"/>
    <cellStyle name="20% - Accent4 29" xfId="24788"/>
    <cellStyle name="20% - Accent4 3" xfId="467"/>
    <cellStyle name="20% - Accent4 3 10" xfId="468"/>
    <cellStyle name="20% - Accent4 3 11" xfId="469"/>
    <cellStyle name="20% - Accent4 3 12" xfId="470"/>
    <cellStyle name="20% - Accent4 3 13" xfId="3914"/>
    <cellStyle name="20% - Accent4 3 14" xfId="3919"/>
    <cellStyle name="20% - Accent4 3 15" xfId="3920"/>
    <cellStyle name="20% - Accent4 3 16" xfId="3921"/>
    <cellStyle name="20% - Accent4 3 17" xfId="3922"/>
    <cellStyle name="20% - Accent4 3 18" xfId="3923"/>
    <cellStyle name="20% - Accent4 3 19" xfId="3924"/>
    <cellStyle name="20% - Accent4 3 2" xfId="471"/>
    <cellStyle name="20% - Accent4 3 2 2" xfId="23328"/>
    <cellStyle name="20% - Accent4 3 20" xfId="3926"/>
    <cellStyle name="20% - Accent4 3 21" xfId="3927"/>
    <cellStyle name="20% - Accent4 3 22" xfId="3928"/>
    <cellStyle name="20% - Accent4 3 23" xfId="3929"/>
    <cellStyle name="20% - Accent4 3 24" xfId="3930"/>
    <cellStyle name="20% - Accent4 3 25" xfId="3931"/>
    <cellStyle name="20% - Accent4 3 26" xfId="5073"/>
    <cellStyle name="20% - Accent4 3 27" xfId="11394"/>
    <cellStyle name="20% - Accent4 3 28" xfId="6520"/>
    <cellStyle name="20% - Accent4 3 29" xfId="12590"/>
    <cellStyle name="20% - Accent4 3 3" xfId="472"/>
    <cellStyle name="20% - Accent4 3 3 2" xfId="23329"/>
    <cellStyle name="20% - Accent4 3 30" xfId="13901"/>
    <cellStyle name="20% - Accent4 3 31" xfId="15149"/>
    <cellStyle name="20% - Accent4 3 32" xfId="16366"/>
    <cellStyle name="20% - Accent4 3 33" xfId="17622"/>
    <cellStyle name="20% - Accent4 3 34" xfId="18696"/>
    <cellStyle name="20% - Accent4 3 35" xfId="19742"/>
    <cellStyle name="20% - Accent4 3 36" xfId="22018"/>
    <cellStyle name="20% - Accent4 3 37" xfId="22069"/>
    <cellStyle name="20% - Accent4 3 38" xfId="22142"/>
    <cellStyle name="20% - Accent4 3 39" xfId="22378"/>
    <cellStyle name="20% - Accent4 3 4" xfId="473"/>
    <cellStyle name="20% - Accent4 3 4 2" xfId="23330"/>
    <cellStyle name="20% - Accent4 3 40" xfId="22136"/>
    <cellStyle name="20% - Accent4 3 41" xfId="22382"/>
    <cellStyle name="20% - Accent4 3 42" xfId="22132"/>
    <cellStyle name="20% - Accent4 3 43" xfId="22388"/>
    <cellStyle name="20% - Accent4 3 44" xfId="22126"/>
    <cellStyle name="20% - Accent4 3 45" xfId="22394"/>
    <cellStyle name="20% - Accent4 3 46" xfId="22120"/>
    <cellStyle name="20% - Accent4 3 47" xfId="22402"/>
    <cellStyle name="20% - Accent4 3 48" xfId="22491"/>
    <cellStyle name="20% - Accent4 3 49" xfId="22577"/>
    <cellStyle name="20% - Accent4 3 5" xfId="474"/>
    <cellStyle name="20% - Accent4 3 5 2" xfId="23331"/>
    <cellStyle name="20% - Accent4 3 50" xfId="22610"/>
    <cellStyle name="20% - Accent4 3 51" xfId="22541"/>
    <cellStyle name="20% - Accent4 3 52" xfId="22644"/>
    <cellStyle name="20% - Accent4 3 53" xfId="22682"/>
    <cellStyle name="20% - Accent4 3 54" xfId="22729"/>
    <cellStyle name="20% - Accent4 3 55" xfId="22808"/>
    <cellStyle name="20% - Accent4 3 56" xfId="22747"/>
    <cellStyle name="20% - Accent4 3 57" xfId="22826"/>
    <cellStyle name="20% - Accent4 3 58" xfId="23873"/>
    <cellStyle name="20% - Accent4 3 59" xfId="23931"/>
    <cellStyle name="20% - Accent4 3 6" xfId="475"/>
    <cellStyle name="20% - Accent4 3 6 2" xfId="23332"/>
    <cellStyle name="20% - Accent4 3 60" xfId="23960"/>
    <cellStyle name="20% - Accent4 3 61" xfId="23990"/>
    <cellStyle name="20% - Accent4 3 62" xfId="24259"/>
    <cellStyle name="20% - Accent4 3 63" xfId="24309"/>
    <cellStyle name="20% - Accent4 3 64" xfId="24406"/>
    <cellStyle name="20% - Accent4 3 65" xfId="24384"/>
    <cellStyle name="20% - Accent4 3 66" xfId="24408"/>
    <cellStyle name="20% - Accent4 3 67" xfId="24755"/>
    <cellStyle name="20% - Accent4 3 68" xfId="26608"/>
    <cellStyle name="20% - Accent4 3 69" xfId="25805"/>
    <cellStyle name="20% - Accent4 3 7" xfId="476"/>
    <cellStyle name="20% - Accent4 3 70" xfId="26794"/>
    <cellStyle name="20% - Accent4 3 71" xfId="27123"/>
    <cellStyle name="20% - Accent4 3 72" xfId="27372"/>
    <cellStyle name="20% - Accent4 3 73" xfId="26395"/>
    <cellStyle name="20% - Accent4 3 74" xfId="27221"/>
    <cellStyle name="20% - Accent4 3 75" xfId="26319"/>
    <cellStyle name="20% - Accent4 3 76" xfId="25747"/>
    <cellStyle name="20% - Accent4 3 77" xfId="30032"/>
    <cellStyle name="20% - Accent4 3 78" xfId="28736"/>
    <cellStyle name="20% - Accent4 3 79" xfId="29372"/>
    <cellStyle name="20% - Accent4 3 8" xfId="477"/>
    <cellStyle name="20% - Accent4 3 80" xfId="26698"/>
    <cellStyle name="20% - Accent4 3 81" xfId="29363"/>
    <cellStyle name="20% - Accent4 3 82" xfId="29420"/>
    <cellStyle name="20% - Accent4 3 83" xfId="27768"/>
    <cellStyle name="20% - Accent4 3 84" xfId="27928"/>
    <cellStyle name="20% - Accent4 3 85" xfId="31746"/>
    <cellStyle name="20% - Accent4 3 86" xfId="31834"/>
    <cellStyle name="20% - Accent4 3 87" xfId="31845"/>
    <cellStyle name="20% - Accent4 3 88" xfId="31802"/>
    <cellStyle name="20% - Accent4 3 89" xfId="31910"/>
    <cellStyle name="20% - Accent4 3 9" xfId="478"/>
    <cellStyle name="20% - Accent4 3 90" xfId="31953"/>
    <cellStyle name="20% - Accent4 3_Pricing" xfId="3939"/>
    <cellStyle name="20% - Accent4 4" xfId="479"/>
    <cellStyle name="20% - Accent4 4 10" xfId="3941"/>
    <cellStyle name="20% - Accent4 4 11" xfId="3942"/>
    <cellStyle name="20% - Accent4 4 12" xfId="3943"/>
    <cellStyle name="20% - Accent4 4 13" xfId="3944"/>
    <cellStyle name="20% - Accent4 4 14" xfId="3945"/>
    <cellStyle name="20% - Accent4 4 15" xfId="3946"/>
    <cellStyle name="20% - Accent4 4 16" xfId="3947"/>
    <cellStyle name="20% - Accent4 4 17" xfId="3948"/>
    <cellStyle name="20% - Accent4 4 18" xfId="3949"/>
    <cellStyle name="20% - Accent4 4 19" xfId="3950"/>
    <cellStyle name="20% - Accent4 4 2" xfId="480"/>
    <cellStyle name="20% - Accent4 4 2 2" xfId="23333"/>
    <cellStyle name="20% - Accent4 4 20" xfId="3952"/>
    <cellStyle name="20% - Accent4 4 21" xfId="3953"/>
    <cellStyle name="20% - Accent4 4 22" xfId="3954"/>
    <cellStyle name="20% - Accent4 4 23" xfId="24542"/>
    <cellStyle name="20% - Accent4 4 24" xfId="25058"/>
    <cellStyle name="20% - Accent4 4 25" xfId="26067"/>
    <cellStyle name="20% - Accent4 4 26" xfId="27861"/>
    <cellStyle name="20% - Accent4 4 27" xfId="28170"/>
    <cellStyle name="20% - Accent4 4 28" xfId="28429"/>
    <cellStyle name="20% - Accent4 4 29" xfId="28674"/>
    <cellStyle name="20% - Accent4 4 3" xfId="481"/>
    <cellStyle name="20% - Accent4 4 3 2" xfId="23334"/>
    <cellStyle name="20% - Accent4 4 30" xfId="28932"/>
    <cellStyle name="20% - Accent4 4 31" xfId="29183"/>
    <cellStyle name="20% - Accent4 4 32" xfId="29429"/>
    <cellStyle name="20% - Accent4 4 33" xfId="29658"/>
    <cellStyle name="20% - Accent4 4 34" xfId="29879"/>
    <cellStyle name="20% - Accent4 4 35" xfId="30091"/>
    <cellStyle name="20% - Accent4 4 36" xfId="30302"/>
    <cellStyle name="20% - Accent4 4 37" xfId="26135"/>
    <cellStyle name="20% - Accent4 4 38" xfId="29236"/>
    <cellStyle name="20% - Accent4 4 39" xfId="30867"/>
    <cellStyle name="20% - Accent4 4 4" xfId="482"/>
    <cellStyle name="20% - Accent4 4 40" xfId="31038"/>
    <cellStyle name="20% - Accent4 4 41" xfId="31197"/>
    <cellStyle name="20% - Accent4 4 42" xfId="31336"/>
    <cellStyle name="20% - Accent4 4 43" xfId="31462"/>
    <cellStyle name="20% - Accent4 4 44" xfId="31572"/>
    <cellStyle name="20% - Accent4 4 45" xfId="31665"/>
    <cellStyle name="20% - Accent4 4 5" xfId="483"/>
    <cellStyle name="20% - Accent4 4 6" xfId="484"/>
    <cellStyle name="20% - Accent4 4 7" xfId="485"/>
    <cellStyle name="20% - Accent4 4 8" xfId="486"/>
    <cellStyle name="20% - Accent4 4 9" xfId="487"/>
    <cellStyle name="20% - Accent4 5" xfId="488"/>
    <cellStyle name="20% - Accent4 5 10" xfId="3962"/>
    <cellStyle name="20% - Accent4 5 11" xfId="3963"/>
    <cellStyle name="20% - Accent4 5 12" xfId="3964"/>
    <cellStyle name="20% - Accent4 5 13" xfId="3965"/>
    <cellStyle name="20% - Accent4 5 14" xfId="3966"/>
    <cellStyle name="20% - Accent4 5 15" xfId="3967"/>
    <cellStyle name="20% - Accent4 5 16" xfId="3968"/>
    <cellStyle name="20% - Accent4 5 17" xfId="3969"/>
    <cellStyle name="20% - Accent4 5 18" xfId="3970"/>
    <cellStyle name="20% - Accent4 5 19" xfId="3971"/>
    <cellStyle name="20% - Accent4 5 2" xfId="489"/>
    <cellStyle name="20% - Accent4 5 2 2" xfId="23335"/>
    <cellStyle name="20% - Accent4 5 20" xfId="3973"/>
    <cellStyle name="20% - Accent4 5 21" xfId="3974"/>
    <cellStyle name="20% - Accent4 5 22" xfId="3975"/>
    <cellStyle name="20% - Accent4 5 23" xfId="24543"/>
    <cellStyle name="20% - Accent4 5 24" xfId="25061"/>
    <cellStyle name="20% - Accent4 5 25" xfId="26064"/>
    <cellStyle name="20% - Accent4 5 26" xfId="27864"/>
    <cellStyle name="20% - Accent4 5 27" xfId="28173"/>
    <cellStyle name="20% - Accent4 5 28" xfId="28432"/>
    <cellStyle name="20% - Accent4 5 29" xfId="28677"/>
    <cellStyle name="20% - Accent4 5 3" xfId="490"/>
    <cellStyle name="20% - Accent4 5 3 2" xfId="23336"/>
    <cellStyle name="20% - Accent4 5 30" xfId="28935"/>
    <cellStyle name="20% - Accent4 5 31" xfId="29186"/>
    <cellStyle name="20% - Accent4 5 32" xfId="29431"/>
    <cellStyle name="20% - Accent4 5 33" xfId="29661"/>
    <cellStyle name="20% - Accent4 5 34" xfId="29882"/>
    <cellStyle name="20% - Accent4 5 35" xfId="30093"/>
    <cellStyle name="20% - Accent4 5 36" xfId="30304"/>
    <cellStyle name="20% - Accent4 5 37" xfId="26367"/>
    <cellStyle name="20% - Accent4 5 38" xfId="30686"/>
    <cellStyle name="20% - Accent4 5 39" xfId="30869"/>
    <cellStyle name="20% - Accent4 5 4" xfId="491"/>
    <cellStyle name="20% - Accent4 5 40" xfId="31040"/>
    <cellStyle name="20% - Accent4 5 41" xfId="31199"/>
    <cellStyle name="20% - Accent4 5 42" xfId="31337"/>
    <cellStyle name="20% - Accent4 5 43" xfId="31463"/>
    <cellStyle name="20% - Accent4 5 44" xfId="31573"/>
    <cellStyle name="20% - Accent4 5 45" xfId="31666"/>
    <cellStyle name="20% - Accent4 5 5" xfId="492"/>
    <cellStyle name="20% - Accent4 5 6" xfId="493"/>
    <cellStyle name="20% - Accent4 5 7" xfId="494"/>
    <cellStyle name="20% - Accent4 5 8" xfId="495"/>
    <cellStyle name="20% - Accent4 5 9" xfId="496"/>
    <cellStyle name="20% - Accent4 6" xfId="497"/>
    <cellStyle name="20% - Accent4 6 10" xfId="3984"/>
    <cellStyle name="20% - Accent4 6 11" xfId="3985"/>
    <cellStyle name="20% - Accent4 6 12" xfId="3986"/>
    <cellStyle name="20% - Accent4 6 13" xfId="3987"/>
    <cellStyle name="20% - Accent4 6 14" xfId="3988"/>
    <cellStyle name="20% - Accent4 6 15" xfId="3989"/>
    <cellStyle name="20% - Accent4 6 16" xfId="3990"/>
    <cellStyle name="20% - Accent4 6 17" xfId="3991"/>
    <cellStyle name="20% - Accent4 6 18" xfId="3992"/>
    <cellStyle name="20% - Accent4 6 19" xfId="3993"/>
    <cellStyle name="20% - Accent4 6 2" xfId="498"/>
    <cellStyle name="20% - Accent4 6 2 2" xfId="23337"/>
    <cellStyle name="20% - Accent4 6 20" xfId="3995"/>
    <cellStyle name="20% - Accent4 6 21" xfId="3996"/>
    <cellStyle name="20% - Accent4 6 22" xfId="3997"/>
    <cellStyle name="20% - Accent4 6 23" xfId="24544"/>
    <cellStyle name="20% - Accent4 6 24" xfId="25064"/>
    <cellStyle name="20% - Accent4 6 25" xfId="26062"/>
    <cellStyle name="20% - Accent4 6 26" xfId="26599"/>
    <cellStyle name="20% - Accent4 6 27" xfId="26547"/>
    <cellStyle name="20% - Accent4 6 28" xfId="27551"/>
    <cellStyle name="20% - Accent4 6 29" xfId="27237"/>
    <cellStyle name="20% - Accent4 6 3" xfId="499"/>
    <cellStyle name="20% - Accent4 6 3 2" xfId="23338"/>
    <cellStyle name="20% - Accent4 6 30" xfId="27201"/>
    <cellStyle name="20% - Accent4 6 31" xfId="26434"/>
    <cellStyle name="20% - Accent4 6 32" xfId="27476"/>
    <cellStyle name="20% - Accent4 6 33" xfId="27508"/>
    <cellStyle name="20% - Accent4 6 34" xfId="25017"/>
    <cellStyle name="20% - Accent4 6 35" xfId="27271"/>
    <cellStyle name="20% - Accent4 6 36" xfId="27555"/>
    <cellStyle name="20% - Accent4 6 37" xfId="30508"/>
    <cellStyle name="20% - Accent4 6 38" xfId="26382"/>
    <cellStyle name="20% - Accent4 6 39" xfId="29877"/>
    <cellStyle name="20% - Accent4 6 4" xfId="500"/>
    <cellStyle name="20% - Accent4 6 40" xfId="30085"/>
    <cellStyle name="20% - Accent4 6 41" xfId="29353"/>
    <cellStyle name="20% - Accent4 6 42" xfId="26025"/>
    <cellStyle name="20% - Accent4 6 43" xfId="29509"/>
    <cellStyle name="20% - Accent4 6 44" xfId="29821"/>
    <cellStyle name="20% - Accent4 6 45" xfId="27598"/>
    <cellStyle name="20% - Accent4 6 5" xfId="501"/>
    <cellStyle name="20% - Accent4 6 6" xfId="502"/>
    <cellStyle name="20% - Accent4 6 7" xfId="503"/>
    <cellStyle name="20% - Accent4 6 8" xfId="504"/>
    <cellStyle name="20% - Accent4 6 9" xfId="505"/>
    <cellStyle name="20% - Accent4 7" xfId="506"/>
    <cellStyle name="20% - Accent4 7 10" xfId="4006"/>
    <cellStyle name="20% - Accent4 7 11" xfId="4007"/>
    <cellStyle name="20% - Accent4 7 12" xfId="4008"/>
    <cellStyle name="20% - Accent4 7 13" xfId="4009"/>
    <cellStyle name="20% - Accent4 7 14" xfId="4010"/>
    <cellStyle name="20% - Accent4 7 15" xfId="4011"/>
    <cellStyle name="20% - Accent4 7 16" xfId="4012"/>
    <cellStyle name="20% - Accent4 7 17" xfId="4013"/>
    <cellStyle name="20% - Accent4 7 18" xfId="4014"/>
    <cellStyle name="20% - Accent4 7 19" xfId="4015"/>
    <cellStyle name="20% - Accent4 7 2" xfId="507"/>
    <cellStyle name="20% - Accent4 7 2 2" xfId="23339"/>
    <cellStyle name="20% - Accent4 7 20" xfId="4017"/>
    <cellStyle name="20% - Accent4 7 21" xfId="4018"/>
    <cellStyle name="20% - Accent4 7 22" xfId="4019"/>
    <cellStyle name="20% - Accent4 7 23" xfId="24545"/>
    <cellStyle name="20% - Accent4 7 24" xfId="25067"/>
    <cellStyle name="20% - Accent4 7 25" xfId="26059"/>
    <cellStyle name="20% - Accent4 7 26" xfId="26601"/>
    <cellStyle name="20% - Accent4 7 27" xfId="25726"/>
    <cellStyle name="20% - Accent4 7 28" xfId="26802"/>
    <cellStyle name="20% - Accent4 7 29" xfId="25616"/>
    <cellStyle name="20% - Accent4 7 3" xfId="508"/>
    <cellStyle name="20% - Accent4 7 3 2" xfId="23340"/>
    <cellStyle name="20% - Accent4 7 30" xfId="26769"/>
    <cellStyle name="20% - Accent4 7 31" xfId="28307"/>
    <cellStyle name="20% - Accent4 7 32" xfId="28563"/>
    <cellStyle name="20% - Accent4 7 33" xfId="28808"/>
    <cellStyle name="20% - Accent4 7 34" xfId="29070"/>
    <cellStyle name="20% - Accent4 7 35" xfId="29316"/>
    <cellStyle name="20% - Accent4 7 36" xfId="29554"/>
    <cellStyle name="20% - Accent4 7 37" xfId="27582"/>
    <cellStyle name="20% - Accent4 7 38" xfId="27003"/>
    <cellStyle name="20% - Accent4 7 39" xfId="27324"/>
    <cellStyle name="20% - Accent4 7 4" xfId="509"/>
    <cellStyle name="20% - Accent4 7 40" xfId="28997"/>
    <cellStyle name="20% - Accent4 7 41" xfId="27732"/>
    <cellStyle name="20% - Accent4 7 42" xfId="30795"/>
    <cellStyle name="20% - Accent4 7 43" xfId="30973"/>
    <cellStyle name="20% - Accent4 7 44" xfId="31138"/>
    <cellStyle name="20% - Accent4 7 45" xfId="31287"/>
    <cellStyle name="20% - Accent4 7 5" xfId="510"/>
    <cellStyle name="20% - Accent4 7 6" xfId="511"/>
    <cellStyle name="20% - Accent4 7 7" xfId="512"/>
    <cellStyle name="20% - Accent4 7 8" xfId="513"/>
    <cellStyle name="20% - Accent4 7 9" xfId="514"/>
    <cellStyle name="20% - Accent4 8" xfId="515"/>
    <cellStyle name="20% - Accent4 8 10" xfId="25070"/>
    <cellStyle name="20% - Accent4 8 11" xfId="26056"/>
    <cellStyle name="20% - Accent4 8 12" xfId="25379"/>
    <cellStyle name="20% - Accent4 8 13" xfId="27131"/>
    <cellStyle name="20% - Accent4 8 14" xfId="27375"/>
    <cellStyle name="20% - Accent4 8 15" xfId="26235"/>
    <cellStyle name="20% - Accent4 8 16" xfId="27808"/>
    <cellStyle name="20% - Accent4 8 17" xfId="28123"/>
    <cellStyle name="20% - Accent4 8 18" xfId="28382"/>
    <cellStyle name="20% - Accent4 8 19" xfId="28629"/>
    <cellStyle name="20% - Accent4 8 2" xfId="516"/>
    <cellStyle name="20% - Accent4 8 2 2" xfId="23342"/>
    <cellStyle name="20% - Accent4 8 20" xfId="28879"/>
    <cellStyle name="20% - Accent4 8 21" xfId="29135"/>
    <cellStyle name="20% - Accent4 8 22" xfId="29384"/>
    <cellStyle name="20% - Accent4 8 23" xfId="29669"/>
    <cellStyle name="20% - Accent4 8 24" xfId="30687"/>
    <cellStyle name="20% - Accent4 8 25" xfId="30446"/>
    <cellStyle name="20% - Accent4 8 26" xfId="30226"/>
    <cellStyle name="20% - Accent4 8 27" xfId="30474"/>
    <cellStyle name="20% - Accent4 8 28" xfId="28901"/>
    <cellStyle name="20% - Accent4 8 29" xfId="30838"/>
    <cellStyle name="20% - Accent4 8 3" xfId="4029"/>
    <cellStyle name="20% - Accent4 8 30" xfId="31011"/>
    <cellStyle name="20% - Accent4 8 31" xfId="31172"/>
    <cellStyle name="20% - Accent4 8 4" xfId="4030"/>
    <cellStyle name="20% - Accent4 8 5" xfId="4031"/>
    <cellStyle name="20% - Accent4 8 6" xfId="23014"/>
    <cellStyle name="20% - Accent4 8 7" xfId="23341"/>
    <cellStyle name="20% - Accent4 8 8" xfId="24097"/>
    <cellStyle name="20% - Accent4 8 9" xfId="24546"/>
    <cellStyle name="20% - Accent4 8_Upload" xfId="517"/>
    <cellStyle name="20% - Accent4 9" xfId="518"/>
    <cellStyle name="20% - Accent4 9 10" xfId="25072"/>
    <cellStyle name="20% - Accent4 9 11" xfId="26054"/>
    <cellStyle name="20% - Accent4 9 12" xfId="27866"/>
    <cellStyle name="20% - Accent4 9 13" xfId="27601"/>
    <cellStyle name="20% - Accent4 9 14" xfId="27262"/>
    <cellStyle name="20% - Accent4 9 15" xfId="26027"/>
    <cellStyle name="20% - Accent4 9 16" xfId="26607"/>
    <cellStyle name="20% - Accent4 9 17" xfId="28181"/>
    <cellStyle name="20% - Accent4 9 18" xfId="28440"/>
    <cellStyle name="20% - Accent4 9 19" xfId="28684"/>
    <cellStyle name="20% - Accent4 9 2" xfId="519"/>
    <cellStyle name="20% - Accent4 9 2 2" xfId="23344"/>
    <cellStyle name="20% - Accent4 9 20" xfId="28942"/>
    <cellStyle name="20% - Accent4 9 21" xfId="29193"/>
    <cellStyle name="20% - Accent4 9 22" xfId="29437"/>
    <cellStyle name="20% - Accent4 9 23" xfId="25092"/>
    <cellStyle name="20% - Accent4 9 24" xfId="29839"/>
    <cellStyle name="20% - Accent4 9 25" xfId="27845"/>
    <cellStyle name="20% - Accent4 9 26" xfId="29221"/>
    <cellStyle name="20% - Accent4 9 27" xfId="25671"/>
    <cellStyle name="20% - Accent4 9 28" xfId="30693"/>
    <cellStyle name="20% - Accent4 9 29" xfId="30874"/>
    <cellStyle name="20% - Accent4 9 3" xfId="4035"/>
    <cellStyle name="20% - Accent4 9 30" xfId="31045"/>
    <cellStyle name="20% - Accent4 9 31" xfId="31202"/>
    <cellStyle name="20% - Accent4 9 4" xfId="4036"/>
    <cellStyle name="20% - Accent4 9 5" xfId="4037"/>
    <cellStyle name="20% - Accent4 9 6" xfId="23013"/>
    <cellStyle name="20% - Accent4 9 7" xfId="23343"/>
    <cellStyle name="20% - Accent4 9 8" xfId="24098"/>
    <cellStyle name="20% - Accent4 9 9" xfId="24547"/>
    <cellStyle name="20% - Accent4 9_Upload" xfId="520"/>
    <cellStyle name="20% - Accent5" xfId="32023" builtinId="46" customBuiltin="1"/>
    <cellStyle name="20% - Accent5 10" xfId="521"/>
    <cellStyle name="20% - Accent5 10 10" xfId="25074"/>
    <cellStyle name="20% - Accent5 10 11" xfId="26052"/>
    <cellStyle name="20% - Accent5 10 12" xfId="27867"/>
    <cellStyle name="20% - Accent5 10 13" xfId="25724"/>
    <cellStyle name="20% - Accent5 10 14" xfId="25487"/>
    <cellStyle name="20% - Accent5 10 15" xfId="26976"/>
    <cellStyle name="20% - Accent5 10 16" xfId="27251"/>
    <cellStyle name="20% - Accent5 10 17" xfId="27310"/>
    <cellStyle name="20% - Accent5 10 18" xfId="26916"/>
    <cellStyle name="20% - Accent5 10 19" xfId="25087"/>
    <cellStyle name="20% - Accent5 10 2" xfId="522"/>
    <cellStyle name="20% - Accent5 10 2 2" xfId="23346"/>
    <cellStyle name="20% - Accent5 10 20" xfId="26469"/>
    <cellStyle name="20% - Accent5 10 21" xfId="27008"/>
    <cellStyle name="20% - Accent5 10 22" xfId="27779"/>
    <cellStyle name="20% - Accent5 10 23" xfId="29608"/>
    <cellStyle name="20% - Accent5 10 24" xfId="29886"/>
    <cellStyle name="20% - Accent5 10 25" xfId="25652"/>
    <cellStyle name="20% - Accent5 10 26" xfId="30421"/>
    <cellStyle name="20% - Accent5 10 27" xfId="25888"/>
    <cellStyle name="20% - Accent5 10 28" xfId="29659"/>
    <cellStyle name="20% - Accent5 10 29" xfId="26139"/>
    <cellStyle name="20% - Accent5 10 3" xfId="4041"/>
    <cellStyle name="20% - Accent5 10 30" xfId="28940"/>
    <cellStyle name="20% - Accent5 10 31" xfId="30311"/>
    <cellStyle name="20% - Accent5 10 4" xfId="4042"/>
    <cellStyle name="20% - Accent5 10 5" xfId="4043"/>
    <cellStyle name="20% - Accent5 10 6" xfId="23012"/>
    <cellStyle name="20% - Accent5 10 7" xfId="23345"/>
    <cellStyle name="20% - Accent5 10 8" xfId="24099"/>
    <cellStyle name="20% - Accent5 10 9" xfId="24548"/>
    <cellStyle name="20% - Accent5 10_Upload" xfId="523"/>
    <cellStyle name="20% - Accent5 11" xfId="524"/>
    <cellStyle name="20% - Accent5 11 10" xfId="25076"/>
    <cellStyle name="20% - Accent5 11 11" xfId="26051"/>
    <cellStyle name="20% - Accent5 11 12" xfId="27868"/>
    <cellStyle name="20% - Accent5 11 13" xfId="27678"/>
    <cellStyle name="20% - Accent5 11 14" xfId="27253"/>
    <cellStyle name="20% - Accent5 11 15" xfId="26254"/>
    <cellStyle name="20% - Accent5 11 16" xfId="26961"/>
    <cellStyle name="20% - Accent5 11 17" xfId="28118"/>
    <cellStyle name="20% - Accent5 11 18" xfId="28376"/>
    <cellStyle name="20% - Accent5 11 19" xfId="28624"/>
    <cellStyle name="20% - Accent5 11 2" xfId="525"/>
    <cellStyle name="20% - Accent5 11 2 2" xfId="23348"/>
    <cellStyle name="20% - Accent5 11 20" xfId="28873"/>
    <cellStyle name="20% - Accent5 11 21" xfId="29130"/>
    <cellStyle name="20% - Accent5 11 22" xfId="29379"/>
    <cellStyle name="20% - Accent5 11 23" xfId="27735"/>
    <cellStyle name="20% - Accent5 11 24" xfId="26439"/>
    <cellStyle name="20% - Accent5 11 25" xfId="28823"/>
    <cellStyle name="20% - Accent5 11 26" xfId="29349"/>
    <cellStyle name="20% - Accent5 11 27" xfId="30470"/>
    <cellStyle name="20% - Accent5 11 28" xfId="25849"/>
    <cellStyle name="20% - Accent5 11 29" xfId="30833"/>
    <cellStyle name="20% - Accent5 11 3" xfId="4047"/>
    <cellStyle name="20% - Accent5 11 30" xfId="31007"/>
    <cellStyle name="20% - Accent5 11 31" xfId="31168"/>
    <cellStyle name="20% - Accent5 11 4" xfId="4048"/>
    <cellStyle name="20% - Accent5 11 5" xfId="4049"/>
    <cellStyle name="20% - Accent5 11 6" xfId="23011"/>
    <cellStyle name="20% - Accent5 11 7" xfId="23347"/>
    <cellStyle name="20% - Accent5 11 8" xfId="24100"/>
    <cellStyle name="20% - Accent5 11 9" xfId="24549"/>
    <cellStyle name="20% - Accent5 11_Upload" xfId="526"/>
    <cellStyle name="20% - Accent5 12" xfId="527"/>
    <cellStyle name="20% - Accent5 12 10" xfId="25078"/>
    <cellStyle name="20% - Accent5 12 11" xfId="26049"/>
    <cellStyle name="20% - Accent5 12 12" xfId="27869"/>
    <cellStyle name="20% - Accent5 12 13" xfId="26952"/>
    <cellStyle name="20% - Accent5 12 14" xfId="24843"/>
    <cellStyle name="20% - Accent5 12 15" xfId="27448"/>
    <cellStyle name="20% - Accent5 12 16" xfId="27536"/>
    <cellStyle name="20% - Accent5 12 17" xfId="24894"/>
    <cellStyle name="20% - Accent5 12 18" xfId="27461"/>
    <cellStyle name="20% - Accent5 12 19" xfId="24915"/>
    <cellStyle name="20% - Accent5 12 2" xfId="528"/>
    <cellStyle name="20% - Accent5 12 2 2" xfId="23350"/>
    <cellStyle name="20% - Accent5 12 20" xfId="24972"/>
    <cellStyle name="20% - Accent5 12 21" xfId="25055"/>
    <cellStyle name="20% - Accent5 12 22" xfId="27743"/>
    <cellStyle name="20% - Accent5 12 23" xfId="30510"/>
    <cellStyle name="20% - Accent5 12 24" xfId="29834"/>
    <cellStyle name="20% - Accent5 12 25" xfId="29829"/>
    <cellStyle name="20% - Accent5 12 26" xfId="29330"/>
    <cellStyle name="20% - Accent5 12 27" xfId="30067"/>
    <cellStyle name="20% - Accent5 12 28" xfId="27218"/>
    <cellStyle name="20% - Accent5 12 29" xfId="28413"/>
    <cellStyle name="20% - Accent5 12 3" xfId="4053"/>
    <cellStyle name="20% - Accent5 12 30" xfId="27132"/>
    <cellStyle name="20% - Accent5 12 31" xfId="28956"/>
    <cellStyle name="20% - Accent5 12 4" xfId="4054"/>
    <cellStyle name="20% - Accent5 12 5" xfId="4055"/>
    <cellStyle name="20% - Accent5 12 6" xfId="23010"/>
    <cellStyle name="20% - Accent5 12 7" xfId="23349"/>
    <cellStyle name="20% - Accent5 12 8" xfId="24101"/>
    <cellStyle name="20% - Accent5 12 9" xfId="24550"/>
    <cellStyle name="20% - Accent5 12_Upload" xfId="529"/>
    <cellStyle name="20% - Accent5 13" xfId="530"/>
    <cellStyle name="20% - Accent5 13 10" xfId="25080"/>
    <cellStyle name="20% - Accent5 13 11" xfId="26047"/>
    <cellStyle name="20% - Accent5 13 12" xfId="25382"/>
    <cellStyle name="20% - Accent5 13 13" xfId="28175"/>
    <cellStyle name="20% - Accent5 13 14" xfId="28435"/>
    <cellStyle name="20% - Accent5 13 15" xfId="28679"/>
    <cellStyle name="20% - Accent5 13 16" xfId="28936"/>
    <cellStyle name="20% - Accent5 13 17" xfId="29188"/>
    <cellStyle name="20% - Accent5 13 18" xfId="29434"/>
    <cellStyle name="20% - Accent5 13 19" xfId="29663"/>
    <cellStyle name="20% - Accent5 13 2" xfId="531"/>
    <cellStyle name="20% - Accent5 13 2 2" xfId="23352"/>
    <cellStyle name="20% - Accent5 13 20" xfId="29883"/>
    <cellStyle name="20% - Accent5 13 21" xfId="30095"/>
    <cellStyle name="20% - Accent5 13 22" xfId="30305"/>
    <cellStyle name="20% - Accent5 13 23" xfId="30511"/>
    <cellStyle name="20% - Accent5 13 24" xfId="25866"/>
    <cellStyle name="20% - Accent5 13 25" xfId="30870"/>
    <cellStyle name="20% - Accent5 13 26" xfId="31041"/>
    <cellStyle name="20% - Accent5 13 27" xfId="31200"/>
    <cellStyle name="20% - Accent5 13 28" xfId="31338"/>
    <cellStyle name="20% - Accent5 13 29" xfId="31464"/>
    <cellStyle name="20% - Accent5 13 3" xfId="4059"/>
    <cellStyle name="20% - Accent5 13 30" xfId="31574"/>
    <cellStyle name="20% - Accent5 13 31" xfId="31667"/>
    <cellStyle name="20% - Accent5 13 4" xfId="4060"/>
    <cellStyle name="20% - Accent5 13 5" xfId="4061"/>
    <cellStyle name="20% - Accent5 13 6" xfId="23009"/>
    <cellStyle name="20% - Accent5 13 7" xfId="23351"/>
    <cellStyle name="20% - Accent5 13 8" xfId="24102"/>
    <cellStyle name="20% - Accent5 13 9" xfId="24551"/>
    <cellStyle name="20% - Accent5 13_Upload" xfId="532"/>
    <cellStyle name="20% - Accent5 14" xfId="533"/>
    <cellStyle name="20% - Accent5 14 10" xfId="25082"/>
    <cellStyle name="20% - Accent5 14 11" xfId="26045"/>
    <cellStyle name="20% - Accent5 14 12" xfId="25383"/>
    <cellStyle name="20% - Accent5 14 13" xfId="28177"/>
    <cellStyle name="20% - Accent5 14 14" xfId="28437"/>
    <cellStyle name="20% - Accent5 14 15" xfId="28681"/>
    <cellStyle name="20% - Accent5 14 16" xfId="28939"/>
    <cellStyle name="20% - Accent5 14 17" xfId="29190"/>
    <cellStyle name="20% - Accent5 14 18" xfId="29435"/>
    <cellStyle name="20% - Accent5 14 19" xfId="29666"/>
    <cellStyle name="20% - Accent5 14 2" xfId="534"/>
    <cellStyle name="20% - Accent5 14 2 2" xfId="23354"/>
    <cellStyle name="20% - Accent5 14 20" xfId="29885"/>
    <cellStyle name="20% - Accent5 14 21" xfId="30097"/>
    <cellStyle name="20% - Accent5 14 22" xfId="30307"/>
    <cellStyle name="20% - Accent5 14 23" xfId="26930"/>
    <cellStyle name="20% - Accent5 14 24" xfId="30688"/>
    <cellStyle name="20% - Accent5 14 25" xfId="30872"/>
    <cellStyle name="20% - Accent5 14 26" xfId="31043"/>
    <cellStyle name="20% - Accent5 14 27" xfId="31201"/>
    <cellStyle name="20% - Accent5 14 28" xfId="31339"/>
    <cellStyle name="20% - Accent5 14 29" xfId="31465"/>
    <cellStyle name="20% - Accent5 14 3" xfId="4065"/>
    <cellStyle name="20% - Accent5 14 30" xfId="31575"/>
    <cellStyle name="20% - Accent5 14 31" xfId="31668"/>
    <cellStyle name="20% - Accent5 14 4" xfId="4066"/>
    <cellStyle name="20% - Accent5 14 5" xfId="4067"/>
    <cellStyle name="20% - Accent5 14 6" xfId="23008"/>
    <cellStyle name="20% - Accent5 14 7" xfId="23353"/>
    <cellStyle name="20% - Accent5 14 8" xfId="24103"/>
    <cellStyle name="20% - Accent5 14 9" xfId="24552"/>
    <cellStyle name="20% - Accent5 14_Upload" xfId="535"/>
    <cellStyle name="20% - Accent5 15" xfId="536"/>
    <cellStyle name="20% - Accent5 15 10" xfId="25084"/>
    <cellStyle name="20% - Accent5 15 11" xfId="26043"/>
    <cellStyle name="20% - Accent5 15 12" xfId="25384"/>
    <cellStyle name="20% - Accent5 15 13" xfId="27618"/>
    <cellStyle name="20% - Accent5 15 14" xfId="26564"/>
    <cellStyle name="20% - Accent5 15 15" xfId="27024"/>
    <cellStyle name="20% - Accent5 15 16" xfId="27734"/>
    <cellStyle name="20% - Accent5 15 17" xfId="25079"/>
    <cellStyle name="20% - Accent5 15 18" xfId="27026"/>
    <cellStyle name="20% - Accent5 15 19" xfId="25247"/>
    <cellStyle name="20% - Accent5 15 2" xfId="537"/>
    <cellStyle name="20% - Accent5 15 2 2" xfId="23356"/>
    <cellStyle name="20% - Accent5 15 20" xfId="28052"/>
    <cellStyle name="20% - Accent5 15 21" xfId="27452"/>
    <cellStyle name="20% - Accent5 15 22" xfId="26151"/>
    <cellStyle name="20% - Accent5 15 23" xfId="26491"/>
    <cellStyle name="20% - Accent5 15 24" xfId="30690"/>
    <cellStyle name="20% - Accent5 15 25" xfId="27684"/>
    <cellStyle name="20% - Accent5 15 26" xfId="27274"/>
    <cellStyle name="20% - Accent5 15 27" xfId="28833"/>
    <cellStyle name="20% - Accent5 15 28" xfId="27777"/>
    <cellStyle name="20% - Accent5 15 29" xfId="29589"/>
    <cellStyle name="20% - Accent5 15 3" xfId="4071"/>
    <cellStyle name="20% - Accent5 15 30" xfId="28597"/>
    <cellStyle name="20% - Accent5 15 31" xfId="30139"/>
    <cellStyle name="20% - Accent5 15 4" xfId="4072"/>
    <cellStyle name="20% - Accent5 15 5" xfId="4073"/>
    <cellStyle name="20% - Accent5 15 6" xfId="23007"/>
    <cellStyle name="20% - Accent5 15 7" xfId="23355"/>
    <cellStyle name="20% - Accent5 15 8" xfId="24104"/>
    <cellStyle name="20% - Accent5 15 9" xfId="24553"/>
    <cellStyle name="20% - Accent5 15_Upload" xfId="538"/>
    <cellStyle name="20% - Accent5 16" xfId="539"/>
    <cellStyle name="20% - Accent5 16 10" xfId="25086"/>
    <cellStyle name="20% - Accent5 16 11" xfId="26041"/>
    <cellStyle name="20% - Accent5 16 12" xfId="25385"/>
    <cellStyle name="20% - Accent5 16 13" xfId="25123"/>
    <cellStyle name="20% - Accent5 16 14" xfId="26462"/>
    <cellStyle name="20% - Accent5 16 15" xfId="28049"/>
    <cellStyle name="20% - Accent5 16 16" xfId="24992"/>
    <cellStyle name="20% - Accent5 16 17" xfId="27226"/>
    <cellStyle name="20% - Accent5 16 18" xfId="27463"/>
    <cellStyle name="20% - Accent5 16 19" xfId="27418"/>
    <cellStyle name="20% - Accent5 16 2" xfId="540"/>
    <cellStyle name="20% - Accent5 16 2 2" xfId="23358"/>
    <cellStyle name="20% - Accent5 16 20" xfId="27047"/>
    <cellStyle name="20% - Accent5 16 21" xfId="26068"/>
    <cellStyle name="20% - Accent5 16 22" xfId="26902"/>
    <cellStyle name="20% - Accent5 16 23" xfId="30172"/>
    <cellStyle name="20% - Accent5 16 24" xfId="26489"/>
    <cellStyle name="20% - Accent5 16 25" xfId="25215"/>
    <cellStyle name="20% - Accent5 16 26" xfId="30047"/>
    <cellStyle name="20% - Accent5 16 27" xfId="30454"/>
    <cellStyle name="20% - Accent5 16 28" xfId="30084"/>
    <cellStyle name="20% - Accent5 16 29" xfId="29583"/>
    <cellStyle name="20% - Accent5 16 3" xfId="4077"/>
    <cellStyle name="20% - Accent5 16 30" xfId="27170"/>
    <cellStyle name="20% - Accent5 16 31" xfId="30018"/>
    <cellStyle name="20% - Accent5 16 4" xfId="4078"/>
    <cellStyle name="20% - Accent5 16 5" xfId="4079"/>
    <cellStyle name="20% - Accent5 16 6" xfId="23006"/>
    <cellStyle name="20% - Accent5 16 7" xfId="23357"/>
    <cellStyle name="20% - Accent5 16 8" xfId="24105"/>
    <cellStyle name="20% - Accent5 16 9" xfId="24554"/>
    <cellStyle name="20% - Accent5 16_Upload" xfId="541"/>
    <cellStyle name="20% - Accent5 17" xfId="542"/>
    <cellStyle name="20% - Accent5 17 10" xfId="25088"/>
    <cellStyle name="20% - Accent5 17 11" xfId="26039"/>
    <cellStyle name="20% - Accent5 17 12" xfId="25386"/>
    <cellStyle name="20% - Accent5 17 13" xfId="25720"/>
    <cellStyle name="20% - Accent5 17 14" xfId="26699"/>
    <cellStyle name="20% - Accent5 17 15" xfId="28268"/>
    <cellStyle name="20% - Accent5 17 16" xfId="28527"/>
    <cellStyle name="20% - Accent5 17 17" xfId="28770"/>
    <cellStyle name="20% - Accent5 17 18" xfId="29032"/>
    <cellStyle name="20% - Accent5 17 19" xfId="29282"/>
    <cellStyle name="20% - Accent5 17 2" xfId="543"/>
    <cellStyle name="20% - Accent5 17 2 2" xfId="23360"/>
    <cellStyle name="20% - Accent5 17 20" xfId="29520"/>
    <cellStyle name="20% - Accent5 17 21" xfId="29752"/>
    <cellStyle name="20% - Accent5 17 22" xfId="29965"/>
    <cellStyle name="20% - Accent5 17 23" xfId="27487"/>
    <cellStyle name="20% - Accent5 17 24" xfId="26990"/>
    <cellStyle name="20% - Accent5 17 25" xfId="30586"/>
    <cellStyle name="20% - Accent5 17 26" xfId="25508"/>
    <cellStyle name="20% - Accent5 17 27" xfId="30941"/>
    <cellStyle name="20% - Accent5 17 28" xfId="31107"/>
    <cellStyle name="20% - Accent5 17 29" xfId="31259"/>
    <cellStyle name="20% - Accent5 17 3" xfId="4083"/>
    <cellStyle name="20% - Accent5 17 30" xfId="31394"/>
    <cellStyle name="20% - Accent5 17 31" xfId="31510"/>
    <cellStyle name="20% - Accent5 17 4" xfId="4084"/>
    <cellStyle name="20% - Accent5 17 5" xfId="4085"/>
    <cellStyle name="20% - Accent5 17 6" xfId="23005"/>
    <cellStyle name="20% - Accent5 17 7" xfId="23359"/>
    <cellStyle name="20% - Accent5 17 8" xfId="24106"/>
    <cellStyle name="20% - Accent5 17 9" xfId="24555"/>
    <cellStyle name="20% - Accent5 17_Upload" xfId="544"/>
    <cellStyle name="20% - Accent5 18" xfId="545"/>
    <cellStyle name="20% - Accent5 18 10" xfId="25089"/>
    <cellStyle name="20% - Accent5 18 11" xfId="26038"/>
    <cellStyle name="20% - Accent5 18 12" xfId="26657"/>
    <cellStyle name="20% - Accent5 18 13" xfId="27079"/>
    <cellStyle name="20% - Accent5 18 14" xfId="27545"/>
    <cellStyle name="20% - Accent5 18 15" xfId="27187"/>
    <cellStyle name="20% - Accent5 18 16" xfId="27403"/>
    <cellStyle name="20% - Accent5 18 17" xfId="27159"/>
    <cellStyle name="20% - Accent5 18 18" xfId="27546"/>
    <cellStyle name="20% - Accent5 18 19" xfId="26924"/>
    <cellStyle name="20% - Accent5 18 2" xfId="546"/>
    <cellStyle name="20% - Accent5 18 2 2" xfId="23362"/>
    <cellStyle name="20% - Accent5 18 20" xfId="26551"/>
    <cellStyle name="20% - Accent5 18 21" xfId="25224"/>
    <cellStyle name="20% - Accent5 18 22" xfId="28031"/>
    <cellStyle name="20% - Accent5 18 23" xfId="29533"/>
    <cellStyle name="20% - Accent5 18 24" xfId="30386"/>
    <cellStyle name="20% - Accent5 18 25" xfId="29572"/>
    <cellStyle name="20% - Accent5 18 26" xfId="26228"/>
    <cellStyle name="20% - Accent5 18 27" xfId="28848"/>
    <cellStyle name="20% - Accent5 18 28" xfId="30448"/>
    <cellStyle name="20% - Accent5 18 29" xfId="25201"/>
    <cellStyle name="20% - Accent5 18 3" xfId="4089"/>
    <cellStyle name="20% - Accent5 18 30" xfId="29364"/>
    <cellStyle name="20% - Accent5 18 31" xfId="28369"/>
    <cellStyle name="20% - Accent5 18 4" xfId="4090"/>
    <cellStyle name="20% - Accent5 18 5" xfId="4091"/>
    <cellStyle name="20% - Accent5 18 6" xfId="23004"/>
    <cellStyle name="20% - Accent5 18 7" xfId="23361"/>
    <cellStyle name="20% - Accent5 18 8" xfId="24107"/>
    <cellStyle name="20% - Accent5 18 9" xfId="24556"/>
    <cellStyle name="20% - Accent5 18_Upload" xfId="547"/>
    <cellStyle name="20% - Accent5 19" xfId="548"/>
    <cellStyle name="20% - Accent5 19 10" xfId="25091"/>
    <cellStyle name="20% - Accent5 19 11" xfId="26036"/>
    <cellStyle name="20% - Accent5 19 12" xfId="25388"/>
    <cellStyle name="20% - Accent5 19 13" xfId="26427"/>
    <cellStyle name="20% - Accent5 19 14" xfId="25904"/>
    <cellStyle name="20% - Accent5 19 15" xfId="25430"/>
    <cellStyle name="20% - Accent5 19 16" xfId="25678"/>
    <cellStyle name="20% - Accent5 19 17" xfId="27981"/>
    <cellStyle name="20% - Accent5 19 18" xfId="28285"/>
    <cellStyle name="20% - Accent5 19 19" xfId="28542"/>
    <cellStyle name="20% - Accent5 19 2" xfId="549"/>
    <cellStyle name="20% - Accent5 19 2 2" xfId="23364"/>
    <cellStyle name="20% - Accent5 19 20" xfId="28786"/>
    <cellStyle name="20% - Accent5 19 21" xfId="29048"/>
    <cellStyle name="20% - Accent5 19 22" xfId="29296"/>
    <cellStyle name="20% - Accent5 19 23" xfId="25175"/>
    <cellStyle name="20% - Accent5 19 24" xfId="27013"/>
    <cellStyle name="20% - Accent5 19 25" xfId="27450"/>
    <cellStyle name="20% - Accent5 19 26" xfId="30548"/>
    <cellStyle name="20% - Accent5 19 27" xfId="26486"/>
    <cellStyle name="20% - Accent5 19 28" xfId="30600"/>
    <cellStyle name="20% - Accent5 19 29" xfId="28135"/>
    <cellStyle name="20% - Accent5 19 3" xfId="4095"/>
    <cellStyle name="20% - Accent5 19 30" xfId="30953"/>
    <cellStyle name="20% - Accent5 19 31" xfId="31118"/>
    <cellStyle name="20% - Accent5 19 4" xfId="4096"/>
    <cellStyle name="20% - Accent5 19 5" xfId="4097"/>
    <cellStyle name="20% - Accent5 19 6" xfId="23003"/>
    <cellStyle name="20% - Accent5 19 7" xfId="23363"/>
    <cellStyle name="20% - Accent5 19 8" xfId="24108"/>
    <cellStyle name="20% - Accent5 19 9" xfId="24557"/>
    <cellStyle name="20% - Accent5 19_Upload" xfId="550"/>
    <cellStyle name="20% - Accent5 2" xfId="551"/>
    <cellStyle name="20% - Accent5 2 10" xfId="552"/>
    <cellStyle name="20% - Accent5 2 11" xfId="553"/>
    <cellStyle name="20% - Accent5 2 12" xfId="554"/>
    <cellStyle name="20% - Accent5 2 13" xfId="555"/>
    <cellStyle name="20% - Accent5 2 14" xfId="4099"/>
    <cellStyle name="20% - Accent5 2 15" xfId="4105"/>
    <cellStyle name="20% - Accent5 2 16" xfId="4106"/>
    <cellStyle name="20% - Accent5 2 17" xfId="4107"/>
    <cellStyle name="20% - Accent5 2 18" xfId="4108"/>
    <cellStyle name="20% - Accent5 2 19" xfId="4109"/>
    <cellStyle name="20% - Accent5 2 2" xfId="556"/>
    <cellStyle name="20% - Accent5 2 2 10" xfId="4110"/>
    <cellStyle name="20% - Accent5 2 2 11" xfId="4112"/>
    <cellStyle name="20% - Accent5 2 2 12" xfId="4113"/>
    <cellStyle name="20% - Accent5 2 2 13" xfId="4114"/>
    <cellStyle name="20% - Accent5 2 2 14" xfId="4115"/>
    <cellStyle name="20% - Accent5 2 2 15" xfId="4116"/>
    <cellStyle name="20% - Accent5 2 2 16" xfId="4117"/>
    <cellStyle name="20% - Accent5 2 2 17" xfId="4118"/>
    <cellStyle name="20% - Accent5 2 2 18" xfId="4119"/>
    <cellStyle name="20% - Accent5 2 2 19" xfId="4120"/>
    <cellStyle name="20% - Accent5 2 2 2" xfId="557"/>
    <cellStyle name="20% - Accent5 2 2 2 2" xfId="23365"/>
    <cellStyle name="20% - Accent5 2 2 20" xfId="4122"/>
    <cellStyle name="20% - Accent5 2 2 21" xfId="4651"/>
    <cellStyle name="20% - Accent5 2 2 22" xfId="11042"/>
    <cellStyle name="20% - Accent5 2 2 23" xfId="5759"/>
    <cellStyle name="20% - Accent5 2 2 24" xfId="11985"/>
    <cellStyle name="20% - Accent5 2 2 25" xfId="13305"/>
    <cellStyle name="20% - Accent5 2 2 26" xfId="14585"/>
    <cellStyle name="20% - Accent5 2 2 27" xfId="15816"/>
    <cellStyle name="20% - Accent5 2 2 28" xfId="17126"/>
    <cellStyle name="20% - Accent5 2 2 29" xfId="18187"/>
    <cellStyle name="20% - Accent5 2 2 3" xfId="558"/>
    <cellStyle name="20% - Accent5 2 2 3 2" xfId="23366"/>
    <cellStyle name="20% - Accent5 2 2 30" xfId="19331"/>
    <cellStyle name="20% - Accent5 2 2 31" xfId="22020"/>
    <cellStyle name="20% - Accent5 2 2 32" xfId="22067"/>
    <cellStyle name="20% - Accent5 2 2 33" xfId="22150"/>
    <cellStyle name="20% - Accent5 2 2 34" xfId="22371"/>
    <cellStyle name="20% - Accent5 2 2 35" xfId="22144"/>
    <cellStyle name="20% - Accent5 2 2 36" xfId="22376"/>
    <cellStyle name="20% - Accent5 2 2 37" xfId="22140"/>
    <cellStyle name="20% - Accent5 2 2 38" xfId="22380"/>
    <cellStyle name="20% - Accent5 2 2 39" xfId="22134"/>
    <cellStyle name="20% - Accent5 2 2 4" xfId="559"/>
    <cellStyle name="20% - Accent5 2 2 4 2" xfId="23367"/>
    <cellStyle name="20% - Accent5 2 2 40" xfId="22386"/>
    <cellStyle name="20% - Accent5 2 2 41" xfId="22129"/>
    <cellStyle name="20% - Accent5 2 2 42" xfId="22391"/>
    <cellStyle name="20% - Accent5 2 2 43" xfId="22493"/>
    <cellStyle name="20% - Accent5 2 2 44" xfId="22661"/>
    <cellStyle name="20% - Accent5 2 2 45" xfId="22648"/>
    <cellStyle name="20% - Accent5 2 2 46" xfId="22479"/>
    <cellStyle name="20% - Accent5 2 2 47" xfId="22618"/>
    <cellStyle name="20% - Accent5 2 2 48" xfId="22684"/>
    <cellStyle name="20% - Accent5 2 2 49" xfId="22732"/>
    <cellStyle name="20% - Accent5 2 2 5" xfId="560"/>
    <cellStyle name="20% - Accent5 2 2 5 2" xfId="23368"/>
    <cellStyle name="20% - Accent5 2 2 50" xfId="22806"/>
    <cellStyle name="20% - Accent5 2 2 51" xfId="22829"/>
    <cellStyle name="20% - Accent5 2 2 52" xfId="22730"/>
    <cellStyle name="20% - Accent5 2 2 53" xfId="23875"/>
    <cellStyle name="20% - Accent5 2 2 54" xfId="23929"/>
    <cellStyle name="20% - Accent5 2 2 55" xfId="23959"/>
    <cellStyle name="20% - Accent5 2 2 56" xfId="23992"/>
    <cellStyle name="20% - Accent5 2 2 57" xfId="24275"/>
    <cellStyle name="20% - Accent5 2 2 58" xfId="24311"/>
    <cellStyle name="20% - Accent5 2 2 59" xfId="24405"/>
    <cellStyle name="20% - Accent5 2 2 6" xfId="561"/>
    <cellStyle name="20% - Accent5 2 2 60" xfId="24392"/>
    <cellStyle name="20% - Accent5 2 2 61" xfId="24418"/>
    <cellStyle name="20% - Accent5 2 2 62" xfId="24757"/>
    <cellStyle name="20% - Accent5 2 2 63" xfId="31748"/>
    <cellStyle name="20% - Accent5 2 2 64" xfId="31833"/>
    <cellStyle name="20% - Accent5 2 2 65" xfId="31792"/>
    <cellStyle name="20% - Accent5 2 2 66" xfId="31805"/>
    <cellStyle name="20% - Accent5 2 2 67" xfId="31912"/>
    <cellStyle name="20% - Accent5 2 2 68" xfId="31952"/>
    <cellStyle name="20% - Accent5 2 2 7" xfId="562"/>
    <cellStyle name="20% - Accent5 2 2 8" xfId="563"/>
    <cellStyle name="20% - Accent5 2 2 9" xfId="564"/>
    <cellStyle name="20% - Accent5 2 2_Pricing" xfId="4130"/>
    <cellStyle name="20% - Accent5 2 20" xfId="4131"/>
    <cellStyle name="20% - Accent5 2 21" xfId="4132"/>
    <cellStyle name="20% - Accent5 2 22" xfId="4133"/>
    <cellStyle name="20% - Accent5 2 23" xfId="4134"/>
    <cellStyle name="20% - Accent5 2 24" xfId="4135"/>
    <cellStyle name="20% - Accent5 2 25" xfId="4136"/>
    <cellStyle name="20% - Accent5 2 26" xfId="4137"/>
    <cellStyle name="20% - Accent5 2 27" xfId="4678"/>
    <cellStyle name="20% - Accent5 2 28" xfId="11057"/>
    <cellStyle name="20% - Accent5 2 29" xfId="5798"/>
    <cellStyle name="20% - Accent5 2 3" xfId="565"/>
    <cellStyle name="20% - Accent5 2 3 2" xfId="23369"/>
    <cellStyle name="20% - Accent5 2 30" xfId="12030"/>
    <cellStyle name="20% - Accent5 2 31" xfId="13347"/>
    <cellStyle name="20% - Accent5 2 32" xfId="14617"/>
    <cellStyle name="20% - Accent5 2 33" xfId="15841"/>
    <cellStyle name="20% - Accent5 2 34" xfId="17141"/>
    <cellStyle name="20% - Accent5 2 35" xfId="18208"/>
    <cellStyle name="20% - Accent5 2 36" xfId="19353"/>
    <cellStyle name="20% - Accent5 2 37" xfId="22019"/>
    <cellStyle name="20% - Accent5 2 38" xfId="22068"/>
    <cellStyle name="20% - Accent5 2 39" xfId="22149"/>
    <cellStyle name="20% - Accent5 2 4" xfId="566"/>
    <cellStyle name="20% - Accent5 2 4 2" xfId="23370"/>
    <cellStyle name="20% - Accent5 2 40" xfId="22372"/>
    <cellStyle name="20% - Accent5 2 41" xfId="22143"/>
    <cellStyle name="20% - Accent5 2 42" xfId="22377"/>
    <cellStyle name="20% - Accent5 2 43" xfId="22139"/>
    <cellStyle name="20% - Accent5 2 44" xfId="22381"/>
    <cellStyle name="20% - Accent5 2 45" xfId="22133"/>
    <cellStyle name="20% - Accent5 2 46" xfId="22387"/>
    <cellStyle name="20% - Accent5 2 47" xfId="22128"/>
    <cellStyle name="20% - Accent5 2 48" xfId="22392"/>
    <cellStyle name="20% - Accent5 2 49" xfId="22492"/>
    <cellStyle name="20% - Accent5 2 5" xfId="567"/>
    <cellStyle name="20% - Accent5 2 5 2" xfId="23371"/>
    <cellStyle name="20% - Accent5 2 50" xfId="22576"/>
    <cellStyle name="20% - Accent5 2 51" xfId="22628"/>
    <cellStyle name="20% - Accent5 2 52" xfId="22542"/>
    <cellStyle name="20% - Accent5 2 53" xfId="22590"/>
    <cellStyle name="20% - Accent5 2 54" xfId="22683"/>
    <cellStyle name="20% - Accent5 2 55" xfId="22731"/>
    <cellStyle name="20% - Accent5 2 56" xfId="22807"/>
    <cellStyle name="20% - Accent5 2 57" xfId="22883"/>
    <cellStyle name="20% - Accent5 2 58" xfId="23854"/>
    <cellStyle name="20% - Accent5 2 59" xfId="23874"/>
    <cellStyle name="20% - Accent5 2 6" xfId="568"/>
    <cellStyle name="20% - Accent5 2 6 2" xfId="23372"/>
    <cellStyle name="20% - Accent5 2 60" xfId="23930"/>
    <cellStyle name="20% - Accent5 2 61" xfId="23946"/>
    <cellStyle name="20% - Accent5 2 62" xfId="23991"/>
    <cellStyle name="20% - Accent5 2 63" xfId="24278"/>
    <cellStyle name="20% - Accent5 2 64" xfId="24310"/>
    <cellStyle name="20% - Accent5 2 65" xfId="24413"/>
    <cellStyle name="20% - Accent5 2 66" xfId="24371"/>
    <cellStyle name="20% - Accent5 2 67" xfId="24351"/>
    <cellStyle name="20% - Accent5 2 68" xfId="24756"/>
    <cellStyle name="20% - Accent5 2 69" xfId="26076"/>
    <cellStyle name="20% - Accent5 2 7" xfId="569"/>
    <cellStyle name="20% - Accent5 2 7 2" xfId="23373"/>
    <cellStyle name="20% - Accent5 2 70" xfId="26847"/>
    <cellStyle name="20% - Accent5 2 71" xfId="26502"/>
    <cellStyle name="20% - Accent5 2 72" xfId="26475"/>
    <cellStyle name="20% - Accent5 2 73" xfId="26023"/>
    <cellStyle name="20% - Accent5 2 74" xfId="27878"/>
    <cellStyle name="20% - Accent5 2 75" xfId="25716"/>
    <cellStyle name="20% - Accent5 2 76" xfId="26717"/>
    <cellStyle name="20% - Accent5 2 77" xfId="30175"/>
    <cellStyle name="20% - Accent5 2 78" xfId="29179"/>
    <cellStyle name="20% - Accent5 2 79" xfId="26517"/>
    <cellStyle name="20% - Accent5 2 8" xfId="570"/>
    <cellStyle name="20% - Accent5 2 80" xfId="27694"/>
    <cellStyle name="20% - Accent5 2 81" xfId="29814"/>
    <cellStyle name="20% - Accent5 2 82" xfId="30685"/>
    <cellStyle name="20% - Accent5 2 83" xfId="24964"/>
    <cellStyle name="20% - Accent5 2 84" xfId="29096"/>
    <cellStyle name="20% - Accent5 2 85" xfId="26418"/>
    <cellStyle name="20% - Accent5 2 86" xfId="31747"/>
    <cellStyle name="20% - Accent5 2 87" xfId="31843"/>
    <cellStyle name="20% - Accent5 2 88" xfId="31822"/>
    <cellStyle name="20% - Accent5 2 89" xfId="31803"/>
    <cellStyle name="20% - Accent5 2 9" xfId="571"/>
    <cellStyle name="20% - Accent5 2 90" xfId="31911"/>
    <cellStyle name="20% - Accent5 2 91" xfId="31957"/>
    <cellStyle name="20% - Accent5 20" xfId="572"/>
    <cellStyle name="20% - Accent5 20 10" xfId="25102"/>
    <cellStyle name="20% - Accent5 20 11" xfId="26026"/>
    <cellStyle name="20% - Accent5 20 12" xfId="26891"/>
    <cellStyle name="20% - Accent5 20 13" xfId="26311"/>
    <cellStyle name="20% - Accent5 20 14" xfId="26520"/>
    <cellStyle name="20% - Accent5 20 15" xfId="26429"/>
    <cellStyle name="20% - Accent5 20 16" xfId="24812"/>
    <cellStyle name="20% - Accent5 20 17" xfId="26684"/>
    <cellStyle name="20% - Accent5 20 18" xfId="28220"/>
    <cellStyle name="20% - Accent5 20 19" xfId="28479"/>
    <cellStyle name="20% - Accent5 20 2" xfId="573"/>
    <cellStyle name="20% - Accent5 20 2 2" xfId="23375"/>
    <cellStyle name="20% - Accent5 20 20" xfId="28723"/>
    <cellStyle name="20% - Accent5 20 21" xfId="28984"/>
    <cellStyle name="20% - Accent5 20 22" xfId="29233"/>
    <cellStyle name="20% - Accent5 20 23" xfId="30513"/>
    <cellStyle name="20% - Accent5 20 24" xfId="29698"/>
    <cellStyle name="20% - Accent5 20 25" xfId="25967"/>
    <cellStyle name="20% - Accent5 20 26" xfId="30366"/>
    <cellStyle name="20% - Accent5 20 27" xfId="29872"/>
    <cellStyle name="20% - Accent5 20 28" xfId="30549"/>
    <cellStyle name="20% - Accent5 20 29" xfId="30399"/>
    <cellStyle name="20% - Accent5 20 3" xfId="4143"/>
    <cellStyle name="20% - Accent5 20 30" xfId="30910"/>
    <cellStyle name="20% - Accent5 20 31" xfId="31078"/>
    <cellStyle name="20% - Accent5 20 4" xfId="4144"/>
    <cellStyle name="20% - Accent5 20 5" xfId="4145"/>
    <cellStyle name="20% - Accent5 20 6" xfId="23002"/>
    <cellStyle name="20% - Accent5 20 7" xfId="23374"/>
    <cellStyle name="20% - Accent5 20 8" xfId="24109"/>
    <cellStyle name="20% - Accent5 20 9" xfId="24558"/>
    <cellStyle name="20% - Accent5 20_Upload" xfId="574"/>
    <cellStyle name="20% - Accent5 21" xfId="575"/>
    <cellStyle name="20% - Accent5 21 10" xfId="25104"/>
    <cellStyle name="20% - Accent5 21 11" xfId="26024"/>
    <cellStyle name="20% - Accent5 21 12" xfId="25391"/>
    <cellStyle name="20% - Accent5 21 13" xfId="28182"/>
    <cellStyle name="20% - Accent5 21 14" xfId="28441"/>
    <cellStyle name="20% - Accent5 21 15" xfId="28685"/>
    <cellStyle name="20% - Accent5 21 16" xfId="28943"/>
    <cellStyle name="20% - Accent5 21 17" xfId="29194"/>
    <cellStyle name="20% - Accent5 21 18" xfId="29438"/>
    <cellStyle name="20% - Accent5 21 19" xfId="29670"/>
    <cellStyle name="20% - Accent5 21 2" xfId="576"/>
    <cellStyle name="20% - Accent5 21 2 2" xfId="23377"/>
    <cellStyle name="20% - Accent5 21 20" xfId="29887"/>
    <cellStyle name="20% - Accent5 21 21" xfId="30100"/>
    <cellStyle name="20% - Accent5 21 22" xfId="30312"/>
    <cellStyle name="20% - Accent5 21 23" xfId="30514"/>
    <cellStyle name="20% - Accent5 21 24" xfId="29710"/>
    <cellStyle name="20% - Accent5 21 25" xfId="30875"/>
    <cellStyle name="20% - Accent5 21 26" xfId="31046"/>
    <cellStyle name="20% - Accent5 21 27" xfId="31203"/>
    <cellStyle name="20% - Accent5 21 28" xfId="31340"/>
    <cellStyle name="20% - Accent5 21 29" xfId="31466"/>
    <cellStyle name="20% - Accent5 21 3" xfId="4147"/>
    <cellStyle name="20% - Accent5 21 30" xfId="31576"/>
    <cellStyle name="20% - Accent5 21 31" xfId="31669"/>
    <cellStyle name="20% - Accent5 21 4" xfId="4148"/>
    <cellStyle name="20% - Accent5 21 5" xfId="4149"/>
    <cellStyle name="20% - Accent5 21 6" xfId="22998"/>
    <cellStyle name="20% - Accent5 21 7" xfId="23376"/>
    <cellStyle name="20% - Accent5 21 8" xfId="24110"/>
    <cellStyle name="20% - Accent5 21 9" xfId="24559"/>
    <cellStyle name="20% - Accent5 21_Upload" xfId="577"/>
    <cellStyle name="20% - Accent5 22" xfId="578"/>
    <cellStyle name="20% - Accent5 22 10" xfId="25106"/>
    <cellStyle name="20% - Accent5 22 11" xfId="26022"/>
    <cellStyle name="20% - Accent5 22 12" xfId="26659"/>
    <cellStyle name="20% - Accent5 22 13" xfId="28183"/>
    <cellStyle name="20% - Accent5 22 14" xfId="28442"/>
    <cellStyle name="20% - Accent5 22 15" xfId="28686"/>
    <cellStyle name="20% - Accent5 22 16" xfId="28944"/>
    <cellStyle name="20% - Accent5 22 17" xfId="29195"/>
    <cellStyle name="20% - Accent5 22 18" xfId="29439"/>
    <cellStyle name="20% - Accent5 22 19" xfId="29671"/>
    <cellStyle name="20% - Accent5 22 2" xfId="579"/>
    <cellStyle name="20% - Accent5 22 2 2" xfId="23379"/>
    <cellStyle name="20% - Accent5 22 20" xfId="29888"/>
    <cellStyle name="20% - Accent5 22 21" xfId="30101"/>
    <cellStyle name="20% - Accent5 22 22" xfId="30313"/>
    <cellStyle name="20% - Accent5 22 23" xfId="30515"/>
    <cellStyle name="20% - Accent5 22 24" xfId="30695"/>
    <cellStyle name="20% - Accent5 22 25" xfId="30876"/>
    <cellStyle name="20% - Accent5 22 26" xfId="31047"/>
    <cellStyle name="20% - Accent5 22 27" xfId="31204"/>
    <cellStyle name="20% - Accent5 22 28" xfId="31341"/>
    <cellStyle name="20% - Accent5 22 29" xfId="31467"/>
    <cellStyle name="20% - Accent5 22 3" xfId="4153"/>
    <cellStyle name="20% - Accent5 22 30" xfId="31577"/>
    <cellStyle name="20% - Accent5 22 31" xfId="31670"/>
    <cellStyle name="20% - Accent5 22 4" xfId="4154"/>
    <cellStyle name="20% - Accent5 22 5" xfId="4155"/>
    <cellStyle name="20% - Accent5 22 6" xfId="22997"/>
    <cellStyle name="20% - Accent5 22 7" xfId="23378"/>
    <cellStyle name="20% - Accent5 22 8" xfId="24111"/>
    <cellStyle name="20% - Accent5 22 9" xfId="24560"/>
    <cellStyle name="20% - Accent5 22_Upload" xfId="580"/>
    <cellStyle name="20% - Accent5 23" xfId="581"/>
    <cellStyle name="20% - Accent5 23 10" xfId="25107"/>
    <cellStyle name="20% - Accent5 23 11" xfId="26020"/>
    <cellStyle name="20% - Accent5 23 12" xfId="26610"/>
    <cellStyle name="20% - Accent5 23 13" xfId="28184"/>
    <cellStyle name="20% - Accent5 23 14" xfId="28443"/>
    <cellStyle name="20% - Accent5 23 15" xfId="28687"/>
    <cellStyle name="20% - Accent5 23 16" xfId="28945"/>
    <cellStyle name="20% - Accent5 23 17" xfId="29196"/>
    <cellStyle name="20% - Accent5 23 18" xfId="29440"/>
    <cellStyle name="20% - Accent5 23 19" xfId="29672"/>
    <cellStyle name="20% - Accent5 23 2" xfId="582"/>
    <cellStyle name="20% - Accent5 23 2 2" xfId="23381"/>
    <cellStyle name="20% - Accent5 23 20" xfId="29889"/>
    <cellStyle name="20% - Accent5 23 21" xfId="30102"/>
    <cellStyle name="20% - Accent5 23 22" xfId="30314"/>
    <cellStyle name="20% - Accent5 23 23" xfId="30516"/>
    <cellStyle name="20% - Accent5 23 24" xfId="30696"/>
    <cellStyle name="20% - Accent5 23 25" xfId="30877"/>
    <cellStyle name="20% - Accent5 23 26" xfId="31048"/>
    <cellStyle name="20% - Accent5 23 27" xfId="31205"/>
    <cellStyle name="20% - Accent5 23 28" xfId="31342"/>
    <cellStyle name="20% - Accent5 23 29" xfId="31468"/>
    <cellStyle name="20% - Accent5 23 3" xfId="4159"/>
    <cellStyle name="20% - Accent5 23 30" xfId="31578"/>
    <cellStyle name="20% - Accent5 23 31" xfId="31671"/>
    <cellStyle name="20% - Accent5 23 4" xfId="4160"/>
    <cellStyle name="20% - Accent5 23 5" xfId="4161"/>
    <cellStyle name="20% - Accent5 23 6" xfId="22996"/>
    <cellStyle name="20% - Accent5 23 7" xfId="23380"/>
    <cellStyle name="20% - Accent5 23 8" xfId="24112"/>
    <cellStyle name="20% - Accent5 23 9" xfId="24561"/>
    <cellStyle name="20% - Accent5 23_Upload" xfId="583"/>
    <cellStyle name="20% - Accent5 24" xfId="584"/>
    <cellStyle name="20% - Accent5 24 10" xfId="25109"/>
    <cellStyle name="20% - Accent5 24 11" xfId="26018"/>
    <cellStyle name="20% - Accent5 24 12" xfId="27877"/>
    <cellStyle name="20% - Accent5 24 13" xfId="28185"/>
    <cellStyle name="20% - Accent5 24 14" xfId="28444"/>
    <cellStyle name="20% - Accent5 24 15" xfId="28688"/>
    <cellStyle name="20% - Accent5 24 16" xfId="28946"/>
    <cellStyle name="20% - Accent5 24 17" xfId="29197"/>
    <cellStyle name="20% - Accent5 24 18" xfId="29441"/>
    <cellStyle name="20% - Accent5 24 19" xfId="29673"/>
    <cellStyle name="20% - Accent5 24 2" xfId="585"/>
    <cellStyle name="20% - Accent5 24 2 2" xfId="23383"/>
    <cellStyle name="20% - Accent5 24 20" xfId="29890"/>
    <cellStyle name="20% - Accent5 24 21" xfId="30103"/>
    <cellStyle name="20% - Accent5 24 22" xfId="30315"/>
    <cellStyle name="20% - Accent5 24 23" xfId="30517"/>
    <cellStyle name="20% - Accent5 24 24" xfId="30697"/>
    <cellStyle name="20% - Accent5 24 25" xfId="30878"/>
    <cellStyle name="20% - Accent5 24 26" xfId="31049"/>
    <cellStyle name="20% - Accent5 24 27" xfId="31206"/>
    <cellStyle name="20% - Accent5 24 28" xfId="31343"/>
    <cellStyle name="20% - Accent5 24 29" xfId="31469"/>
    <cellStyle name="20% - Accent5 24 3" xfId="4165"/>
    <cellStyle name="20% - Accent5 24 30" xfId="31579"/>
    <cellStyle name="20% - Accent5 24 31" xfId="31672"/>
    <cellStyle name="20% - Accent5 24 4" xfId="4166"/>
    <cellStyle name="20% - Accent5 24 5" xfId="4167"/>
    <cellStyle name="20% - Accent5 24 6" xfId="22995"/>
    <cellStyle name="20% - Accent5 24 7" xfId="23382"/>
    <cellStyle name="20% - Accent5 24 8" xfId="24113"/>
    <cellStyle name="20% - Accent5 24 9" xfId="24562"/>
    <cellStyle name="20% - Accent5 24_Upload" xfId="586"/>
    <cellStyle name="20% - Accent5 25" xfId="587"/>
    <cellStyle name="20% - Accent5 25 10" xfId="25111"/>
    <cellStyle name="20% - Accent5 25 11" xfId="26016"/>
    <cellStyle name="20% - Accent5 25 12" xfId="27879"/>
    <cellStyle name="20% - Accent5 25 13" xfId="28186"/>
    <cellStyle name="20% - Accent5 25 14" xfId="28445"/>
    <cellStyle name="20% - Accent5 25 15" xfId="28689"/>
    <cellStyle name="20% - Accent5 25 16" xfId="28947"/>
    <cellStyle name="20% - Accent5 25 17" xfId="29198"/>
    <cellStyle name="20% - Accent5 25 18" xfId="29442"/>
    <cellStyle name="20% - Accent5 25 19" xfId="29674"/>
    <cellStyle name="20% - Accent5 25 2" xfId="588"/>
    <cellStyle name="20% - Accent5 25 2 2" xfId="23385"/>
    <cellStyle name="20% - Accent5 25 20" xfId="29891"/>
    <cellStyle name="20% - Accent5 25 21" xfId="30104"/>
    <cellStyle name="20% - Accent5 25 22" xfId="30316"/>
    <cellStyle name="20% - Accent5 25 23" xfId="30518"/>
    <cellStyle name="20% - Accent5 25 24" xfId="30698"/>
    <cellStyle name="20% - Accent5 25 25" xfId="30879"/>
    <cellStyle name="20% - Accent5 25 26" xfId="31050"/>
    <cellStyle name="20% - Accent5 25 27" xfId="31207"/>
    <cellStyle name="20% - Accent5 25 28" xfId="31344"/>
    <cellStyle name="20% - Accent5 25 29" xfId="31470"/>
    <cellStyle name="20% - Accent5 25 3" xfId="4171"/>
    <cellStyle name="20% - Accent5 25 30" xfId="31580"/>
    <cellStyle name="20% - Accent5 25 31" xfId="31673"/>
    <cellStyle name="20% - Accent5 25 4" xfId="4172"/>
    <cellStyle name="20% - Accent5 25 5" xfId="4173"/>
    <cellStyle name="20% - Accent5 25 6" xfId="22994"/>
    <cellStyle name="20% - Accent5 25 7" xfId="23384"/>
    <cellStyle name="20% - Accent5 25 8" xfId="24114"/>
    <cellStyle name="20% - Accent5 25 9" xfId="24563"/>
    <cellStyle name="20% - Accent5 25_Upload" xfId="589"/>
    <cellStyle name="20% - Accent5 26" xfId="590"/>
    <cellStyle name="20% - Accent5 26 10" xfId="25113"/>
    <cellStyle name="20% - Accent5 26 11" xfId="26014"/>
    <cellStyle name="20% - Accent5 26 12" xfId="26839"/>
    <cellStyle name="20% - Accent5 26 13" xfId="28187"/>
    <cellStyle name="20% - Accent5 26 14" xfId="28446"/>
    <cellStyle name="20% - Accent5 26 15" xfId="28690"/>
    <cellStyle name="20% - Accent5 26 16" xfId="28948"/>
    <cellStyle name="20% - Accent5 26 17" xfId="29199"/>
    <cellStyle name="20% - Accent5 26 18" xfId="29443"/>
    <cellStyle name="20% - Accent5 26 19" xfId="29675"/>
    <cellStyle name="20% - Accent5 26 2" xfId="591"/>
    <cellStyle name="20% - Accent5 26 2 2" xfId="23387"/>
    <cellStyle name="20% - Accent5 26 20" xfId="29892"/>
    <cellStyle name="20% - Accent5 26 21" xfId="30105"/>
    <cellStyle name="20% - Accent5 26 22" xfId="30317"/>
    <cellStyle name="20% - Accent5 26 23" xfId="26942"/>
    <cellStyle name="20% - Accent5 26 24" xfId="30699"/>
    <cellStyle name="20% - Accent5 26 25" xfId="30880"/>
    <cellStyle name="20% - Accent5 26 26" xfId="31051"/>
    <cellStyle name="20% - Accent5 26 27" xfId="31208"/>
    <cellStyle name="20% - Accent5 26 28" xfId="31345"/>
    <cellStyle name="20% - Accent5 26 29" xfId="31471"/>
    <cellStyle name="20% - Accent5 26 3" xfId="4177"/>
    <cellStyle name="20% - Accent5 26 30" xfId="31581"/>
    <cellStyle name="20% - Accent5 26 31" xfId="31674"/>
    <cellStyle name="20% - Accent5 26 4" xfId="4178"/>
    <cellStyle name="20% - Accent5 26 5" xfId="4179"/>
    <cellStyle name="20% - Accent5 26 6" xfId="22993"/>
    <cellStyle name="20% - Accent5 26 7" xfId="23386"/>
    <cellStyle name="20% - Accent5 26 8" xfId="24115"/>
    <cellStyle name="20% - Accent5 26 9" xfId="24564"/>
    <cellStyle name="20% - Accent5 26_Upload" xfId="592"/>
    <cellStyle name="20% - Accent5 27" xfId="593"/>
    <cellStyle name="20% - Accent5 27 10" xfId="25114"/>
    <cellStyle name="20% - Accent5 27 11" xfId="26012"/>
    <cellStyle name="20% - Accent5 27 12" xfId="26887"/>
    <cellStyle name="20% - Accent5 27 13" xfId="27617"/>
    <cellStyle name="20% - Accent5 27 14" xfId="26497"/>
    <cellStyle name="20% - Accent5 27 15" xfId="25237"/>
    <cellStyle name="20% - Accent5 27 16" xfId="27704"/>
    <cellStyle name="20% - Accent5 27 17" xfId="28027"/>
    <cellStyle name="20% - Accent5 27 18" xfId="24993"/>
    <cellStyle name="20% - Accent5 27 19" xfId="26460"/>
    <cellStyle name="20% - Accent5 27 2" xfId="594"/>
    <cellStyle name="20% - Accent5 27 2 2" xfId="23389"/>
    <cellStyle name="20% - Accent5 27 20" xfId="27298"/>
    <cellStyle name="20% - Accent5 27 21" xfId="27410"/>
    <cellStyle name="20% - Accent5 27 22" xfId="26194"/>
    <cellStyle name="20% - Accent5 27 23" xfId="27060"/>
    <cellStyle name="20% - Accent5 27 24" xfId="30700"/>
    <cellStyle name="20% - Accent5 27 25" xfId="26126"/>
    <cellStyle name="20% - Accent5 27 26" xfId="29570"/>
    <cellStyle name="20% - Accent5 27 27" xfId="28067"/>
    <cellStyle name="20% - Accent5 27 28" xfId="27524"/>
    <cellStyle name="20% - Accent5 27 29" xfId="27065"/>
    <cellStyle name="20% - Accent5 27 3" xfId="4183"/>
    <cellStyle name="20% - Accent5 27 30" xfId="27453"/>
    <cellStyle name="20% - Accent5 27 31" xfId="29642"/>
    <cellStyle name="20% - Accent5 27 4" xfId="4184"/>
    <cellStyle name="20% - Accent5 27 5" xfId="4185"/>
    <cellStyle name="20% - Accent5 27 6" xfId="22992"/>
    <cellStyle name="20% - Accent5 27 7" xfId="23388"/>
    <cellStyle name="20% - Accent5 27 8" xfId="24116"/>
    <cellStyle name="20% - Accent5 27 9" xfId="24565"/>
    <cellStyle name="20% - Accent5 27_Upload" xfId="595"/>
    <cellStyle name="20% - Accent5 28" xfId="596"/>
    <cellStyle name="20% - Accent5 28 2" xfId="23390"/>
    <cellStyle name="20% - Accent5 29" xfId="24789"/>
    <cellStyle name="20% - Accent5 3" xfId="597"/>
    <cellStyle name="20% - Accent5 3 10" xfId="598"/>
    <cellStyle name="20% - Accent5 3 11" xfId="599"/>
    <cellStyle name="20% - Accent5 3 12" xfId="600"/>
    <cellStyle name="20% - Accent5 3 13" xfId="4188"/>
    <cellStyle name="20% - Accent5 3 14" xfId="4193"/>
    <cellStyle name="20% - Accent5 3 15" xfId="4194"/>
    <cellStyle name="20% - Accent5 3 16" xfId="4195"/>
    <cellStyle name="20% - Accent5 3 17" xfId="4196"/>
    <cellStyle name="20% - Accent5 3 18" xfId="4197"/>
    <cellStyle name="20% - Accent5 3 19" xfId="4198"/>
    <cellStyle name="20% - Accent5 3 2" xfId="601"/>
    <cellStyle name="20% - Accent5 3 2 2" xfId="23391"/>
    <cellStyle name="20% - Accent5 3 20" xfId="4200"/>
    <cellStyle name="20% - Accent5 3 21" xfId="4201"/>
    <cellStyle name="20% - Accent5 3 22" xfId="4202"/>
    <cellStyle name="20% - Accent5 3 23" xfId="4203"/>
    <cellStyle name="20% - Accent5 3 24" xfId="4204"/>
    <cellStyle name="20% - Accent5 3 25" xfId="4205"/>
    <cellStyle name="20% - Accent5 3 26" xfId="4465"/>
    <cellStyle name="20% - Accent5 3 27" xfId="10921"/>
    <cellStyle name="20% - Accent5 3 28" xfId="5481"/>
    <cellStyle name="20% - Accent5 3 29" xfId="11756"/>
    <cellStyle name="20% - Accent5 3 3" xfId="602"/>
    <cellStyle name="20% - Accent5 3 3 2" xfId="23392"/>
    <cellStyle name="20% - Accent5 3 30" xfId="13064"/>
    <cellStyle name="20% - Accent5 3 31" xfId="14358"/>
    <cellStyle name="20% - Accent5 3 32" xfId="14284"/>
    <cellStyle name="20% - Accent5 3 33" xfId="16901"/>
    <cellStyle name="20% - Accent5 3 34" xfId="17975"/>
    <cellStyle name="20% - Accent5 3 35" xfId="19156"/>
    <cellStyle name="20% - Accent5 3 36" xfId="22021"/>
    <cellStyle name="20% - Accent5 3 37" xfId="22066"/>
    <cellStyle name="20% - Accent5 3 38" xfId="22156"/>
    <cellStyle name="20% - Accent5 3 39" xfId="22364"/>
    <cellStyle name="20% - Accent5 3 4" xfId="603"/>
    <cellStyle name="20% - Accent5 3 4 2" xfId="23393"/>
    <cellStyle name="20% - Accent5 3 40" xfId="22152"/>
    <cellStyle name="20% - Accent5 3 41" xfId="22368"/>
    <cellStyle name="20% - Accent5 3 42" xfId="22147"/>
    <cellStyle name="20% - Accent5 3 43" xfId="22373"/>
    <cellStyle name="20% - Accent5 3 44" xfId="22141"/>
    <cellStyle name="20% - Accent5 3 45" xfId="22379"/>
    <cellStyle name="20% - Accent5 3 46" xfId="22135"/>
    <cellStyle name="20% - Accent5 3 47" xfId="22385"/>
    <cellStyle name="20% - Accent5 3 48" xfId="22494"/>
    <cellStyle name="20% - Accent5 3 49" xfId="22575"/>
    <cellStyle name="20% - Accent5 3 5" xfId="604"/>
    <cellStyle name="20% - Accent5 3 5 2" xfId="23394"/>
    <cellStyle name="20% - Accent5 3 50" xfId="22645"/>
    <cellStyle name="20% - Accent5 3 51" xfId="22651"/>
    <cellStyle name="20% - Accent5 3 52" xfId="22563"/>
    <cellStyle name="20% - Accent5 3 53" xfId="22685"/>
    <cellStyle name="20% - Accent5 3 54" xfId="22733"/>
    <cellStyle name="20% - Accent5 3 55" xfId="22805"/>
    <cellStyle name="20% - Accent5 3 56" xfId="22751"/>
    <cellStyle name="20% - Accent5 3 57" xfId="23855"/>
    <cellStyle name="20% - Accent5 3 58" xfId="23876"/>
    <cellStyle name="20% - Accent5 3 59" xfId="23928"/>
    <cellStyle name="20% - Accent5 3 6" xfId="605"/>
    <cellStyle name="20% - Accent5 3 6 2" xfId="23395"/>
    <cellStyle name="20% - Accent5 3 60" xfId="23947"/>
    <cellStyle name="20% - Accent5 3 61" xfId="23993"/>
    <cellStyle name="20% - Accent5 3 62" xfId="24271"/>
    <cellStyle name="20% - Accent5 3 63" xfId="24313"/>
    <cellStyle name="20% - Accent5 3 64" xfId="24380"/>
    <cellStyle name="20% - Accent5 3 65" xfId="24426"/>
    <cellStyle name="20% - Accent5 3 66" xfId="24383"/>
    <cellStyle name="20% - Accent5 3 67" xfId="24758"/>
    <cellStyle name="20% - Accent5 3 68" xfId="28692"/>
    <cellStyle name="20% - Accent5 3 69" xfId="28950"/>
    <cellStyle name="20% - Accent5 3 7" xfId="606"/>
    <cellStyle name="20% - Accent5 3 70" xfId="29201"/>
    <cellStyle name="20% - Accent5 3 71" xfId="29445"/>
    <cellStyle name="20% - Accent5 3 72" xfId="29677"/>
    <cellStyle name="20% - Accent5 3 73" xfId="29894"/>
    <cellStyle name="20% - Accent5 3 74" xfId="30107"/>
    <cellStyle name="20% - Accent5 3 75" xfId="30319"/>
    <cellStyle name="20% - Accent5 3 76" xfId="30520"/>
    <cellStyle name="20% - Accent5 3 77" xfId="28073"/>
    <cellStyle name="20% - Accent5 3 78" xfId="30882"/>
    <cellStyle name="20% - Accent5 3 79" xfId="31053"/>
    <cellStyle name="20% - Accent5 3 8" xfId="607"/>
    <cellStyle name="20% - Accent5 3 80" xfId="31210"/>
    <cellStyle name="20% - Accent5 3 81" xfId="31347"/>
    <cellStyle name="20% - Accent5 3 82" xfId="31472"/>
    <cellStyle name="20% - Accent5 3 83" xfId="31582"/>
    <cellStyle name="20% - Accent5 3 84" xfId="31675"/>
    <cellStyle name="20% - Accent5 3 85" xfId="31749"/>
    <cellStyle name="20% - Accent5 3 86" xfId="31815"/>
    <cellStyle name="20% - Accent5 3 87" xfId="31836"/>
    <cellStyle name="20% - Accent5 3 88" xfId="31820"/>
    <cellStyle name="20% - Accent5 3 89" xfId="31913"/>
    <cellStyle name="20% - Accent5 3 9" xfId="608"/>
    <cellStyle name="20% - Accent5 3 90" xfId="31947"/>
    <cellStyle name="20% - Accent5 3_Pricing" xfId="4211"/>
    <cellStyle name="20% - Accent5 4" xfId="609"/>
    <cellStyle name="20% - Accent5 4 10" xfId="4213"/>
    <cellStyle name="20% - Accent5 4 11" xfId="4214"/>
    <cellStyle name="20% - Accent5 4 12" xfId="4215"/>
    <cellStyle name="20% - Accent5 4 13" xfId="4216"/>
    <cellStyle name="20% - Accent5 4 14" xfId="4217"/>
    <cellStyle name="20% - Accent5 4 15" xfId="4218"/>
    <cellStyle name="20% - Accent5 4 16" xfId="4219"/>
    <cellStyle name="20% - Accent5 4 17" xfId="4220"/>
    <cellStyle name="20% - Accent5 4 18" xfId="4221"/>
    <cellStyle name="20% - Accent5 4 19" xfId="4222"/>
    <cellStyle name="20% - Accent5 4 2" xfId="610"/>
    <cellStyle name="20% - Accent5 4 2 2" xfId="23396"/>
    <cellStyle name="20% - Accent5 4 20" xfId="4224"/>
    <cellStyle name="20% - Accent5 4 21" xfId="4225"/>
    <cellStyle name="20% - Accent5 4 22" xfId="4226"/>
    <cellStyle name="20% - Accent5 4 23" xfId="24566"/>
    <cellStyle name="20% - Accent5 4 24" xfId="25120"/>
    <cellStyle name="20% - Accent5 4 25" xfId="26006"/>
    <cellStyle name="20% - Accent5 4 26" xfId="27880"/>
    <cellStyle name="20% - Accent5 4 27" xfId="27688"/>
    <cellStyle name="20% - Accent5 4 28" xfId="26943"/>
    <cellStyle name="20% - Accent5 4 29" xfId="27708"/>
    <cellStyle name="20% - Accent5 4 3" xfId="611"/>
    <cellStyle name="20% - Accent5 4 3 2" xfId="23397"/>
    <cellStyle name="20% - Accent5 4 30" xfId="27049"/>
    <cellStyle name="20% - Accent5 4 31" xfId="28030"/>
    <cellStyle name="20% - Accent5 4 32" xfId="27086"/>
    <cellStyle name="20% - Accent5 4 33" xfId="26147"/>
    <cellStyle name="20% - Accent5 4 34" xfId="25353"/>
    <cellStyle name="20% - Accent5 4 35" xfId="25197"/>
    <cellStyle name="20% - Accent5 4 36" xfId="27750"/>
    <cellStyle name="20% - Accent5 4 37" xfId="30519"/>
    <cellStyle name="20% - Accent5 4 38" xfId="29425"/>
    <cellStyle name="20% - Accent5 4 39" xfId="26199"/>
    <cellStyle name="20% - Accent5 4 4" xfId="612"/>
    <cellStyle name="20% - Accent5 4 40" xfId="26569"/>
    <cellStyle name="20% - Accent5 4 41" xfId="30041"/>
    <cellStyle name="20% - Accent5 4 42" xfId="26568"/>
    <cellStyle name="20% - Accent5 4 43" xfId="25814"/>
    <cellStyle name="20% - Accent5 4 44" xfId="30290"/>
    <cellStyle name="20% - Accent5 4 45" xfId="26107"/>
    <cellStyle name="20% - Accent5 4 5" xfId="613"/>
    <cellStyle name="20% - Accent5 4 6" xfId="614"/>
    <cellStyle name="20% - Accent5 4 7" xfId="615"/>
    <cellStyle name="20% - Accent5 4 8" xfId="616"/>
    <cellStyle name="20% - Accent5 4 9" xfId="617"/>
    <cellStyle name="20% - Accent5 5" xfId="618"/>
    <cellStyle name="20% - Accent5 5 10" xfId="4235"/>
    <cellStyle name="20% - Accent5 5 11" xfId="4236"/>
    <cellStyle name="20% - Accent5 5 12" xfId="4237"/>
    <cellStyle name="20% - Accent5 5 13" xfId="4238"/>
    <cellStyle name="20% - Accent5 5 14" xfId="4239"/>
    <cellStyle name="20% - Accent5 5 15" xfId="4240"/>
    <cellStyle name="20% - Accent5 5 16" xfId="4241"/>
    <cellStyle name="20% - Accent5 5 17" xfId="4242"/>
    <cellStyle name="20% - Accent5 5 18" xfId="4243"/>
    <cellStyle name="20% - Accent5 5 19" xfId="4244"/>
    <cellStyle name="20% - Accent5 5 2" xfId="619"/>
    <cellStyle name="20% - Accent5 5 2 2" xfId="23398"/>
    <cellStyle name="20% - Accent5 5 20" xfId="4246"/>
    <cellStyle name="20% - Accent5 5 21" xfId="4247"/>
    <cellStyle name="20% - Accent5 5 22" xfId="4248"/>
    <cellStyle name="20% - Accent5 5 23" xfId="24567"/>
    <cellStyle name="20% - Accent5 5 24" xfId="25122"/>
    <cellStyle name="20% - Accent5 5 25" xfId="26004"/>
    <cellStyle name="20% - Accent5 5 26" xfId="26663"/>
    <cellStyle name="20% - Accent5 5 27" xfId="25707"/>
    <cellStyle name="20% - Accent5 5 28" xfId="26704"/>
    <cellStyle name="20% - Accent5 5 29" xfId="25611"/>
    <cellStyle name="20% - Accent5 5 3" xfId="620"/>
    <cellStyle name="20% - Accent5 5 3 2" xfId="23399"/>
    <cellStyle name="20% - Accent5 5 30" xfId="26730"/>
    <cellStyle name="20% - Accent5 5 31" xfId="25580"/>
    <cellStyle name="20% - Accent5 5 32" xfId="25532"/>
    <cellStyle name="20% - Accent5 5 33" xfId="25569"/>
    <cellStyle name="20% - Accent5 5 34" xfId="28016"/>
    <cellStyle name="20% - Accent5 5 35" xfId="25565"/>
    <cellStyle name="20% - Accent5 5 36" xfId="26752"/>
    <cellStyle name="20% - Accent5 5 37" xfId="30178"/>
    <cellStyle name="20% - Accent5 5 38" xfId="29391"/>
    <cellStyle name="20% - Accent5 5 39" xfId="30207"/>
    <cellStyle name="20% - Accent5 5 4" xfId="621"/>
    <cellStyle name="20% - Accent5 5 40" xfId="30419"/>
    <cellStyle name="20% - Accent5 5 41" xfId="28667"/>
    <cellStyle name="20% - Accent5 5 42" xfId="27327"/>
    <cellStyle name="20% - Accent5 5 43" xfId="30630"/>
    <cellStyle name="20% - Accent5 5 44" xfId="29351"/>
    <cellStyle name="20% - Accent5 5 45" xfId="25548"/>
    <cellStyle name="20% - Accent5 5 5" xfId="622"/>
    <cellStyle name="20% - Accent5 5 6" xfId="623"/>
    <cellStyle name="20% - Accent5 5 7" xfId="624"/>
    <cellStyle name="20% - Accent5 5 8" xfId="625"/>
    <cellStyle name="20% - Accent5 5 9" xfId="626"/>
    <cellStyle name="20% - Accent5 6" xfId="627"/>
    <cellStyle name="20% - Accent5 6 10" xfId="4256"/>
    <cellStyle name="20% - Accent5 6 11" xfId="4257"/>
    <cellStyle name="20% - Accent5 6 12" xfId="4258"/>
    <cellStyle name="20% - Accent5 6 13" xfId="4259"/>
    <cellStyle name="20% - Accent5 6 14" xfId="4260"/>
    <cellStyle name="20% - Accent5 6 15" xfId="4261"/>
    <cellStyle name="20% - Accent5 6 16" xfId="4262"/>
    <cellStyle name="20% - Accent5 6 17" xfId="4263"/>
    <cellStyle name="20% - Accent5 6 18" xfId="4264"/>
    <cellStyle name="20% - Accent5 6 19" xfId="4265"/>
    <cellStyle name="20% - Accent5 6 2" xfId="628"/>
    <cellStyle name="20% - Accent5 6 2 2" xfId="23400"/>
    <cellStyle name="20% - Accent5 6 20" xfId="4267"/>
    <cellStyle name="20% - Accent5 6 21" xfId="4268"/>
    <cellStyle name="20% - Accent5 6 22" xfId="4269"/>
    <cellStyle name="20% - Accent5 6 23" xfId="24568"/>
    <cellStyle name="20% - Accent5 6 24" xfId="25125"/>
    <cellStyle name="20% - Accent5 6 25" xfId="26001"/>
    <cellStyle name="20% - Accent5 6 26" xfId="26881"/>
    <cellStyle name="20% - Accent5 6 27" xfId="28191"/>
    <cellStyle name="20% - Accent5 6 28" xfId="28450"/>
    <cellStyle name="20% - Accent5 6 29" xfId="28694"/>
    <cellStyle name="20% - Accent5 6 3" xfId="629"/>
    <cellStyle name="20% - Accent5 6 3 2" xfId="23401"/>
    <cellStyle name="20% - Accent5 6 30" xfId="28953"/>
    <cellStyle name="20% - Accent5 6 31" xfId="29204"/>
    <cellStyle name="20% - Accent5 6 32" xfId="29448"/>
    <cellStyle name="20% - Accent5 6 33" xfId="29681"/>
    <cellStyle name="20% - Accent5 6 34" xfId="29897"/>
    <cellStyle name="20% - Accent5 6 35" xfId="30108"/>
    <cellStyle name="20% - Accent5 6 36" xfId="30320"/>
    <cellStyle name="20% - Accent5 6 37" xfId="29906"/>
    <cellStyle name="20% - Accent5 6 38" xfId="30703"/>
    <cellStyle name="20% - Accent5 6 39" xfId="30884"/>
    <cellStyle name="20% - Accent5 6 4" xfId="630"/>
    <cellStyle name="20% - Accent5 6 40" xfId="31054"/>
    <cellStyle name="20% - Accent5 6 41" xfId="31211"/>
    <cellStyle name="20% - Accent5 6 42" xfId="31348"/>
    <cellStyle name="20% - Accent5 6 43" xfId="31473"/>
    <cellStyle name="20% - Accent5 6 44" xfId="31583"/>
    <cellStyle name="20% - Accent5 6 45" xfId="31676"/>
    <cellStyle name="20% - Accent5 6 5" xfId="631"/>
    <cellStyle name="20% - Accent5 6 6" xfId="632"/>
    <cellStyle name="20% - Accent5 6 7" xfId="633"/>
    <cellStyle name="20% - Accent5 6 8" xfId="634"/>
    <cellStyle name="20% - Accent5 6 9" xfId="635"/>
    <cellStyle name="20% - Accent5 7" xfId="636"/>
    <cellStyle name="20% - Accent5 7 10" xfId="4278"/>
    <cellStyle name="20% - Accent5 7 11" xfId="4279"/>
    <cellStyle name="20% - Accent5 7 12" xfId="4280"/>
    <cellStyle name="20% - Accent5 7 13" xfId="4281"/>
    <cellStyle name="20% - Accent5 7 14" xfId="4282"/>
    <cellStyle name="20% - Accent5 7 15" xfId="4283"/>
    <cellStyle name="20% - Accent5 7 16" xfId="4284"/>
    <cellStyle name="20% - Accent5 7 17" xfId="4285"/>
    <cellStyle name="20% - Accent5 7 18" xfId="4286"/>
    <cellStyle name="20% - Accent5 7 19" xfId="4287"/>
    <cellStyle name="20% - Accent5 7 2" xfId="637"/>
    <cellStyle name="20% - Accent5 7 2 2" xfId="23402"/>
    <cellStyle name="20% - Accent5 7 20" xfId="4289"/>
    <cellStyle name="20% - Accent5 7 21" xfId="4290"/>
    <cellStyle name="20% - Accent5 7 22" xfId="4291"/>
    <cellStyle name="20% - Accent5 7 23" xfId="24569"/>
    <cellStyle name="20% - Accent5 7 24" xfId="25127"/>
    <cellStyle name="20% - Accent5 7 25" xfId="25998"/>
    <cellStyle name="20% - Accent5 7 26" xfId="27884"/>
    <cellStyle name="20% - Accent5 7 27" xfId="26544"/>
    <cellStyle name="20% - Accent5 7 28" xfId="25227"/>
    <cellStyle name="20% - Accent5 7 29" xfId="28032"/>
    <cellStyle name="20% - Accent5 7 3" xfId="638"/>
    <cellStyle name="20% - Accent5 7 3 2" xfId="23403"/>
    <cellStyle name="20% - Accent5 7 30" xfId="27518"/>
    <cellStyle name="20% - Accent5 7 31" xfId="27300"/>
    <cellStyle name="20% - Accent5 7 32" xfId="26457"/>
    <cellStyle name="20% - Accent5 7 33" xfId="27196"/>
    <cellStyle name="20% - Accent5 7 34" xfId="26122"/>
    <cellStyle name="20% - Accent5 7 35" xfId="25361"/>
    <cellStyle name="20% - Accent5 7 36" xfId="27700"/>
    <cellStyle name="20% - Accent5 7 37" xfId="30521"/>
    <cellStyle name="20% - Accent5 7 38" xfId="28912"/>
    <cellStyle name="20% - Accent5 7 39" xfId="30344"/>
    <cellStyle name="20% - Accent5 7 4" xfId="639"/>
    <cellStyle name="20% - Accent5 7 40" xfId="25447"/>
    <cellStyle name="20% - Accent5 7 41" xfId="29662"/>
    <cellStyle name="20% - Accent5 7 42" xfId="28776"/>
    <cellStyle name="20% - Accent5 7 43" xfId="27175"/>
    <cellStyle name="20% - Accent5 7 44" xfId="29875"/>
    <cellStyle name="20% - Accent5 7 45" xfId="29338"/>
    <cellStyle name="20% - Accent5 7 5" xfId="640"/>
    <cellStyle name="20% - Accent5 7 6" xfId="641"/>
    <cellStyle name="20% - Accent5 7 7" xfId="642"/>
    <cellStyle name="20% - Accent5 7 8" xfId="643"/>
    <cellStyle name="20% - Accent5 7 9" xfId="644"/>
    <cellStyle name="20% - Accent5 8" xfId="645"/>
    <cellStyle name="20% - Accent5 8 10" xfId="25128"/>
    <cellStyle name="20% - Accent5 8 11" xfId="25995"/>
    <cellStyle name="20% - Accent5 8 12" xfId="26618"/>
    <cellStyle name="20% - Accent5 8 13" xfId="25704"/>
    <cellStyle name="20% - Accent5 8 14" xfId="25493"/>
    <cellStyle name="20% - Accent5 8 15" xfId="28276"/>
    <cellStyle name="20% - Accent5 8 16" xfId="28533"/>
    <cellStyle name="20% - Accent5 8 17" xfId="28777"/>
    <cellStyle name="20% - Accent5 8 18" xfId="29039"/>
    <cellStyle name="20% - Accent5 8 19" xfId="29288"/>
    <cellStyle name="20% - Accent5 8 2" xfId="646"/>
    <cellStyle name="20% - Accent5 8 2 2" xfId="23405"/>
    <cellStyle name="20% - Accent5 8 20" xfId="29527"/>
    <cellStyle name="20% - Accent5 8 21" xfId="29757"/>
    <cellStyle name="20% - Accent5 8 22" xfId="29973"/>
    <cellStyle name="20% - Accent5 8 23" xfId="26091"/>
    <cellStyle name="20% - Accent5 8 24" xfId="27138"/>
    <cellStyle name="20% - Accent5 8 25" xfId="30591"/>
    <cellStyle name="20% - Accent5 8 26" xfId="30771"/>
    <cellStyle name="20% - Accent5 8 27" xfId="30946"/>
    <cellStyle name="20% - Accent5 8 28" xfId="31111"/>
    <cellStyle name="20% - Accent5 8 29" xfId="31263"/>
    <cellStyle name="20% - Accent5 8 3" xfId="4301"/>
    <cellStyle name="20% - Accent5 8 30" xfId="31398"/>
    <cellStyle name="20% - Accent5 8 31" xfId="31514"/>
    <cellStyle name="20% - Accent5 8 4" xfId="4302"/>
    <cellStyle name="20% - Accent5 8 5" xfId="4303"/>
    <cellStyle name="20% - Accent5 8 6" xfId="22991"/>
    <cellStyle name="20% - Accent5 8 7" xfId="23404"/>
    <cellStyle name="20% - Accent5 8 8" xfId="24117"/>
    <cellStyle name="20% - Accent5 8 9" xfId="24570"/>
    <cellStyle name="20% - Accent5 8_Upload" xfId="647"/>
    <cellStyle name="20% - Accent5 9" xfId="648"/>
    <cellStyle name="20% - Accent5 9 10" xfId="25129"/>
    <cellStyle name="20% - Accent5 9 11" xfId="25994"/>
    <cellStyle name="20% - Accent5 9 12" xfId="27883"/>
    <cellStyle name="20% - Accent5 9 13" xfId="25703"/>
    <cellStyle name="20% - Accent5 9 14" xfId="27974"/>
    <cellStyle name="20% - Accent5 9 15" xfId="25609"/>
    <cellStyle name="20% - Accent5 9 16" xfId="28001"/>
    <cellStyle name="20% - Accent5 9 17" xfId="25579"/>
    <cellStyle name="20% - Accent5 9 18" xfId="26306"/>
    <cellStyle name="20% - Accent5 9 19" xfId="26523"/>
    <cellStyle name="20% - Accent5 9 2" xfId="649"/>
    <cellStyle name="20% - Accent5 9 2 2" xfId="23407"/>
    <cellStyle name="20% - Accent5 9 20" xfId="26546"/>
    <cellStyle name="20% - Accent5 9 21" xfId="27549"/>
    <cellStyle name="20% - Accent5 9 22" xfId="25022"/>
    <cellStyle name="20% - Accent5 9 23" xfId="29610"/>
    <cellStyle name="20% - Accent5 9 24" xfId="30392"/>
    <cellStyle name="20% - Accent5 9 25" xfId="30588"/>
    <cellStyle name="20% - Accent5 9 26" xfId="30423"/>
    <cellStyle name="20% - Accent5 9 27" xfId="30620"/>
    <cellStyle name="20% - Accent5 9 28" xfId="28018"/>
    <cellStyle name="20% - Accent5 9 29" xfId="27713"/>
    <cellStyle name="20% - Accent5 9 3" xfId="4306"/>
    <cellStyle name="20% - Accent5 9 30" xfId="29665"/>
    <cellStyle name="20% - Accent5 9 31" xfId="28917"/>
    <cellStyle name="20% - Accent5 9 4" xfId="4307"/>
    <cellStyle name="20% - Accent5 9 5" xfId="4308"/>
    <cellStyle name="20% - Accent5 9 6" xfId="22990"/>
    <cellStyle name="20% - Accent5 9 7" xfId="23406"/>
    <cellStyle name="20% - Accent5 9 8" xfId="24118"/>
    <cellStyle name="20% - Accent5 9 9" xfId="24571"/>
    <cellStyle name="20% - Accent5 9_Upload" xfId="650"/>
    <cellStyle name="20% - Accent6" xfId="32027" builtinId="50" customBuiltin="1"/>
    <cellStyle name="20% - Accent6 10" xfId="651"/>
    <cellStyle name="20% - Accent6 10 10" xfId="25131"/>
    <cellStyle name="20% - Accent6 10 11" xfId="25992"/>
    <cellStyle name="20% - Accent6 10 12" xfId="27885"/>
    <cellStyle name="20% - Accent6 10 13" xfId="27674"/>
    <cellStyle name="20% - Accent6 10 14" xfId="27356"/>
    <cellStyle name="20% - Accent6 10 15" xfId="26252"/>
    <cellStyle name="20% - Accent6 10 16" xfId="25320"/>
    <cellStyle name="20% - Accent6 10 17" xfId="28120"/>
    <cellStyle name="20% - Accent6 10 18" xfId="28379"/>
    <cellStyle name="20% - Accent6 10 19" xfId="28626"/>
    <cellStyle name="20% - Accent6 10 2" xfId="652"/>
    <cellStyle name="20% - Accent6 10 2 2" xfId="23409"/>
    <cellStyle name="20% - Accent6 10 20" xfId="28876"/>
    <cellStyle name="20% - Accent6 10 21" xfId="29132"/>
    <cellStyle name="20% - Accent6 10 22" xfId="29381"/>
    <cellStyle name="20% - Accent6 10 23" xfId="27223"/>
    <cellStyle name="20% - Accent6 10 24" xfId="27856"/>
    <cellStyle name="20% - Accent6 10 25" xfId="28060"/>
    <cellStyle name="20% - Accent6 10 26" xfId="29953"/>
    <cellStyle name="20% - Accent6 10 27" xfId="29125"/>
    <cellStyle name="20% - Accent6 10 28" xfId="30656"/>
    <cellStyle name="20% - Accent6 10 29" xfId="30835"/>
    <cellStyle name="20% - Accent6 10 3" xfId="4312"/>
    <cellStyle name="20% - Accent6 10 30" xfId="31009"/>
    <cellStyle name="20% - Accent6 10 31" xfId="31170"/>
    <cellStyle name="20% - Accent6 10 4" xfId="4313"/>
    <cellStyle name="20% - Accent6 10 5" xfId="4314"/>
    <cellStyle name="20% - Accent6 10 6" xfId="22989"/>
    <cellStyle name="20% - Accent6 10 7" xfId="23408"/>
    <cellStyle name="20% - Accent6 10 8" xfId="24119"/>
    <cellStyle name="20% - Accent6 10 9" xfId="24572"/>
    <cellStyle name="20% - Accent6 10_Upload" xfId="653"/>
    <cellStyle name="20% - Accent6 11" xfId="654"/>
    <cellStyle name="20% - Accent6 11 10" xfId="25132"/>
    <cellStyle name="20% - Accent6 11 11" xfId="25990"/>
    <cellStyle name="20% - Accent6 11 12" xfId="26834"/>
    <cellStyle name="20% - Accent6 11 13" xfId="27069"/>
    <cellStyle name="20% - Accent6 11 14" xfId="25910"/>
    <cellStyle name="20% - Accent6 11 15" xfId="26683"/>
    <cellStyle name="20% - Accent6 11 16" xfId="25133"/>
    <cellStyle name="20% - Accent6 11 17" xfId="27337"/>
    <cellStyle name="20% - Accent6 11 18" xfId="27209"/>
    <cellStyle name="20% - Accent6 11 19" xfId="27112"/>
    <cellStyle name="20% - Accent6 11 2" xfId="655"/>
    <cellStyle name="20% - Accent6 11 2 2" xfId="23411"/>
    <cellStyle name="20% - Accent6 11 20" xfId="26383"/>
    <cellStyle name="20% - Accent6 11 21" xfId="27427"/>
    <cellStyle name="20% - Accent6 11 22" xfId="24975"/>
    <cellStyle name="20% - Accent6 11 23" xfId="30524"/>
    <cellStyle name="20% - Accent6 11 24" xfId="29836"/>
    <cellStyle name="20% - Accent6 11 25" xfId="28345"/>
    <cellStyle name="20% - Accent6 11 26" xfId="26236"/>
    <cellStyle name="20% - Accent6 11 27" xfId="25073"/>
    <cellStyle name="20% - Accent6 11 28" xfId="29741"/>
    <cellStyle name="20% - Accent6 11 29" xfId="30248"/>
    <cellStyle name="20% - Accent6 11 3" xfId="4318"/>
    <cellStyle name="20% - Accent6 11 30" xfId="28951"/>
    <cellStyle name="20% - Accent6 11 31" xfId="28920"/>
    <cellStyle name="20% - Accent6 11 4" xfId="4319"/>
    <cellStyle name="20% - Accent6 11 5" xfId="4320"/>
    <cellStyle name="20% - Accent6 11 6" xfId="22988"/>
    <cellStyle name="20% - Accent6 11 7" xfId="23410"/>
    <cellStyle name="20% - Accent6 11 8" xfId="24120"/>
    <cellStyle name="20% - Accent6 11 9" xfId="24573"/>
    <cellStyle name="20% - Accent6 11_Upload" xfId="656"/>
    <cellStyle name="20% - Accent6 12" xfId="657"/>
    <cellStyle name="20% - Accent6 12 10" xfId="25134"/>
    <cellStyle name="20% - Accent6 12 11" xfId="25989"/>
    <cellStyle name="20% - Accent6 12 12" xfId="26878"/>
    <cellStyle name="20% - Accent6 12 13" xfId="28192"/>
    <cellStyle name="20% - Accent6 12 14" xfId="28451"/>
    <cellStyle name="20% - Accent6 12 15" xfId="28695"/>
    <cellStyle name="20% - Accent6 12 16" xfId="28954"/>
    <cellStyle name="20% - Accent6 12 17" xfId="29205"/>
    <cellStyle name="20% - Accent6 12 18" xfId="29449"/>
    <cellStyle name="20% - Accent6 12 19" xfId="29682"/>
    <cellStyle name="20% - Accent6 12 2" xfId="658"/>
    <cellStyle name="20% - Accent6 12 2 2" xfId="23413"/>
    <cellStyle name="20% - Accent6 12 20" xfId="29898"/>
    <cellStyle name="20% - Accent6 12 21" xfId="30109"/>
    <cellStyle name="20% - Accent6 12 22" xfId="30321"/>
    <cellStyle name="20% - Accent6 12 23" xfId="30526"/>
    <cellStyle name="20% - Accent6 12 24" xfId="27464"/>
    <cellStyle name="20% - Accent6 12 25" xfId="30885"/>
    <cellStyle name="20% - Accent6 12 26" xfId="31055"/>
    <cellStyle name="20% - Accent6 12 27" xfId="31212"/>
    <cellStyle name="20% - Accent6 12 28" xfId="31349"/>
    <cellStyle name="20% - Accent6 12 29" xfId="31474"/>
    <cellStyle name="20% - Accent6 12 3" xfId="4324"/>
    <cellStyle name="20% - Accent6 12 30" xfId="31584"/>
    <cellStyle name="20% - Accent6 12 31" xfId="31677"/>
    <cellStyle name="20% - Accent6 12 4" xfId="4325"/>
    <cellStyle name="20% - Accent6 12 5" xfId="4326"/>
    <cellStyle name="20% - Accent6 12 6" xfId="22987"/>
    <cellStyle name="20% - Accent6 12 7" xfId="23412"/>
    <cellStyle name="20% - Accent6 12 8" xfId="24121"/>
    <cellStyle name="20% - Accent6 12 9" xfId="24574"/>
    <cellStyle name="20% - Accent6 12_Upload" xfId="659"/>
    <cellStyle name="20% - Accent6 13" xfId="660"/>
    <cellStyle name="20% - Accent6 13 10" xfId="25136"/>
    <cellStyle name="20% - Accent6 13 11" xfId="25988"/>
    <cellStyle name="20% - Accent6 13 12" xfId="25402"/>
    <cellStyle name="20% - Accent6 13 13" xfId="28194"/>
    <cellStyle name="20% - Accent6 13 14" xfId="28453"/>
    <cellStyle name="20% - Accent6 13 15" xfId="28697"/>
    <cellStyle name="20% - Accent6 13 16" xfId="28958"/>
    <cellStyle name="20% - Accent6 13 17" xfId="29208"/>
    <cellStyle name="20% - Accent6 13 18" xfId="29452"/>
    <cellStyle name="20% - Accent6 13 19" xfId="29684"/>
    <cellStyle name="20% - Accent6 13 2" xfId="661"/>
    <cellStyle name="20% - Accent6 13 2 2" xfId="23415"/>
    <cellStyle name="20% - Accent6 13 20" xfId="29901"/>
    <cellStyle name="20% - Accent6 13 21" xfId="30110"/>
    <cellStyle name="20% - Accent6 13 22" xfId="30324"/>
    <cellStyle name="20% - Accent6 13 23" xfId="30527"/>
    <cellStyle name="20% - Accent6 13 24" xfId="30705"/>
    <cellStyle name="20% - Accent6 13 25" xfId="30887"/>
    <cellStyle name="20% - Accent6 13 26" xfId="31057"/>
    <cellStyle name="20% - Accent6 13 27" xfId="31214"/>
    <cellStyle name="20% - Accent6 13 28" xfId="31351"/>
    <cellStyle name="20% - Accent6 13 29" xfId="31475"/>
    <cellStyle name="20% - Accent6 13 3" xfId="4330"/>
    <cellStyle name="20% - Accent6 13 30" xfId="31585"/>
    <cellStyle name="20% - Accent6 13 31" xfId="31678"/>
    <cellStyle name="20% - Accent6 13 4" xfId="4331"/>
    <cellStyle name="20% - Accent6 13 5" xfId="4332"/>
    <cellStyle name="20% - Accent6 13 6" xfId="22986"/>
    <cellStyle name="20% - Accent6 13 7" xfId="23414"/>
    <cellStyle name="20% - Accent6 13 8" xfId="24122"/>
    <cellStyle name="20% - Accent6 13 9" xfId="24575"/>
    <cellStyle name="20% - Accent6 13_Upload" xfId="662"/>
    <cellStyle name="20% - Accent6 14" xfId="663"/>
    <cellStyle name="20% - Accent6 14 10" xfId="25138"/>
    <cellStyle name="20% - Accent6 14 11" xfId="25987"/>
    <cellStyle name="20% - Accent6 14 12" xfId="26877"/>
    <cellStyle name="20% - Accent6 14 13" xfId="28195"/>
    <cellStyle name="20% - Accent6 14 14" xfId="28454"/>
    <cellStyle name="20% - Accent6 14 15" xfId="28698"/>
    <cellStyle name="20% - Accent6 14 16" xfId="28959"/>
    <cellStyle name="20% - Accent6 14 17" xfId="29209"/>
    <cellStyle name="20% - Accent6 14 18" xfId="29453"/>
    <cellStyle name="20% - Accent6 14 19" xfId="29685"/>
    <cellStyle name="20% - Accent6 14 2" xfId="664"/>
    <cellStyle name="20% - Accent6 14 2 2" xfId="23417"/>
    <cellStyle name="20% - Accent6 14 20" xfId="29902"/>
    <cellStyle name="20% - Accent6 14 21" xfId="30111"/>
    <cellStyle name="20% - Accent6 14 22" xfId="30325"/>
    <cellStyle name="20% - Accent6 14 23" xfId="29027"/>
    <cellStyle name="20% - Accent6 14 24" xfId="30707"/>
    <cellStyle name="20% - Accent6 14 25" xfId="30888"/>
    <cellStyle name="20% - Accent6 14 26" xfId="31058"/>
    <cellStyle name="20% - Accent6 14 27" xfId="31215"/>
    <cellStyle name="20% - Accent6 14 28" xfId="31352"/>
    <cellStyle name="20% - Accent6 14 29" xfId="31476"/>
    <cellStyle name="20% - Accent6 14 3" xfId="4336"/>
    <cellStyle name="20% - Accent6 14 30" xfId="31586"/>
    <cellStyle name="20% - Accent6 14 31" xfId="31679"/>
    <cellStyle name="20% - Accent6 14 4" xfId="4337"/>
    <cellStyle name="20% - Accent6 14 5" xfId="4338"/>
    <cellStyle name="20% - Accent6 14 6" xfId="22985"/>
    <cellStyle name="20% - Accent6 14 7" xfId="23416"/>
    <cellStyle name="20% - Accent6 14 8" xfId="24123"/>
    <cellStyle name="20% - Accent6 14 9" xfId="24576"/>
    <cellStyle name="20% - Accent6 14_Upload" xfId="665"/>
    <cellStyle name="20% - Accent6 15" xfId="666"/>
    <cellStyle name="20% - Accent6 15 10" xfId="25140"/>
    <cellStyle name="20% - Accent6 15 11" xfId="25985"/>
    <cellStyle name="20% - Accent6 15 12" xfId="25403"/>
    <cellStyle name="20% - Accent6 15 13" xfId="27621"/>
    <cellStyle name="20% - Accent6 15 14" xfId="26345"/>
    <cellStyle name="20% - Accent6 15 15" xfId="27070"/>
    <cellStyle name="20% - Accent6 15 16" xfId="26113"/>
    <cellStyle name="20% - Accent6 15 17" xfId="26854"/>
    <cellStyle name="20% - Accent6 15 18" xfId="25743"/>
    <cellStyle name="20% - Accent6 15 19" xfId="27961"/>
    <cellStyle name="20% - Accent6 15 2" xfId="667"/>
    <cellStyle name="20% - Accent6 15 2 2" xfId="23419"/>
    <cellStyle name="20% - Accent6 15 20" xfId="28263"/>
    <cellStyle name="20% - Accent6 15 21" xfId="28522"/>
    <cellStyle name="20% - Accent6 15 22" xfId="28766"/>
    <cellStyle name="20% - Accent6 15 23" xfId="27605"/>
    <cellStyle name="20% - Accent6 15 24" xfId="30708"/>
    <cellStyle name="20% - Accent6 15 25" xfId="27652"/>
    <cellStyle name="20% - Accent6 15 26" xfId="28260"/>
    <cellStyle name="20% - Accent6 15 27" xfId="27915"/>
    <cellStyle name="20% - Accent6 15 28" xfId="29664"/>
    <cellStyle name="20% - Accent6 15 29" xfId="26355"/>
    <cellStyle name="20% - Accent6 15 3" xfId="4342"/>
    <cellStyle name="20% - Accent6 15 30" xfId="29611"/>
    <cellStyle name="20% - Accent6 15 31" xfId="30761"/>
    <cellStyle name="20% - Accent6 15 4" xfId="4343"/>
    <cellStyle name="20% - Accent6 15 5" xfId="4344"/>
    <cellStyle name="20% - Accent6 15 6" xfId="22984"/>
    <cellStyle name="20% - Accent6 15 7" xfId="23418"/>
    <cellStyle name="20% - Accent6 15 8" xfId="24124"/>
    <cellStyle name="20% - Accent6 15 9" xfId="24577"/>
    <cellStyle name="20% - Accent6 15_Upload" xfId="668"/>
    <cellStyle name="20% - Accent6 16" xfId="669"/>
    <cellStyle name="20% - Accent6 16 10" xfId="25142"/>
    <cellStyle name="20% - Accent6 16 11" xfId="25983"/>
    <cellStyle name="20% - Accent6 16 12" xfId="25404"/>
    <cellStyle name="20% - Accent6 16 13" xfId="27608"/>
    <cellStyle name="20% - Accent6 16 14" xfId="25986"/>
    <cellStyle name="20% - Accent6 16 15" xfId="27887"/>
    <cellStyle name="20% - Accent6 16 16" xfId="25188"/>
    <cellStyle name="20% - Accent6 16 17" xfId="25922"/>
    <cellStyle name="20% - Accent6 16 18" xfId="27906"/>
    <cellStyle name="20% - Accent6 16 19" xfId="26968"/>
    <cellStyle name="20% - Accent6 16 2" xfId="670"/>
    <cellStyle name="20% - Accent6 16 2 2" xfId="23421"/>
    <cellStyle name="20% - Accent6 16 20" xfId="27342"/>
    <cellStyle name="20% - Accent6 16 21" xfId="26250"/>
    <cellStyle name="20% - Accent6 16 22" xfId="26617"/>
    <cellStyle name="20% - Accent6 16 23" xfId="29825"/>
    <cellStyle name="20% - Accent6 16 24" xfId="29277"/>
    <cellStyle name="20% - Accent6 16 25" xfId="26923"/>
    <cellStyle name="20% - Accent6 16 26" xfId="28265"/>
    <cellStyle name="20% - Accent6 16 27" xfId="27334"/>
    <cellStyle name="20% - Accent6 16 28" xfId="27908"/>
    <cellStyle name="20% - Accent6 16 29" xfId="28126"/>
    <cellStyle name="20% - Accent6 16 3" xfId="4348"/>
    <cellStyle name="20% - Accent6 16 30" xfId="30007"/>
    <cellStyle name="20% - Accent6 16 31" xfId="29409"/>
    <cellStyle name="20% - Accent6 16 4" xfId="4349"/>
    <cellStyle name="20% - Accent6 16 5" xfId="4350"/>
    <cellStyle name="20% - Accent6 16 6" xfId="22983"/>
    <cellStyle name="20% - Accent6 16 7" xfId="23420"/>
    <cellStyle name="20% - Accent6 16 8" xfId="24125"/>
    <cellStyle name="20% - Accent6 16 9" xfId="24578"/>
    <cellStyle name="20% - Accent6 16_Upload" xfId="671"/>
    <cellStyle name="20% - Accent6 17" xfId="672"/>
    <cellStyle name="20% - Accent6 17 10" xfId="25144"/>
    <cellStyle name="20% - Accent6 17 11" xfId="25981"/>
    <cellStyle name="20% - Accent6 17 12" xfId="25405"/>
    <cellStyle name="20% - Accent6 17 13" xfId="25700"/>
    <cellStyle name="20% - Accent6 17 14" xfId="26303"/>
    <cellStyle name="20% - Accent6 17 15" xfId="27792"/>
    <cellStyle name="20% - Accent6 17 16" xfId="28104"/>
    <cellStyle name="20% - Accent6 17 17" xfId="28362"/>
    <cellStyle name="20% - Accent6 17 18" xfId="28608"/>
    <cellStyle name="20% - Accent6 17 19" xfId="28857"/>
    <cellStyle name="20% - Accent6 17 2" xfId="673"/>
    <cellStyle name="20% - Accent6 17 2 2" xfId="23423"/>
    <cellStyle name="20% - Accent6 17 20" xfId="29116"/>
    <cellStyle name="20% - Accent6 17 21" xfId="29366"/>
    <cellStyle name="20% - Accent6 17 22" xfId="29601"/>
    <cellStyle name="20% - Accent6 17 23" xfId="30529"/>
    <cellStyle name="20% - Accent6 17 24" xfId="25036"/>
    <cellStyle name="20% - Accent6 17 25" xfId="30592"/>
    <cellStyle name="20% - Accent6 17 26" xfId="30461"/>
    <cellStyle name="20% - Accent6 17 27" xfId="29884"/>
    <cellStyle name="20% - Accent6 17 28" xfId="30827"/>
    <cellStyle name="20% - Accent6 17 29" xfId="31001"/>
    <cellStyle name="20% - Accent6 17 3" xfId="4354"/>
    <cellStyle name="20% - Accent6 17 30" xfId="31164"/>
    <cellStyle name="20% - Accent6 17 31" xfId="31309"/>
    <cellStyle name="20% - Accent6 17 4" xfId="4355"/>
    <cellStyle name="20% - Accent6 17 5" xfId="4356"/>
    <cellStyle name="20% - Accent6 17 6" xfId="22982"/>
    <cellStyle name="20% - Accent6 17 7" xfId="23422"/>
    <cellStyle name="20% - Accent6 17 8" xfId="24126"/>
    <cellStyle name="20% - Accent6 17 9" xfId="24579"/>
    <cellStyle name="20% - Accent6 17_Upload" xfId="674"/>
    <cellStyle name="20% - Accent6 18" xfId="675"/>
    <cellStyle name="20% - Accent6 18 10" xfId="25145"/>
    <cellStyle name="20% - Accent6 18 11" xfId="25980"/>
    <cellStyle name="20% - Accent6 18 12" xfId="27890"/>
    <cellStyle name="20% - Accent6 18 13" xfId="28197"/>
    <cellStyle name="20% - Accent6 18 14" xfId="28456"/>
    <cellStyle name="20% - Accent6 18 15" xfId="28700"/>
    <cellStyle name="20% - Accent6 18 16" xfId="28961"/>
    <cellStyle name="20% - Accent6 18 17" xfId="29211"/>
    <cellStyle name="20% - Accent6 18 18" xfId="29455"/>
    <cellStyle name="20% - Accent6 18 19" xfId="29687"/>
    <cellStyle name="20% - Accent6 18 2" xfId="676"/>
    <cellStyle name="20% - Accent6 18 2 2" xfId="23425"/>
    <cellStyle name="20% - Accent6 18 20" xfId="29904"/>
    <cellStyle name="20% - Accent6 18 21" xfId="30113"/>
    <cellStyle name="20% - Accent6 18 22" xfId="30326"/>
    <cellStyle name="20% - Accent6 18 23" xfId="27214"/>
    <cellStyle name="20% - Accent6 18 24" xfId="30706"/>
    <cellStyle name="20% - Accent6 18 25" xfId="30890"/>
    <cellStyle name="20% - Accent6 18 26" xfId="31060"/>
    <cellStyle name="20% - Accent6 18 27" xfId="31217"/>
    <cellStyle name="20% - Accent6 18 28" xfId="31354"/>
    <cellStyle name="20% - Accent6 18 29" xfId="31477"/>
    <cellStyle name="20% - Accent6 18 3" xfId="4360"/>
    <cellStyle name="20% - Accent6 18 30" xfId="31587"/>
    <cellStyle name="20% - Accent6 18 31" xfId="31680"/>
    <cellStyle name="20% - Accent6 18 4" xfId="4361"/>
    <cellStyle name="20% - Accent6 18 5" xfId="4362"/>
    <cellStyle name="20% - Accent6 18 6" xfId="22981"/>
    <cellStyle name="20% - Accent6 18 7" xfId="23424"/>
    <cellStyle name="20% - Accent6 18 8" xfId="24127"/>
    <cellStyle name="20% - Accent6 18 9" xfId="24580"/>
    <cellStyle name="20% - Accent6 18_Upload" xfId="677"/>
    <cellStyle name="20% - Accent6 19" xfId="678"/>
    <cellStyle name="20% - Accent6 19 10" xfId="25147"/>
    <cellStyle name="20% - Accent6 19 11" xfId="25979"/>
    <cellStyle name="20% - Accent6 19 12" xfId="27891"/>
    <cellStyle name="20% - Accent6 19 13" xfId="26993"/>
    <cellStyle name="20% - Accent6 19 14" xfId="27374"/>
    <cellStyle name="20% - Accent6 19 15" xfId="25032"/>
    <cellStyle name="20% - Accent6 19 16" xfId="25069"/>
    <cellStyle name="20% - Accent6 19 17" xfId="27738"/>
    <cellStyle name="20% - Accent6 19 18" xfId="26468"/>
    <cellStyle name="20% - Accent6 19 19" xfId="25024"/>
    <cellStyle name="20% - Accent6 19 2" xfId="679"/>
    <cellStyle name="20% - Accent6 19 2 2" xfId="23427"/>
    <cellStyle name="20% - Accent6 19 20" xfId="25065"/>
    <cellStyle name="20% - Accent6 19 21" xfId="24989"/>
    <cellStyle name="20% - Accent6 19 22" xfId="27320"/>
    <cellStyle name="20% - Accent6 19 23" xfId="26835"/>
    <cellStyle name="20% - Accent6 19 24" xfId="30710"/>
    <cellStyle name="20% - Accent6 19 25" xfId="29516"/>
    <cellStyle name="20% - Accent6 19 26" xfId="26141"/>
    <cellStyle name="20% - Accent6 19 27" xfId="26201"/>
    <cellStyle name="20% - Accent6 19 28" xfId="27920"/>
    <cellStyle name="20% - Accent6 19 29" xfId="27291"/>
    <cellStyle name="20% - Accent6 19 3" xfId="4366"/>
    <cellStyle name="20% - Accent6 19 30" xfId="28387"/>
    <cellStyle name="20% - Accent6 19 31" xfId="29355"/>
    <cellStyle name="20% - Accent6 19 4" xfId="4367"/>
    <cellStyle name="20% - Accent6 19 5" xfId="4368"/>
    <cellStyle name="20% - Accent6 19 6" xfId="22980"/>
    <cellStyle name="20% - Accent6 19 7" xfId="23426"/>
    <cellStyle name="20% - Accent6 19 8" xfId="24128"/>
    <cellStyle name="20% - Accent6 19 9" xfId="24581"/>
    <cellStyle name="20% - Accent6 19_Upload" xfId="680"/>
    <cellStyle name="20% - Accent6 2" xfId="681"/>
    <cellStyle name="20% - Accent6 2 10" xfId="682"/>
    <cellStyle name="20% - Accent6 2 11" xfId="683"/>
    <cellStyle name="20% - Accent6 2 12" xfId="684"/>
    <cellStyle name="20% - Accent6 2 13" xfId="685"/>
    <cellStyle name="20% - Accent6 2 14" xfId="4370"/>
    <cellStyle name="20% - Accent6 2 15" xfId="4376"/>
    <cellStyle name="20% - Accent6 2 16" xfId="4377"/>
    <cellStyle name="20% - Accent6 2 17" xfId="4378"/>
    <cellStyle name="20% - Accent6 2 18" xfId="4379"/>
    <cellStyle name="20% - Accent6 2 19" xfId="4380"/>
    <cellStyle name="20% - Accent6 2 2" xfId="686"/>
    <cellStyle name="20% - Accent6 2 2 10" xfId="4381"/>
    <cellStyle name="20% - Accent6 2 2 11" xfId="4383"/>
    <cellStyle name="20% - Accent6 2 2 12" xfId="4384"/>
    <cellStyle name="20% - Accent6 2 2 13" xfId="4385"/>
    <cellStyle name="20% - Accent6 2 2 14" xfId="4386"/>
    <cellStyle name="20% - Accent6 2 2 15" xfId="4387"/>
    <cellStyle name="20% - Accent6 2 2 16" xfId="4388"/>
    <cellStyle name="20% - Accent6 2 2 17" xfId="4389"/>
    <cellStyle name="20% - Accent6 2 2 18" xfId="4390"/>
    <cellStyle name="20% - Accent6 2 2 19" xfId="4391"/>
    <cellStyle name="20% - Accent6 2 2 2" xfId="687"/>
    <cellStyle name="20% - Accent6 2 2 2 2" xfId="23428"/>
    <cellStyle name="20% - Accent6 2 2 20" xfId="4393"/>
    <cellStyle name="20% - Accent6 2 2 21" xfId="4058"/>
    <cellStyle name="20% - Accent6 2 2 22" xfId="10539"/>
    <cellStyle name="20% - Accent6 2 2 23" xfId="4637"/>
    <cellStyle name="20% - Accent6 2 2 24" xfId="11031"/>
    <cellStyle name="20% - Accent6 2 2 25" xfId="5741"/>
    <cellStyle name="20% - Accent6 2 2 26" xfId="11961"/>
    <cellStyle name="20% - Accent6 2 2 27" xfId="13217"/>
    <cellStyle name="20% - Accent6 2 2 28" xfId="14618"/>
    <cellStyle name="20% - Accent6 2 2 29" xfId="15798"/>
    <cellStyle name="20% - Accent6 2 2 3" xfId="688"/>
    <cellStyle name="20% - Accent6 2 2 3 2" xfId="23429"/>
    <cellStyle name="20% - Accent6 2 2 30" xfId="17104"/>
    <cellStyle name="20% - Accent6 2 2 31" xfId="22023"/>
    <cellStyle name="20% - Accent6 2 2 32" xfId="22064"/>
    <cellStyle name="20% - Accent6 2 2 33" xfId="22164"/>
    <cellStyle name="20% - Accent6 2 2 34" xfId="22356"/>
    <cellStyle name="20% - Accent6 2 2 35" xfId="22159"/>
    <cellStyle name="20% - Accent6 2 2 36" xfId="22361"/>
    <cellStyle name="20% - Accent6 2 2 37" xfId="22155"/>
    <cellStyle name="20% - Accent6 2 2 38" xfId="22365"/>
    <cellStyle name="20% - Accent6 2 2 39" xfId="22151"/>
    <cellStyle name="20% - Accent6 2 2 4" xfId="689"/>
    <cellStyle name="20% - Accent6 2 2 4 2" xfId="23430"/>
    <cellStyle name="20% - Accent6 2 2 40" xfId="22369"/>
    <cellStyle name="20% - Accent6 2 2 41" xfId="22146"/>
    <cellStyle name="20% - Accent6 2 2 42" xfId="22374"/>
    <cellStyle name="20% - Accent6 2 2 43" xfId="22497"/>
    <cellStyle name="20% - Accent6 2 2 44" xfId="22638"/>
    <cellStyle name="20% - Accent6 2 2 45" xfId="22530"/>
    <cellStyle name="20% - Accent6 2 2 46" xfId="22609"/>
    <cellStyle name="20% - Accent6 2 2 47" xfId="22580"/>
    <cellStyle name="20% - Accent6 2 2 48" xfId="22687"/>
    <cellStyle name="20% - Accent6 2 2 49" xfId="22735"/>
    <cellStyle name="20% - Accent6 2 2 5" xfId="690"/>
    <cellStyle name="20% - Accent6 2 2 5 2" xfId="23431"/>
    <cellStyle name="20% - Accent6 2 2 50" xfId="22803"/>
    <cellStyle name="20% - Accent6 2 2 51" xfId="22753"/>
    <cellStyle name="20% - Accent6 2 2 52" xfId="22824"/>
    <cellStyle name="20% - Accent6 2 2 53" xfId="23878"/>
    <cellStyle name="20% - Accent6 2 2 54" xfId="23926"/>
    <cellStyle name="20% - Accent6 2 2 55" xfId="23958"/>
    <cellStyle name="20% - Accent6 2 2 56" xfId="23995"/>
    <cellStyle name="20% - Accent6 2 2 57" xfId="24266"/>
    <cellStyle name="20% - Accent6 2 2 58" xfId="24315"/>
    <cellStyle name="20% - Accent6 2 2 59" xfId="24444"/>
    <cellStyle name="20% - Accent6 2 2 6" xfId="691"/>
    <cellStyle name="20% - Accent6 2 2 60" xfId="24352"/>
    <cellStyle name="20% - Accent6 2 2 61" xfId="24743"/>
    <cellStyle name="20% - Accent6 2 2 62" xfId="24760"/>
    <cellStyle name="20% - Accent6 2 2 63" xfId="31751"/>
    <cellStyle name="20% - Accent6 2 2 64" xfId="31814"/>
    <cellStyle name="20% - Accent6 2 2 65" xfId="31878"/>
    <cellStyle name="20% - Accent6 2 2 66" xfId="31852"/>
    <cellStyle name="20% - Accent6 2 2 67" xfId="31915"/>
    <cellStyle name="20% - Accent6 2 2 68" xfId="31946"/>
    <cellStyle name="20% - Accent6 2 2 7" xfId="692"/>
    <cellStyle name="20% - Accent6 2 2 8" xfId="693"/>
    <cellStyle name="20% - Accent6 2 2 9" xfId="694"/>
    <cellStyle name="20% - Accent6 2 2_Pricing" xfId="4401"/>
    <cellStyle name="20% - Accent6 2 20" xfId="4402"/>
    <cellStyle name="20% - Accent6 2 21" xfId="4403"/>
    <cellStyle name="20% - Accent6 2 22" xfId="4404"/>
    <cellStyle name="20% - Accent6 2 23" xfId="4405"/>
    <cellStyle name="20% - Accent6 2 24" xfId="4406"/>
    <cellStyle name="20% - Accent6 2 25" xfId="4407"/>
    <cellStyle name="20% - Accent6 2 26" xfId="4408"/>
    <cellStyle name="20% - Accent6 2 27" xfId="4081"/>
    <cellStyle name="20% - Accent6 2 28" xfId="10568"/>
    <cellStyle name="20% - Accent6 2 29" xfId="4702"/>
    <cellStyle name="20% - Accent6 2 3" xfId="695"/>
    <cellStyle name="20% - Accent6 2 3 2" xfId="23432"/>
    <cellStyle name="20% - Accent6 2 30" xfId="11074"/>
    <cellStyle name="20% - Accent6 2 31" xfId="5830"/>
    <cellStyle name="20% - Accent6 2 32" xfId="12003"/>
    <cellStyle name="20% - Accent6 2 33" xfId="13262"/>
    <cellStyle name="20% - Accent6 2 34" xfId="14670"/>
    <cellStyle name="20% - Accent6 2 35" xfId="15831"/>
    <cellStyle name="20% - Accent6 2 36" xfId="17177"/>
    <cellStyle name="20% - Accent6 2 37" xfId="22022"/>
    <cellStyle name="20% - Accent6 2 38" xfId="22065"/>
    <cellStyle name="20% - Accent6 2 39" xfId="22163"/>
    <cellStyle name="20% - Accent6 2 4" xfId="696"/>
    <cellStyle name="20% - Accent6 2 4 2" xfId="23433"/>
    <cellStyle name="20% - Accent6 2 40" xfId="22357"/>
    <cellStyle name="20% - Accent6 2 41" xfId="22158"/>
    <cellStyle name="20% - Accent6 2 42" xfId="22362"/>
    <cellStyle name="20% - Accent6 2 43" xfId="22154"/>
    <cellStyle name="20% - Accent6 2 44" xfId="22366"/>
    <cellStyle name="20% - Accent6 2 45" xfId="22148"/>
    <cellStyle name="20% - Accent6 2 46" xfId="22370"/>
    <cellStyle name="20% - Accent6 2 47" xfId="22145"/>
    <cellStyle name="20% - Accent6 2 48" xfId="22375"/>
    <cellStyle name="20% - Accent6 2 49" xfId="22496"/>
    <cellStyle name="20% - Accent6 2 5" xfId="697"/>
    <cellStyle name="20% - Accent6 2 5 2" xfId="23434"/>
    <cellStyle name="20% - Accent6 2 50" xfId="22574"/>
    <cellStyle name="20% - Accent6 2 51" xfId="22560"/>
    <cellStyle name="20% - Accent6 2 52" xfId="22615"/>
    <cellStyle name="20% - Accent6 2 53" xfId="22552"/>
    <cellStyle name="20% - Accent6 2 54" xfId="22686"/>
    <cellStyle name="20% - Accent6 2 55" xfId="22734"/>
    <cellStyle name="20% - Accent6 2 56" xfId="22804"/>
    <cellStyle name="20% - Accent6 2 57" xfId="22752"/>
    <cellStyle name="20% - Accent6 2 58" xfId="23856"/>
    <cellStyle name="20% - Accent6 2 59" xfId="23877"/>
    <cellStyle name="20% - Accent6 2 6" xfId="698"/>
    <cellStyle name="20% - Accent6 2 6 2" xfId="23435"/>
    <cellStyle name="20% - Accent6 2 60" xfId="23927"/>
    <cellStyle name="20% - Accent6 2 61" xfId="23948"/>
    <cellStyle name="20% - Accent6 2 62" xfId="23994"/>
    <cellStyle name="20% - Accent6 2 63" xfId="24267"/>
    <cellStyle name="20% - Accent6 2 64" xfId="24314"/>
    <cellStyle name="20% - Accent6 2 65" xfId="24379"/>
    <cellStyle name="20% - Accent6 2 66" xfId="24340"/>
    <cellStyle name="20% - Accent6 2 67" xfId="24428"/>
    <cellStyle name="20% - Accent6 2 68" xfId="24759"/>
    <cellStyle name="20% - Accent6 2 69" xfId="24949"/>
    <cellStyle name="20% - Accent6 2 7" xfId="699"/>
    <cellStyle name="20% - Accent6 2 7 2" xfId="23436"/>
    <cellStyle name="20% - Accent6 2 70" xfId="25010"/>
    <cellStyle name="20% - Accent6 2 71" xfId="25063"/>
    <cellStyle name="20% - Accent6 2 72" xfId="27481"/>
    <cellStyle name="20% - Accent6 2 73" xfId="26121"/>
    <cellStyle name="20% - Accent6 2 74" xfId="27848"/>
    <cellStyle name="20% - Accent6 2 75" xfId="27006"/>
    <cellStyle name="20% - Accent6 2 76" xfId="25996"/>
    <cellStyle name="20% - Accent6 2 77" xfId="30181"/>
    <cellStyle name="20% - Accent6 2 78" xfId="25008"/>
    <cellStyle name="20% - Accent6 2 79" xfId="30238"/>
    <cellStyle name="20% - Accent6 2 8" xfId="700"/>
    <cellStyle name="20% - Accent6 2 80" xfId="27306"/>
    <cellStyle name="20% - Accent6 2 81" xfId="29588"/>
    <cellStyle name="20% - Accent6 2 82" xfId="29856"/>
    <cellStyle name="20% - Accent6 2 83" xfId="30099"/>
    <cellStyle name="20% - Accent6 2 84" xfId="27335"/>
    <cellStyle name="20% - Accent6 2 85" xfId="30166"/>
    <cellStyle name="20% - Accent6 2 86" xfId="31750"/>
    <cellStyle name="20% - Accent6 2 87" xfId="31824"/>
    <cellStyle name="20% - Accent6 2 88" xfId="31819"/>
    <cellStyle name="20% - Accent6 2 89" xfId="31828"/>
    <cellStyle name="20% - Accent6 2 9" xfId="701"/>
    <cellStyle name="20% - Accent6 2 90" xfId="31914"/>
    <cellStyle name="20% - Accent6 2 91" xfId="31948"/>
    <cellStyle name="20% - Accent6 20" xfId="702"/>
    <cellStyle name="20% - Accent6 20 10" xfId="25156"/>
    <cellStyle name="20% - Accent6 20 11" xfId="25968"/>
    <cellStyle name="20% - Accent6 20 12" xfId="26875"/>
    <cellStyle name="20% - Accent6 20 13" xfId="26966"/>
    <cellStyle name="20% - Accent6 20 14" xfId="25100"/>
    <cellStyle name="20% - Accent6 20 15" xfId="27167"/>
    <cellStyle name="20% - Accent6 20 16" xfId="26033"/>
    <cellStyle name="20% - Accent6 20 17" xfId="26605"/>
    <cellStyle name="20% - Accent6 20 18" xfId="28180"/>
    <cellStyle name="20% - Accent6 20 19" xfId="28439"/>
    <cellStyle name="20% - Accent6 20 2" xfId="703"/>
    <cellStyle name="20% - Accent6 20 2 2" xfId="23438"/>
    <cellStyle name="20% - Accent6 20 20" xfId="28683"/>
    <cellStyle name="20% - Accent6 20 21" xfId="28941"/>
    <cellStyle name="20% - Accent6 20 22" xfId="29192"/>
    <cellStyle name="20% - Accent6 20 23" xfId="28236"/>
    <cellStyle name="20% - Accent6 20 24" xfId="30395"/>
    <cellStyle name="20% - Accent6 20 25" xfId="29711"/>
    <cellStyle name="20% - Accent6 20 26" xfId="27195"/>
    <cellStyle name="20% - Accent6 20 27" xfId="29968"/>
    <cellStyle name="20% - Accent6 20 28" xfId="26436"/>
    <cellStyle name="20% - Accent6 20 29" xfId="30691"/>
    <cellStyle name="20% - Accent6 20 3" xfId="4416"/>
    <cellStyle name="20% - Accent6 20 30" xfId="30873"/>
    <cellStyle name="20% - Accent6 20 31" xfId="31044"/>
    <cellStyle name="20% - Accent6 20 4" xfId="4417"/>
    <cellStyle name="20% - Accent6 20 5" xfId="4418"/>
    <cellStyle name="20% - Accent6 20 6" xfId="22979"/>
    <cellStyle name="20% - Accent6 20 7" xfId="23437"/>
    <cellStyle name="20% - Accent6 20 8" xfId="24129"/>
    <cellStyle name="20% - Accent6 20 9" xfId="24582"/>
    <cellStyle name="20% - Accent6 20_Upload" xfId="704"/>
    <cellStyle name="20% - Accent6 21" xfId="705"/>
    <cellStyle name="20% - Accent6 21 10" xfId="25157"/>
    <cellStyle name="20% - Accent6 21 11" xfId="25966"/>
    <cellStyle name="20% - Accent6 21 12" xfId="25410"/>
    <cellStyle name="20% - Accent6 21 13" xfId="26424"/>
    <cellStyle name="20% - Accent6 21 14" xfId="27352"/>
    <cellStyle name="20% - Accent6 21 15" xfId="27449"/>
    <cellStyle name="20% - Accent6 21 16" xfId="27473"/>
    <cellStyle name="20% - Accent6 21 17" xfId="24914"/>
    <cellStyle name="20% - Accent6 21 18" xfId="27215"/>
    <cellStyle name="20% - Accent6 21 19" xfId="27109"/>
    <cellStyle name="20% - Accent6 21 2" xfId="706"/>
    <cellStyle name="20% - Accent6 21 2 2" xfId="23440"/>
    <cellStyle name="20% - Accent6 21 20" xfId="26908"/>
    <cellStyle name="20% - Accent6 21 21" xfId="25834"/>
    <cellStyle name="20% - Accent6 21 22" xfId="26836"/>
    <cellStyle name="20% - Accent6 21 23" xfId="30531"/>
    <cellStyle name="20% - Accent6 21 24" xfId="29668"/>
    <cellStyle name="20% - Accent6 21 25" xfId="24879"/>
    <cellStyle name="20% - Accent6 21 26" xfId="29029"/>
    <cellStyle name="20% - Accent6 21 27" xfId="29490"/>
    <cellStyle name="20% - Accent6 21 28" xfId="26366"/>
    <cellStyle name="20% - Accent6 21 29" xfId="29471"/>
    <cellStyle name="20% - Accent6 21 3" xfId="4422"/>
    <cellStyle name="20% - Accent6 21 30" xfId="30220"/>
    <cellStyle name="20% - Accent6 21 31" xfId="30286"/>
    <cellStyle name="20% - Accent6 21 4" xfId="4423"/>
    <cellStyle name="20% - Accent6 21 5" xfId="4424"/>
    <cellStyle name="20% - Accent6 21 6" xfId="22978"/>
    <cellStyle name="20% - Accent6 21 7" xfId="23439"/>
    <cellStyle name="20% - Accent6 21 8" xfId="24130"/>
    <cellStyle name="20% - Accent6 21 9" xfId="24583"/>
    <cellStyle name="20% - Accent6 21_Upload" xfId="707"/>
    <cellStyle name="20% - Accent6 22" xfId="708"/>
    <cellStyle name="20% - Accent6 22 10" xfId="25159"/>
    <cellStyle name="20% - Accent6 22 11" xfId="25964"/>
    <cellStyle name="20% - Accent6 22 12" xfId="25411"/>
    <cellStyle name="20% - Accent6 22 13" xfId="28200"/>
    <cellStyle name="20% - Accent6 22 14" xfId="28459"/>
    <cellStyle name="20% - Accent6 22 15" xfId="28703"/>
    <cellStyle name="20% - Accent6 22 16" xfId="28964"/>
    <cellStyle name="20% - Accent6 22 17" xfId="29214"/>
    <cellStyle name="20% - Accent6 22 18" xfId="29458"/>
    <cellStyle name="20% - Accent6 22 19" xfId="29690"/>
    <cellStyle name="20% - Accent6 22 2" xfId="709"/>
    <cellStyle name="20% - Accent6 22 2 2" xfId="23442"/>
    <cellStyle name="20% - Accent6 22 20" xfId="29907"/>
    <cellStyle name="20% - Accent6 22 21" xfId="30115"/>
    <cellStyle name="20% - Accent6 22 22" xfId="30328"/>
    <cellStyle name="20% - Accent6 22 23" xfId="30534"/>
    <cellStyle name="20% - Accent6 22 24" xfId="28494"/>
    <cellStyle name="20% - Accent6 22 25" xfId="30893"/>
    <cellStyle name="20% - Accent6 22 26" xfId="31062"/>
    <cellStyle name="20% - Accent6 22 27" xfId="31219"/>
    <cellStyle name="20% - Accent6 22 28" xfId="31356"/>
    <cellStyle name="20% - Accent6 22 29" xfId="31478"/>
    <cellStyle name="20% - Accent6 22 3" xfId="4428"/>
    <cellStyle name="20% - Accent6 22 30" xfId="31588"/>
    <cellStyle name="20% - Accent6 22 31" xfId="31681"/>
    <cellStyle name="20% - Accent6 22 4" xfId="4429"/>
    <cellStyle name="20% - Accent6 22 5" xfId="4430"/>
    <cellStyle name="20% - Accent6 22 6" xfId="22977"/>
    <cellStyle name="20% - Accent6 22 7" xfId="23441"/>
    <cellStyle name="20% - Accent6 22 8" xfId="24131"/>
    <cellStyle name="20% - Accent6 22 9" xfId="24584"/>
    <cellStyle name="20% - Accent6 22_Upload" xfId="710"/>
    <cellStyle name="20% - Accent6 23" xfId="711"/>
    <cellStyle name="20% - Accent6 23 10" xfId="25161"/>
    <cellStyle name="20% - Accent6 23 11" xfId="25962"/>
    <cellStyle name="20% - Accent6 23 12" xfId="26673"/>
    <cellStyle name="20% - Accent6 23 13" xfId="28203"/>
    <cellStyle name="20% - Accent6 23 14" xfId="28462"/>
    <cellStyle name="20% - Accent6 23 15" xfId="28706"/>
    <cellStyle name="20% - Accent6 23 16" xfId="28967"/>
    <cellStyle name="20% - Accent6 23 17" xfId="29216"/>
    <cellStyle name="20% - Accent6 23 18" xfId="29460"/>
    <cellStyle name="20% - Accent6 23 19" xfId="29693"/>
    <cellStyle name="20% - Accent6 23 2" xfId="712"/>
    <cellStyle name="20% - Accent6 23 2 2" xfId="23444"/>
    <cellStyle name="20% - Accent6 23 20" xfId="29909"/>
    <cellStyle name="20% - Accent6 23 21" xfId="30117"/>
    <cellStyle name="20% - Accent6 23 22" xfId="30331"/>
    <cellStyle name="20% - Accent6 23 23" xfId="26856"/>
    <cellStyle name="20% - Accent6 23 24" xfId="30712"/>
    <cellStyle name="20% - Accent6 23 25" xfId="30896"/>
    <cellStyle name="20% - Accent6 23 26" xfId="31064"/>
    <cellStyle name="20% - Accent6 23 27" xfId="31221"/>
    <cellStyle name="20% - Accent6 23 28" xfId="31358"/>
    <cellStyle name="20% - Accent6 23 29" xfId="31479"/>
    <cellStyle name="20% - Accent6 23 3" xfId="4434"/>
    <cellStyle name="20% - Accent6 23 30" xfId="31589"/>
    <cellStyle name="20% - Accent6 23 31" xfId="31682"/>
    <cellStyle name="20% - Accent6 23 4" xfId="4435"/>
    <cellStyle name="20% - Accent6 23 5" xfId="4436"/>
    <cellStyle name="20% - Accent6 23 6" xfId="22976"/>
    <cellStyle name="20% - Accent6 23 7" xfId="23443"/>
    <cellStyle name="20% - Accent6 23 8" xfId="24132"/>
    <cellStyle name="20% - Accent6 23 9" xfId="24585"/>
    <cellStyle name="20% - Accent6 23_Upload" xfId="713"/>
    <cellStyle name="20% - Accent6 24" xfId="714"/>
    <cellStyle name="20% - Accent6 24 10" xfId="25163"/>
    <cellStyle name="20% - Accent6 24 11" xfId="25961"/>
    <cellStyle name="20% - Accent6 24 12" xfId="26626"/>
    <cellStyle name="20% - Accent6 24 13" xfId="27620"/>
    <cellStyle name="20% - Accent6 24 14" xfId="24865"/>
    <cellStyle name="20% - Accent6 24 15" xfId="27778"/>
    <cellStyle name="20% - Accent6 24 16" xfId="25119"/>
    <cellStyle name="20% - Accent6 24 17" xfId="25241"/>
    <cellStyle name="20% - Accent6 24 18" xfId="27736"/>
    <cellStyle name="20% - Accent6 24 19" xfId="27560"/>
    <cellStyle name="20% - Accent6 24 2" xfId="715"/>
    <cellStyle name="20% - Accent6 24 2 2" xfId="23446"/>
    <cellStyle name="20% - Accent6 24 20" xfId="27028"/>
    <cellStyle name="20% - Accent6 24 21" xfId="27483"/>
    <cellStyle name="20% - Accent6 24 22" xfId="26119"/>
    <cellStyle name="20% - Accent6 24 23" xfId="26586"/>
    <cellStyle name="20% - Accent6 24 24" xfId="30714"/>
    <cellStyle name="20% - Accent6 24 25" xfId="28146"/>
    <cellStyle name="20% - Accent6 24 26" xfId="28086"/>
    <cellStyle name="20% - Accent6 24 27" xfId="30642"/>
    <cellStyle name="20% - Accent6 24 28" xfId="30322"/>
    <cellStyle name="20% - Accent6 24 29" xfId="25118"/>
    <cellStyle name="20% - Accent6 24 3" xfId="4440"/>
    <cellStyle name="20% - Accent6 24 30" xfId="27784"/>
    <cellStyle name="20% - Accent6 24 31" xfId="27471"/>
    <cellStyle name="20% - Accent6 24 4" xfId="4441"/>
    <cellStyle name="20% - Accent6 24 5" xfId="4442"/>
    <cellStyle name="20% - Accent6 24 6" xfId="22975"/>
    <cellStyle name="20% - Accent6 24 7" xfId="23445"/>
    <cellStyle name="20% - Accent6 24 8" xfId="24133"/>
    <cellStyle name="20% - Accent6 24 9" xfId="24586"/>
    <cellStyle name="20% - Accent6 24_Upload" xfId="716"/>
    <cellStyle name="20% - Accent6 25" xfId="717"/>
    <cellStyle name="20% - Accent6 25 10" xfId="25164"/>
    <cellStyle name="20% - Accent6 25 11" xfId="25959"/>
    <cellStyle name="20% - Accent6 25 12" xfId="27894"/>
    <cellStyle name="20% - Accent6 25 13" xfId="27607"/>
    <cellStyle name="20% - Accent6 25 14" xfId="25984"/>
    <cellStyle name="20% - Accent6 25 15" xfId="27888"/>
    <cellStyle name="20% - Accent6 25 16" xfId="26543"/>
    <cellStyle name="20% - Accent6 25 17" xfId="27349"/>
    <cellStyle name="20% - Accent6 25 18" xfId="26399"/>
    <cellStyle name="20% - Accent6 25 19" xfId="26376"/>
    <cellStyle name="20% - Accent6 25 2" xfId="718"/>
    <cellStyle name="20% - Accent6 25 2 2" xfId="23448"/>
    <cellStyle name="20% - Accent6 25 20" xfId="25046"/>
    <cellStyle name="20% - Accent6 25 21" xfId="27286"/>
    <cellStyle name="20% - Accent6 25 22" xfId="26095"/>
    <cellStyle name="20% - Accent6 25 23" xfId="30182"/>
    <cellStyle name="20% - Accent6 25 24" xfId="25745"/>
    <cellStyle name="20% - Accent6 25 25" xfId="29584"/>
    <cellStyle name="20% - Accent6 25 26" xfId="30525"/>
    <cellStyle name="20% - Accent6 25 27" xfId="26273"/>
    <cellStyle name="20% - Accent6 25 28" xfId="30050"/>
    <cellStyle name="20% - Accent6 25 29" xfId="30260"/>
    <cellStyle name="20% - Accent6 25 3" xfId="4446"/>
    <cellStyle name="20% - Accent6 25 30" xfId="27500"/>
    <cellStyle name="20% - Accent6 25 31" xfId="29006"/>
    <cellStyle name="20% - Accent6 25 4" xfId="4447"/>
    <cellStyle name="20% - Accent6 25 5" xfId="4448"/>
    <cellStyle name="20% - Accent6 25 6" xfId="22974"/>
    <cellStyle name="20% - Accent6 25 7" xfId="23447"/>
    <cellStyle name="20% - Accent6 25 8" xfId="24134"/>
    <cellStyle name="20% - Accent6 25 9" xfId="24587"/>
    <cellStyle name="20% - Accent6 25_Upload" xfId="719"/>
    <cellStyle name="20% - Accent6 26" xfId="720"/>
    <cellStyle name="20% - Accent6 26 10" xfId="25166"/>
    <cellStyle name="20% - Accent6 26 11" xfId="25957"/>
    <cellStyle name="20% - Accent6 26 12" xfId="27898"/>
    <cellStyle name="20% - Accent6 26 13" xfId="25692"/>
    <cellStyle name="20% - Accent6 26 14" xfId="27975"/>
    <cellStyle name="20% - Accent6 26 15" xfId="28282"/>
    <cellStyle name="20% - Accent6 26 16" xfId="28539"/>
    <cellStyle name="20% - Accent6 26 17" xfId="28783"/>
    <cellStyle name="20% - Accent6 26 18" xfId="29045"/>
    <cellStyle name="20% - Accent6 26 19" xfId="29293"/>
    <cellStyle name="20% - Accent6 26 2" xfId="721"/>
    <cellStyle name="20% - Accent6 26 2 2" xfId="23450"/>
    <cellStyle name="20% - Accent6 26 20" xfId="29531"/>
    <cellStyle name="20% - Accent6 26 21" xfId="29762"/>
    <cellStyle name="20% - Accent6 26 22" xfId="29979"/>
    <cellStyle name="20% - Accent6 26 23" xfId="29234"/>
    <cellStyle name="20% - Accent6 26 24" xfId="25737"/>
    <cellStyle name="20% - Accent6 26 25" xfId="26973"/>
    <cellStyle name="20% - Accent6 26 26" xfId="30775"/>
    <cellStyle name="20% - Accent6 26 27" xfId="30951"/>
    <cellStyle name="20% - Accent6 26 28" xfId="31116"/>
    <cellStyle name="20% - Accent6 26 29" xfId="31266"/>
    <cellStyle name="20% - Accent6 26 3" xfId="4452"/>
    <cellStyle name="20% - Accent6 26 30" xfId="31401"/>
    <cellStyle name="20% - Accent6 26 31" xfId="31517"/>
    <cellStyle name="20% - Accent6 26 4" xfId="4453"/>
    <cellStyle name="20% - Accent6 26 5" xfId="4454"/>
    <cellStyle name="20% - Accent6 26 6" xfId="22973"/>
    <cellStyle name="20% - Accent6 26 7" xfId="23449"/>
    <cellStyle name="20% - Accent6 26 8" xfId="24135"/>
    <cellStyle name="20% - Accent6 26 9" xfId="24588"/>
    <cellStyle name="20% - Accent6 26_Upload" xfId="722"/>
    <cellStyle name="20% - Accent6 27" xfId="723"/>
    <cellStyle name="20% - Accent6 27 10" xfId="25168"/>
    <cellStyle name="20% - Accent6 27 11" xfId="25956"/>
    <cellStyle name="20% - Accent6 27 12" xfId="27899"/>
    <cellStyle name="20% - Accent6 27 13" xfId="27672"/>
    <cellStyle name="20% - Accent6 27 14" xfId="27153"/>
    <cellStyle name="20% - Accent6 27 15" xfId="26898"/>
    <cellStyle name="20% - Accent6 27 16" xfId="26431"/>
    <cellStyle name="20% - Accent6 27 17" xfId="25900"/>
    <cellStyle name="20% - Accent6 27 18" xfId="26645"/>
    <cellStyle name="20% - Accent6 27 19" xfId="28221"/>
    <cellStyle name="20% - Accent6 27 2" xfId="724"/>
    <cellStyle name="20% - Accent6 27 2 2" xfId="23452"/>
    <cellStyle name="20% - Accent6 27 20" xfId="28480"/>
    <cellStyle name="20% - Accent6 27 21" xfId="28724"/>
    <cellStyle name="20% - Accent6 27 22" xfId="28985"/>
    <cellStyle name="20% - Accent6 27 23" xfId="26471"/>
    <cellStyle name="20% - Accent6 27 24" xfId="30396"/>
    <cellStyle name="20% - Accent6 27 25" xfId="27064"/>
    <cellStyle name="20% - Accent6 27 26" xfId="30264"/>
    <cellStyle name="20% - Accent6 27 27" xfId="30364"/>
    <cellStyle name="20% - Accent6 27 28" xfId="27192"/>
    <cellStyle name="20% - Accent6 27 29" xfId="25769"/>
    <cellStyle name="20% - Accent6 27 3" xfId="4458"/>
    <cellStyle name="20% - Accent6 27 30" xfId="30729"/>
    <cellStyle name="20% - Accent6 27 31" xfId="30911"/>
    <cellStyle name="20% - Accent6 27 4" xfId="4459"/>
    <cellStyle name="20% - Accent6 27 5" xfId="4460"/>
    <cellStyle name="20% - Accent6 27 6" xfId="22972"/>
    <cellStyle name="20% - Accent6 27 7" xfId="23451"/>
    <cellStyle name="20% - Accent6 27 8" xfId="24136"/>
    <cellStyle name="20% - Accent6 27 9" xfId="24589"/>
    <cellStyle name="20% - Accent6 27_Upload" xfId="725"/>
    <cellStyle name="20% - Accent6 28" xfId="726"/>
    <cellStyle name="20% - Accent6 28 2" xfId="23453"/>
    <cellStyle name="20% - Accent6 29" xfId="24790"/>
    <cellStyle name="20% - Accent6 3" xfId="727"/>
    <cellStyle name="20% - Accent6 3 10" xfId="728"/>
    <cellStyle name="20% - Accent6 3 11" xfId="729"/>
    <cellStyle name="20% - Accent6 3 12" xfId="730"/>
    <cellStyle name="20% - Accent6 3 13" xfId="4463"/>
    <cellStyle name="20% - Accent6 3 14" xfId="4468"/>
    <cellStyle name="20% - Accent6 3 15" xfId="4469"/>
    <cellStyle name="20% - Accent6 3 16" xfId="4470"/>
    <cellStyle name="20% - Accent6 3 17" xfId="4471"/>
    <cellStyle name="20% - Accent6 3 18" xfId="4472"/>
    <cellStyle name="20% - Accent6 3 19" xfId="4473"/>
    <cellStyle name="20% - Accent6 3 2" xfId="731"/>
    <cellStyle name="20% - Accent6 3 2 2" xfId="23454"/>
    <cellStyle name="20% - Accent6 3 20" xfId="4475"/>
    <cellStyle name="20% - Accent6 3 21" xfId="4476"/>
    <cellStyle name="20% - Accent6 3 22" xfId="4477"/>
    <cellStyle name="20% - Accent6 3 23" xfId="4478"/>
    <cellStyle name="20% - Accent6 3 24" xfId="4479"/>
    <cellStyle name="20% - Accent6 3 25" xfId="4480"/>
    <cellStyle name="20% - Accent6 3 26" xfId="3876"/>
    <cellStyle name="20% - Accent6 3 27" xfId="10401"/>
    <cellStyle name="20% - Accent6 3 28" xfId="4310"/>
    <cellStyle name="20% - Accent6 3 29" xfId="10775"/>
    <cellStyle name="20% - Accent6 3 3" xfId="732"/>
    <cellStyle name="20% - Accent6 3 3 2" xfId="23455"/>
    <cellStyle name="20% - Accent6 3 30" xfId="5158"/>
    <cellStyle name="20% - Accent6 3 31" xfId="11440"/>
    <cellStyle name="20% - Accent6 3 32" xfId="6252"/>
    <cellStyle name="20% - Accent6 3 33" xfId="12781"/>
    <cellStyle name="20% - Accent6 3 34" xfId="13880"/>
    <cellStyle name="20% - Accent6 3 35" xfId="15314"/>
    <cellStyle name="20% - Accent6 3 36" xfId="22024"/>
    <cellStyle name="20% - Accent6 3 37" xfId="22063"/>
    <cellStyle name="20% - Accent6 3 38" xfId="22169"/>
    <cellStyle name="20% - Accent6 3 39" xfId="22351"/>
    <cellStyle name="20% - Accent6 3 4" xfId="733"/>
    <cellStyle name="20% - Accent6 3 4 2" xfId="23456"/>
    <cellStyle name="20% - Accent6 3 40" xfId="22165"/>
    <cellStyle name="20% - Accent6 3 41" xfId="22355"/>
    <cellStyle name="20% - Accent6 3 42" xfId="22160"/>
    <cellStyle name="20% - Accent6 3 43" xfId="22360"/>
    <cellStyle name="20% - Accent6 3 44" xfId="22157"/>
    <cellStyle name="20% - Accent6 3 45" xfId="22363"/>
    <cellStyle name="20% - Accent6 3 46" xfId="22153"/>
    <cellStyle name="20% - Accent6 3 47" xfId="22367"/>
    <cellStyle name="20% - Accent6 3 48" xfId="22499"/>
    <cellStyle name="20% - Accent6 3 49" xfId="22598"/>
    <cellStyle name="20% - Accent6 3 5" xfId="734"/>
    <cellStyle name="20% - Accent6 3 5 2" xfId="23457"/>
    <cellStyle name="20% - Accent6 3 50" xfId="22581"/>
    <cellStyle name="20% - Accent6 3 51" xfId="22617"/>
    <cellStyle name="20% - Accent6 3 52" xfId="22544"/>
    <cellStyle name="20% - Accent6 3 53" xfId="22688"/>
    <cellStyle name="20% - Accent6 3 54" xfId="22736"/>
    <cellStyle name="20% - Accent6 3 55" xfId="22802"/>
    <cellStyle name="20% - Accent6 3 56" xfId="22873"/>
    <cellStyle name="20% - Accent6 3 57" xfId="22721"/>
    <cellStyle name="20% - Accent6 3 58" xfId="23879"/>
    <cellStyle name="20% - Accent6 3 59" xfId="23925"/>
    <cellStyle name="20% - Accent6 3 6" xfId="735"/>
    <cellStyle name="20% - Accent6 3 6 2" xfId="23458"/>
    <cellStyle name="20% - Accent6 3 60" xfId="23970"/>
    <cellStyle name="20% - Accent6 3 61" xfId="23996"/>
    <cellStyle name="20% - Accent6 3 62" xfId="24265"/>
    <cellStyle name="20% - Accent6 3 63" xfId="24316"/>
    <cellStyle name="20% - Accent6 3 64" xfId="24345"/>
    <cellStyle name="20% - Accent6 3 65" xfId="24374"/>
    <cellStyle name="20% - Accent6 3 66" xfId="24407"/>
    <cellStyle name="20% - Accent6 3 67" xfId="24761"/>
    <cellStyle name="20% - Accent6 3 68" xfId="25462"/>
    <cellStyle name="20% - Accent6 3 69" xfId="25640"/>
    <cellStyle name="20% - Accent6 3 7" xfId="736"/>
    <cellStyle name="20% - Accent6 3 70" xfId="26734"/>
    <cellStyle name="20% - Accent6 3 71" xfId="26522"/>
    <cellStyle name="20% - Accent6 3 72" xfId="25941"/>
    <cellStyle name="20% - Accent6 3 73" xfId="27903"/>
    <cellStyle name="20% - Accent6 3 74" xfId="26540"/>
    <cellStyle name="20% - Accent6 3 75" xfId="27351"/>
    <cellStyle name="20% - Accent6 3 76" xfId="30535"/>
    <cellStyle name="20% - Accent6 3 77" xfId="29187"/>
    <cellStyle name="20% - Accent6 3 78" xfId="26897"/>
    <cellStyle name="20% - Accent6 3 79" xfId="26409"/>
    <cellStyle name="20% - Accent6 3 8" xfId="737"/>
    <cellStyle name="20% - Accent6 3 80" xfId="29599"/>
    <cellStyle name="20% - Accent6 3 81" xfId="25864"/>
    <cellStyle name="20% - Accent6 3 82" xfId="30120"/>
    <cellStyle name="20% - Accent6 3 83" xfId="27496"/>
    <cellStyle name="20% - Accent6 3 84" xfId="30538"/>
    <cellStyle name="20% - Accent6 3 85" xfId="31752"/>
    <cellStyle name="20% - Accent6 3 86" xfId="31863"/>
    <cellStyle name="20% - Accent6 3 87" xfId="31807"/>
    <cellStyle name="20% - Accent6 3 88" xfId="31810"/>
    <cellStyle name="20% - Accent6 3 89" xfId="31916"/>
    <cellStyle name="20% - Accent6 3 9" xfId="738"/>
    <cellStyle name="20% - Accent6 3 90" xfId="31965"/>
    <cellStyle name="20% - Accent6 3_Pricing" xfId="4488"/>
    <cellStyle name="20% - Accent6 4" xfId="739"/>
    <cellStyle name="20% - Accent6 4 10" xfId="4490"/>
    <cellStyle name="20% - Accent6 4 11" xfId="4491"/>
    <cellStyle name="20% - Accent6 4 12" xfId="4492"/>
    <cellStyle name="20% - Accent6 4 13" xfId="4493"/>
    <cellStyle name="20% - Accent6 4 14" xfId="4494"/>
    <cellStyle name="20% - Accent6 4 15" xfId="4495"/>
    <cellStyle name="20% - Accent6 4 16" xfId="4496"/>
    <cellStyle name="20% - Accent6 4 17" xfId="4497"/>
    <cellStyle name="20% - Accent6 4 18" xfId="4498"/>
    <cellStyle name="20% - Accent6 4 19" xfId="4499"/>
    <cellStyle name="20% - Accent6 4 2" xfId="740"/>
    <cellStyle name="20% - Accent6 4 2 2" xfId="23459"/>
    <cellStyle name="20% - Accent6 4 20" xfId="4501"/>
    <cellStyle name="20% - Accent6 4 21" xfId="4502"/>
    <cellStyle name="20% - Accent6 4 22" xfId="4503"/>
    <cellStyle name="20% - Accent6 4 23" xfId="24590"/>
    <cellStyle name="20% - Accent6 4 24" xfId="25176"/>
    <cellStyle name="20% - Accent6 4 25" xfId="25948"/>
    <cellStyle name="20% - Accent6 4 26" xfId="25417"/>
    <cellStyle name="20% - Accent6 4 27" xfId="26506"/>
    <cellStyle name="20% - Accent6 4 28" xfId="25971"/>
    <cellStyle name="20% - Accent6 4 29" xfId="26671"/>
    <cellStyle name="20% - Accent6 4 3" xfId="741"/>
    <cellStyle name="20% - Accent6 4 3 2" xfId="23460"/>
    <cellStyle name="20% - Accent6 4 30" xfId="28198"/>
    <cellStyle name="20% - Accent6 4 31" xfId="28457"/>
    <cellStyle name="20% - Accent6 4 32" xfId="28701"/>
    <cellStyle name="20% - Accent6 4 33" xfId="28962"/>
    <cellStyle name="20% - Accent6 4 34" xfId="29212"/>
    <cellStyle name="20% - Accent6 4 35" xfId="29456"/>
    <cellStyle name="20% - Accent6 4 36" xfId="29688"/>
    <cellStyle name="20% - Accent6 4 37" xfId="30030"/>
    <cellStyle name="20% - Accent6 4 38" xfId="30718"/>
    <cellStyle name="20% - Accent6 4 39" xfId="28996"/>
    <cellStyle name="20% - Accent6 4 4" xfId="742"/>
    <cellStyle name="20% - Accent6 4 40" xfId="30532"/>
    <cellStyle name="20% - Accent6 4 41" xfId="25657"/>
    <cellStyle name="20% - Accent6 4 42" xfId="30891"/>
    <cellStyle name="20% - Accent6 4 43" xfId="31061"/>
    <cellStyle name="20% - Accent6 4 44" xfId="31218"/>
    <cellStyle name="20% - Accent6 4 45" xfId="31355"/>
    <cellStyle name="20% - Accent6 4 5" xfId="743"/>
    <cellStyle name="20% - Accent6 4 6" xfId="744"/>
    <cellStyle name="20% - Accent6 4 7" xfId="745"/>
    <cellStyle name="20% - Accent6 4 8" xfId="746"/>
    <cellStyle name="20% - Accent6 4 9" xfId="747"/>
    <cellStyle name="20% - Accent6 5" xfId="748"/>
    <cellStyle name="20% - Accent6 5 10" xfId="4512"/>
    <cellStyle name="20% - Accent6 5 11" xfId="4513"/>
    <cellStyle name="20% - Accent6 5 12" xfId="4514"/>
    <cellStyle name="20% - Accent6 5 13" xfId="4515"/>
    <cellStyle name="20% - Accent6 5 14" xfId="4516"/>
    <cellStyle name="20% - Accent6 5 15" xfId="4517"/>
    <cellStyle name="20% - Accent6 5 16" xfId="4518"/>
    <cellStyle name="20% - Accent6 5 17" xfId="4519"/>
    <cellStyle name="20% - Accent6 5 18" xfId="4520"/>
    <cellStyle name="20% - Accent6 5 19" xfId="4521"/>
    <cellStyle name="20% - Accent6 5 2" xfId="749"/>
    <cellStyle name="20% - Accent6 5 2 2" xfId="23461"/>
    <cellStyle name="20% - Accent6 5 20" xfId="4523"/>
    <cellStyle name="20% - Accent6 5 21" xfId="4524"/>
    <cellStyle name="20% - Accent6 5 22" xfId="4525"/>
    <cellStyle name="20% - Accent6 5 23" xfId="24591"/>
    <cellStyle name="20% - Accent6 5 24" xfId="25178"/>
    <cellStyle name="20% - Accent6 5 25" xfId="25946"/>
    <cellStyle name="20% - Accent6 5 26" xfId="26824"/>
    <cellStyle name="20% - Accent6 5 27" xfId="28206"/>
    <cellStyle name="20% - Accent6 5 28" xfId="28465"/>
    <cellStyle name="20% - Accent6 5 29" xfId="28709"/>
    <cellStyle name="20% - Accent6 5 3" xfId="750"/>
    <cellStyle name="20% - Accent6 5 3 2" xfId="23462"/>
    <cellStyle name="20% - Accent6 5 30" xfId="28970"/>
    <cellStyle name="20% - Accent6 5 31" xfId="29219"/>
    <cellStyle name="20% - Accent6 5 32" xfId="29463"/>
    <cellStyle name="20% - Accent6 5 33" xfId="29696"/>
    <cellStyle name="20% - Accent6 5 34" xfId="29910"/>
    <cellStyle name="20% - Accent6 5 35" xfId="30119"/>
    <cellStyle name="20% - Accent6 5 36" xfId="30332"/>
    <cellStyle name="20% - Accent6 5 37" xfId="30539"/>
    <cellStyle name="20% - Accent6 5 38" xfId="29350"/>
    <cellStyle name="20% - Accent6 5 39" xfId="30899"/>
    <cellStyle name="20% - Accent6 5 4" xfId="751"/>
    <cellStyle name="20% - Accent6 5 40" xfId="31067"/>
    <cellStyle name="20% - Accent6 5 41" xfId="31223"/>
    <cellStyle name="20% - Accent6 5 42" xfId="31360"/>
    <cellStyle name="20% - Accent6 5 43" xfId="31480"/>
    <cellStyle name="20% - Accent6 5 44" xfId="31590"/>
    <cellStyle name="20% - Accent6 5 45" xfId="31683"/>
    <cellStyle name="20% - Accent6 5 5" xfId="752"/>
    <cellStyle name="20% - Accent6 5 6" xfId="753"/>
    <cellStyle name="20% - Accent6 5 7" xfId="754"/>
    <cellStyle name="20% - Accent6 5 8" xfId="755"/>
    <cellStyle name="20% - Accent6 5 9" xfId="756"/>
    <cellStyle name="20% - Accent6 6" xfId="757"/>
    <cellStyle name="20% - Accent6 6 10" xfId="4534"/>
    <cellStyle name="20% - Accent6 6 11" xfId="4535"/>
    <cellStyle name="20% - Accent6 6 12" xfId="4536"/>
    <cellStyle name="20% - Accent6 6 13" xfId="4537"/>
    <cellStyle name="20% - Accent6 6 14" xfId="4538"/>
    <cellStyle name="20% - Accent6 6 15" xfId="4539"/>
    <cellStyle name="20% - Accent6 6 16" xfId="4540"/>
    <cellStyle name="20% - Accent6 6 17" xfId="4541"/>
    <cellStyle name="20% - Accent6 6 18" xfId="4542"/>
    <cellStyle name="20% - Accent6 6 19" xfId="4543"/>
    <cellStyle name="20% - Accent6 6 2" xfId="758"/>
    <cellStyle name="20% - Accent6 6 2 2" xfId="23463"/>
    <cellStyle name="20% - Accent6 6 20" xfId="4545"/>
    <cellStyle name="20% - Accent6 6 21" xfId="4546"/>
    <cellStyle name="20% - Accent6 6 22" xfId="4547"/>
    <cellStyle name="20% - Accent6 6 23" xfId="24592"/>
    <cellStyle name="20% - Accent6 6 24" xfId="25181"/>
    <cellStyle name="20% - Accent6 6 25" xfId="25943"/>
    <cellStyle name="20% - Accent6 6 26" xfId="27900"/>
    <cellStyle name="20% - Accent6 6 27" xfId="25185"/>
    <cellStyle name="20% - Accent6 6 28" xfId="25057"/>
    <cellStyle name="20% - Accent6 6 29" xfId="27133"/>
    <cellStyle name="20% - Accent6 6 3" xfId="759"/>
    <cellStyle name="20% - Accent6 6 3 2" xfId="23464"/>
    <cellStyle name="20% - Accent6 6 30" xfId="27100"/>
    <cellStyle name="20% - Accent6 6 31" xfId="27220"/>
    <cellStyle name="20% - Accent6 6 32" xfId="26183"/>
    <cellStyle name="20% - Accent6 6 33" xfId="26869"/>
    <cellStyle name="20% - Accent6 6 34" xfId="27590"/>
    <cellStyle name="20% - Accent6 6 35" xfId="26900"/>
    <cellStyle name="20% - Accent6 6 36" xfId="27693"/>
    <cellStyle name="20% - Accent6 6 37" xfId="29410"/>
    <cellStyle name="20% - Accent6 6 38" xfId="30398"/>
    <cellStyle name="20% - Accent6 6 39" xfId="28161"/>
    <cellStyle name="20% - Accent6 6 4" xfId="760"/>
    <cellStyle name="20% - Accent6 6 40" xfId="27275"/>
    <cellStyle name="20% - Accent6 6 41" xfId="26512"/>
    <cellStyle name="20% - Accent6 6 42" xfId="26560"/>
    <cellStyle name="20% - Accent6 6 43" xfId="25013"/>
    <cellStyle name="20% - Accent6 6 44" xfId="29820"/>
    <cellStyle name="20% - Accent6 6 45" xfId="29229"/>
    <cellStyle name="20% - Accent6 6 5" xfId="761"/>
    <cellStyle name="20% - Accent6 6 6" xfId="762"/>
    <cellStyle name="20% - Accent6 6 7" xfId="763"/>
    <cellStyle name="20% - Accent6 6 8" xfId="764"/>
    <cellStyle name="20% - Accent6 6 9" xfId="765"/>
    <cellStyle name="20% - Accent6 7" xfId="766"/>
    <cellStyle name="20% - Accent6 7 10" xfId="4556"/>
    <cellStyle name="20% - Accent6 7 11" xfId="4557"/>
    <cellStyle name="20% - Accent6 7 12" xfId="4558"/>
    <cellStyle name="20% - Accent6 7 13" xfId="4559"/>
    <cellStyle name="20% - Accent6 7 14" xfId="4560"/>
    <cellStyle name="20% - Accent6 7 15" xfId="4561"/>
    <cellStyle name="20% - Accent6 7 16" xfId="4562"/>
    <cellStyle name="20% - Accent6 7 17" xfId="4563"/>
    <cellStyle name="20% - Accent6 7 18" xfId="4564"/>
    <cellStyle name="20% - Accent6 7 19" xfId="4565"/>
    <cellStyle name="20% - Accent6 7 2" xfId="767"/>
    <cellStyle name="20% - Accent6 7 2 2" xfId="23465"/>
    <cellStyle name="20% - Accent6 7 20" xfId="4567"/>
    <cellStyle name="20% - Accent6 7 21" xfId="4568"/>
    <cellStyle name="20% - Accent6 7 22" xfId="4569"/>
    <cellStyle name="20% - Accent6 7 23" xfId="24593"/>
    <cellStyle name="20% - Accent6 7 24" xfId="25184"/>
    <cellStyle name="20% - Accent6 7 25" xfId="25940"/>
    <cellStyle name="20% - Accent6 7 26" xfId="26678"/>
    <cellStyle name="20% - Accent6 7 27" xfId="27610"/>
    <cellStyle name="20% - Accent6 7 28" xfId="25982"/>
    <cellStyle name="20% - Accent6 7 29" xfId="27889"/>
    <cellStyle name="20% - Accent6 7 3" xfId="768"/>
    <cellStyle name="20% - Accent6 7 3 2" xfId="23466"/>
    <cellStyle name="20% - Accent6 7 30" xfId="28193"/>
    <cellStyle name="20% - Accent6 7 31" xfId="28452"/>
    <cellStyle name="20% - Accent6 7 32" xfId="28696"/>
    <cellStyle name="20% - Accent6 7 33" xfId="28957"/>
    <cellStyle name="20% - Accent6 7 34" xfId="29207"/>
    <cellStyle name="20% - Accent6 7 35" xfId="29451"/>
    <cellStyle name="20% - Accent6 7 36" xfId="29683"/>
    <cellStyle name="20% - Accent6 7 37" xfId="28640"/>
    <cellStyle name="20% - Accent6 7 38" xfId="27415"/>
    <cellStyle name="20% - Accent6 7 39" xfId="26371"/>
    <cellStyle name="20% - Accent6 7 4" xfId="769"/>
    <cellStyle name="20% - Accent6 7 40" xfId="30253"/>
    <cellStyle name="20% - Accent6 7 41" xfId="28524"/>
    <cellStyle name="20% - Accent6 7 42" xfId="30886"/>
    <cellStyle name="20% - Accent6 7 43" xfId="31056"/>
    <cellStyle name="20% - Accent6 7 44" xfId="31213"/>
    <cellStyle name="20% - Accent6 7 45" xfId="31350"/>
    <cellStyle name="20% - Accent6 7 5" xfId="770"/>
    <cellStyle name="20% - Accent6 7 6" xfId="771"/>
    <cellStyle name="20% - Accent6 7 7" xfId="772"/>
    <cellStyle name="20% - Accent6 7 8" xfId="773"/>
    <cellStyle name="20% - Accent6 7 9" xfId="774"/>
    <cellStyle name="20% - Accent6 8" xfId="775"/>
    <cellStyle name="20% - Accent6 8 10" xfId="25187"/>
    <cellStyle name="20% - Accent6 8 11" xfId="25937"/>
    <cellStyle name="20% - Accent6 8 12" xfId="26867"/>
    <cellStyle name="20% - Accent6 8 13" xfId="28211"/>
    <cellStyle name="20% - Accent6 8 14" xfId="28470"/>
    <cellStyle name="20% - Accent6 8 15" xfId="28714"/>
    <cellStyle name="20% - Accent6 8 16" xfId="28974"/>
    <cellStyle name="20% - Accent6 8 17" xfId="29223"/>
    <cellStyle name="20% - Accent6 8 18" xfId="29466"/>
    <cellStyle name="20% - Accent6 8 19" xfId="29701"/>
    <cellStyle name="20% - Accent6 8 2" xfId="776"/>
    <cellStyle name="20% - Accent6 8 2 2" xfId="23468"/>
    <cellStyle name="20% - Accent6 8 20" xfId="29915"/>
    <cellStyle name="20% - Accent6 8 21" xfId="30121"/>
    <cellStyle name="20% - Accent6 8 22" xfId="30337"/>
    <cellStyle name="20% - Accent6 8 23" xfId="29530"/>
    <cellStyle name="20% - Accent6 8 24" xfId="30719"/>
    <cellStyle name="20% - Accent6 8 25" xfId="30902"/>
    <cellStyle name="20% - Accent6 8 26" xfId="31070"/>
    <cellStyle name="20% - Accent6 8 27" xfId="31225"/>
    <cellStyle name="20% - Accent6 8 28" xfId="31362"/>
    <cellStyle name="20% - Accent6 8 29" xfId="31481"/>
    <cellStyle name="20% - Accent6 8 3" xfId="4579"/>
    <cellStyle name="20% - Accent6 8 30" xfId="31591"/>
    <cellStyle name="20% - Accent6 8 31" xfId="31684"/>
    <cellStyle name="20% - Accent6 8 4" xfId="4580"/>
    <cellStyle name="20% - Accent6 8 5" xfId="4581"/>
    <cellStyle name="20% - Accent6 8 6" xfId="22970"/>
    <cellStyle name="20% - Accent6 8 7" xfId="23467"/>
    <cellStyle name="20% - Accent6 8 8" xfId="24137"/>
    <cellStyle name="20% - Accent6 8 9" xfId="24594"/>
    <cellStyle name="20% - Accent6 8_Upload" xfId="777"/>
    <cellStyle name="20% - Accent6 9" xfId="778"/>
    <cellStyle name="20% - Accent6 9 10" xfId="25189"/>
    <cellStyle name="20% - Accent6 9 11" xfId="25935"/>
    <cellStyle name="20% - Accent6 9 12" xfId="25421"/>
    <cellStyle name="20% - Accent6 9 13" xfId="26369"/>
    <cellStyle name="20% - Accent6 9 14" xfId="25970"/>
    <cellStyle name="20% - Accent6 9 15" xfId="26828"/>
    <cellStyle name="20% - Accent6 9 16" xfId="25696"/>
    <cellStyle name="20% - Accent6 9 17" xfId="26721"/>
    <cellStyle name="20% - Accent6 9 18" xfId="28280"/>
    <cellStyle name="20% - Accent6 9 19" xfId="28537"/>
    <cellStyle name="20% - Accent6 9 2" xfId="779"/>
    <cellStyle name="20% - Accent6 9 2 2" xfId="23470"/>
    <cellStyle name="20% - Accent6 9 20" xfId="28781"/>
    <cellStyle name="20% - Accent6 9 21" xfId="29043"/>
    <cellStyle name="20% - Accent6 9 22" xfId="29291"/>
    <cellStyle name="20% - Accent6 9 23" xfId="25279"/>
    <cellStyle name="20% - Accent6 9 24" xfId="30720"/>
    <cellStyle name="20% - Accent6 9 25" xfId="30327"/>
    <cellStyle name="20% - Accent6 9 26" xfId="29436"/>
    <cellStyle name="20% - Accent6 9 27" xfId="29488"/>
    <cellStyle name="20% - Accent6 9 28" xfId="30594"/>
    <cellStyle name="20% - Accent6 9 29" xfId="30773"/>
    <cellStyle name="20% - Accent6 9 3" xfId="4585"/>
    <cellStyle name="20% - Accent6 9 30" xfId="30949"/>
    <cellStyle name="20% - Accent6 9 31" xfId="31114"/>
    <cellStyle name="20% - Accent6 9 4" xfId="4586"/>
    <cellStyle name="20% - Accent6 9 5" xfId="4587"/>
    <cellStyle name="20% - Accent6 9 6" xfId="22969"/>
    <cellStyle name="20% - Accent6 9 7" xfId="23469"/>
    <cellStyle name="20% - Accent6 9 8" xfId="24138"/>
    <cellStyle name="20% - Accent6 9 9" xfId="24595"/>
    <cellStyle name="20% - Accent6 9_Upload" xfId="780"/>
    <cellStyle name="40% - Accent1" xfId="32008" builtinId="31" customBuiltin="1"/>
    <cellStyle name="40% - Accent1 10" xfId="781"/>
    <cellStyle name="40% - Accent1 10 10" xfId="25191"/>
    <cellStyle name="40% - Accent1 10 11" xfId="25933"/>
    <cellStyle name="40% - Accent1 10 12" xfId="26679"/>
    <cellStyle name="40% - Accent1 10 13" xfId="26499"/>
    <cellStyle name="40% - Accent1 10 14" xfId="27566"/>
    <cellStyle name="40% - Accent1 10 15" xfId="26438"/>
    <cellStyle name="40% - Accent1 10 16" xfId="24900"/>
    <cellStyle name="40% - Accent1 10 17" xfId="27082"/>
    <cellStyle name="40% - Accent1 10 18" xfId="27540"/>
    <cellStyle name="40% - Accent1 10 19" xfId="26358"/>
    <cellStyle name="40% - Accent1 10 2" xfId="782"/>
    <cellStyle name="40% - Accent1 10 2 2" xfId="23472"/>
    <cellStyle name="40% - Accent1 10 20" xfId="27303"/>
    <cellStyle name="40% - Accent1 10 21" xfId="26415"/>
    <cellStyle name="40% - Accent1 10 22" xfId="27417"/>
    <cellStyle name="40% - Accent1 10 23" xfId="26394"/>
    <cellStyle name="40% - Accent1 10 24" xfId="29760"/>
    <cellStyle name="40% - Accent1 10 25" xfId="28448"/>
    <cellStyle name="40% - Accent1 10 26" xfId="29935"/>
    <cellStyle name="40% - Accent1 10 27" xfId="27400"/>
    <cellStyle name="40% - Accent1 10 28" xfId="27492"/>
    <cellStyle name="40% - Accent1 10 29" xfId="30230"/>
    <cellStyle name="40% - Accent1 10 3" xfId="4591"/>
    <cellStyle name="40% - Accent1 10 30" xfId="29543"/>
    <cellStyle name="40% - Accent1 10 31" xfId="25926"/>
    <cellStyle name="40% - Accent1 10 4" xfId="4592"/>
    <cellStyle name="40% - Accent1 10 5" xfId="4593"/>
    <cellStyle name="40% - Accent1 10 6" xfId="22968"/>
    <cellStyle name="40% - Accent1 10 7" xfId="23471"/>
    <cellStyle name="40% - Accent1 10 8" xfId="24139"/>
    <cellStyle name="40% - Accent1 10 9" xfId="24596"/>
    <cellStyle name="40% - Accent1 10_Upload" xfId="783"/>
    <cellStyle name="40% - Accent1 11" xfId="784"/>
    <cellStyle name="40% - Accent1 11 10" xfId="25193"/>
    <cellStyle name="40% - Accent1 11 11" xfId="25931"/>
    <cellStyle name="40% - Accent1 11 12" xfId="26635"/>
    <cellStyle name="40% - Accent1 11 13" xfId="25685"/>
    <cellStyle name="40% - Accent1 11 14" xfId="25499"/>
    <cellStyle name="40% - Accent1 11 15" xfId="27630"/>
    <cellStyle name="40% - Accent1 11 16" xfId="27724"/>
    <cellStyle name="40% - Accent1 11 17" xfId="28040"/>
    <cellStyle name="40% - Accent1 11 18" xfId="26401"/>
    <cellStyle name="40% - Accent1 11 19" xfId="26153"/>
    <cellStyle name="40% - Accent1 11 2" xfId="785"/>
    <cellStyle name="40% - Accent1 11 2 2" xfId="23474"/>
    <cellStyle name="40% - Accent1 11 20" xfId="26864"/>
    <cellStyle name="40% - Accent1 11 21" xfId="25130"/>
    <cellStyle name="40% - Accent1 11 22" xfId="26349"/>
    <cellStyle name="40% - Accent1 11 23" xfId="30252"/>
    <cellStyle name="40% - Accent1 11 24" xfId="25830"/>
    <cellStyle name="40% - Accent1 11 25" xfId="30210"/>
    <cellStyle name="40% - Accent1 11 26" xfId="29397"/>
    <cellStyle name="40% - Accent1 11 27" xfId="30330"/>
    <cellStyle name="40% - Accent1 11 28" xfId="26643"/>
    <cellStyle name="40% - Accent1 11 29" xfId="27833"/>
    <cellStyle name="40% - Accent1 11 3" xfId="4597"/>
    <cellStyle name="40% - Accent1 11 30" xfId="29177"/>
    <cellStyle name="40% - Accent1 11 31" xfId="29616"/>
    <cellStyle name="40% - Accent1 11 4" xfId="4598"/>
    <cellStyle name="40% - Accent1 11 5" xfId="4599"/>
    <cellStyle name="40% - Accent1 11 6" xfId="22967"/>
    <cellStyle name="40% - Accent1 11 7" xfId="23473"/>
    <cellStyle name="40% - Accent1 11 8" xfId="24140"/>
    <cellStyle name="40% - Accent1 11 9" xfId="24597"/>
    <cellStyle name="40% - Accent1 11_Upload" xfId="786"/>
    <cellStyle name="40% - Accent1 12" xfId="787"/>
    <cellStyle name="40% - Accent1 12 10" xfId="25195"/>
    <cellStyle name="40% - Accent1 12 11" xfId="25929"/>
    <cellStyle name="40% - Accent1 12 12" xfId="26292"/>
    <cellStyle name="40% - Accent1 12 13" xfId="27795"/>
    <cellStyle name="40% - Accent1 12 14" xfId="28107"/>
    <cellStyle name="40% - Accent1 12 15" xfId="28366"/>
    <cellStyle name="40% - Accent1 12 16" xfId="28612"/>
    <cellStyle name="40% - Accent1 12 17" xfId="28861"/>
    <cellStyle name="40% - Accent1 12 18" xfId="29118"/>
    <cellStyle name="40% - Accent1 12 19" xfId="29369"/>
    <cellStyle name="40% - Accent1 12 2" xfId="788"/>
    <cellStyle name="40% - Accent1 12 2 2" xfId="23476"/>
    <cellStyle name="40% - Accent1 12 20" xfId="29602"/>
    <cellStyle name="40% - Accent1 12 21" xfId="29827"/>
    <cellStyle name="40% - Accent1 12 22" xfId="30040"/>
    <cellStyle name="40% - Accent1 12 23" xfId="26150"/>
    <cellStyle name="40% - Accent1 12 24" xfId="30463"/>
    <cellStyle name="40% - Accent1 12 25" xfId="27656"/>
    <cellStyle name="40% - Accent1 12 26" xfId="30828"/>
    <cellStyle name="40% - Accent1 12 27" xfId="31002"/>
    <cellStyle name="40% - Accent1 12 28" xfId="31165"/>
    <cellStyle name="40% - Accent1 12 29" xfId="31310"/>
    <cellStyle name="40% - Accent1 12 3" xfId="4603"/>
    <cellStyle name="40% - Accent1 12 30" xfId="31436"/>
    <cellStyle name="40% - Accent1 12 31" xfId="31546"/>
    <cellStyle name="40% - Accent1 12 4" xfId="4604"/>
    <cellStyle name="40% - Accent1 12 5" xfId="4605"/>
    <cellStyle name="40% - Accent1 12 6" xfId="22966"/>
    <cellStyle name="40% - Accent1 12 7" xfId="23475"/>
    <cellStyle name="40% - Accent1 12 8" xfId="24141"/>
    <cellStyle name="40% - Accent1 12 9" xfId="24598"/>
    <cellStyle name="40% - Accent1 12_Upload" xfId="789"/>
    <cellStyle name="40% - Accent1 13" xfId="790"/>
    <cellStyle name="40% - Accent1 13 10" xfId="25196"/>
    <cellStyle name="40% - Accent1 13 11" xfId="25927"/>
    <cellStyle name="40% - Accent1 13 12" xfId="27907"/>
    <cellStyle name="40% - Accent1 13 13" xfId="26959"/>
    <cellStyle name="40% - Accent1 13 14" xfId="25103"/>
    <cellStyle name="40% - Accent1 13 15" xfId="26929"/>
    <cellStyle name="40% - Accent1 13 16" xfId="27705"/>
    <cellStyle name="40% - Accent1 13 17" xfId="24839"/>
    <cellStyle name="40% - Accent1 13 18" xfId="27090"/>
    <cellStyle name="40% - Accent1 13 19" xfId="27504"/>
    <cellStyle name="40% - Accent1 13 2" xfId="791"/>
    <cellStyle name="40% - Accent1 13 2 2" xfId="23478"/>
    <cellStyle name="40% - Accent1 13 20" xfId="26480"/>
    <cellStyle name="40% - Accent1 13 21" xfId="28064"/>
    <cellStyle name="40% - Accent1 13 22" xfId="26402"/>
    <cellStyle name="40% - Accent1 13 23" xfId="30541"/>
    <cellStyle name="40% - Accent1 13 24" xfId="25739"/>
    <cellStyle name="40% - Accent1 13 25" xfId="26392"/>
    <cellStyle name="40% - Accent1 13 26" xfId="27470"/>
    <cellStyle name="40% - Accent1 13 27" xfId="28826"/>
    <cellStyle name="40% - Accent1 13 28" xfId="28377"/>
    <cellStyle name="40% - Accent1 13 29" xfId="27056"/>
    <cellStyle name="40% - Accent1 13 3" xfId="4609"/>
    <cellStyle name="40% - Accent1 13 30" xfId="30222"/>
    <cellStyle name="40% - Accent1 13 31" xfId="25260"/>
    <cellStyle name="40% - Accent1 13 4" xfId="4610"/>
    <cellStyle name="40% - Accent1 13 5" xfId="4611"/>
    <cellStyle name="40% - Accent1 13 6" xfId="22965"/>
    <cellStyle name="40% - Accent1 13 7" xfId="23477"/>
    <cellStyle name="40% - Accent1 13 8" xfId="24142"/>
    <cellStyle name="40% - Accent1 13 9" xfId="24599"/>
    <cellStyle name="40% - Accent1 13_Upload" xfId="792"/>
    <cellStyle name="40% - Accent1 14" xfId="793"/>
    <cellStyle name="40% - Accent1 14 10" xfId="25198"/>
    <cellStyle name="40% - Accent1 14 11" xfId="25925"/>
    <cellStyle name="40% - Accent1 14 12" xfId="26820"/>
    <cellStyle name="40% - Accent1 14 13" xfId="28212"/>
    <cellStyle name="40% - Accent1 14 14" xfId="28471"/>
    <cellStyle name="40% - Accent1 14 15" xfId="28715"/>
    <cellStyle name="40% - Accent1 14 16" xfId="28975"/>
    <cellStyle name="40% - Accent1 14 17" xfId="29224"/>
    <cellStyle name="40% - Accent1 14 18" xfId="29467"/>
    <cellStyle name="40% - Accent1 14 19" xfId="29702"/>
    <cellStyle name="40% - Accent1 14 2" xfId="794"/>
    <cellStyle name="40% - Accent1 14 2 2" xfId="23480"/>
    <cellStyle name="40% - Accent1 14 20" xfId="29916"/>
    <cellStyle name="40% - Accent1 14 21" xfId="30122"/>
    <cellStyle name="40% - Accent1 14 22" xfId="30338"/>
    <cellStyle name="40% - Accent1 14 23" xfId="30543"/>
    <cellStyle name="40% - Accent1 14 24" xfId="27837"/>
    <cellStyle name="40% - Accent1 14 25" xfId="30903"/>
    <cellStyle name="40% - Accent1 14 26" xfId="31071"/>
    <cellStyle name="40% - Accent1 14 27" xfId="31226"/>
    <cellStyle name="40% - Accent1 14 28" xfId="31363"/>
    <cellStyle name="40% - Accent1 14 29" xfId="31482"/>
    <cellStyle name="40% - Accent1 14 3" xfId="4615"/>
    <cellStyle name="40% - Accent1 14 30" xfId="31592"/>
    <cellStyle name="40% - Accent1 14 31" xfId="31685"/>
    <cellStyle name="40% - Accent1 14 4" xfId="4616"/>
    <cellStyle name="40% - Accent1 14 5" xfId="4617"/>
    <cellStyle name="40% - Accent1 14 6" xfId="22964"/>
    <cellStyle name="40% - Accent1 14 7" xfId="23479"/>
    <cellStyle name="40% - Accent1 14 8" xfId="24143"/>
    <cellStyle name="40% - Accent1 14 9" xfId="24600"/>
    <cellStyle name="40% - Accent1 14_Upload" xfId="795"/>
    <cellStyle name="40% - Accent1 15" xfId="796"/>
    <cellStyle name="40% - Accent1 15 10" xfId="25200"/>
    <cellStyle name="40% - Accent1 15 11" xfId="25923"/>
    <cellStyle name="40% - Accent1 15 12" xfId="26863"/>
    <cellStyle name="40% - Accent1 15 13" xfId="28214"/>
    <cellStyle name="40% - Accent1 15 14" xfId="28473"/>
    <cellStyle name="40% - Accent1 15 15" xfId="28717"/>
    <cellStyle name="40% - Accent1 15 16" xfId="28978"/>
    <cellStyle name="40% - Accent1 15 17" xfId="29227"/>
    <cellStyle name="40% - Accent1 15 18" xfId="29470"/>
    <cellStyle name="40% - Accent1 15 19" xfId="29705"/>
    <cellStyle name="40% - Accent1 15 2" xfId="797"/>
    <cellStyle name="40% - Accent1 15 2 2" xfId="23482"/>
    <cellStyle name="40% - Accent1 15 20" xfId="29918"/>
    <cellStyle name="40% - Accent1 15 21" xfId="30124"/>
    <cellStyle name="40% - Accent1 15 22" xfId="30341"/>
    <cellStyle name="40% - Accent1 15 23" xfId="29412"/>
    <cellStyle name="40% - Accent1 15 24" xfId="30721"/>
    <cellStyle name="40% - Accent1 15 25" xfId="30905"/>
    <cellStyle name="40% - Accent1 15 26" xfId="31073"/>
    <cellStyle name="40% - Accent1 15 27" xfId="31228"/>
    <cellStyle name="40% - Accent1 15 28" xfId="31365"/>
    <cellStyle name="40% - Accent1 15 29" xfId="31484"/>
    <cellStyle name="40% - Accent1 15 3" xfId="4621"/>
    <cellStyle name="40% - Accent1 15 30" xfId="31594"/>
    <cellStyle name="40% - Accent1 15 31" xfId="31687"/>
    <cellStyle name="40% - Accent1 15 4" xfId="4622"/>
    <cellStyle name="40% - Accent1 15 5" xfId="4623"/>
    <cellStyle name="40% - Accent1 15 6" xfId="22963"/>
    <cellStyle name="40% - Accent1 15 7" xfId="23481"/>
    <cellStyle name="40% - Accent1 15 8" xfId="24144"/>
    <cellStyle name="40% - Accent1 15 9" xfId="24601"/>
    <cellStyle name="40% - Accent1 15_Upload" xfId="798"/>
    <cellStyle name="40% - Accent1 16" xfId="799"/>
    <cellStyle name="40% - Accent1 16 10" xfId="25202"/>
    <cellStyle name="40% - Accent1 16 11" xfId="25921"/>
    <cellStyle name="40% - Accent1 16 12" xfId="25425"/>
    <cellStyle name="40% - Accent1 16 13" xfId="25143"/>
    <cellStyle name="40% - Accent1 16 14" xfId="24863"/>
    <cellStyle name="40% - Accent1 16 15" xfId="24968"/>
    <cellStyle name="40% - Accent1 16 16" xfId="26143"/>
    <cellStyle name="40% - Accent1 16 17" xfId="26570"/>
    <cellStyle name="40% - Accent1 16 18" xfId="28150"/>
    <cellStyle name="40% - Accent1 16 19" xfId="28410"/>
    <cellStyle name="40% - Accent1 16 2" xfId="800"/>
    <cellStyle name="40% - Accent1 16 2 2" xfId="23484"/>
    <cellStyle name="40% - Accent1 16 20" xfId="28653"/>
    <cellStyle name="40% - Accent1 16 21" xfId="28907"/>
    <cellStyle name="40% - Accent1 16 22" xfId="29163"/>
    <cellStyle name="40% - Accent1 16 23" xfId="26459"/>
    <cellStyle name="40% - Accent1 16 24" xfId="30724"/>
    <cellStyle name="40% - Accent1 16 25" xfId="26149"/>
    <cellStyle name="40% - Accent1 16 26" xfId="27895"/>
    <cellStyle name="40% - Accent1 16 27" xfId="24816"/>
    <cellStyle name="40% - Accent1 16 28" xfId="30496"/>
    <cellStyle name="40% - Accent1 16 29" xfId="26647"/>
    <cellStyle name="40% - Accent1 16 3" xfId="4627"/>
    <cellStyle name="40% - Accent1 16 30" xfId="30855"/>
    <cellStyle name="40% - Accent1 16 31" xfId="31026"/>
    <cellStyle name="40% - Accent1 16 4" xfId="4628"/>
    <cellStyle name="40% - Accent1 16 5" xfId="4629"/>
    <cellStyle name="40% - Accent1 16 6" xfId="22962"/>
    <cellStyle name="40% - Accent1 16 7" xfId="23483"/>
    <cellStyle name="40% - Accent1 16 8" xfId="24145"/>
    <cellStyle name="40% - Accent1 16 9" xfId="24602"/>
    <cellStyle name="40% - Accent1 16_Upload" xfId="801"/>
    <cellStyle name="40% - Accent1 17" xfId="802"/>
    <cellStyle name="40% - Accent1 17 10" xfId="25204"/>
    <cellStyle name="40% - Accent1 17 11" xfId="25920"/>
    <cellStyle name="40% - Accent1 17 12" xfId="26293"/>
    <cellStyle name="40% - Accent1 17 13" xfId="25308"/>
    <cellStyle name="40% - Accent1 17 14" xfId="27578"/>
    <cellStyle name="40% - Accent1 17 15" xfId="27184"/>
    <cellStyle name="40% - Accent1 17 16" xfId="25068"/>
    <cellStyle name="40% - Accent1 17 17" xfId="26044"/>
    <cellStyle name="40% - Accent1 17 18" xfId="27871"/>
    <cellStyle name="40% - Accent1 17 19" xfId="25192"/>
    <cellStyle name="40% - Accent1 17 2" xfId="803"/>
    <cellStyle name="40% - Accent1 17 2 2" xfId="23486"/>
    <cellStyle name="40% - Accent1 17 20" xfId="25919"/>
    <cellStyle name="40% - Accent1 17 21" xfId="26680"/>
    <cellStyle name="40% - Accent1 17 22" xfId="27614"/>
    <cellStyle name="40% - Accent1 17 23" xfId="30542"/>
    <cellStyle name="40% - Accent1 17 24" xfId="26155"/>
    <cellStyle name="40% - Accent1 17 25" xfId="26732"/>
    <cellStyle name="40% - Accent1 17 26" xfId="25954"/>
    <cellStyle name="40% - Accent1 17 27" xfId="28849"/>
    <cellStyle name="40% - Accent1 17 28" xfId="29038"/>
    <cellStyle name="40% - Accent1 17 29" xfId="25139"/>
    <cellStyle name="40% - Accent1 17 3" xfId="4633"/>
    <cellStyle name="40% - Accent1 17 30" xfId="26664"/>
    <cellStyle name="40% - Accent1 17 31" xfId="25847"/>
    <cellStyle name="40% - Accent1 17 4" xfId="4634"/>
    <cellStyle name="40% - Accent1 17 5" xfId="4635"/>
    <cellStyle name="40% - Accent1 17 6" xfId="22961"/>
    <cellStyle name="40% - Accent1 17 7" xfId="23485"/>
    <cellStyle name="40% - Accent1 17 8" xfId="24146"/>
    <cellStyle name="40% - Accent1 17 9" xfId="24603"/>
    <cellStyle name="40% - Accent1 17_Upload" xfId="804"/>
    <cellStyle name="40% - Accent1 18" xfId="805"/>
    <cellStyle name="40% - Accent1 18 10" xfId="25206"/>
    <cellStyle name="40% - Accent1 18 11" xfId="25918"/>
    <cellStyle name="40% - Accent1 18 12" xfId="26819"/>
    <cellStyle name="40% - Accent1 18 13" xfId="28213"/>
    <cellStyle name="40% - Accent1 18 14" xfId="28472"/>
    <cellStyle name="40% - Accent1 18 15" xfId="28716"/>
    <cellStyle name="40% - Accent1 18 16" xfId="28977"/>
    <cellStyle name="40% - Accent1 18 17" xfId="29226"/>
    <cellStyle name="40% - Accent1 18 18" xfId="29469"/>
    <cellStyle name="40% - Accent1 18 19" xfId="29704"/>
    <cellStyle name="40% - Accent1 18 2" xfId="806"/>
    <cellStyle name="40% - Accent1 18 2 2" xfId="23488"/>
    <cellStyle name="40% - Accent1 18 20" xfId="29917"/>
    <cellStyle name="40% - Accent1 18 21" xfId="30123"/>
    <cellStyle name="40% - Accent1 18 22" xfId="30340"/>
    <cellStyle name="40% - Accent1 18 23" xfId="30544"/>
    <cellStyle name="40% - Accent1 18 24" xfId="28385"/>
    <cellStyle name="40% - Accent1 18 25" xfId="30904"/>
    <cellStyle name="40% - Accent1 18 26" xfId="31072"/>
    <cellStyle name="40% - Accent1 18 27" xfId="31227"/>
    <cellStyle name="40% - Accent1 18 28" xfId="31364"/>
    <cellStyle name="40% - Accent1 18 29" xfId="31483"/>
    <cellStyle name="40% - Accent1 18 3" xfId="4639"/>
    <cellStyle name="40% - Accent1 18 30" xfId="31593"/>
    <cellStyle name="40% - Accent1 18 31" xfId="31686"/>
    <cellStyle name="40% - Accent1 18 4" xfId="4640"/>
    <cellStyle name="40% - Accent1 18 5" xfId="4641"/>
    <cellStyle name="40% - Accent1 18 6" xfId="22960"/>
    <cellStyle name="40% - Accent1 18 7" xfId="23487"/>
    <cellStyle name="40% - Accent1 18 8" xfId="24147"/>
    <cellStyle name="40% - Accent1 18 9" xfId="24604"/>
    <cellStyle name="40% - Accent1 18_Upload" xfId="807"/>
    <cellStyle name="40% - Accent1 19" xfId="808"/>
    <cellStyle name="40% - Accent1 19 10" xfId="25208"/>
    <cellStyle name="40% - Accent1 19 11" xfId="24817"/>
    <cellStyle name="40% - Accent1 19 12" xfId="26861"/>
    <cellStyle name="40% - Accent1 19 13" xfId="28216"/>
    <cellStyle name="40% - Accent1 19 14" xfId="28475"/>
    <cellStyle name="40% - Accent1 19 15" xfId="28718"/>
    <cellStyle name="40% - Accent1 19 16" xfId="28979"/>
    <cellStyle name="40% - Accent1 19 17" xfId="29228"/>
    <cellStyle name="40% - Accent1 19 18" xfId="29472"/>
    <cellStyle name="40% - Accent1 19 19" xfId="29706"/>
    <cellStyle name="40% - Accent1 19 2" xfId="809"/>
    <cellStyle name="40% - Accent1 19 2 2" xfId="23490"/>
    <cellStyle name="40% - Accent1 19 20" xfId="29920"/>
    <cellStyle name="40% - Accent1 19 21" xfId="30125"/>
    <cellStyle name="40% - Accent1 19 22" xfId="30343"/>
    <cellStyle name="40% - Accent1 19 23" xfId="28000"/>
    <cellStyle name="40% - Accent1 19 24" xfId="30723"/>
    <cellStyle name="40% - Accent1 19 25" xfId="30906"/>
    <cellStyle name="40% - Accent1 19 26" xfId="31074"/>
    <cellStyle name="40% - Accent1 19 27" xfId="31229"/>
    <cellStyle name="40% - Accent1 19 28" xfId="31366"/>
    <cellStyle name="40% - Accent1 19 29" xfId="31485"/>
    <cellStyle name="40% - Accent1 19 3" xfId="4645"/>
    <cellStyle name="40% - Accent1 19 30" xfId="31595"/>
    <cellStyle name="40% - Accent1 19 31" xfId="31688"/>
    <cellStyle name="40% - Accent1 19 4" xfId="4646"/>
    <cellStyle name="40% - Accent1 19 5" xfId="4647"/>
    <cellStyle name="40% - Accent1 19 6" xfId="22959"/>
    <cellStyle name="40% - Accent1 19 7" xfId="23489"/>
    <cellStyle name="40% - Accent1 19 8" xfId="24148"/>
    <cellStyle name="40% - Accent1 19 9" xfId="24605"/>
    <cellStyle name="40% - Accent1 19_Upload" xfId="810"/>
    <cellStyle name="40% - Accent1 2" xfId="811"/>
    <cellStyle name="40% - Accent1 2 10" xfId="812"/>
    <cellStyle name="40% - Accent1 2 11" xfId="813"/>
    <cellStyle name="40% - Accent1 2 12" xfId="814"/>
    <cellStyle name="40% - Accent1 2 13" xfId="815"/>
    <cellStyle name="40% - Accent1 2 14" xfId="4649"/>
    <cellStyle name="40% - Accent1 2 15" xfId="4655"/>
    <cellStyle name="40% - Accent1 2 16" xfId="4656"/>
    <cellStyle name="40% - Accent1 2 17" xfId="4657"/>
    <cellStyle name="40% - Accent1 2 18" xfId="4658"/>
    <cellStyle name="40% - Accent1 2 19" xfId="4659"/>
    <cellStyle name="40% - Accent1 2 2" xfId="816"/>
    <cellStyle name="40% - Accent1 2 2 10" xfId="4660"/>
    <cellStyle name="40% - Accent1 2 2 11" xfId="4662"/>
    <cellStyle name="40% - Accent1 2 2 12" xfId="4663"/>
    <cellStyle name="40% - Accent1 2 2 13" xfId="4664"/>
    <cellStyle name="40% - Accent1 2 2 14" xfId="4665"/>
    <cellStyle name="40% - Accent1 2 2 15" xfId="4666"/>
    <cellStyle name="40% - Accent1 2 2 16" xfId="4667"/>
    <cellStyle name="40% - Accent1 2 2 17" xfId="4668"/>
    <cellStyle name="40% - Accent1 2 2 18" xfId="4669"/>
    <cellStyle name="40% - Accent1 2 2 19" xfId="4670"/>
    <cellStyle name="40% - Accent1 2 2 2" xfId="817"/>
    <cellStyle name="40% - Accent1 2 2 2 2" xfId="23491"/>
    <cellStyle name="40% - Accent1 2 2 20" xfId="4672"/>
    <cellStyle name="40% - Accent1 2 2 21" xfId="3525"/>
    <cellStyle name="40% - Accent1 2 2 22" xfId="10093"/>
    <cellStyle name="40% - Accent1 2 2 23" xfId="3539"/>
    <cellStyle name="40% - Accent1 2 2 24" xfId="10105"/>
    <cellStyle name="40% - Accent1 2 2 25" xfId="3582"/>
    <cellStyle name="40% - Accent1 2 2 26" xfId="10124"/>
    <cellStyle name="40% - Accent1 2 2 27" xfId="3592"/>
    <cellStyle name="40% - Accent1 2 2 28" xfId="10330"/>
    <cellStyle name="40% - Accent1 2 2 29" xfId="3674"/>
    <cellStyle name="40% - Accent1 2 2 3" xfId="818"/>
    <cellStyle name="40% - Accent1 2 2 3 2" xfId="23492"/>
    <cellStyle name="40% - Accent1 2 2 30" xfId="10511"/>
    <cellStyle name="40% - Accent1 2 2 31" xfId="22026"/>
    <cellStyle name="40% - Accent1 2 2 32" xfId="22061"/>
    <cellStyle name="40% - Accent1 2 2 33" xfId="22179"/>
    <cellStyle name="40% - Accent1 2 2 34" xfId="22342"/>
    <cellStyle name="40% - Accent1 2 2 35" xfId="22175"/>
    <cellStyle name="40% - Accent1 2 2 36" xfId="22346"/>
    <cellStyle name="40% - Accent1 2 2 37" xfId="22171"/>
    <cellStyle name="40% - Accent1 2 2 38" xfId="22349"/>
    <cellStyle name="40% - Accent1 2 2 39" xfId="22167"/>
    <cellStyle name="40% - Accent1 2 2 4" xfId="819"/>
    <cellStyle name="40% - Accent1 2 2 4 2" xfId="23493"/>
    <cellStyle name="40% - Accent1 2 2 40" xfId="22353"/>
    <cellStyle name="40% - Accent1 2 2 41" xfId="22162"/>
    <cellStyle name="40% - Accent1 2 2 42" xfId="22358"/>
    <cellStyle name="40% - Accent1 2 2 43" xfId="22501"/>
    <cellStyle name="40% - Accent1 2 2 44" xfId="22591"/>
    <cellStyle name="40% - Accent1 2 2 45" xfId="22597"/>
    <cellStyle name="40% - Accent1 2 2 46" xfId="22600"/>
    <cellStyle name="40% - Accent1 2 2 47" xfId="22536"/>
    <cellStyle name="40% - Accent1 2 2 48" xfId="22690"/>
    <cellStyle name="40% - Accent1 2 2 49" xfId="22738"/>
    <cellStyle name="40% - Accent1 2 2 5" xfId="820"/>
    <cellStyle name="40% - Accent1 2 2 5 2" xfId="23494"/>
    <cellStyle name="40% - Accent1 2 2 50" xfId="22800"/>
    <cellStyle name="40% - Accent1 2 2 51" xfId="22757"/>
    <cellStyle name="40% - Accent1 2 2 52" xfId="22723"/>
    <cellStyle name="40% - Accent1 2 2 53" xfId="23881"/>
    <cellStyle name="40% - Accent1 2 2 54" xfId="23923"/>
    <cellStyle name="40% - Accent1 2 2 55" xfId="23971"/>
    <cellStyle name="40% - Accent1 2 2 56" xfId="23998"/>
    <cellStyle name="40% - Accent1 2 2 57" xfId="24264"/>
    <cellStyle name="40% - Accent1 2 2 58" xfId="24318"/>
    <cellStyle name="40% - Accent1 2 2 59" xfId="24396"/>
    <cellStyle name="40% - Accent1 2 2 6" xfId="821"/>
    <cellStyle name="40% - Accent1 2 2 60" xfId="24391"/>
    <cellStyle name="40% - Accent1 2 2 61" xfId="24429"/>
    <cellStyle name="40% - Accent1 2 2 62" xfId="24763"/>
    <cellStyle name="40% - Accent1 2 2 63" xfId="31754"/>
    <cellStyle name="40% - Accent1 2 2 64" xfId="31832"/>
    <cellStyle name="40% - Accent1 2 2 65" xfId="31818"/>
    <cellStyle name="40% - Accent1 2 2 66" xfId="31804"/>
    <cellStyle name="40% - Accent1 2 2 67" xfId="31918"/>
    <cellStyle name="40% - Accent1 2 2 68" xfId="31951"/>
    <cellStyle name="40% - Accent1 2 2 7" xfId="822"/>
    <cellStyle name="40% - Accent1 2 2 8" xfId="823"/>
    <cellStyle name="40% - Accent1 2 2 9" xfId="824"/>
    <cellStyle name="40% - Accent1 2 2_Pricing" xfId="4680"/>
    <cellStyle name="40% - Accent1 2 20" xfId="4681"/>
    <cellStyle name="40% - Accent1 2 21" xfId="4682"/>
    <cellStyle name="40% - Accent1 2 22" xfId="4683"/>
    <cellStyle name="40% - Accent1 2 23" xfId="4684"/>
    <cellStyle name="40% - Accent1 2 24" xfId="4685"/>
    <cellStyle name="40% - Accent1 2 25" xfId="4686"/>
    <cellStyle name="40% - Accent1 2 26" xfId="4687"/>
    <cellStyle name="40% - Accent1 2 27" xfId="3532"/>
    <cellStyle name="40% - Accent1 2 28" xfId="10094"/>
    <cellStyle name="40% - Accent1 2 29" xfId="3552"/>
    <cellStyle name="40% - Accent1 2 3" xfId="825"/>
    <cellStyle name="40% - Accent1 2 3 2" xfId="23495"/>
    <cellStyle name="40% - Accent1 2 30" xfId="10123"/>
    <cellStyle name="40% - Accent1 2 31" xfId="3631"/>
    <cellStyle name="40% - Accent1 2 32" xfId="10147"/>
    <cellStyle name="40% - Accent1 2 33" xfId="3635"/>
    <cellStyle name="40% - Accent1 2 34" xfId="10402"/>
    <cellStyle name="40% - Accent1 2 35" xfId="3792"/>
    <cellStyle name="40% - Accent1 2 36" xfId="10760"/>
    <cellStyle name="40% - Accent1 2 37" xfId="22025"/>
    <cellStyle name="40% - Accent1 2 38" xfId="22062"/>
    <cellStyle name="40% - Accent1 2 39" xfId="22178"/>
    <cellStyle name="40% - Accent1 2 4" xfId="826"/>
    <cellStyle name="40% - Accent1 2 4 2" xfId="23496"/>
    <cellStyle name="40% - Accent1 2 40" xfId="22343"/>
    <cellStyle name="40% - Accent1 2 41" xfId="22174"/>
    <cellStyle name="40% - Accent1 2 42" xfId="22347"/>
    <cellStyle name="40% - Accent1 2 43" xfId="22170"/>
    <cellStyle name="40% - Accent1 2 44" xfId="22350"/>
    <cellStyle name="40% - Accent1 2 45" xfId="22166"/>
    <cellStyle name="40% - Accent1 2 46" xfId="22354"/>
    <cellStyle name="40% - Accent1 2 47" xfId="22161"/>
    <cellStyle name="40% - Accent1 2 48" xfId="22359"/>
    <cellStyle name="40% - Accent1 2 49" xfId="22500"/>
    <cellStyle name="40% - Accent1 2 5" xfId="827"/>
    <cellStyle name="40% - Accent1 2 5 2" xfId="23497"/>
    <cellStyle name="40% - Accent1 2 50" xfId="22632"/>
    <cellStyle name="40% - Accent1 2 51" xfId="22546"/>
    <cellStyle name="40% - Accent1 2 52" xfId="22629"/>
    <cellStyle name="40% - Accent1 2 53" xfId="22514"/>
    <cellStyle name="40% - Accent1 2 54" xfId="22689"/>
    <cellStyle name="40% - Accent1 2 55" xfId="22737"/>
    <cellStyle name="40% - Accent1 2 56" xfId="22801"/>
    <cellStyle name="40% - Accent1 2 57" xfId="22756"/>
    <cellStyle name="40% - Accent1 2 58" xfId="22946"/>
    <cellStyle name="40% - Accent1 2 59" xfId="23880"/>
    <cellStyle name="40% - Accent1 2 6" xfId="828"/>
    <cellStyle name="40% - Accent1 2 6 2" xfId="23498"/>
    <cellStyle name="40% - Accent1 2 60" xfId="23924"/>
    <cellStyle name="40% - Accent1 2 61" xfId="23961"/>
    <cellStyle name="40% - Accent1 2 62" xfId="23997"/>
    <cellStyle name="40% - Accent1 2 63" xfId="24270"/>
    <cellStyle name="40% - Accent1 2 64" xfId="24317"/>
    <cellStyle name="40% - Accent1 2 65" xfId="24404"/>
    <cellStyle name="40% - Accent1 2 66" xfId="24363"/>
    <cellStyle name="40% - Accent1 2 67" xfId="24409"/>
    <cellStyle name="40% - Accent1 2 68" xfId="24762"/>
    <cellStyle name="40% - Accent1 2 69" xfId="26487"/>
    <cellStyle name="40% - Accent1 2 7" xfId="829"/>
    <cellStyle name="40% - Accent1 2 7 2" xfId="23499"/>
    <cellStyle name="40% - Accent1 2 70" xfId="27281"/>
    <cellStyle name="40% - Accent1 2 71" xfId="25019"/>
    <cellStyle name="40% - Accent1 2 72" xfId="26098"/>
    <cellStyle name="40% - Accent1 2 73" xfId="26650"/>
    <cellStyle name="40% - Accent1 2 74" xfId="25738"/>
    <cellStyle name="40% - Accent1 2 75" xfId="26805"/>
    <cellStyle name="40% - Accent1 2 76" xfId="25620"/>
    <cellStyle name="40% - Accent1 2 77" xfId="28070"/>
    <cellStyle name="40% - Accent1 2 78" xfId="30726"/>
    <cellStyle name="40% - Accent1 2 79" xfId="30329"/>
    <cellStyle name="40% - Accent1 2 8" xfId="830"/>
    <cellStyle name="40% - Accent1 2 80" xfId="26492"/>
    <cellStyle name="40% - Accent1 2 81" xfId="27509"/>
    <cellStyle name="40% - Accent1 2 82" xfId="30140"/>
    <cellStyle name="40% - Accent1 2 83" xfId="27077"/>
    <cellStyle name="40% - Accent1 2 84" xfId="26609"/>
    <cellStyle name="40% - Accent1 2 85" xfId="30382"/>
    <cellStyle name="40% - Accent1 2 86" xfId="31753"/>
    <cellStyle name="40% - Accent1 2 87" xfId="31842"/>
    <cellStyle name="40% - Accent1 2 88" xfId="31823"/>
    <cellStyle name="40% - Accent1 2 89" xfId="31817"/>
    <cellStyle name="40% - Accent1 2 9" xfId="831"/>
    <cellStyle name="40% - Accent1 2 90" xfId="31917"/>
    <cellStyle name="40% - Accent1 2 91" xfId="31956"/>
    <cellStyle name="40% - Accent1 20" xfId="832"/>
    <cellStyle name="40% - Accent1 20 10" xfId="25217"/>
    <cellStyle name="40% - Accent1 20 11" xfId="25908"/>
    <cellStyle name="40% - Accent1 20 12" xfId="26642"/>
    <cellStyle name="40% - Accent1 20 13" xfId="25194"/>
    <cellStyle name="40% - Accent1 20 14" xfId="25917"/>
    <cellStyle name="40% - Accent1 20 15" xfId="26639"/>
    <cellStyle name="40% - Accent1 20 16" xfId="25681"/>
    <cellStyle name="40% - Accent1 20 17" xfId="26709"/>
    <cellStyle name="40% - Accent1 20 18" xfId="25167"/>
    <cellStyle name="40% - Accent1 20 19" xfId="25942"/>
    <cellStyle name="40% - Accent1 20 2" xfId="833"/>
    <cellStyle name="40% - Accent1 20 2 2" xfId="23501"/>
    <cellStyle name="40% - Accent1 20 20" xfId="25419"/>
    <cellStyle name="40% - Accent1 20 21" xfId="26992"/>
    <cellStyle name="40% - Accent1 20 22" xfId="24864"/>
    <cellStyle name="40% - Accent1 20 23" xfId="30546"/>
    <cellStyle name="40% - Accent1 20 24" xfId="28048"/>
    <cellStyle name="40% - Accent1 20 25" xfId="26529"/>
    <cellStyle name="40% - Accent1 20 26" xfId="28882"/>
    <cellStyle name="40% - Accent1 20 27" xfId="25839"/>
    <cellStyle name="40% - Accent1 20 28" xfId="26625"/>
    <cellStyle name="40% - Accent1 20 29" xfId="30426"/>
    <cellStyle name="40% - Accent1 20 3" xfId="4697"/>
    <cellStyle name="40% - Accent1 20 30" xfId="27217"/>
    <cellStyle name="40% - Accent1 20 31" xfId="29900"/>
    <cellStyle name="40% - Accent1 20 4" xfId="4698"/>
    <cellStyle name="40% - Accent1 20 5" xfId="4699"/>
    <cellStyle name="40% - Accent1 20 6" xfId="22957"/>
    <cellStyle name="40% - Accent1 20 7" xfId="23500"/>
    <cellStyle name="40% - Accent1 20 8" xfId="24149"/>
    <cellStyle name="40% - Accent1 20 9" xfId="24606"/>
    <cellStyle name="40% - Accent1 20_Upload" xfId="834"/>
    <cellStyle name="40% - Accent1 21" xfId="835"/>
    <cellStyle name="40% - Accent1 21 10" xfId="25219"/>
    <cellStyle name="40% - Accent1 21 11" xfId="25906"/>
    <cellStyle name="40% - Accent1 21 12" xfId="27911"/>
    <cellStyle name="40% - Accent1 21 13" xfId="28218"/>
    <cellStyle name="40% - Accent1 21 14" xfId="28477"/>
    <cellStyle name="40% - Accent1 21 15" xfId="28721"/>
    <cellStyle name="40% - Accent1 21 16" xfId="28982"/>
    <cellStyle name="40% - Accent1 21 17" xfId="29231"/>
    <cellStyle name="40% - Accent1 21 18" xfId="29474"/>
    <cellStyle name="40% - Accent1 21 19" xfId="29708"/>
    <cellStyle name="40% - Accent1 21 2" xfId="836"/>
    <cellStyle name="40% - Accent1 21 2 2" xfId="23503"/>
    <cellStyle name="40% - Accent1 21 20" xfId="29922"/>
    <cellStyle name="40% - Accent1 21 21" xfId="30126"/>
    <cellStyle name="40% - Accent1 21 22" xfId="30345"/>
    <cellStyle name="40% - Accent1 21 23" xfId="29788"/>
    <cellStyle name="40% - Accent1 21 24" xfId="27811"/>
    <cellStyle name="40% - Accent1 21 25" xfId="30908"/>
    <cellStyle name="40% - Accent1 21 26" xfId="31076"/>
    <cellStyle name="40% - Accent1 21 27" xfId="31231"/>
    <cellStyle name="40% - Accent1 21 28" xfId="31368"/>
    <cellStyle name="40% - Accent1 21 29" xfId="31486"/>
    <cellStyle name="40% - Accent1 21 3" xfId="4703"/>
    <cellStyle name="40% - Accent1 21 30" xfId="31596"/>
    <cellStyle name="40% - Accent1 21 31" xfId="31689"/>
    <cellStyle name="40% - Accent1 21 4" xfId="4704"/>
    <cellStyle name="40% - Accent1 21 5" xfId="4705"/>
    <cellStyle name="40% - Accent1 21 6" xfId="22956"/>
    <cellStyle name="40% - Accent1 21 7" xfId="23502"/>
    <cellStyle name="40% - Accent1 21 8" xfId="24150"/>
    <cellStyle name="40% - Accent1 21 9" xfId="24607"/>
    <cellStyle name="40% - Accent1 21_Upload" xfId="837"/>
    <cellStyle name="40% - Accent1 22" xfId="838"/>
    <cellStyle name="40% - Accent1 22 10" xfId="25220"/>
    <cellStyle name="40% - Accent1 22 11" xfId="25903"/>
    <cellStyle name="40% - Accent1 22 12" xfId="27914"/>
    <cellStyle name="40% - Accent1 22 13" xfId="25677"/>
    <cellStyle name="40% - Accent1 22 14" xfId="26725"/>
    <cellStyle name="40% - Accent1 22 15" xfId="25599"/>
    <cellStyle name="40% - Accent1 22 16" xfId="26741"/>
    <cellStyle name="40% - Accent1 22 17" xfId="28313"/>
    <cellStyle name="40% - Accent1 22 18" xfId="28569"/>
    <cellStyle name="40% - Accent1 22 19" xfId="28814"/>
    <cellStyle name="40% - Accent1 22 2" xfId="839"/>
    <cellStyle name="40% - Accent1 22 2 2" xfId="23505"/>
    <cellStyle name="40% - Accent1 22 20" xfId="29076"/>
    <cellStyle name="40% - Accent1 22 21" xfId="29321"/>
    <cellStyle name="40% - Accent1 22 22" xfId="29559"/>
    <cellStyle name="40% - Accent1 22 23" xfId="30187"/>
    <cellStyle name="40% - Accent1 22 24" xfId="30728"/>
    <cellStyle name="40% - Accent1 22 25" xfId="27421"/>
    <cellStyle name="40% - Accent1 22 26" xfId="25836"/>
    <cellStyle name="40% - Accent1 22 27" xfId="28252"/>
    <cellStyle name="40% - Accent1 22 28" xfId="30801"/>
    <cellStyle name="40% - Accent1 22 29" xfId="30978"/>
    <cellStyle name="40% - Accent1 22 3" xfId="4709"/>
    <cellStyle name="40% - Accent1 22 30" xfId="31143"/>
    <cellStyle name="40% - Accent1 22 31" xfId="31292"/>
    <cellStyle name="40% - Accent1 22 4" xfId="4710"/>
    <cellStyle name="40% - Accent1 22 5" xfId="4711"/>
    <cellStyle name="40% - Accent1 22 6" xfId="22955"/>
    <cellStyle name="40% - Accent1 22 7" xfId="23504"/>
    <cellStyle name="40% - Accent1 22 8" xfId="24151"/>
    <cellStyle name="40% - Accent1 22 9" xfId="24608"/>
    <cellStyle name="40% - Accent1 22_Upload" xfId="840"/>
    <cellStyle name="40% - Accent1 23" xfId="841"/>
    <cellStyle name="40% - Accent1 23 10" xfId="25222"/>
    <cellStyle name="40% - Accent1 23 11" xfId="25901"/>
    <cellStyle name="40% - Accent1 23 12" xfId="26816"/>
    <cellStyle name="40% - Accent1 23 13" xfId="25676"/>
    <cellStyle name="40% - Accent1 23 14" xfId="26772"/>
    <cellStyle name="40% - Accent1 23 15" xfId="28287"/>
    <cellStyle name="40% - Accent1 23 16" xfId="28544"/>
    <cellStyle name="40% - Accent1 23 17" xfId="28789"/>
    <cellStyle name="40% - Accent1 23 18" xfId="29051"/>
    <cellStyle name="40% - Accent1 23 19" xfId="29298"/>
    <cellStyle name="40% - Accent1 23 2" xfId="842"/>
    <cellStyle name="40% - Accent1 23 2 2" xfId="23507"/>
    <cellStyle name="40% - Accent1 23 20" xfId="29535"/>
    <cellStyle name="40% - Accent1 23 21" xfId="29765"/>
    <cellStyle name="40% - Accent1 23 22" xfId="29984"/>
    <cellStyle name="40% - Accent1 23 23" xfId="28026"/>
    <cellStyle name="40% - Accent1 23 24" xfId="30008"/>
    <cellStyle name="40% - Accent1 23 25" xfId="25207"/>
    <cellStyle name="40% - Accent1 23 26" xfId="30777"/>
    <cellStyle name="40% - Accent1 23 27" xfId="30955"/>
    <cellStyle name="40% - Accent1 23 28" xfId="31120"/>
    <cellStyle name="40% - Accent1 23 29" xfId="31269"/>
    <cellStyle name="40% - Accent1 23 3" xfId="4715"/>
    <cellStyle name="40% - Accent1 23 30" xfId="31404"/>
    <cellStyle name="40% - Accent1 23 31" xfId="31520"/>
    <cellStyle name="40% - Accent1 23 4" xfId="4716"/>
    <cellStyle name="40% - Accent1 23 5" xfId="4717"/>
    <cellStyle name="40% - Accent1 23 6" xfId="22954"/>
    <cellStyle name="40% - Accent1 23 7" xfId="23506"/>
    <cellStyle name="40% - Accent1 23 8" xfId="24152"/>
    <cellStyle name="40% - Accent1 23 9" xfId="24609"/>
    <cellStyle name="40% - Accent1 23_Upload" xfId="843"/>
    <cellStyle name="40% - Accent1 24" xfId="844"/>
    <cellStyle name="40% - Accent1 24 10" xfId="25223"/>
    <cellStyle name="40% - Accent1 24 11" xfId="25899"/>
    <cellStyle name="40% - Accent1 24 12" xfId="26855"/>
    <cellStyle name="40% - Accent1 24 13" xfId="25675"/>
    <cellStyle name="40% - Accent1 24 14" xfId="26711"/>
    <cellStyle name="40% - Accent1 24 15" xfId="27648"/>
    <cellStyle name="40% - Accent1 24 16" xfId="27250"/>
    <cellStyle name="40% - Accent1 24 17" xfId="27093"/>
    <cellStyle name="40% - Accent1 24 18" xfId="26159"/>
    <cellStyle name="40% - Accent1 24 19" xfId="25299"/>
    <cellStyle name="40% - Accent1 24 2" xfId="845"/>
    <cellStyle name="40% - Accent1 24 2 2" xfId="23509"/>
    <cellStyle name="40% - Accent1 24 20" xfId="25121"/>
    <cellStyle name="40% - Accent1 24 21" xfId="27036"/>
    <cellStyle name="40% - Accent1 24 22" xfId="26443"/>
    <cellStyle name="40% - Accent1 24 23" xfId="26042"/>
    <cellStyle name="40% - Accent1 24 24" xfId="30401"/>
    <cellStyle name="40% - Accent1 24 25" xfId="26879"/>
    <cellStyle name="40% - Accent1 24 26" xfId="30427"/>
    <cellStyle name="40% - Accent1 24 27" xfId="29933"/>
    <cellStyle name="40% - Accent1 24 28" xfId="30219"/>
    <cellStyle name="40% - Accent1 24 29" xfId="27892"/>
    <cellStyle name="40% - Accent1 24 3" xfId="4721"/>
    <cellStyle name="40% - Accent1 24 30" xfId="30245"/>
    <cellStyle name="40% - Accent1 24 31" xfId="30647"/>
    <cellStyle name="40% - Accent1 24 4" xfId="4722"/>
    <cellStyle name="40% - Accent1 24 5" xfId="4723"/>
    <cellStyle name="40% - Accent1 24 6" xfId="22953"/>
    <cellStyle name="40% - Accent1 24 7" xfId="23508"/>
    <cellStyle name="40% - Accent1 24 8" xfId="24153"/>
    <cellStyle name="40% - Accent1 24 9" xfId="24610"/>
    <cellStyle name="40% - Accent1 24_Upload" xfId="846"/>
    <cellStyle name="40% - Accent1 25" xfId="847"/>
    <cellStyle name="40% - Accent1 25 10" xfId="25225"/>
    <cellStyle name="40% - Accent1 25 11" xfId="25898"/>
    <cellStyle name="40% - Accent1 25 12" xfId="25432"/>
    <cellStyle name="40% - Accent1 25 13" xfId="25674"/>
    <cellStyle name="40% - Accent1 25 14" xfId="26787"/>
    <cellStyle name="40% - Accent1 25 15" xfId="26515"/>
    <cellStyle name="40% - Accent1 25 16" xfId="27162"/>
    <cellStyle name="40% - Accent1 25 17" xfId="25245"/>
    <cellStyle name="40% - Accent1 25 18" xfId="28051"/>
    <cellStyle name="40% - Accent1 25 19" xfId="27089"/>
    <cellStyle name="40% - Accent1 25 2" xfId="848"/>
    <cellStyle name="40% - Accent1 25 2 2" xfId="23511"/>
    <cellStyle name="40% - Accent1 25 20" xfId="27422"/>
    <cellStyle name="40% - Accent1 25 21" xfId="27530"/>
    <cellStyle name="40% - Accent1 25 22" xfId="27269"/>
    <cellStyle name="40% - Accent1 25 23" xfId="27982"/>
    <cellStyle name="40% - Accent1 25 24" xfId="27204"/>
    <cellStyle name="40% - Accent1 25 25" xfId="27313"/>
    <cellStyle name="40% - Accent1 25 26" xfId="30780"/>
    <cellStyle name="40% - Accent1 25 27" xfId="29623"/>
    <cellStyle name="40% - Accent1 25 28" xfId="29967"/>
    <cellStyle name="40% - Accent1 25 29" xfId="28404"/>
    <cellStyle name="40% - Accent1 25 3" xfId="4727"/>
    <cellStyle name="40% - Accent1 25 30" xfId="29139"/>
    <cellStyle name="40% - Accent1 25 31" xfId="28094"/>
    <cellStyle name="40% - Accent1 25 4" xfId="4728"/>
    <cellStyle name="40% - Accent1 25 5" xfId="4729"/>
    <cellStyle name="40% - Accent1 25 6" xfId="22952"/>
    <cellStyle name="40% - Accent1 25 7" xfId="23510"/>
    <cellStyle name="40% - Accent1 25 8" xfId="24154"/>
    <cellStyle name="40% - Accent1 25 9" xfId="24611"/>
    <cellStyle name="40% - Accent1 25_Upload" xfId="849"/>
    <cellStyle name="40% - Accent1 26" xfId="850"/>
    <cellStyle name="40% - Accent1 26 10" xfId="25226"/>
    <cellStyle name="40% - Accent1 26 11" xfId="25897"/>
    <cellStyle name="40% - Accent1 26 12" xfId="26295"/>
    <cellStyle name="40% - Accent1 26 13" xfId="26974"/>
    <cellStyle name="40% - Accent1 26 14" xfId="27603"/>
    <cellStyle name="40% - Accent1 26 15" xfId="27564"/>
    <cellStyle name="40% - Accent1 26 16" xfId="24881"/>
    <cellStyle name="40% - Accent1 26 17" xfId="26222"/>
    <cellStyle name="40% - Accent1 26 18" xfId="27816"/>
    <cellStyle name="40% - Accent1 26 19" xfId="26445"/>
    <cellStyle name="40% - Accent1 26 2" xfId="851"/>
    <cellStyle name="40% - Accent1 26 2 2" xfId="23513"/>
    <cellStyle name="40% - Accent1 26 20" xfId="25889"/>
    <cellStyle name="40% - Accent1 26 21" xfId="26687"/>
    <cellStyle name="40% - Accent1 26 22" xfId="25670"/>
    <cellStyle name="40% - Accent1 26 23" xfId="28433"/>
    <cellStyle name="40% - Accent1 26 24" xfId="28044"/>
    <cellStyle name="40% - Accent1 26 25" xfId="30649"/>
    <cellStyle name="40% - Accent1 26 26" xfId="28621"/>
    <cellStyle name="40% - Accent1 26 27" xfId="24857"/>
    <cellStyle name="40% - Accent1 26 28" xfId="30076"/>
    <cellStyle name="40% - Accent1 26 29" xfId="30476"/>
    <cellStyle name="40% - Accent1 26 3" xfId="4733"/>
    <cellStyle name="40% - Accent1 26 30" xfId="29505"/>
    <cellStyle name="40% - Accent1 26 31" xfId="25909"/>
    <cellStyle name="40% - Accent1 26 4" xfId="4734"/>
    <cellStyle name="40% - Accent1 26 5" xfId="4735"/>
    <cellStyle name="40% - Accent1 26 6" xfId="22951"/>
    <cellStyle name="40% - Accent1 26 7" xfId="23512"/>
    <cellStyle name="40% - Accent1 26 8" xfId="24155"/>
    <cellStyle name="40% - Accent1 26 9" xfId="24612"/>
    <cellStyle name="40% - Accent1 26_Upload" xfId="852"/>
    <cellStyle name="40% - Accent1 27" xfId="853"/>
    <cellStyle name="40% - Accent1 27 10" xfId="25228"/>
    <cellStyle name="40% - Accent1 27 11" xfId="25896"/>
    <cellStyle name="40% - Accent1 27 12" xfId="26296"/>
    <cellStyle name="40% - Accent1 27 13" xfId="26527"/>
    <cellStyle name="40% - Accent1 27 14" xfId="27690"/>
    <cellStyle name="40% - Accent1 27 15" xfId="26555"/>
    <cellStyle name="40% - Accent1 27 16" xfId="28033"/>
    <cellStyle name="40% - Accent1 27 17" xfId="27206"/>
    <cellStyle name="40% - Accent1 27 18" xfId="27081"/>
    <cellStyle name="40% - Accent1 27 19" xfId="27543"/>
    <cellStyle name="40% - Accent1 27 2" xfId="854"/>
    <cellStyle name="40% - Accent1 27 2 2" xfId="23515"/>
    <cellStyle name="40% - Accent1 27 20" xfId="26053"/>
    <cellStyle name="40% - Accent1 27 21" xfId="25380"/>
    <cellStyle name="40% - Accent1 27 22" xfId="28174"/>
    <cellStyle name="40% - Accent1 27 23" xfId="28605"/>
    <cellStyle name="40% - Accent1 27 24" xfId="26686"/>
    <cellStyle name="40% - Accent1 27 25" xfId="29114"/>
    <cellStyle name="40% - Accent1 27 26" xfId="29982"/>
    <cellStyle name="40% - Accent1 27 27" xfId="30243"/>
    <cellStyle name="40% - Accent1 27 28" xfId="28926"/>
    <cellStyle name="40% - Accent1 27 29" xfId="28744"/>
    <cellStyle name="40% - Accent1 27 3" xfId="4739"/>
    <cellStyle name="40% - Accent1 27 30" xfId="29493"/>
    <cellStyle name="40% - Accent1 27 31" xfId="29398"/>
    <cellStyle name="40% - Accent1 27 4" xfId="4740"/>
    <cellStyle name="40% - Accent1 27 5" xfId="4741"/>
    <cellStyle name="40% - Accent1 27 6" xfId="22950"/>
    <cellStyle name="40% - Accent1 27 7" xfId="23514"/>
    <cellStyle name="40% - Accent1 27 8" xfId="24156"/>
    <cellStyle name="40% - Accent1 27 9" xfId="24613"/>
    <cellStyle name="40% - Accent1 27_Upload" xfId="855"/>
    <cellStyle name="40% - Accent1 28" xfId="856"/>
    <cellStyle name="40% - Accent1 28 2" xfId="23516"/>
    <cellStyle name="40% - Accent1 29" xfId="24791"/>
    <cellStyle name="40% - Accent1 3" xfId="857"/>
    <cellStyle name="40% - Accent1 3 10" xfId="858"/>
    <cellStyle name="40% - Accent1 3 11" xfId="859"/>
    <cellStyle name="40% - Accent1 3 12" xfId="860"/>
    <cellStyle name="40% - Accent1 3 13" xfId="4744"/>
    <cellStyle name="40% - Accent1 3 14" xfId="4749"/>
    <cellStyle name="40% - Accent1 3 15" xfId="4750"/>
    <cellStyle name="40% - Accent1 3 16" xfId="4751"/>
    <cellStyle name="40% - Accent1 3 17" xfId="4752"/>
    <cellStyle name="40% - Accent1 3 18" xfId="4753"/>
    <cellStyle name="40% - Accent1 3 19" xfId="4754"/>
    <cellStyle name="40% - Accent1 3 2" xfId="861"/>
    <cellStyle name="40% - Accent1 3 2 2" xfId="23517"/>
    <cellStyle name="40% - Accent1 3 20" xfId="4756"/>
    <cellStyle name="40% - Accent1 3 21" xfId="4757"/>
    <cellStyle name="40% - Accent1 3 22" xfId="4758"/>
    <cellStyle name="40% - Accent1 3 23" xfId="4759"/>
    <cellStyle name="40% - Accent1 3 24" xfId="4760"/>
    <cellStyle name="40% - Accent1 3 25" xfId="4761"/>
    <cellStyle name="40% - Accent1 3 26" xfId="3412"/>
    <cellStyle name="40% - Accent1 3 27" xfId="10088"/>
    <cellStyle name="40% - Accent1 3 28" xfId="3431"/>
    <cellStyle name="40% - Accent1 3 29" xfId="10089"/>
    <cellStyle name="40% - Accent1 3 3" xfId="862"/>
    <cellStyle name="40% - Accent1 3 3 2" xfId="23518"/>
    <cellStyle name="40% - Accent1 3 30" xfId="3448"/>
    <cellStyle name="40% - Accent1 3 31" xfId="10090"/>
    <cellStyle name="40% - Accent1 3 32" xfId="3447"/>
    <cellStyle name="40% - Accent1 3 33" xfId="10091"/>
    <cellStyle name="40% - Accent1 3 34" xfId="3465"/>
    <cellStyle name="40% - Accent1 3 35" xfId="10092"/>
    <cellStyle name="40% - Accent1 3 36" xfId="22027"/>
    <cellStyle name="40% - Accent1 3 37" xfId="22060"/>
    <cellStyle name="40% - Accent1 3 38" xfId="22186"/>
    <cellStyle name="40% - Accent1 3 39" xfId="22335"/>
    <cellStyle name="40% - Accent1 3 4" xfId="863"/>
    <cellStyle name="40% - Accent1 3 4 2" xfId="23519"/>
    <cellStyle name="40% - Accent1 3 40" xfId="22182"/>
    <cellStyle name="40% - Accent1 3 41" xfId="22339"/>
    <cellStyle name="40% - Accent1 3 42" xfId="22176"/>
    <cellStyle name="40% - Accent1 3 43" xfId="22345"/>
    <cellStyle name="40% - Accent1 3 44" xfId="22172"/>
    <cellStyle name="40% - Accent1 3 45" xfId="22348"/>
    <cellStyle name="40% - Accent1 3 46" xfId="22168"/>
    <cellStyle name="40% - Accent1 3 47" xfId="22352"/>
    <cellStyle name="40% - Accent1 3 48" xfId="22502"/>
    <cellStyle name="40% - Accent1 3 49" xfId="22631"/>
    <cellStyle name="40% - Accent1 3 5" xfId="864"/>
    <cellStyle name="40% - Accent1 3 5 2" xfId="23520"/>
    <cellStyle name="40% - Accent1 3 50" xfId="22547"/>
    <cellStyle name="40% - Accent1 3 51" xfId="22608"/>
    <cellStyle name="40% - Accent1 3 52" xfId="22582"/>
    <cellStyle name="40% - Accent1 3 53" xfId="22691"/>
    <cellStyle name="40% - Accent1 3 54" xfId="22739"/>
    <cellStyle name="40% - Accent1 3 55" xfId="22799"/>
    <cellStyle name="40% - Accent1 3 56" xfId="22867"/>
    <cellStyle name="40% - Accent1 3 57" xfId="22822"/>
    <cellStyle name="40% - Accent1 3 58" xfId="23882"/>
    <cellStyle name="40% - Accent1 3 59" xfId="23922"/>
    <cellStyle name="40% - Accent1 3 6" xfId="865"/>
    <cellStyle name="40% - Accent1 3 6 2" xfId="23521"/>
    <cellStyle name="40% - Accent1 3 60" xfId="23945"/>
    <cellStyle name="40% - Accent1 3 61" xfId="23999"/>
    <cellStyle name="40% - Accent1 3 62" xfId="24274"/>
    <cellStyle name="40% - Accent1 3 63" xfId="24319"/>
    <cellStyle name="40% - Accent1 3 64" xfId="24437"/>
    <cellStyle name="40% - Accent1 3 65" xfId="24361"/>
    <cellStyle name="40% - Accent1 3 66" xfId="24448"/>
    <cellStyle name="40% - Accent1 3 67" xfId="24764"/>
    <cellStyle name="40% - Accent1 3 68" xfId="28728"/>
    <cellStyle name="40% - Accent1 3 69" xfId="28988"/>
    <cellStyle name="40% - Accent1 3 7" xfId="866"/>
    <cellStyle name="40% - Accent1 3 70" xfId="29239"/>
    <cellStyle name="40% - Accent1 3 71" xfId="29478"/>
    <cellStyle name="40% - Accent1 3 72" xfId="29714"/>
    <cellStyle name="40% - Accent1 3 73" xfId="29926"/>
    <cellStyle name="40% - Accent1 3 74" xfId="30131"/>
    <cellStyle name="40% - Accent1 3 75" xfId="30349"/>
    <cellStyle name="40% - Accent1 3 76" xfId="26350"/>
    <cellStyle name="40% - Accent1 3 77" xfId="30732"/>
    <cellStyle name="40% - Accent1 3 78" xfId="30913"/>
    <cellStyle name="40% - Accent1 3 79" xfId="31080"/>
    <cellStyle name="40% - Accent1 3 8" xfId="867"/>
    <cellStyle name="40% - Accent1 3 80" xfId="31234"/>
    <cellStyle name="40% - Accent1 3 81" xfId="31371"/>
    <cellStyle name="40% - Accent1 3 82" xfId="31489"/>
    <cellStyle name="40% - Accent1 3 83" xfId="31599"/>
    <cellStyle name="40% - Accent1 3 84" xfId="31692"/>
    <cellStyle name="40% - Accent1 3 85" xfId="31755"/>
    <cellStyle name="40% - Accent1 3 86" xfId="31874"/>
    <cellStyle name="40% - Accent1 3 87" xfId="31882"/>
    <cellStyle name="40% - Accent1 3 88" xfId="31893"/>
    <cellStyle name="40% - Accent1 3 89" xfId="31919"/>
    <cellStyle name="40% - Accent1 3 9" xfId="868"/>
    <cellStyle name="40% - Accent1 3 90" xfId="31975"/>
    <cellStyle name="40% - Accent1 3_Pricing" xfId="4769"/>
    <cellStyle name="40% - Accent1 4" xfId="869"/>
    <cellStyle name="40% - Accent1 4 10" xfId="4771"/>
    <cellStyle name="40% - Accent1 4 11" xfId="4772"/>
    <cellStyle name="40% - Accent1 4 12" xfId="4773"/>
    <cellStyle name="40% - Accent1 4 13" xfId="4774"/>
    <cellStyle name="40% - Accent1 4 14" xfId="4775"/>
    <cellStyle name="40% - Accent1 4 15" xfId="4776"/>
    <cellStyle name="40% - Accent1 4 16" xfId="4777"/>
    <cellStyle name="40% - Accent1 4 17" xfId="4778"/>
    <cellStyle name="40% - Accent1 4 18" xfId="4779"/>
    <cellStyle name="40% - Accent1 4 19" xfId="4780"/>
    <cellStyle name="40% - Accent1 4 2" xfId="870"/>
    <cellStyle name="40% - Accent1 4 2 2" xfId="23522"/>
    <cellStyle name="40% - Accent1 4 20" xfId="4782"/>
    <cellStyle name="40% - Accent1 4 21" xfId="4783"/>
    <cellStyle name="40% - Accent1 4 22" xfId="4784"/>
    <cellStyle name="40% - Accent1 4 23" xfId="24614"/>
    <cellStyle name="40% - Accent1 4 24" xfId="25232"/>
    <cellStyle name="40% - Accent1 4 25" xfId="25890"/>
    <cellStyle name="40% - Accent1 4 26" xfId="27788"/>
    <cellStyle name="40% - Accent1 4 27" xfId="27720"/>
    <cellStyle name="40% - Accent1 4 28" xfId="25252"/>
    <cellStyle name="40% - Accent1 4 29" xfId="28057"/>
    <cellStyle name="40% - Accent1 4 3" xfId="871"/>
    <cellStyle name="40% - Accent1 4 3 2" xfId="23523"/>
    <cellStyle name="40% - Accent1 4 30" xfId="26271"/>
    <cellStyle name="40% - Accent1 4 31" xfId="26532"/>
    <cellStyle name="40% - Accent1 4 32" xfId="28114"/>
    <cellStyle name="40% - Accent1 4 33" xfId="28373"/>
    <cellStyle name="40% - Accent1 4 34" xfId="28620"/>
    <cellStyle name="40% - Accent1 4 35" xfId="28868"/>
    <cellStyle name="40% - Accent1 4 36" xfId="29126"/>
    <cellStyle name="40% - Accent1 4 37" xfId="30552"/>
    <cellStyle name="40% - Accent1 4 38" xfId="29655"/>
    <cellStyle name="40% - Accent1 4 39" xfId="26069"/>
    <cellStyle name="40% - Accent1 4 4" xfId="872"/>
    <cellStyle name="40% - Accent1 4 40" xfId="26351"/>
    <cellStyle name="40% - Accent1 4 41" xfId="27370"/>
    <cellStyle name="40% - Accent1 4 42" xfId="30467"/>
    <cellStyle name="40% - Accent1 4 43" xfId="30653"/>
    <cellStyle name="40% - Accent1 4 44" xfId="30830"/>
    <cellStyle name="40% - Accent1 4 45" xfId="31004"/>
    <cellStyle name="40% - Accent1 4 5" xfId="873"/>
    <cellStyle name="40% - Accent1 4 6" xfId="874"/>
    <cellStyle name="40% - Accent1 4 7" xfId="875"/>
    <cellStyle name="40% - Accent1 4 8" xfId="876"/>
    <cellStyle name="40% - Accent1 4 9" xfId="877"/>
    <cellStyle name="40% - Accent1 5" xfId="878"/>
    <cellStyle name="40% - Accent1 5 10" xfId="4793"/>
    <cellStyle name="40% - Accent1 5 11" xfId="4794"/>
    <cellStyle name="40% - Accent1 5 12" xfId="4795"/>
    <cellStyle name="40% - Accent1 5 13" xfId="4796"/>
    <cellStyle name="40% - Accent1 5 14" xfId="4797"/>
    <cellStyle name="40% - Accent1 5 15" xfId="4798"/>
    <cellStyle name="40% - Accent1 5 16" xfId="4799"/>
    <cellStyle name="40% - Accent1 5 17" xfId="4800"/>
    <cellStyle name="40% - Accent1 5 18" xfId="4801"/>
    <cellStyle name="40% - Accent1 5 19" xfId="4802"/>
    <cellStyle name="40% - Accent1 5 2" xfId="879"/>
    <cellStyle name="40% - Accent1 5 2 2" xfId="23524"/>
    <cellStyle name="40% - Accent1 5 20" xfId="4804"/>
    <cellStyle name="40% - Accent1 5 21" xfId="4805"/>
    <cellStyle name="40% - Accent1 5 22" xfId="4806"/>
    <cellStyle name="40% - Accent1 5 23" xfId="24615"/>
    <cellStyle name="40% - Accent1 5 24" xfId="25235"/>
    <cellStyle name="40% - Accent1 5 25" xfId="25887"/>
    <cellStyle name="40% - Accent1 5 26" xfId="26651"/>
    <cellStyle name="40% - Accent1 5 27" xfId="25669"/>
    <cellStyle name="40% - Accent1 5 28" xfId="26304"/>
    <cellStyle name="40% - Accent1 5 29" xfId="25304"/>
    <cellStyle name="40% - Accent1 5 3" xfId="880"/>
    <cellStyle name="40% - Accent1 5 3 2" xfId="23525"/>
    <cellStyle name="40% - Accent1 5 30" xfId="27576"/>
    <cellStyle name="40% - Accent1 5 31" xfId="26015"/>
    <cellStyle name="40% - Accent1 5 32" xfId="26660"/>
    <cellStyle name="40% - Accent1 5 33" xfId="25712"/>
    <cellStyle name="40% - Accent1 5 34" xfId="27970"/>
    <cellStyle name="40% - Accent1 5 35" xfId="27629"/>
    <cellStyle name="40% - Accent1 5 36" xfId="24860"/>
    <cellStyle name="40% - Accent1 5 37" xfId="28054"/>
    <cellStyle name="40% - Accent1 5 38" xfId="25334"/>
    <cellStyle name="40% - Accent1 5 39" xfId="29486"/>
    <cellStyle name="40% - Accent1 5 4" xfId="881"/>
    <cellStyle name="40% - Accent1 5 40" xfId="27054"/>
    <cellStyle name="40% - Accent1 5 41" xfId="25262"/>
    <cellStyle name="40% - Accent1 5 42" xfId="30089"/>
    <cellStyle name="40% - Accent1 5 43" xfId="28178"/>
    <cellStyle name="40% - Accent1 5 44" xfId="28675"/>
    <cellStyle name="40% - Accent1 5 45" xfId="24936"/>
    <cellStyle name="40% - Accent1 5 5" xfId="882"/>
    <cellStyle name="40% - Accent1 5 6" xfId="883"/>
    <cellStyle name="40% - Accent1 5 7" xfId="884"/>
    <cellStyle name="40% - Accent1 5 8" xfId="885"/>
    <cellStyle name="40% - Accent1 5 9" xfId="886"/>
    <cellStyle name="40% - Accent1 6" xfId="887"/>
    <cellStyle name="40% - Accent1 6 10" xfId="4813"/>
    <cellStyle name="40% - Accent1 6 11" xfId="4814"/>
    <cellStyle name="40% - Accent1 6 12" xfId="4815"/>
    <cellStyle name="40% - Accent1 6 13" xfId="4816"/>
    <cellStyle name="40% - Accent1 6 14" xfId="4817"/>
    <cellStyle name="40% - Accent1 6 15" xfId="4818"/>
    <cellStyle name="40% - Accent1 6 16" xfId="4819"/>
    <cellStyle name="40% - Accent1 6 17" xfId="4820"/>
    <cellStyle name="40% - Accent1 6 18" xfId="4821"/>
    <cellStyle name="40% - Accent1 6 19" xfId="4822"/>
    <cellStyle name="40% - Accent1 6 2" xfId="888"/>
    <cellStyle name="40% - Accent1 6 2 2" xfId="23526"/>
    <cellStyle name="40% - Accent1 6 20" xfId="4824"/>
    <cellStyle name="40% - Accent1 6 21" xfId="4825"/>
    <cellStyle name="40% - Accent1 6 22" xfId="4826"/>
    <cellStyle name="40% - Accent1 6 23" xfId="24616"/>
    <cellStyle name="40% - Accent1 6 24" xfId="25238"/>
    <cellStyle name="40% - Accent1 6 25" xfId="25885"/>
    <cellStyle name="40% - Accent1 6 26" xfId="25435"/>
    <cellStyle name="40% - Accent1 6 27" xfId="26372"/>
    <cellStyle name="40% - Accent1 6 28" xfId="24862"/>
    <cellStyle name="40% - Accent1 6 29" xfId="25031"/>
    <cellStyle name="40% - Accent1 6 3" xfId="889"/>
    <cellStyle name="40% - Accent1 6 3 2" xfId="23527"/>
    <cellStyle name="40% - Accent1 6 30" xfId="27746"/>
    <cellStyle name="40% - Accent1 6 31" xfId="28061"/>
    <cellStyle name="40% - Accent1 6 32" xfId="27088"/>
    <cellStyle name="40% - Accent1 6 33" xfId="24918"/>
    <cellStyle name="40% - Accent1 6 34" xfId="24830"/>
    <cellStyle name="40% - Accent1 6 35" xfId="26939"/>
    <cellStyle name="40% - Accent1 6 36" xfId="25766"/>
    <cellStyle name="40% - Accent1 6 37" xfId="28994"/>
    <cellStyle name="40% - Accent1 6 38" xfId="30733"/>
    <cellStyle name="40% - Accent1 6 39" xfId="26315"/>
    <cellStyle name="40% - Accent1 6 4" xfId="890"/>
    <cellStyle name="40% - Accent1 6 40" xfId="27865"/>
    <cellStyle name="40% - Accent1 6 41" xfId="27924"/>
    <cellStyle name="40% - Accent1 6 42" xfId="29650"/>
    <cellStyle name="40% - Accent1 6 43" xfId="29168"/>
    <cellStyle name="40% - Accent1 6 44" xfId="29400"/>
    <cellStyle name="40% - Accent1 6 45" xfId="26596"/>
    <cellStyle name="40% - Accent1 6 5" xfId="891"/>
    <cellStyle name="40% - Accent1 6 6" xfId="892"/>
    <cellStyle name="40% - Accent1 6 7" xfId="893"/>
    <cellStyle name="40% - Accent1 6 8" xfId="894"/>
    <cellStyle name="40% - Accent1 6 9" xfId="895"/>
    <cellStyle name="40% - Accent1 7" xfId="896"/>
    <cellStyle name="40% - Accent1 7 10" xfId="4833"/>
    <cellStyle name="40% - Accent1 7 11" xfId="4834"/>
    <cellStyle name="40% - Accent1 7 12" xfId="4835"/>
    <cellStyle name="40% - Accent1 7 13" xfId="4836"/>
    <cellStyle name="40% - Accent1 7 14" xfId="4837"/>
    <cellStyle name="40% - Accent1 7 15" xfId="4838"/>
    <cellStyle name="40% - Accent1 7 16" xfId="4839"/>
    <cellStyle name="40% - Accent1 7 17" xfId="4840"/>
    <cellStyle name="40% - Accent1 7 18" xfId="4841"/>
    <cellStyle name="40% - Accent1 7 19" xfId="4842"/>
    <cellStyle name="40% - Accent1 7 2" xfId="897"/>
    <cellStyle name="40% - Accent1 7 2 2" xfId="23528"/>
    <cellStyle name="40% - Accent1 7 20" xfId="4843"/>
    <cellStyle name="40% - Accent1 7 21" xfId="4844"/>
    <cellStyle name="40% - Accent1 7 22" xfId="4845"/>
    <cellStyle name="40% - Accent1 7 23" xfId="24617"/>
    <cellStyle name="40% - Accent1 7 24" xfId="25240"/>
    <cellStyle name="40% - Accent1 7 25" xfId="25882"/>
    <cellStyle name="40% - Accent1 7 26" xfId="26688"/>
    <cellStyle name="40% - Accent1 7 27" xfId="28225"/>
    <cellStyle name="40% - Accent1 7 28" xfId="28486"/>
    <cellStyle name="40% - Accent1 7 29" xfId="28730"/>
    <cellStyle name="40% - Accent1 7 3" xfId="898"/>
    <cellStyle name="40% - Accent1 7 3 2" xfId="23529"/>
    <cellStyle name="40% - Accent1 7 30" xfId="28990"/>
    <cellStyle name="40% - Accent1 7 31" xfId="29241"/>
    <cellStyle name="40% - Accent1 7 32" xfId="29482"/>
    <cellStyle name="40% - Accent1 7 33" xfId="29717"/>
    <cellStyle name="40% - Accent1 7 34" xfId="29930"/>
    <cellStyle name="40% - Accent1 7 35" xfId="30135"/>
    <cellStyle name="40% - Accent1 7 36" xfId="30352"/>
    <cellStyle name="40% - Accent1 7 37" xfId="27053"/>
    <cellStyle name="40% - Accent1 7 38" xfId="26989"/>
    <cellStyle name="40% - Accent1 7 39" xfId="30915"/>
    <cellStyle name="40% - Accent1 7 4" xfId="899"/>
    <cellStyle name="40% - Accent1 7 40" xfId="31082"/>
    <cellStyle name="40% - Accent1 7 41" xfId="31236"/>
    <cellStyle name="40% - Accent1 7 42" xfId="31373"/>
    <cellStyle name="40% - Accent1 7 43" xfId="31491"/>
    <cellStyle name="40% - Accent1 7 44" xfId="31601"/>
    <cellStyle name="40% - Accent1 7 45" xfId="31694"/>
    <cellStyle name="40% - Accent1 7 5" xfId="900"/>
    <cellStyle name="40% - Accent1 7 6" xfId="901"/>
    <cellStyle name="40% - Accent1 7 7" xfId="902"/>
    <cellStyle name="40% - Accent1 7 8" xfId="903"/>
    <cellStyle name="40% - Accent1 7 9" xfId="904"/>
    <cellStyle name="40% - Accent1 8" xfId="905"/>
    <cellStyle name="40% - Accent1 8 10" xfId="25242"/>
    <cellStyle name="40% - Accent1 8 11" xfId="25880"/>
    <cellStyle name="40% - Accent1 8 12" xfId="26848"/>
    <cellStyle name="40% - Accent1 8 13" xfId="26535"/>
    <cellStyle name="40% - Accent1 8 14" xfId="26941"/>
    <cellStyle name="40% - Accent1 8 15" xfId="25883"/>
    <cellStyle name="40% - Accent1 8 16" xfId="27918"/>
    <cellStyle name="40% - Accent1 8 17" xfId="25667"/>
    <cellStyle name="40% - Accent1 8 18" xfId="25502"/>
    <cellStyle name="40% - Accent1 8 19" xfId="26391"/>
    <cellStyle name="40% - Accent1 8 2" xfId="906"/>
    <cellStyle name="40% - Accent1 8 2 2" xfId="23531"/>
    <cellStyle name="40% - Accent1 8 20" xfId="26582"/>
    <cellStyle name="40% - Accent1 8 21" xfId="26933"/>
    <cellStyle name="40% - Accent1 8 22" xfId="25870"/>
    <cellStyle name="40% - Accent1 8 23" xfId="30553"/>
    <cellStyle name="40% - Accent1 8 24" xfId="29000"/>
    <cellStyle name="40% - Accent1 8 25" xfId="27650"/>
    <cellStyle name="40% - Accent1 8 26" xfId="30632"/>
    <cellStyle name="40% - Accent1 8 27" xfId="30250"/>
    <cellStyle name="40% - Accent1 8 28" xfId="25026"/>
    <cellStyle name="40% - Accent1 8 29" xfId="29725"/>
    <cellStyle name="40% - Accent1 8 3" xfId="4853"/>
    <cellStyle name="40% - Accent1 8 30" xfId="26789"/>
    <cellStyle name="40% - Accent1 8 31" xfId="26278"/>
    <cellStyle name="40% - Accent1 8 4" xfId="4854"/>
    <cellStyle name="40% - Accent1 8 5" xfId="4855"/>
    <cellStyle name="40% - Accent1 8 6" xfId="22949"/>
    <cellStyle name="40% - Accent1 8 7" xfId="23530"/>
    <cellStyle name="40% - Accent1 8 8" xfId="24157"/>
    <cellStyle name="40% - Accent1 8 9" xfId="24618"/>
    <cellStyle name="40% - Accent1 8_Upload" xfId="907"/>
    <cellStyle name="40% - Accent1 9" xfId="908"/>
    <cellStyle name="40% - Accent1 9 10" xfId="25244"/>
    <cellStyle name="40% - Accent1 9 11" xfId="25878"/>
    <cellStyle name="40% - Accent1 9 12" xfId="25437"/>
    <cellStyle name="40% - Accent1 9 13" xfId="28224"/>
    <cellStyle name="40% - Accent1 9 14" xfId="28485"/>
    <cellStyle name="40% - Accent1 9 15" xfId="28729"/>
    <cellStyle name="40% - Accent1 9 16" xfId="28989"/>
    <cellStyle name="40% - Accent1 9 17" xfId="29240"/>
    <cellStyle name="40% - Accent1 9 18" xfId="29481"/>
    <cellStyle name="40% - Accent1 9 19" xfId="29716"/>
    <cellStyle name="40% - Accent1 9 2" xfId="909"/>
    <cellStyle name="40% - Accent1 9 2 2" xfId="23533"/>
    <cellStyle name="40% - Accent1 9 20" xfId="29929"/>
    <cellStyle name="40% - Accent1 9 21" xfId="30134"/>
    <cellStyle name="40% - Accent1 9 22" xfId="30351"/>
    <cellStyle name="40% - Accent1 9 23" xfId="30555"/>
    <cellStyle name="40% - Accent1 9 24" xfId="28229"/>
    <cellStyle name="40% - Accent1 9 25" xfId="30914"/>
    <cellStyle name="40% - Accent1 9 26" xfId="31081"/>
    <cellStyle name="40% - Accent1 9 27" xfId="31235"/>
    <cellStyle name="40% - Accent1 9 28" xfId="31372"/>
    <cellStyle name="40% - Accent1 9 29" xfId="31490"/>
    <cellStyle name="40% - Accent1 9 3" xfId="4859"/>
    <cellStyle name="40% - Accent1 9 30" xfId="31600"/>
    <cellStyle name="40% - Accent1 9 31" xfId="31693"/>
    <cellStyle name="40% - Accent1 9 4" xfId="4860"/>
    <cellStyle name="40% - Accent1 9 5" xfId="4861"/>
    <cellStyle name="40% - Accent1 9 6" xfId="22948"/>
    <cellStyle name="40% - Accent1 9 7" xfId="23532"/>
    <cellStyle name="40% - Accent1 9 8" xfId="24158"/>
    <cellStyle name="40% - Accent1 9 9" xfId="24619"/>
    <cellStyle name="40% - Accent1 9_Upload" xfId="910"/>
    <cellStyle name="40% - Accent2" xfId="32012" builtinId="35" customBuiltin="1"/>
    <cellStyle name="40% - Accent2 10" xfId="911"/>
    <cellStyle name="40% - Accent2 10 10" xfId="25246"/>
    <cellStyle name="40% - Accent2 10 11" xfId="25877"/>
    <cellStyle name="40% - Accent2 10 12" xfId="26689"/>
    <cellStyle name="40% - Accent2 10 13" xfId="28227"/>
    <cellStyle name="40% - Accent2 10 14" xfId="28488"/>
    <cellStyle name="40% - Accent2 10 15" xfId="28732"/>
    <cellStyle name="40% - Accent2 10 16" xfId="28992"/>
    <cellStyle name="40% - Accent2 10 17" xfId="29243"/>
    <cellStyle name="40% - Accent2 10 18" xfId="29484"/>
    <cellStyle name="40% - Accent2 10 19" xfId="29718"/>
    <cellStyle name="40% - Accent2 10 2" xfId="912"/>
    <cellStyle name="40% - Accent2 10 2 2" xfId="23535"/>
    <cellStyle name="40% - Accent2 10 20" xfId="29931"/>
    <cellStyle name="40% - Accent2 10 21" xfId="30136"/>
    <cellStyle name="40% - Accent2 10 22" xfId="30354"/>
    <cellStyle name="40% - Accent2 10 23" xfId="27094"/>
    <cellStyle name="40% - Accent2 10 24" xfId="30734"/>
    <cellStyle name="40% - Accent2 10 25" xfId="30917"/>
    <cellStyle name="40% - Accent2 10 26" xfId="31084"/>
    <cellStyle name="40% - Accent2 10 27" xfId="31237"/>
    <cellStyle name="40% - Accent2 10 28" xfId="31374"/>
    <cellStyle name="40% - Accent2 10 29" xfId="31492"/>
    <cellStyle name="40% - Accent2 10 3" xfId="4865"/>
    <cellStyle name="40% - Accent2 10 30" xfId="31602"/>
    <cellStyle name="40% - Accent2 10 31" xfId="31695"/>
    <cellStyle name="40% - Accent2 10 4" xfId="4866"/>
    <cellStyle name="40% - Accent2 10 5" xfId="4867"/>
    <cellStyle name="40% - Accent2 10 6" xfId="22947"/>
    <cellStyle name="40% - Accent2 10 7" xfId="23534"/>
    <cellStyle name="40% - Accent2 10 8" xfId="24159"/>
    <cellStyle name="40% - Accent2 10 9" xfId="24620"/>
    <cellStyle name="40% - Accent2 10_Upload" xfId="913"/>
    <cellStyle name="40% - Accent2 11" xfId="914"/>
    <cellStyle name="40% - Accent2 11 10" xfId="25248"/>
    <cellStyle name="40% - Accent2 11 11" xfId="25875"/>
    <cellStyle name="40% - Accent2 11 12" xfId="26655"/>
    <cellStyle name="40% - Accent2 11 13" xfId="26374"/>
    <cellStyle name="40% - Accent2 11 14" xfId="24861"/>
    <cellStyle name="40% - Accent2 11 15" xfId="27445"/>
    <cellStyle name="40% - Accent2 11 16" xfId="24980"/>
    <cellStyle name="40% - Accent2 11 17" xfId="27474"/>
    <cellStyle name="40% - Accent2 11 18" xfId="27475"/>
    <cellStyle name="40% - Accent2 11 19" xfId="26131"/>
    <cellStyle name="40% - Accent2 11 2" xfId="915"/>
    <cellStyle name="40% - Accent2 11 2 2" xfId="23537"/>
    <cellStyle name="40% - Accent2 11 20" xfId="26858"/>
    <cellStyle name="40% - Accent2 11 21" xfId="25749"/>
    <cellStyle name="40% - Accent2 11 22" xfId="25480"/>
    <cellStyle name="40% - Accent2 11 23" xfId="28616"/>
    <cellStyle name="40% - Accent2 11 24" xfId="30735"/>
    <cellStyle name="40% - Accent2 11 25" xfId="25854"/>
    <cellStyle name="40% - Accent2 11 26" xfId="28423"/>
    <cellStyle name="40% - Accent2 11 27" xfId="27839"/>
    <cellStyle name="40% - Accent2 11 28" xfId="29149"/>
    <cellStyle name="40% - Accent2 11 29" xfId="30064"/>
    <cellStyle name="40% - Accent2 11 3" xfId="4871"/>
    <cellStyle name="40% - Accent2 11 30" xfId="26011"/>
    <cellStyle name="40% - Accent2 11 31" xfId="30016"/>
    <cellStyle name="40% - Accent2 11 4" xfId="4872"/>
    <cellStyle name="40% - Accent2 11 5" xfId="4873"/>
    <cellStyle name="40% - Accent2 11 6" xfId="22945"/>
    <cellStyle name="40% - Accent2 11 7" xfId="23536"/>
    <cellStyle name="40% - Accent2 11 8" xfId="24160"/>
    <cellStyle name="40% - Accent2 11 9" xfId="24621"/>
    <cellStyle name="40% - Accent2 11_Upload" xfId="916"/>
    <cellStyle name="40% - Accent2 12" xfId="917"/>
    <cellStyle name="40% - Accent2 12 10" xfId="25250"/>
    <cellStyle name="40% - Accent2 12 11" xfId="25873"/>
    <cellStyle name="40% - Accent2 12 12" xfId="27919"/>
    <cellStyle name="40% - Accent2 12 13" xfId="26504"/>
    <cellStyle name="40% - Accent2 12 14" xfId="27020"/>
    <cellStyle name="40% - Accent2 12 15" xfId="27330"/>
    <cellStyle name="40% - Accent2 12 16" xfId="27526"/>
    <cellStyle name="40% - Accent2 12 17" xfId="26363"/>
    <cellStyle name="40% - Accent2 12 18" xfId="26208"/>
    <cellStyle name="40% - Accent2 12 19" xfId="26282"/>
    <cellStyle name="40% - Accent2 12 2" xfId="918"/>
    <cellStyle name="40% - Accent2 12 2 2" xfId="23539"/>
    <cellStyle name="40% - Accent2 12 20" xfId="25312"/>
    <cellStyle name="40% - Accent2 12 21" xfId="28109"/>
    <cellStyle name="40% - Accent2 12 22" xfId="28371"/>
    <cellStyle name="40% - Accent2 12 23" xfId="30188"/>
    <cellStyle name="40% - Accent2 12 24" xfId="26456"/>
    <cellStyle name="40% - Accent2 12 25" xfId="30038"/>
    <cellStyle name="40% - Accent2 12 26" xfId="29158"/>
    <cellStyle name="40% - Accent2 12 27" xfId="28925"/>
    <cellStyle name="40% - Accent2 12 28" xfId="28110"/>
    <cellStyle name="40% - Accent2 12 29" xfId="30029"/>
    <cellStyle name="40% - Accent2 12 3" xfId="4877"/>
    <cellStyle name="40% - Accent2 12 30" xfId="30483"/>
    <cellStyle name="40% - Accent2 12 31" xfId="30466"/>
    <cellStyle name="40% - Accent2 12 4" xfId="4878"/>
    <cellStyle name="40% - Accent2 12 5" xfId="4879"/>
    <cellStyle name="40% - Accent2 12 6" xfId="22944"/>
    <cellStyle name="40% - Accent2 12 7" xfId="23538"/>
    <cellStyle name="40% - Accent2 12 8" xfId="24161"/>
    <cellStyle name="40% - Accent2 12 9" xfId="24622"/>
    <cellStyle name="40% - Accent2 12_Upload" xfId="919"/>
    <cellStyle name="40% - Accent2 13" xfId="920"/>
    <cellStyle name="40% - Accent2 13 10" xfId="25251"/>
    <cellStyle name="40% - Accent2 13 11" xfId="25871"/>
    <cellStyle name="40% - Accent2 13 12" xfId="27922"/>
    <cellStyle name="40% - Accent2 13 13" xfId="25663"/>
    <cellStyle name="40% - Accent2 13 14" xfId="25503"/>
    <cellStyle name="40% - Accent2 13 15" xfId="28288"/>
    <cellStyle name="40% - Accent2 13 16" xfId="28545"/>
    <cellStyle name="40% - Accent2 13 17" xfId="28790"/>
    <cellStyle name="40% - Accent2 13 18" xfId="29052"/>
    <cellStyle name="40% - Accent2 13 19" xfId="29299"/>
    <cellStyle name="40% - Accent2 13 2" xfId="921"/>
    <cellStyle name="40% - Accent2 13 2 2" xfId="23541"/>
    <cellStyle name="40% - Accent2 13 20" xfId="29536"/>
    <cellStyle name="40% - Accent2 13 21" xfId="29766"/>
    <cellStyle name="40% - Accent2 13 22" xfId="29985"/>
    <cellStyle name="40% - Accent2 13 23" xfId="25212"/>
    <cellStyle name="40% - Accent2 13 24" xfId="28865"/>
    <cellStyle name="40% - Accent2 13 25" xfId="30602"/>
    <cellStyle name="40% - Accent2 13 26" xfId="29940"/>
    <cellStyle name="40% - Accent2 13 27" xfId="30956"/>
    <cellStyle name="40% - Accent2 13 28" xfId="31121"/>
    <cellStyle name="40% - Accent2 13 29" xfId="31270"/>
    <cellStyle name="40% - Accent2 13 3" xfId="4883"/>
    <cellStyle name="40% - Accent2 13 30" xfId="31405"/>
    <cellStyle name="40% - Accent2 13 31" xfId="31521"/>
    <cellStyle name="40% - Accent2 13 4" xfId="4884"/>
    <cellStyle name="40% - Accent2 13 5" xfId="4885"/>
    <cellStyle name="40% - Accent2 13 6" xfId="22943"/>
    <cellStyle name="40% - Accent2 13 7" xfId="23540"/>
    <cellStyle name="40% - Accent2 13 8" xfId="24162"/>
    <cellStyle name="40% - Accent2 13 9" xfId="24623"/>
    <cellStyle name="40% - Accent2 13_Upload" xfId="922"/>
    <cellStyle name="40% - Accent2 14" xfId="923"/>
    <cellStyle name="40% - Accent2 14 10" xfId="25253"/>
    <cellStyle name="40% - Accent2 14 11" xfId="25869"/>
    <cellStyle name="40% - Accent2 14 12" xfId="26809"/>
    <cellStyle name="40% - Accent2 14 13" xfId="25180"/>
    <cellStyle name="40% - Accent2 14 14" xfId="25098"/>
    <cellStyle name="40% - Accent2 14 15" xfId="26354"/>
    <cellStyle name="40% - Accent2 14 16" xfId="27525"/>
    <cellStyle name="40% - Accent2 14 17" xfId="27325"/>
    <cellStyle name="40% - Accent2 14 18" xfId="27279"/>
    <cellStyle name="40% - Accent2 14 19" xfId="27398"/>
    <cellStyle name="40% - Accent2 14 2" xfId="924"/>
    <cellStyle name="40% - Accent2 14 2 2" xfId="23543"/>
    <cellStyle name="40% - Accent2 14 20" xfId="27497"/>
    <cellStyle name="40% - Accent2 14 21" xfId="26109"/>
    <cellStyle name="40% - Accent2 14 22" xfId="25365"/>
    <cellStyle name="40% - Accent2 14 23" xfId="28590"/>
    <cellStyle name="40% - Accent2 14 24" xfId="30402"/>
    <cellStyle name="40% - Accent2 14 25" xfId="24890"/>
    <cellStyle name="40% - Accent2 14 26" xfId="27384"/>
    <cellStyle name="40% - Accent2 14 27" xfId="30020"/>
    <cellStyle name="40% - Accent2 14 28" xfId="27304"/>
    <cellStyle name="40% - Accent2 14 29" xfId="26553"/>
    <cellStyle name="40% - Accent2 14 3" xfId="4889"/>
    <cellStyle name="40% - Accent2 14 30" xfId="30023"/>
    <cellStyle name="40% - Accent2 14 31" xfId="26318"/>
    <cellStyle name="40% - Accent2 14 4" xfId="4890"/>
    <cellStyle name="40% - Accent2 14 5" xfId="4891"/>
    <cellStyle name="40% - Accent2 14 6" xfId="22942"/>
    <cellStyle name="40% - Accent2 14 7" xfId="23542"/>
    <cellStyle name="40% - Accent2 14 8" xfId="24163"/>
    <cellStyle name="40% - Accent2 14 9" xfId="24624"/>
    <cellStyle name="40% - Accent2 14_Upload" xfId="925"/>
    <cellStyle name="40% - Accent2 15" xfId="926"/>
    <cellStyle name="40% - Accent2 15 10" xfId="25255"/>
    <cellStyle name="40% - Accent2 15 11" xfId="25868"/>
    <cellStyle name="40% - Accent2 15 12" xfId="26658"/>
    <cellStyle name="40% - Accent2 15 13" xfId="27117"/>
    <cellStyle name="40% - Accent2 15 14" xfId="27040"/>
    <cellStyle name="40% - Accent2 15 15" xfId="25075"/>
    <cellStyle name="40% - Accent2 15 16" xfId="27739"/>
    <cellStyle name="40% - Accent2 15 17" xfId="25862"/>
    <cellStyle name="40% - Accent2 15 18" xfId="25441"/>
    <cellStyle name="40% - Accent2 15 19" xfId="25146"/>
    <cellStyle name="40% - Accent2 15 2" xfId="927"/>
    <cellStyle name="40% - Accent2 15 2 2" xfId="23545"/>
    <cellStyle name="40% - Accent2 15 20" xfId="27767"/>
    <cellStyle name="40% - Accent2 15 21" xfId="28084"/>
    <cellStyle name="40% - Accent2 15 22" xfId="28340"/>
    <cellStyle name="40% - Accent2 15 23" xfId="29574"/>
    <cellStyle name="40% - Accent2 15 24" xfId="30736"/>
    <cellStyle name="40% - Accent2 15 25" xfId="28839"/>
    <cellStyle name="40% - Accent2 15 26" xfId="25001"/>
    <cellStyle name="40% - Accent2 15 27" xfId="30308"/>
    <cellStyle name="40% - Accent2 15 28" xfId="29275"/>
    <cellStyle name="40% - Accent2 15 29" xfId="28614"/>
    <cellStyle name="40% - Accent2 15 3" xfId="4895"/>
    <cellStyle name="40% - Accent2 15 30" xfId="30737"/>
    <cellStyle name="40% - Accent2 15 31" xfId="29095"/>
    <cellStyle name="40% - Accent2 15 4" xfId="4896"/>
    <cellStyle name="40% - Accent2 15 5" xfId="4897"/>
    <cellStyle name="40% - Accent2 15 6" xfId="22941"/>
    <cellStyle name="40% - Accent2 15 7" xfId="23544"/>
    <cellStyle name="40% - Accent2 15 8" xfId="24164"/>
    <cellStyle name="40% - Accent2 15 9" xfId="24625"/>
    <cellStyle name="40% - Accent2 15_Upload" xfId="928"/>
    <cellStyle name="40% - Accent2 16" xfId="929"/>
    <cellStyle name="40% - Accent2 16 10" xfId="25256"/>
    <cellStyle name="40% - Accent2 16 11" xfId="25867"/>
    <cellStyle name="40% - Accent2 16 12" xfId="27921"/>
    <cellStyle name="40% - Accent2 16 13" xfId="27129"/>
    <cellStyle name="40% - Accent2 16 14" xfId="27247"/>
    <cellStyle name="40% - Accent2 16 15" xfId="26406"/>
    <cellStyle name="40% - Accent2 16 16" xfId="25267"/>
    <cellStyle name="40% - Accent2 16 17" xfId="28075"/>
    <cellStyle name="40% - Accent2 16 18" xfId="28331"/>
    <cellStyle name="40% - Accent2 16 19" xfId="28582"/>
    <cellStyle name="40% - Accent2 16 2" xfId="930"/>
    <cellStyle name="40% - Accent2 16 2 2" xfId="23547"/>
    <cellStyle name="40% - Accent2 16 20" xfId="28828"/>
    <cellStyle name="40% - Accent2 16 21" xfId="29086"/>
    <cellStyle name="40% - Accent2 16 22" xfId="29336"/>
    <cellStyle name="40% - Accent2 16 23" xfId="30191"/>
    <cellStyle name="40% - Accent2 16 24" xfId="28837"/>
    <cellStyle name="40% - Accent2 16 25" xfId="29426"/>
    <cellStyle name="40% - Accent2 16 26" xfId="25754"/>
    <cellStyle name="40% - Accent2 16 27" xfId="30289"/>
    <cellStyle name="40% - Accent2 16 28" xfId="30634"/>
    <cellStyle name="40% - Accent2 16 29" xfId="30812"/>
    <cellStyle name="40% - Accent2 16 3" xfId="4901"/>
    <cellStyle name="40% - Accent2 16 30" xfId="30987"/>
    <cellStyle name="40% - Accent2 16 31" xfId="31152"/>
    <cellStyle name="40% - Accent2 16 4" xfId="4902"/>
    <cellStyle name="40% - Accent2 16 5" xfId="4903"/>
    <cellStyle name="40% - Accent2 16 6" xfId="22940"/>
    <cellStyle name="40% - Accent2 16 7" xfId="23546"/>
    <cellStyle name="40% - Accent2 16 8" xfId="24165"/>
    <cellStyle name="40% - Accent2 16 9" xfId="24626"/>
    <cellStyle name="40% - Accent2 16_Upload" xfId="931"/>
    <cellStyle name="40% - Accent2 17" xfId="932"/>
    <cellStyle name="40% - Accent2 17 10" xfId="25258"/>
    <cellStyle name="40% - Accent2 17 11" xfId="25865"/>
    <cellStyle name="40% - Accent2 17 12" xfId="26843"/>
    <cellStyle name="40% - Accent2 17 13" xfId="25661"/>
    <cellStyle name="40% - Accent2 17 14" xfId="25504"/>
    <cellStyle name="40% - Accent2 17 15" xfId="28291"/>
    <cellStyle name="40% - Accent2 17 16" xfId="28548"/>
    <cellStyle name="40% - Accent2 17 17" xfId="28793"/>
    <cellStyle name="40% - Accent2 17 18" xfId="29055"/>
    <cellStyle name="40% - Accent2 17 19" xfId="29302"/>
    <cellStyle name="40% - Accent2 17 2" xfId="933"/>
    <cellStyle name="40% - Accent2 17 2 2" xfId="23549"/>
    <cellStyle name="40% - Accent2 17 20" xfId="29539"/>
    <cellStyle name="40% - Accent2 17 21" xfId="29769"/>
    <cellStyle name="40% - Accent2 17 22" xfId="29988"/>
    <cellStyle name="40% - Accent2 17 23" xfId="26421"/>
    <cellStyle name="40% - Accent2 17 24" xfId="29800"/>
    <cellStyle name="40% - Accent2 17 25" xfId="28163"/>
    <cellStyle name="40% - Accent2 17 26" xfId="30781"/>
    <cellStyle name="40% - Accent2 17 27" xfId="30959"/>
    <cellStyle name="40% - Accent2 17 28" xfId="31124"/>
    <cellStyle name="40% - Accent2 17 29" xfId="31273"/>
    <cellStyle name="40% - Accent2 17 3" xfId="4907"/>
    <cellStyle name="40% - Accent2 17 30" xfId="31408"/>
    <cellStyle name="40% - Accent2 17 31" xfId="31524"/>
    <cellStyle name="40% - Accent2 17 4" xfId="4908"/>
    <cellStyle name="40% - Accent2 17 5" xfId="4909"/>
    <cellStyle name="40% - Accent2 17 6" xfId="22939"/>
    <cellStyle name="40% - Accent2 17 7" xfId="23548"/>
    <cellStyle name="40% - Accent2 17 8" xfId="24166"/>
    <cellStyle name="40% - Accent2 17 9" xfId="24627"/>
    <cellStyle name="40% - Accent2 17_Upload" xfId="934"/>
    <cellStyle name="40% - Accent2 18" xfId="935"/>
    <cellStyle name="40% - Accent2 18 10" xfId="25259"/>
    <cellStyle name="40% - Accent2 18 11" xfId="25863"/>
    <cellStyle name="40% - Accent2 18 12" xfId="25440"/>
    <cellStyle name="40% - Accent2 18 13" xfId="25179"/>
    <cellStyle name="40% - Accent2 18 14" xfId="26339"/>
    <cellStyle name="40% - Accent2 18 15" xfId="24995"/>
    <cellStyle name="40% - Accent2 18 16" xfId="26115"/>
    <cellStyle name="40% - Accent2 18 17" xfId="27850"/>
    <cellStyle name="40% - Accent2 18 18" xfId="27595"/>
    <cellStyle name="40% - Accent2 18 19" xfId="25085"/>
    <cellStyle name="40% - Accent2 18 2" xfId="936"/>
    <cellStyle name="40% - Accent2 18 2 2" xfId="23551"/>
    <cellStyle name="40% - Accent2 18 20" xfId="27388"/>
    <cellStyle name="40% - Accent2 18 21" xfId="27527"/>
    <cellStyle name="40% - Accent2 18 22" xfId="27033"/>
    <cellStyle name="40% - Accent2 18 23" xfId="29266"/>
    <cellStyle name="40% - Accent2 18 24" xfId="30405"/>
    <cellStyle name="40% - Accent2 18 25" xfId="28068"/>
    <cellStyle name="40% - Accent2 18 26" xfId="28611"/>
    <cellStyle name="40% - Accent2 18 27" xfId="29567"/>
    <cellStyle name="40% - Accent2 18 28" xfId="30168"/>
    <cellStyle name="40% - Accent2 18 29" xfId="28649"/>
    <cellStyle name="40% - Accent2 18 3" xfId="4913"/>
    <cellStyle name="40% - Accent2 18 30" xfId="29102"/>
    <cellStyle name="40% - Accent2 18 31" xfId="28937"/>
    <cellStyle name="40% - Accent2 18 4" xfId="4914"/>
    <cellStyle name="40% - Accent2 18 5" xfId="4915"/>
    <cellStyle name="40% - Accent2 18 6" xfId="22938"/>
    <cellStyle name="40% - Accent2 18 7" xfId="23550"/>
    <cellStyle name="40% - Accent2 18 8" xfId="24167"/>
    <cellStyle name="40% - Accent2 18 9" xfId="24628"/>
    <cellStyle name="40% - Accent2 18_Upload" xfId="937"/>
    <cellStyle name="40% - Accent2 19" xfId="938"/>
    <cellStyle name="40% - Accent2 19 10" xfId="25261"/>
    <cellStyle name="40% - Accent2 19 11" xfId="25861"/>
    <cellStyle name="40% - Accent2 19 12" xfId="27925"/>
    <cellStyle name="40% - Accent2 19 13" xfId="27676"/>
    <cellStyle name="40% - Accent2 19 14" xfId="27353"/>
    <cellStyle name="40% - Accent2 19 15" xfId="26253"/>
    <cellStyle name="40% - Accent2 19 16" xfId="27803"/>
    <cellStyle name="40% - Accent2 19 17" xfId="25788"/>
    <cellStyle name="40% - Accent2 19 18" xfId="25466"/>
    <cellStyle name="40% - Accent2 19 19" xfId="28251"/>
    <cellStyle name="40% - Accent2 19 2" xfId="939"/>
    <cellStyle name="40% - Accent2 19 2 2" xfId="23553"/>
    <cellStyle name="40% - Accent2 19 20" xfId="28511"/>
    <cellStyle name="40% - Accent2 19 21" xfId="28755"/>
    <cellStyle name="40% - Accent2 19 22" xfId="29017"/>
    <cellStyle name="40% - Accent2 19 23" xfId="30557"/>
    <cellStyle name="40% - Accent2 19 24" xfId="25059"/>
    <cellStyle name="40% - Accent2 19 25" xfId="26466"/>
    <cellStyle name="40% - Accent2 19 26" xfId="30261"/>
    <cellStyle name="40% - Accent2 19 27" xfId="27293"/>
    <cellStyle name="40% - Accent2 19 28" xfId="29812"/>
    <cellStyle name="40% - Accent2 19 29" xfId="29121"/>
    <cellStyle name="40% - Accent2 19 3" xfId="4919"/>
    <cellStyle name="40% - Accent2 19 30" xfId="30750"/>
    <cellStyle name="40% - Accent2 19 31" xfId="30932"/>
    <cellStyle name="40% - Accent2 19 4" xfId="4920"/>
    <cellStyle name="40% - Accent2 19 5" xfId="4921"/>
    <cellStyle name="40% - Accent2 19 6" xfId="22937"/>
    <cellStyle name="40% - Accent2 19 7" xfId="23552"/>
    <cellStyle name="40% - Accent2 19 8" xfId="24168"/>
    <cellStyle name="40% - Accent2 19 9" xfId="24629"/>
    <cellStyle name="40% - Accent2 19_Upload" xfId="940"/>
    <cellStyle name="40% - Accent2 2" xfId="941"/>
    <cellStyle name="40% - Accent2 2 10" xfId="942"/>
    <cellStyle name="40% - Accent2 2 11" xfId="943"/>
    <cellStyle name="40% - Accent2 2 12" xfId="944"/>
    <cellStyle name="40% - Accent2 2 13" xfId="945"/>
    <cellStyle name="40% - Accent2 2 14" xfId="4923"/>
    <cellStyle name="40% - Accent2 2 15" xfId="4929"/>
    <cellStyle name="40% - Accent2 2 16" xfId="4930"/>
    <cellStyle name="40% - Accent2 2 17" xfId="4931"/>
    <cellStyle name="40% - Accent2 2 18" xfId="4932"/>
    <cellStyle name="40% - Accent2 2 19" xfId="4933"/>
    <cellStyle name="40% - Accent2 2 2" xfId="946"/>
    <cellStyle name="40% - Accent2 2 2 10" xfId="4934"/>
    <cellStyle name="40% - Accent2 2 2 11" xfId="4936"/>
    <cellStyle name="40% - Accent2 2 2 12" xfId="4937"/>
    <cellStyle name="40% - Accent2 2 2 13" xfId="4938"/>
    <cellStyle name="40% - Accent2 2 2 14" xfId="4939"/>
    <cellStyle name="40% - Accent2 2 2 15" xfId="4940"/>
    <cellStyle name="40% - Accent2 2 2 16" xfId="4941"/>
    <cellStyle name="40% - Accent2 2 2 17" xfId="4942"/>
    <cellStyle name="40% - Accent2 2 2 18" xfId="4943"/>
    <cellStyle name="40% - Accent2 2 2 19" xfId="4944"/>
    <cellStyle name="40% - Accent2 2 2 2" xfId="947"/>
    <cellStyle name="40% - Accent2 2 2 2 2" xfId="23554"/>
    <cellStyle name="40% - Accent2 2 2 20" xfId="4946"/>
    <cellStyle name="40% - Accent2 2 2 21" xfId="9947"/>
    <cellStyle name="40% - Accent2 2 2 22" xfId="10078"/>
    <cellStyle name="40% - Accent2 2 2 23" xfId="9945"/>
    <cellStyle name="40% - Accent2 2 2 24" xfId="10080"/>
    <cellStyle name="40% - Accent2 2 2 25" xfId="9942"/>
    <cellStyle name="40% - Accent2 2 2 26" xfId="10081"/>
    <cellStyle name="40% - Accent2 2 2 27" xfId="9943"/>
    <cellStyle name="40% - Accent2 2 2 28" xfId="10084"/>
    <cellStyle name="40% - Accent2 2 2 29" xfId="3230"/>
    <cellStyle name="40% - Accent2 2 2 3" xfId="948"/>
    <cellStyle name="40% - Accent2 2 2 3 2" xfId="23555"/>
    <cellStyle name="40% - Accent2 2 2 30" xfId="10086"/>
    <cellStyle name="40% - Accent2 2 2 31" xfId="22029"/>
    <cellStyle name="40% - Accent2 2 2 32" xfId="22058"/>
    <cellStyle name="40% - Accent2 2 2 33" xfId="22197"/>
    <cellStyle name="40% - Accent2 2 2 34" xfId="22323"/>
    <cellStyle name="40% - Accent2 2 2 35" xfId="22193"/>
    <cellStyle name="40% - Accent2 2 2 36" xfId="22328"/>
    <cellStyle name="40% - Accent2 2 2 37" xfId="22189"/>
    <cellStyle name="40% - Accent2 2 2 38" xfId="22332"/>
    <cellStyle name="40% - Accent2 2 2 39" xfId="22185"/>
    <cellStyle name="40% - Accent2 2 2 4" xfId="949"/>
    <cellStyle name="40% - Accent2 2 2 4 2" xfId="23556"/>
    <cellStyle name="40% - Accent2 2 2 40" xfId="22336"/>
    <cellStyle name="40% - Accent2 2 2 41" xfId="22181"/>
    <cellStyle name="40% - Accent2 2 2 42" xfId="22340"/>
    <cellStyle name="40% - Accent2 2 2 43" xfId="22504"/>
    <cellStyle name="40% - Accent2 2 2 44" xfId="22656"/>
    <cellStyle name="40% - Accent2 2 2 45" xfId="22532"/>
    <cellStyle name="40% - Accent2 2 2 46" xfId="22641"/>
    <cellStyle name="40% - Accent2 2 2 47" xfId="22534"/>
    <cellStyle name="40% - Accent2 2 2 48" xfId="22693"/>
    <cellStyle name="40% - Accent2 2 2 49" xfId="22744"/>
    <cellStyle name="40% - Accent2 2 2 5" xfId="950"/>
    <cellStyle name="40% - Accent2 2 2 5 2" xfId="23557"/>
    <cellStyle name="40% - Accent2 2 2 50" xfId="22796"/>
    <cellStyle name="40% - Accent2 2 2 51" xfId="22832"/>
    <cellStyle name="40% - Accent2 2 2 52" xfId="22781"/>
    <cellStyle name="40% - Accent2 2 2 53" xfId="23884"/>
    <cellStyle name="40% - Accent2 2 2 54" xfId="23919"/>
    <cellStyle name="40% - Accent2 2 2 55" xfId="23972"/>
    <cellStyle name="40% - Accent2 2 2 56" xfId="24001"/>
    <cellStyle name="40% - Accent2 2 2 57" xfId="24285"/>
    <cellStyle name="40% - Accent2 2 2 58" xfId="24321"/>
    <cellStyle name="40% - Accent2 2 2 59" xfId="24377"/>
    <cellStyle name="40% - Accent2 2 2 6" xfId="951"/>
    <cellStyle name="40% - Accent2 2 2 60" xfId="24450"/>
    <cellStyle name="40% - Accent2 2 2 61" xfId="24350"/>
    <cellStyle name="40% - Accent2 2 2 62" xfId="24766"/>
    <cellStyle name="40% - Accent2 2 2 63" xfId="31757"/>
    <cellStyle name="40% - Accent2 2 2 64" xfId="31812"/>
    <cellStyle name="40% - Accent2 2 2 65" xfId="31849"/>
    <cellStyle name="40% - Accent2 2 2 66" xfId="31798"/>
    <cellStyle name="40% - Accent2 2 2 67" xfId="31921"/>
    <cellStyle name="40% - Accent2 2 2 68" xfId="31944"/>
    <cellStyle name="40% - Accent2 2 2 7" xfId="952"/>
    <cellStyle name="40% - Accent2 2 2 8" xfId="953"/>
    <cellStyle name="40% - Accent2 2 2 9" xfId="954"/>
    <cellStyle name="40% - Accent2 2 2_Pricing" xfId="4954"/>
    <cellStyle name="40% - Accent2 2 20" xfId="4955"/>
    <cellStyle name="40% - Accent2 2 21" xfId="4956"/>
    <cellStyle name="40% - Accent2 2 22" xfId="4957"/>
    <cellStyle name="40% - Accent2 2 23" xfId="4958"/>
    <cellStyle name="40% - Accent2 2 24" xfId="4959"/>
    <cellStyle name="40% - Accent2 2 25" xfId="4960"/>
    <cellStyle name="40% - Accent2 2 26" xfId="4961"/>
    <cellStyle name="40% - Accent2 2 27" xfId="9946"/>
    <cellStyle name="40% - Accent2 2 28" xfId="10079"/>
    <cellStyle name="40% - Accent2 2 29" xfId="9944"/>
    <cellStyle name="40% - Accent2 2 3" xfId="955"/>
    <cellStyle name="40% - Accent2 2 3 2" xfId="23558"/>
    <cellStyle name="40% - Accent2 2 30" xfId="10082"/>
    <cellStyle name="40% - Accent2 2 31" xfId="3231"/>
    <cellStyle name="40% - Accent2 2 32" xfId="10083"/>
    <cellStyle name="40% - Accent2 2 33" xfId="3226"/>
    <cellStyle name="40% - Accent2 2 34" xfId="10085"/>
    <cellStyle name="40% - Accent2 2 35" xfId="3244"/>
    <cellStyle name="40% - Accent2 2 36" xfId="10087"/>
    <cellStyle name="40% - Accent2 2 37" xfId="22028"/>
    <cellStyle name="40% - Accent2 2 38" xfId="22059"/>
    <cellStyle name="40% - Accent2 2 39" xfId="22196"/>
    <cellStyle name="40% - Accent2 2 4" xfId="956"/>
    <cellStyle name="40% - Accent2 2 4 2" xfId="23559"/>
    <cellStyle name="40% - Accent2 2 40" xfId="22324"/>
    <cellStyle name="40% - Accent2 2 41" xfId="22192"/>
    <cellStyle name="40% - Accent2 2 42" xfId="22329"/>
    <cellStyle name="40% - Accent2 2 43" xfId="22188"/>
    <cellStyle name="40% - Accent2 2 44" xfId="22333"/>
    <cellStyle name="40% - Accent2 2 45" xfId="22184"/>
    <cellStyle name="40% - Accent2 2 46" xfId="22337"/>
    <cellStyle name="40% - Accent2 2 47" xfId="22180"/>
    <cellStyle name="40% - Accent2 2 48" xfId="22341"/>
    <cellStyle name="40% - Accent2 2 49" xfId="22503"/>
    <cellStyle name="40% - Accent2 2 5" xfId="957"/>
    <cellStyle name="40% - Accent2 2 5 2" xfId="23560"/>
    <cellStyle name="40% - Accent2 2 50" xfId="22606"/>
    <cellStyle name="40% - Accent2 2 51" xfId="22555"/>
    <cellStyle name="40% - Accent2 2 52" xfId="22566"/>
    <cellStyle name="40% - Accent2 2 53" xfId="22635"/>
    <cellStyle name="40% - Accent2 2 54" xfId="22692"/>
    <cellStyle name="40% - Accent2 2 55" xfId="22743"/>
    <cellStyle name="40% - Accent2 2 56" xfId="22797"/>
    <cellStyle name="40% - Accent2 2 57" xfId="22760"/>
    <cellStyle name="40% - Accent2 2 58" xfId="22782"/>
    <cellStyle name="40% - Accent2 2 59" xfId="23883"/>
    <cellStyle name="40% - Accent2 2 6" xfId="958"/>
    <cellStyle name="40% - Accent2 2 6 2" xfId="23561"/>
    <cellStyle name="40% - Accent2 2 60" xfId="23920"/>
    <cellStyle name="40% - Accent2 2 61" xfId="23900"/>
    <cellStyle name="40% - Accent2 2 62" xfId="24000"/>
    <cellStyle name="40% - Accent2 2 63" xfId="24288"/>
    <cellStyle name="40% - Accent2 2 64" xfId="24320"/>
    <cellStyle name="40% - Accent2 2 65" xfId="24378"/>
    <cellStyle name="40% - Accent2 2 66" xfId="24449"/>
    <cellStyle name="40% - Accent2 2 67" xfId="24358"/>
    <cellStyle name="40% - Accent2 2 68" xfId="24765"/>
    <cellStyle name="40% - Accent2 2 69" xfId="28734"/>
    <cellStyle name="40% - Accent2 2 7" xfId="959"/>
    <cellStyle name="40% - Accent2 2 7 2" xfId="23562"/>
    <cellStyle name="40% - Accent2 2 70" xfId="28995"/>
    <cellStyle name="40% - Accent2 2 71" xfId="29245"/>
    <cellStyle name="40% - Accent2 2 72" xfId="29487"/>
    <cellStyle name="40% - Accent2 2 73" xfId="29719"/>
    <cellStyle name="40% - Accent2 2 74" xfId="29934"/>
    <cellStyle name="40% - Accent2 2 75" xfId="30138"/>
    <cellStyle name="40% - Accent2 2 76" xfId="30355"/>
    <cellStyle name="40% - Accent2 2 77" xfId="30558"/>
    <cellStyle name="40% - Accent2 2 78" xfId="29508"/>
    <cellStyle name="40% - Accent2 2 79" xfId="30918"/>
    <cellStyle name="40% - Accent2 2 8" xfId="960"/>
    <cellStyle name="40% - Accent2 2 80" xfId="31085"/>
    <cellStyle name="40% - Accent2 2 81" xfId="31238"/>
    <cellStyle name="40% - Accent2 2 82" xfId="31375"/>
    <cellStyle name="40% - Accent2 2 83" xfId="31493"/>
    <cellStyle name="40% - Accent2 2 84" xfId="31603"/>
    <cellStyle name="40% - Accent2 2 85" xfId="31696"/>
    <cellStyle name="40% - Accent2 2 86" xfId="31756"/>
    <cellStyle name="40% - Accent2 2 87" xfId="31813"/>
    <cellStyle name="40% - Accent2 2 88" xfId="31846"/>
    <cellStyle name="40% - Accent2 2 89" xfId="31816"/>
    <cellStyle name="40% - Accent2 2 9" xfId="961"/>
    <cellStyle name="40% - Accent2 2 90" xfId="31920"/>
    <cellStyle name="40% - Accent2 2 91" xfId="31945"/>
    <cellStyle name="40% - Accent2 20" xfId="962"/>
    <cellStyle name="40% - Accent2 20 10" xfId="25271"/>
    <cellStyle name="40% - Accent2 20 11" xfId="25851"/>
    <cellStyle name="40% - Accent2 20 12" xfId="27929"/>
    <cellStyle name="40% - Accent2 20 13" xfId="26988"/>
    <cellStyle name="40% - Accent2 20 14" xfId="25963"/>
    <cellStyle name="40% - Accent2 20 15" xfId="27896"/>
    <cellStyle name="40% - Accent2 20 16" xfId="25694"/>
    <cellStyle name="40% - Accent2 20 17" xfId="26707"/>
    <cellStyle name="40% - Accent2 20 18" xfId="28281"/>
    <cellStyle name="40% - Accent2 20 19" xfId="28538"/>
    <cellStyle name="40% - Accent2 20 2" xfId="963"/>
    <cellStyle name="40% - Accent2 20 2 2" xfId="23564"/>
    <cellStyle name="40% - Accent2 20 20" xfId="28782"/>
    <cellStyle name="40% - Accent2 20 21" xfId="29044"/>
    <cellStyle name="40% - Accent2 20 22" xfId="29292"/>
    <cellStyle name="40% - Accent2 20 23" xfId="29903"/>
    <cellStyle name="40% - Accent2 20 24" xfId="30739"/>
    <cellStyle name="40% - Accent2 20 25" xfId="25858"/>
    <cellStyle name="40% - Accent2 20 26" xfId="29489"/>
    <cellStyle name="40% - Accent2 20 27" xfId="29346"/>
    <cellStyle name="40% - Accent2 20 28" xfId="30595"/>
    <cellStyle name="40% - Accent2 20 29" xfId="30774"/>
    <cellStyle name="40% - Accent2 20 3" xfId="4971"/>
    <cellStyle name="40% - Accent2 20 30" xfId="30950"/>
    <cellStyle name="40% - Accent2 20 31" xfId="31115"/>
    <cellStyle name="40% - Accent2 20 4" xfId="4972"/>
    <cellStyle name="40% - Accent2 20 5" xfId="4973"/>
    <cellStyle name="40% - Accent2 20 6" xfId="22936"/>
    <cellStyle name="40% - Accent2 20 7" xfId="23563"/>
    <cellStyle name="40% - Accent2 20 8" xfId="24169"/>
    <cellStyle name="40% - Accent2 20 9" xfId="24630"/>
    <cellStyle name="40% - Accent2 20_Upload" xfId="964"/>
    <cellStyle name="40% - Accent2 21" xfId="965"/>
    <cellStyle name="40% - Accent2 21 10" xfId="25273"/>
    <cellStyle name="40% - Accent2 21 11" xfId="25850"/>
    <cellStyle name="40% - Accent2 21 12" xfId="27930"/>
    <cellStyle name="40% - Accent2 21 13" xfId="26505"/>
    <cellStyle name="40% - Accent2 21 14" xfId="25977"/>
    <cellStyle name="40% - Accent2 21 15" xfId="26668"/>
    <cellStyle name="40% - Accent2 21 16" xfId="28196"/>
    <cellStyle name="40% - Accent2 21 17" xfId="28455"/>
    <cellStyle name="40% - Accent2 21 18" xfId="28699"/>
    <cellStyle name="40% - Accent2 21 19" xfId="28960"/>
    <cellStyle name="40% - Accent2 21 2" xfId="966"/>
    <cellStyle name="40% - Accent2 21 2 2" xfId="23566"/>
    <cellStyle name="40% - Accent2 21 20" xfId="29210"/>
    <cellStyle name="40% - Accent2 21 21" xfId="29454"/>
    <cellStyle name="40% - Accent2 21 22" xfId="29686"/>
    <cellStyle name="40% - Accent2 21 23" xfId="26416"/>
    <cellStyle name="40% - Accent2 21 24" xfId="29761"/>
    <cellStyle name="40% - Accent2 21 25" xfId="29120"/>
    <cellStyle name="40% - Accent2 21 26" xfId="30530"/>
    <cellStyle name="40% - Accent2 21 27" xfId="27910"/>
    <cellStyle name="40% - Accent2 21 28" xfId="30889"/>
    <cellStyle name="40% - Accent2 21 29" xfId="31059"/>
    <cellStyle name="40% - Accent2 21 3" xfId="4977"/>
    <cellStyle name="40% - Accent2 21 30" xfId="31216"/>
    <cellStyle name="40% - Accent2 21 31" xfId="31353"/>
    <cellStyle name="40% - Accent2 21 4" xfId="4978"/>
    <cellStyle name="40% - Accent2 21 5" xfId="4979"/>
    <cellStyle name="40% - Accent2 21 6" xfId="22934"/>
    <cellStyle name="40% - Accent2 21 7" xfId="23565"/>
    <cellStyle name="40% - Accent2 21 8" xfId="24170"/>
    <cellStyle name="40% - Accent2 21 9" xfId="24631"/>
    <cellStyle name="40% - Accent2 21_Upload" xfId="967"/>
    <cellStyle name="40% - Accent2 22" xfId="968"/>
    <cellStyle name="40% - Accent2 22 10" xfId="25274"/>
    <cellStyle name="40% - Accent2 22 11" xfId="25848"/>
    <cellStyle name="40% - Accent2 22 12" xfId="27931"/>
    <cellStyle name="40% - Accent2 22 13" xfId="25655"/>
    <cellStyle name="40% - Accent2 22 14" xfId="27988"/>
    <cellStyle name="40% - Accent2 22 15" xfId="25594"/>
    <cellStyle name="40% - Accent2 22 16" xfId="28006"/>
    <cellStyle name="40% - Accent2 22 17" xfId="25574"/>
    <cellStyle name="40% - Accent2 22 18" xfId="26754"/>
    <cellStyle name="40% - Accent2 22 19" xfId="27643"/>
    <cellStyle name="40% - Accent2 22 2" xfId="969"/>
    <cellStyle name="40% - Accent2 22 2 2" xfId="23568"/>
    <cellStyle name="40% - Accent2 22 20" xfId="27364"/>
    <cellStyle name="40% - Accent2 22 21" xfId="27520"/>
    <cellStyle name="40% - Accent2 22 22" xfId="24986"/>
    <cellStyle name="40% - Accent2 22 23" xfId="27957"/>
    <cellStyle name="40% - Accent2 22 24" xfId="30112"/>
    <cellStyle name="40% - Accent2 22 25" xfId="26909"/>
    <cellStyle name="40% - Accent2 22 26" xfId="30228"/>
    <cellStyle name="40% - Accent2 22 27" xfId="30216"/>
    <cellStyle name="40% - Accent2 22 28" xfId="30118"/>
    <cellStyle name="40% - Accent2 22 29" xfId="25551"/>
    <cellStyle name="40% - Accent2 22 3" xfId="4983"/>
    <cellStyle name="40% - Accent2 22 30" xfId="29413"/>
    <cellStyle name="40% - Accent2 22 31" xfId="29587"/>
    <cellStyle name="40% - Accent2 22 4" xfId="4984"/>
    <cellStyle name="40% - Accent2 22 5" xfId="4985"/>
    <cellStyle name="40% - Accent2 22 6" xfId="22933"/>
    <cellStyle name="40% - Accent2 22 7" xfId="23567"/>
    <cellStyle name="40% - Accent2 22 8" xfId="24171"/>
    <cellStyle name="40% - Accent2 22 9" xfId="24632"/>
    <cellStyle name="40% - Accent2 22_Upload" xfId="970"/>
    <cellStyle name="40% - Accent2 23" xfId="971"/>
    <cellStyle name="40% - Accent2 23 10" xfId="25276"/>
    <cellStyle name="40% - Accent2 23 11" xfId="25846"/>
    <cellStyle name="40% - Accent2 23 12" xfId="26808"/>
    <cellStyle name="40% - Accent2 23 13" xfId="26972"/>
    <cellStyle name="40% - Accent2 23 14" xfId="27757"/>
    <cellStyle name="40% - Accent2 23 15" xfId="27696"/>
    <cellStyle name="40% - Accent2 23 16" xfId="27346"/>
    <cellStyle name="40% - Accent2 23 17" xfId="27488"/>
    <cellStyle name="40% - Accent2 23 18" xfId="27289"/>
    <cellStyle name="40% - Accent2 23 19" xfId="27405"/>
    <cellStyle name="40% - Accent2 23 2" xfId="972"/>
    <cellStyle name="40% - Accent2 23 2 2" xfId="23570"/>
    <cellStyle name="40% - Accent2 23 20" xfId="26203"/>
    <cellStyle name="40% - Accent2 23 21" xfId="27823"/>
    <cellStyle name="40% - Accent2 23 22" xfId="25771"/>
    <cellStyle name="40% - Accent2 23 23" xfId="28092"/>
    <cellStyle name="40% - Accent2 23 24" xfId="27224"/>
    <cellStyle name="40% - Accent2 23 25" xfId="28931"/>
    <cellStyle name="40% - Accent2 23 26" xfId="27876"/>
    <cellStyle name="40% - Accent2 23 27" xfId="29830"/>
    <cellStyle name="40% - Accent2 23 28" xfId="29667"/>
    <cellStyle name="40% - Accent2 23 29" xfId="30143"/>
    <cellStyle name="40% - Accent2 23 3" xfId="4989"/>
    <cellStyle name="40% - Accent2 23 30" xfId="29026"/>
    <cellStyle name="40% - Accent2 23 31" xfId="30279"/>
    <cellStyle name="40% - Accent2 23 4" xfId="4990"/>
    <cellStyle name="40% - Accent2 23 5" xfId="4991"/>
    <cellStyle name="40% - Accent2 23 6" xfId="22932"/>
    <cellStyle name="40% - Accent2 23 7" xfId="23569"/>
    <cellStyle name="40% - Accent2 23 8" xfId="24172"/>
    <cellStyle name="40% - Accent2 23 9" xfId="24633"/>
    <cellStyle name="40% - Accent2 23_Upload" xfId="973"/>
    <cellStyle name="40% - Accent2 24" xfId="974"/>
    <cellStyle name="40% - Accent2 24 10" xfId="25278"/>
    <cellStyle name="40% - Accent2 24 11" xfId="25844"/>
    <cellStyle name="40% - Accent2 24 12" xfId="27933"/>
    <cellStyle name="40% - Accent2 24 13" xfId="26413"/>
    <cellStyle name="40% - Accent2 24 14" xfId="27010"/>
    <cellStyle name="40% - Accent2 24 15" xfId="26346"/>
    <cellStyle name="40% - Accent2 24 16" xfId="27376"/>
    <cellStyle name="40% - Accent2 24 17" xfId="24948"/>
    <cellStyle name="40% - Accent2 24 18" xfId="26911"/>
    <cellStyle name="40% - Accent2 24 19" xfId="27699"/>
    <cellStyle name="40% - Accent2 24 2" xfId="975"/>
    <cellStyle name="40% - Accent2 24 2 2" xfId="23572"/>
    <cellStyle name="40% - Accent2 24 20" xfId="27552"/>
    <cellStyle name="40% - Accent2 24 21" xfId="27393"/>
    <cellStyle name="40% - Accent2 24 22" xfId="26996"/>
    <cellStyle name="40% - Accent2 24 23" xfId="30559"/>
    <cellStyle name="40% - Accent2 24 24" xfId="28253"/>
    <cellStyle name="40% - Accent2 24 25" xfId="29607"/>
    <cellStyle name="40% - Accent2 24 26" xfId="30633"/>
    <cellStyle name="40% - Accent2 24 27" xfId="29742"/>
    <cellStyle name="40% - Accent2 24 28" xfId="27259"/>
    <cellStyle name="40% - Accent2 24 29" xfId="27037"/>
    <cellStyle name="40% - Accent2 24 3" xfId="4995"/>
    <cellStyle name="40% - Accent2 24 30" xfId="27633"/>
    <cellStyle name="40% - Accent2 24 31" xfId="27414"/>
    <cellStyle name="40% - Accent2 24 4" xfId="4996"/>
    <cellStyle name="40% - Accent2 24 5" xfId="4997"/>
    <cellStyle name="40% - Accent2 24 6" xfId="22931"/>
    <cellStyle name="40% - Accent2 24 7" xfId="23571"/>
    <cellStyle name="40% - Accent2 24 8" xfId="24173"/>
    <cellStyle name="40% - Accent2 24 9" xfId="24634"/>
    <cellStyle name="40% - Accent2 24_Upload" xfId="976"/>
    <cellStyle name="40% - Accent2 25" xfId="977"/>
    <cellStyle name="40% - Accent2 25 10" xfId="25280"/>
    <cellStyle name="40% - Accent2 25 11" xfId="25842"/>
    <cellStyle name="40% - Accent2 25 12" xfId="26803"/>
    <cellStyle name="40% - Accent2 25 13" xfId="28233"/>
    <cellStyle name="40% - Accent2 25 14" xfId="28490"/>
    <cellStyle name="40% - Accent2 25 15" xfId="28737"/>
    <cellStyle name="40% - Accent2 25 16" xfId="28999"/>
    <cellStyle name="40% - Accent2 25 17" xfId="29248"/>
    <cellStyle name="40% - Accent2 25 18" xfId="29491"/>
    <cellStyle name="40% - Accent2 25 19" xfId="29723"/>
    <cellStyle name="40% - Accent2 25 2" xfId="978"/>
    <cellStyle name="40% - Accent2 25 2 2" xfId="23574"/>
    <cellStyle name="40% - Accent2 25 20" xfId="29939"/>
    <cellStyle name="40% - Accent2 25 21" xfId="30142"/>
    <cellStyle name="40% - Accent2 25 22" xfId="30358"/>
    <cellStyle name="40% - Accent2 25 23" xfId="26368"/>
    <cellStyle name="40% - Accent2 25 24" xfId="28348"/>
    <cellStyle name="40% - Accent2 25 25" xfId="30919"/>
    <cellStyle name="40% - Accent2 25 26" xfId="31086"/>
    <cellStyle name="40% - Accent2 25 27" xfId="31239"/>
    <cellStyle name="40% - Accent2 25 28" xfId="31376"/>
    <cellStyle name="40% - Accent2 25 29" xfId="31494"/>
    <cellStyle name="40% - Accent2 25 3" xfId="5001"/>
    <cellStyle name="40% - Accent2 25 30" xfId="31604"/>
    <cellStyle name="40% - Accent2 25 31" xfId="31697"/>
    <cellStyle name="40% - Accent2 25 4" xfId="5002"/>
    <cellStyle name="40% - Accent2 25 5" xfId="5003"/>
    <cellStyle name="40% - Accent2 25 6" xfId="22930"/>
    <cellStyle name="40% - Accent2 25 7" xfId="23573"/>
    <cellStyle name="40% - Accent2 25 8" xfId="24174"/>
    <cellStyle name="40% - Accent2 25 9" xfId="24635"/>
    <cellStyle name="40% - Accent2 25_Upload" xfId="979"/>
    <cellStyle name="40% - Accent2 26" xfId="980"/>
    <cellStyle name="40% - Accent2 26 10" xfId="25282"/>
    <cellStyle name="40% - Accent2 26 11" xfId="25840"/>
    <cellStyle name="40% - Accent2 26 12" xfId="26661"/>
    <cellStyle name="40% - Accent2 26 13" xfId="25653"/>
    <cellStyle name="40% - Accent2 26 14" xfId="27989"/>
    <cellStyle name="40% - Accent2 26 15" xfId="26521"/>
    <cellStyle name="40% - Accent2 26 16" xfId="25230"/>
    <cellStyle name="40% - Accent2 26 17" xfId="27152"/>
    <cellStyle name="40% - Accent2 26 18" xfId="27380"/>
    <cellStyle name="40% - Accent2 26 19" xfId="27210"/>
    <cellStyle name="40% - Accent2 26 2" xfId="981"/>
    <cellStyle name="40% - Accent2 26 2 2" xfId="23576"/>
    <cellStyle name="40% - Accent2 26 20" xfId="27426"/>
    <cellStyle name="40% - Accent2 26 21" xfId="24930"/>
    <cellStyle name="40% - Accent2 26 22" xfId="25007"/>
    <cellStyle name="40% - Accent2 26 23" xfId="28428"/>
    <cellStyle name="40% - Accent2 26 24" xfId="28893"/>
    <cellStyle name="40% - Accent2 26 25" xfId="29376"/>
    <cellStyle name="40% - Accent2 26 26" xfId="27416"/>
    <cellStyle name="40% - Accent2 26 27" xfId="30335"/>
    <cellStyle name="40% - Accent2 26 28" xfId="30048"/>
    <cellStyle name="40% - Accent2 26 29" xfId="27412"/>
    <cellStyle name="40% - Accent2 26 3" xfId="5007"/>
    <cellStyle name="40% - Accent2 26 30" xfId="28855"/>
    <cellStyle name="40% - Accent2 26 31" xfId="29937"/>
    <cellStyle name="40% - Accent2 26 4" xfId="5008"/>
    <cellStyle name="40% - Accent2 26 5" xfId="5009"/>
    <cellStyle name="40% - Accent2 26 6" xfId="22929"/>
    <cellStyle name="40% - Accent2 26 7" xfId="23575"/>
    <cellStyle name="40% - Accent2 26 8" xfId="24175"/>
    <cellStyle name="40% - Accent2 26 9" xfId="24636"/>
    <cellStyle name="40% - Accent2 26_Upload" xfId="982"/>
    <cellStyle name="40% - Accent2 27" xfId="983"/>
    <cellStyle name="40% - Accent2 27 10" xfId="25284"/>
    <cellStyle name="40% - Accent2 27 11" xfId="25838"/>
    <cellStyle name="40% - Accent2 27 12" xfId="27932"/>
    <cellStyle name="40% - Accent2 27 13" xfId="27663"/>
    <cellStyle name="40% - Accent2 27 14" xfId="27714"/>
    <cellStyle name="40% - Accent2 27 15" xfId="28038"/>
    <cellStyle name="40% - Accent2 27 16" xfId="26602"/>
    <cellStyle name="40% - Accent2 27 17" xfId="26347"/>
    <cellStyle name="40% - Accent2 27 18" xfId="27143"/>
    <cellStyle name="40% - Accent2 27 19" xfId="25034"/>
    <cellStyle name="40% - Accent2 27 2" xfId="984"/>
    <cellStyle name="40% - Accent2 27 2 2" xfId="23578"/>
    <cellStyle name="40% - Accent2 27 20" xfId="26078"/>
    <cellStyle name="40% - Accent2 27 21" xfId="27860"/>
    <cellStyle name="40% - Accent2 27 22" xfId="28169"/>
    <cellStyle name="40% - Accent2 27 23" xfId="29129"/>
    <cellStyle name="40% - Accent2 27 24" xfId="27314"/>
    <cellStyle name="40% - Accent2 27 25" xfId="30336"/>
    <cellStyle name="40% - Accent2 27 26" xfId="28275"/>
    <cellStyle name="40% - Accent2 27 27" xfId="30259"/>
    <cellStyle name="40% - Accent2 27 28" xfId="30644"/>
    <cellStyle name="40% - Accent2 27 29" xfId="29899"/>
    <cellStyle name="40% - Accent2 27 3" xfId="5013"/>
    <cellStyle name="40% - Accent2 27 30" xfId="26545"/>
    <cellStyle name="40% - Accent2 27 31" xfId="28788"/>
    <cellStyle name="40% - Accent2 27 4" xfId="5014"/>
    <cellStyle name="40% - Accent2 27 5" xfId="5015"/>
    <cellStyle name="40% - Accent2 27 6" xfId="22928"/>
    <cellStyle name="40% - Accent2 27 7" xfId="23577"/>
    <cellStyle name="40% - Accent2 27 8" xfId="24176"/>
    <cellStyle name="40% - Accent2 27 9" xfId="24637"/>
    <cellStyle name="40% - Accent2 27_Upload" xfId="985"/>
    <cellStyle name="40% - Accent2 28" xfId="986"/>
    <cellStyle name="40% - Accent2 28 2" xfId="23579"/>
    <cellStyle name="40% - Accent2 29" xfId="24792"/>
    <cellStyle name="40% - Accent2 3" xfId="987"/>
    <cellStyle name="40% - Accent2 3 10" xfId="988"/>
    <cellStyle name="40% - Accent2 3 11" xfId="989"/>
    <cellStyle name="40% - Accent2 3 12" xfId="990"/>
    <cellStyle name="40% - Accent2 3 13" xfId="5018"/>
    <cellStyle name="40% - Accent2 3 14" xfId="5023"/>
    <cellStyle name="40% - Accent2 3 15" xfId="5024"/>
    <cellStyle name="40% - Accent2 3 16" xfId="5025"/>
    <cellStyle name="40% - Accent2 3 17" xfId="5026"/>
    <cellStyle name="40% - Accent2 3 18" xfId="5027"/>
    <cellStyle name="40% - Accent2 3 19" xfId="5028"/>
    <cellStyle name="40% - Accent2 3 2" xfId="991"/>
    <cellStyle name="40% - Accent2 3 2 2" xfId="23580"/>
    <cellStyle name="40% - Accent2 3 20" xfId="5029"/>
    <cellStyle name="40% - Accent2 3 21" xfId="5030"/>
    <cellStyle name="40% - Accent2 3 22" xfId="5031"/>
    <cellStyle name="40% - Accent2 3 23" xfId="5032"/>
    <cellStyle name="40% - Accent2 3 24" xfId="5033"/>
    <cellStyle name="40% - Accent2 3 25" xfId="5034"/>
    <cellStyle name="40% - Accent2 3 26" xfId="9952"/>
    <cellStyle name="40% - Accent2 3 27" xfId="10073"/>
    <cellStyle name="40% - Accent2 3 28" xfId="9951"/>
    <cellStyle name="40% - Accent2 3 29" xfId="10074"/>
    <cellStyle name="40% - Accent2 3 3" xfId="992"/>
    <cellStyle name="40% - Accent2 3 3 2" xfId="23581"/>
    <cellStyle name="40% - Accent2 3 30" xfId="9949"/>
    <cellStyle name="40% - Accent2 3 31" xfId="10075"/>
    <cellStyle name="40% - Accent2 3 32" xfId="9950"/>
    <cellStyle name="40% - Accent2 3 33" xfId="10076"/>
    <cellStyle name="40% - Accent2 3 34" xfId="9948"/>
    <cellStyle name="40% - Accent2 3 35" xfId="10077"/>
    <cellStyle name="40% - Accent2 3 36" xfId="22030"/>
    <cellStyle name="40% - Accent2 3 37" xfId="22057"/>
    <cellStyle name="40% - Accent2 3 38" xfId="22201"/>
    <cellStyle name="40% - Accent2 3 39" xfId="22318"/>
    <cellStyle name="40% - Accent2 3 4" xfId="993"/>
    <cellStyle name="40% - Accent2 3 4 2" xfId="23582"/>
    <cellStyle name="40% - Accent2 3 40" xfId="22198"/>
    <cellStyle name="40% - Accent2 3 41" xfId="22321"/>
    <cellStyle name="40% - Accent2 3 42" xfId="22195"/>
    <cellStyle name="40% - Accent2 3 43" xfId="22322"/>
    <cellStyle name="40% - Accent2 3 44" xfId="22194"/>
    <cellStyle name="40% - Accent2 3 45" xfId="22327"/>
    <cellStyle name="40% - Accent2 3 46" xfId="22190"/>
    <cellStyle name="40% - Accent2 3 47" xfId="22331"/>
    <cellStyle name="40% - Accent2 3 48" xfId="22505"/>
    <cellStyle name="40% - Accent2 3 49" xfId="22572"/>
    <cellStyle name="40% - Accent2 3 5" xfId="994"/>
    <cellStyle name="40% - Accent2 3 5 2" xfId="23583"/>
    <cellStyle name="40% - Accent2 3 50" xfId="22611"/>
    <cellStyle name="40% - Accent2 3 51" xfId="22533"/>
    <cellStyle name="40% - Accent2 3 52" xfId="22526"/>
    <cellStyle name="40% - Accent2 3 53" xfId="22694"/>
    <cellStyle name="40% - Accent2 3 54" xfId="22745"/>
    <cellStyle name="40% - Accent2 3 55" xfId="22795"/>
    <cellStyle name="40% - Accent2 3 56" xfId="22833"/>
    <cellStyle name="40% - Accent2 3 57" xfId="22779"/>
    <cellStyle name="40% - Accent2 3 58" xfId="23885"/>
    <cellStyle name="40% - Accent2 3 59" xfId="23918"/>
    <cellStyle name="40% - Accent2 3 6" xfId="995"/>
    <cellStyle name="40% - Accent2 3 6 2" xfId="23584"/>
    <cellStyle name="40% - Accent2 3 60" xfId="23973"/>
    <cellStyle name="40% - Accent2 3 61" xfId="24002"/>
    <cellStyle name="40% - Accent2 3 62" xfId="24269"/>
    <cellStyle name="40% - Accent2 3 63" xfId="24322"/>
    <cellStyle name="40% - Accent2 3 64" xfId="24376"/>
    <cellStyle name="40% - Accent2 3 65" xfId="24416"/>
    <cellStyle name="40% - Accent2 3 66" xfId="24368"/>
    <cellStyle name="40% - Accent2 3 67" xfId="24767"/>
    <cellStyle name="40% - Accent2 3 68" xfId="27460"/>
    <cellStyle name="40% - Accent2 3 69" xfId="27419"/>
    <cellStyle name="40% - Accent2 3 7" xfId="996"/>
    <cellStyle name="40% - Accent2 3 70" xfId="27105"/>
    <cellStyle name="40% - Accent2 3 71" xfId="24976"/>
    <cellStyle name="40% - Accent2 3 72" xfId="25056"/>
    <cellStyle name="40% - Accent2 3 73" xfId="27058"/>
    <cellStyle name="40% - Accent2 3 74" xfId="26093"/>
    <cellStyle name="40% - Accent2 3 75" xfId="27854"/>
    <cellStyle name="40% - Accent2 3 76" xfId="27853"/>
    <cellStyle name="40% - Accent2 3 77" xfId="27280"/>
    <cellStyle name="40% - Accent2 3 78" xfId="29150"/>
    <cellStyle name="40% - Accent2 3 79" xfId="27513"/>
    <cellStyle name="40% - Accent2 3 8" xfId="997"/>
    <cellStyle name="40% - Accent2 3 80" xfId="26197"/>
    <cellStyle name="40% - Accent2 3 81" xfId="26258"/>
    <cellStyle name="40% - Accent2 3 82" xfId="27216"/>
    <cellStyle name="40% - Accent2 3 83" xfId="25210"/>
    <cellStyle name="40% - Accent2 3 84" xfId="29932"/>
    <cellStyle name="40% - Accent2 3 85" xfId="31758"/>
    <cellStyle name="40% - Accent2 3 86" xfId="31811"/>
    <cellStyle name="40% - Accent2 3 87" xfId="31800"/>
    <cellStyle name="40% - Accent2 3 88" xfId="31891"/>
    <cellStyle name="40% - Accent2 3 89" xfId="31922"/>
    <cellStyle name="40% - Accent2 3 9" xfId="998"/>
    <cellStyle name="40% - Accent2 3 90" xfId="31943"/>
    <cellStyle name="40% - Accent2 3_Pricing" xfId="5040"/>
    <cellStyle name="40% - Accent2 4" xfId="999"/>
    <cellStyle name="40% - Accent2 4 10" xfId="5042"/>
    <cellStyle name="40% - Accent2 4 11" xfId="5043"/>
    <cellStyle name="40% - Accent2 4 12" xfId="5044"/>
    <cellStyle name="40% - Accent2 4 13" xfId="5045"/>
    <cellStyle name="40% - Accent2 4 14" xfId="5046"/>
    <cellStyle name="40% - Accent2 4 15" xfId="5047"/>
    <cellStyle name="40% - Accent2 4 16" xfId="5048"/>
    <cellStyle name="40% - Accent2 4 17" xfId="5049"/>
    <cellStyle name="40% - Accent2 4 18" xfId="5050"/>
    <cellStyle name="40% - Accent2 4 19" xfId="5051"/>
    <cellStyle name="40% - Accent2 4 2" xfId="1000"/>
    <cellStyle name="40% - Accent2 4 2 2" xfId="23585"/>
    <cellStyle name="40% - Accent2 4 20" xfId="5053"/>
    <cellStyle name="40% - Accent2 4 21" xfId="5054"/>
    <cellStyle name="40% - Accent2 4 22" xfId="5055"/>
    <cellStyle name="40% - Accent2 4 23" xfId="24638"/>
    <cellStyle name="40% - Accent2 4 24" xfId="25290"/>
    <cellStyle name="40% - Accent2 4 25" xfId="25831"/>
    <cellStyle name="40% - Accent2 4 26" xfId="27937"/>
    <cellStyle name="40% - Accent2 4 27" xfId="28237"/>
    <cellStyle name="40% - Accent2 4 28" xfId="28495"/>
    <cellStyle name="40% - Accent2 4 29" xfId="28740"/>
    <cellStyle name="40% - Accent2 4 3" xfId="1001"/>
    <cellStyle name="40% - Accent2 4 3 2" xfId="23586"/>
    <cellStyle name="40% - Accent2 4 30" xfId="29001"/>
    <cellStyle name="40% - Accent2 4 31" xfId="29252"/>
    <cellStyle name="40% - Accent2 4 32" xfId="29494"/>
    <cellStyle name="40% - Accent2 4 33" xfId="29726"/>
    <cellStyle name="40% - Accent2 4 34" xfId="29941"/>
    <cellStyle name="40% - Accent2 4 35" xfId="30145"/>
    <cellStyle name="40% - Accent2 4 36" xfId="30359"/>
    <cellStyle name="40% - Accent2 4 37" xfId="30561"/>
    <cellStyle name="40% - Accent2 4 38" xfId="27048"/>
    <cellStyle name="40% - Accent2 4 39" xfId="30920"/>
    <cellStyle name="40% - Accent2 4 4" xfId="1002"/>
    <cellStyle name="40% - Accent2 4 40" xfId="31087"/>
    <cellStyle name="40% - Accent2 4 41" xfId="31240"/>
    <cellStyle name="40% - Accent2 4 42" xfId="31377"/>
    <cellStyle name="40% - Accent2 4 43" xfId="31495"/>
    <cellStyle name="40% - Accent2 4 44" xfId="31605"/>
    <cellStyle name="40% - Accent2 4 45" xfId="31698"/>
    <cellStyle name="40% - Accent2 4 5" xfId="1003"/>
    <cellStyle name="40% - Accent2 4 6" xfId="1004"/>
    <cellStyle name="40% - Accent2 4 7" xfId="1005"/>
    <cellStyle name="40% - Accent2 4 8" xfId="1006"/>
    <cellStyle name="40% - Accent2 4 9" xfId="1007"/>
    <cellStyle name="40% - Accent2 5" xfId="1008"/>
    <cellStyle name="40% - Accent2 5 10" xfId="5063"/>
    <cellStyle name="40% - Accent2 5 11" xfId="5064"/>
    <cellStyle name="40% - Accent2 5 12" xfId="5065"/>
    <cellStyle name="40% - Accent2 5 13" xfId="5066"/>
    <cellStyle name="40% - Accent2 5 14" xfId="5067"/>
    <cellStyle name="40% - Accent2 5 15" xfId="5068"/>
    <cellStyle name="40% - Accent2 5 16" xfId="5069"/>
    <cellStyle name="40% - Accent2 5 17" xfId="5070"/>
    <cellStyle name="40% - Accent2 5 18" xfId="5071"/>
    <cellStyle name="40% - Accent2 5 19" xfId="5072"/>
    <cellStyle name="40% - Accent2 5 2" xfId="1009"/>
    <cellStyle name="40% - Accent2 5 2 2" xfId="23587"/>
    <cellStyle name="40% - Accent2 5 20" xfId="5074"/>
    <cellStyle name="40% - Accent2 5 21" xfId="5075"/>
    <cellStyle name="40% - Accent2 5 22" xfId="5076"/>
    <cellStyle name="40% - Accent2 5 23" xfId="24639"/>
    <cellStyle name="40% - Accent2 5 24" xfId="25293"/>
    <cellStyle name="40% - Accent2 5 25" xfId="25829"/>
    <cellStyle name="40% - Accent2 5 26" xfId="26667"/>
    <cellStyle name="40% - Accent2 5 27" xfId="25651"/>
    <cellStyle name="40% - Accent2 5 28" xfId="27990"/>
    <cellStyle name="40% - Accent2 5 29" xfId="28292"/>
    <cellStyle name="40% - Accent2 5 3" xfId="1010"/>
    <cellStyle name="40% - Accent2 5 3 2" xfId="23588"/>
    <cellStyle name="40% - Accent2 5 30" xfId="28549"/>
    <cellStyle name="40% - Accent2 5 31" xfId="28794"/>
    <cellStyle name="40% - Accent2 5 32" xfId="29056"/>
    <cellStyle name="40% - Accent2 5 33" xfId="29303"/>
    <cellStyle name="40% - Accent2 5 34" xfId="29540"/>
    <cellStyle name="40% - Accent2 5 35" xfId="29770"/>
    <cellStyle name="40% - Accent2 5 36" xfId="29989"/>
    <cellStyle name="40% - Accent2 5 37" xfId="29327"/>
    <cellStyle name="40% - Accent2 5 38" xfId="28256"/>
    <cellStyle name="40% - Accent2 5 39" xfId="30606"/>
    <cellStyle name="40% - Accent2 5 4" xfId="1011"/>
    <cellStyle name="40% - Accent2 5 40" xfId="29606"/>
    <cellStyle name="40% - Accent2 5 41" xfId="30960"/>
    <cellStyle name="40% - Accent2 5 42" xfId="31125"/>
    <cellStyle name="40% - Accent2 5 43" xfId="31274"/>
    <cellStyle name="40% - Accent2 5 44" xfId="31409"/>
    <cellStyle name="40% - Accent2 5 45" xfId="31525"/>
    <cellStyle name="40% - Accent2 5 5" xfId="1012"/>
    <cellStyle name="40% - Accent2 5 6" xfId="1013"/>
    <cellStyle name="40% - Accent2 5 7" xfId="1014"/>
    <cellStyle name="40% - Accent2 5 8" xfId="1015"/>
    <cellStyle name="40% - Accent2 5 9" xfId="1016"/>
    <cellStyle name="40% - Accent2 6" xfId="1017"/>
    <cellStyle name="40% - Accent2 6 10" xfId="5085"/>
    <cellStyle name="40% - Accent2 6 11" xfId="5086"/>
    <cellStyle name="40% - Accent2 6 12" xfId="5087"/>
    <cellStyle name="40% - Accent2 6 13" xfId="5088"/>
    <cellStyle name="40% - Accent2 6 14" xfId="5089"/>
    <cellStyle name="40% - Accent2 6 15" xfId="5090"/>
    <cellStyle name="40% - Accent2 6 16" xfId="5091"/>
    <cellStyle name="40% - Accent2 6 17" xfId="5092"/>
    <cellStyle name="40% - Accent2 6 18" xfId="5093"/>
    <cellStyle name="40% - Accent2 6 19" xfId="5094"/>
    <cellStyle name="40% - Accent2 6 2" xfId="1018"/>
    <cellStyle name="40% - Accent2 6 2 2" xfId="23589"/>
    <cellStyle name="40% - Accent2 6 20" xfId="5096"/>
    <cellStyle name="40% - Accent2 6 21" xfId="5097"/>
    <cellStyle name="40% - Accent2 6 22" xfId="5098"/>
    <cellStyle name="40% - Accent2 6 23" xfId="24640"/>
    <cellStyle name="40% - Accent2 6 24" xfId="25295"/>
    <cellStyle name="40% - Accent2 6 25" xfId="25826"/>
    <cellStyle name="40% - Accent2 6 26" xfId="25454"/>
    <cellStyle name="40% - Accent2 6 27" xfId="28239"/>
    <cellStyle name="40% - Accent2 6 28" xfId="28498"/>
    <cellStyle name="40% - Accent2 6 29" xfId="28742"/>
    <cellStyle name="40% - Accent2 6 3" xfId="1019"/>
    <cellStyle name="40% - Accent2 6 3 2" xfId="23590"/>
    <cellStyle name="40% - Accent2 6 30" xfId="29003"/>
    <cellStyle name="40% - Accent2 6 31" xfId="29253"/>
    <cellStyle name="40% - Accent2 6 32" xfId="29496"/>
    <cellStyle name="40% - Accent2 6 33" xfId="29727"/>
    <cellStyle name="40% - Accent2 6 34" xfId="29943"/>
    <cellStyle name="40% - Accent2 6 35" xfId="30147"/>
    <cellStyle name="40% - Accent2 6 36" xfId="30361"/>
    <cellStyle name="40% - Accent2 6 37" xfId="30563"/>
    <cellStyle name="40% - Accent2 6 38" xfId="30740"/>
    <cellStyle name="40% - Accent2 6 39" xfId="30921"/>
    <cellStyle name="40% - Accent2 6 4" xfId="1020"/>
    <cellStyle name="40% - Accent2 6 40" xfId="31088"/>
    <cellStyle name="40% - Accent2 6 41" xfId="31241"/>
    <cellStyle name="40% - Accent2 6 42" xfId="31378"/>
    <cellStyle name="40% - Accent2 6 43" xfId="31496"/>
    <cellStyle name="40% - Accent2 6 44" xfId="31606"/>
    <cellStyle name="40% - Accent2 6 45" xfId="31699"/>
    <cellStyle name="40% - Accent2 6 5" xfId="1021"/>
    <cellStyle name="40% - Accent2 6 6" xfId="1022"/>
    <cellStyle name="40% - Accent2 6 7" xfId="1023"/>
    <cellStyle name="40% - Accent2 6 8" xfId="1024"/>
    <cellStyle name="40% - Accent2 6 9" xfId="1025"/>
    <cellStyle name="40% - Accent2 7" xfId="1026"/>
    <cellStyle name="40% - Accent2 7 10" xfId="5107"/>
    <cellStyle name="40% - Accent2 7 11" xfId="5108"/>
    <cellStyle name="40% - Accent2 7 12" xfId="5109"/>
    <cellStyle name="40% - Accent2 7 13" xfId="5110"/>
    <cellStyle name="40% - Accent2 7 14" xfId="5111"/>
    <cellStyle name="40% - Accent2 7 15" xfId="5112"/>
    <cellStyle name="40% - Accent2 7 16" xfId="5113"/>
    <cellStyle name="40% - Accent2 7 17" xfId="5114"/>
    <cellStyle name="40% - Accent2 7 18" xfId="5115"/>
    <cellStyle name="40% - Accent2 7 19" xfId="5116"/>
    <cellStyle name="40% - Accent2 7 2" xfId="1027"/>
    <cellStyle name="40% - Accent2 7 2 2" xfId="23591"/>
    <cellStyle name="40% - Accent2 7 20" xfId="5118"/>
    <cellStyle name="40% - Accent2 7 21" xfId="5119"/>
    <cellStyle name="40% - Accent2 7 22" xfId="5120"/>
    <cellStyle name="40% - Accent2 7 23" xfId="24641"/>
    <cellStyle name="40% - Accent2 7 24" xfId="25298"/>
    <cellStyle name="40% - Accent2 7 25" xfId="25824"/>
    <cellStyle name="40% - Accent2 7 26" xfId="26798"/>
    <cellStyle name="40% - Accent2 7 27" xfId="25649"/>
    <cellStyle name="40% - Accent2 7 28" xfId="25511"/>
    <cellStyle name="40% - Accent2 7 29" xfId="27649"/>
    <cellStyle name="40% - Accent2 7 3" xfId="1028"/>
    <cellStyle name="40% - Accent2 7 3 2" xfId="23592"/>
    <cellStyle name="40% - Accent2 7 30" xfId="26342"/>
    <cellStyle name="40% - Accent2 7 31" xfId="24996"/>
    <cellStyle name="40% - Accent2 7 32" xfId="26481"/>
    <cellStyle name="40% - Accent2 7 33" xfId="28066"/>
    <cellStyle name="40% - Accent2 7 34" xfId="28322"/>
    <cellStyle name="40% - Accent2 7 35" xfId="28578"/>
    <cellStyle name="40% - Accent2 7 36" xfId="28822"/>
    <cellStyle name="40% - Accent2 7 37" xfId="29914"/>
    <cellStyle name="40% - Accent2 7 38" xfId="30409"/>
    <cellStyle name="40% - Accent2 7 39" xfId="29156"/>
    <cellStyle name="40% - Accent2 7 4" xfId="1029"/>
    <cellStyle name="40% - Accent2 7 40" xfId="30013"/>
    <cellStyle name="40% - Accent2 7 41" xfId="25343"/>
    <cellStyle name="40% - Accent2 7 42" xfId="28467"/>
    <cellStyle name="40% - Accent2 7 43" xfId="24828"/>
    <cellStyle name="40% - Accent2 7 44" xfId="29104"/>
    <cellStyle name="40% - Accent2 7 45" xfId="30810"/>
    <cellStyle name="40% - Accent2 7 5" xfId="1030"/>
    <cellStyle name="40% - Accent2 7 6" xfId="1031"/>
    <cellStyle name="40% - Accent2 7 7" xfId="1032"/>
    <cellStyle name="40% - Accent2 7 8" xfId="1033"/>
    <cellStyle name="40% - Accent2 7 9" xfId="1034"/>
    <cellStyle name="40% - Accent2 8" xfId="1035"/>
    <cellStyle name="40% - Accent2 8 10" xfId="25300"/>
    <cellStyle name="40% - Accent2 8 11" xfId="25822"/>
    <cellStyle name="40% - Accent2 8 12" xfId="27938"/>
    <cellStyle name="40% - Accent2 8 13" xfId="27628"/>
    <cellStyle name="40% - Accent2 8 14" xfId="27046"/>
    <cellStyle name="40% - Accent2 8 15" xfId="26065"/>
    <cellStyle name="40% - Accent2 8 16" xfId="26289"/>
    <cellStyle name="40% - Accent2 8 17" xfId="27794"/>
    <cellStyle name="40% - Accent2 8 18" xfId="26558"/>
    <cellStyle name="40% - Accent2 8 19" xfId="28034"/>
    <cellStyle name="40% - Accent2 8 2" xfId="1036"/>
    <cellStyle name="40% - Accent2 8 2 2" xfId="23594"/>
    <cellStyle name="40% - Accent2 8 20" xfId="26264"/>
    <cellStyle name="40% - Accent2 8 21" xfId="26965"/>
    <cellStyle name="40% - Accent2 8 22" xfId="26493"/>
    <cellStyle name="40% - Accent2 8 23" xfId="28645"/>
    <cellStyle name="40% - Accent2 8 24" xfId="30742"/>
    <cellStyle name="40% - Accent2 8 25" xfId="26080"/>
    <cellStyle name="40% - Accent2 8 26" xfId="27926"/>
    <cellStyle name="40% - Accent2 8 27" xfId="24928"/>
    <cellStyle name="40% - Accent2 8 28" xfId="27015"/>
    <cellStyle name="40% - Accent2 8 29" xfId="29433"/>
    <cellStyle name="40% - Accent2 8 3" xfId="5130"/>
    <cellStyle name="40% - Accent2 8 30" xfId="30141"/>
    <cellStyle name="40% - Accent2 8 31" xfId="29191"/>
    <cellStyle name="40% - Accent2 8 4" xfId="5131"/>
    <cellStyle name="40% - Accent2 8 5" xfId="5132"/>
    <cellStyle name="40% - Accent2 8 6" xfId="22926"/>
    <cellStyle name="40% - Accent2 8 7" xfId="23593"/>
    <cellStyle name="40% - Accent2 8 8" xfId="24177"/>
    <cellStyle name="40% - Accent2 8 9" xfId="24642"/>
    <cellStyle name="40% - Accent2 8_Upload" xfId="1037"/>
    <cellStyle name="40% - Accent2 9" xfId="1038"/>
    <cellStyle name="40% - Accent2 9 10" xfId="25302"/>
    <cellStyle name="40% - Accent2 9 11" xfId="25820"/>
    <cellStyle name="40% - Accent2 9 12" xfId="27940"/>
    <cellStyle name="40% - Accent2 9 13" xfId="25647"/>
    <cellStyle name="40% - Accent2 9 14" xfId="26733"/>
    <cellStyle name="40% - Accent2 9 15" xfId="26977"/>
    <cellStyle name="40% - Accent2 9 16" xfId="27359"/>
    <cellStyle name="40% - Accent2 9 17" xfId="26397"/>
    <cellStyle name="40% - Accent2 9 18" xfId="26379"/>
    <cellStyle name="40% - Accent2 9 19" xfId="26185"/>
    <cellStyle name="40% - Accent2 9 2" xfId="1039"/>
    <cellStyle name="40% - Accent2 9 2 2" xfId="23596"/>
    <cellStyle name="40% - Accent2 9 20" xfId="27825"/>
    <cellStyle name="40% - Accent2 9 21" xfId="28144"/>
    <cellStyle name="40% - Accent2 9 22" xfId="28401"/>
    <cellStyle name="40% - Accent2 9 23" xfId="27983"/>
    <cellStyle name="40% - Accent2 9 24" xfId="27441"/>
    <cellStyle name="40% - Accent2 9 25" xfId="30605"/>
    <cellStyle name="40% - Accent2 9 26" xfId="29795"/>
    <cellStyle name="40% - Accent2 9 27" xfId="28208"/>
    <cellStyle name="40% - Accent2 9 28" xfId="27787"/>
    <cellStyle name="40% - Accent2 9 29" xfId="27716"/>
    <cellStyle name="40% - Accent2 9 3" xfId="5136"/>
    <cellStyle name="40% - Accent2 9 30" xfId="29569"/>
    <cellStyle name="40% - Accent2 9 31" xfId="28980"/>
    <cellStyle name="40% - Accent2 9 4" xfId="5137"/>
    <cellStyle name="40% - Accent2 9 5" xfId="5138"/>
    <cellStyle name="40% - Accent2 9 6" xfId="22925"/>
    <cellStyle name="40% - Accent2 9 7" xfId="23595"/>
    <cellStyle name="40% - Accent2 9 8" xfId="24178"/>
    <cellStyle name="40% - Accent2 9 9" xfId="24643"/>
    <cellStyle name="40% - Accent2 9_Upload" xfId="1040"/>
    <cellStyle name="40% - Accent3" xfId="32016" builtinId="39" customBuiltin="1"/>
    <cellStyle name="40% - Accent3 10" xfId="1041"/>
    <cellStyle name="40% - Accent3 10 10" xfId="25303"/>
    <cellStyle name="40% - Accent3 10 11" xfId="25818"/>
    <cellStyle name="40% - Accent3 10 12" xfId="26797"/>
    <cellStyle name="40% - Accent3 10 13" xfId="25646"/>
    <cellStyle name="40% - Accent3 10 14" xfId="26765"/>
    <cellStyle name="40% - Accent3 10 15" xfId="26511"/>
    <cellStyle name="40% - Accent3 10 16" xfId="24858"/>
    <cellStyle name="40% - Accent3 10 17" xfId="27444"/>
    <cellStyle name="40% - Accent3 10 18" xfId="26455"/>
    <cellStyle name="40% - Accent3 10 19" xfId="26477"/>
    <cellStyle name="40% - Accent3 10 2" xfId="1042"/>
    <cellStyle name="40% - Accent3 10 2 2" xfId="23598"/>
    <cellStyle name="40% - Accent3 10 20" xfId="25859"/>
    <cellStyle name="40% - Accent3 10 21" xfId="25443"/>
    <cellStyle name="40% - Accent3 10 22" xfId="25659"/>
    <cellStyle name="40% - Accent3 10 23" xfId="29203"/>
    <cellStyle name="40% - Accent3 10 24" xfId="28899"/>
    <cellStyle name="40% - Accent3 10 25" xfId="28840"/>
    <cellStyle name="40% - Accent3 10 26" xfId="29730"/>
    <cellStyle name="40% - Accent3 10 27" xfId="30442"/>
    <cellStyle name="40% - Accent3 10 28" xfId="28924"/>
    <cellStyle name="40% - Accent3 10 29" xfId="28665"/>
    <cellStyle name="40% - Accent3 10 3" xfId="5142"/>
    <cellStyle name="40% - Accent3 10 30" xfId="30303"/>
    <cellStyle name="40% - Accent3 10 31" xfId="27163"/>
    <cellStyle name="40% - Accent3 10 4" xfId="5143"/>
    <cellStyle name="40% - Accent3 10 5" xfId="5144"/>
    <cellStyle name="40% - Accent3 10 6" xfId="22924"/>
    <cellStyle name="40% - Accent3 10 7" xfId="23597"/>
    <cellStyle name="40% - Accent3 10 8" xfId="24179"/>
    <cellStyle name="40% - Accent3 10 9" xfId="24644"/>
    <cellStyle name="40% - Accent3 10_Upload" xfId="1043"/>
    <cellStyle name="40% - Accent3 11" xfId="1044"/>
    <cellStyle name="40% - Accent3 11 10" xfId="25305"/>
    <cellStyle name="40% - Accent3 11 11" xfId="25816"/>
    <cellStyle name="40% - Accent3 11 12" xfId="26830"/>
    <cellStyle name="40% - Accent3 11 13" xfId="26975"/>
    <cellStyle name="40% - Accent3 11 14" xfId="27758"/>
    <cellStyle name="40% - Accent3 11 15" xfId="27728"/>
    <cellStyle name="40% - Accent3 11 16" xfId="26341"/>
    <cellStyle name="40% - Accent3 11 17" xfId="26003"/>
    <cellStyle name="40% - Accent3 11 18" xfId="26837"/>
    <cellStyle name="40% - Accent3 11 19" xfId="28190"/>
    <cellStyle name="40% - Accent3 11 2" xfId="1045"/>
    <cellStyle name="40% - Accent3 11 2 2" xfId="23600"/>
    <cellStyle name="40% - Accent3 11 20" xfId="28449"/>
    <cellStyle name="40% - Accent3 11 21" xfId="28693"/>
    <cellStyle name="40% - Accent3 11 22" xfId="28952"/>
    <cellStyle name="40% - Accent3 11 23" xfId="29075"/>
    <cellStyle name="40% - Accent3 11 24" xfId="27106"/>
    <cellStyle name="40% - Accent3 11 25" xfId="25812"/>
    <cellStyle name="40% - Accent3 11 26" xfId="28757"/>
    <cellStyle name="40% - Accent3 11 27" xfId="25993"/>
    <cellStyle name="40% - Accent3 11 28" xfId="24902"/>
    <cellStyle name="40% - Accent3 11 29" xfId="30523"/>
    <cellStyle name="40% - Accent3 11 3" xfId="5148"/>
    <cellStyle name="40% - Accent3 11 30" xfId="30701"/>
    <cellStyle name="40% - Accent3 11 31" xfId="30883"/>
    <cellStyle name="40% - Accent3 11 4" xfId="5149"/>
    <cellStyle name="40% - Accent3 11 5" xfId="5150"/>
    <cellStyle name="40% - Accent3 11 6" xfId="22923"/>
    <cellStyle name="40% - Accent3 11 7" xfId="23599"/>
    <cellStyle name="40% - Accent3 11 8" xfId="24180"/>
    <cellStyle name="40% - Accent3 11 9" xfId="24645"/>
    <cellStyle name="40% - Accent3 11_Upload" xfId="1046"/>
    <cellStyle name="40% - Accent3 12" xfId="1047"/>
    <cellStyle name="40% - Accent3 12 10" xfId="25307"/>
    <cellStyle name="40% - Accent3 12 11" xfId="25815"/>
    <cellStyle name="40% - Accent3 12 12" xfId="25458"/>
    <cellStyle name="40% - Accent3 12 13" xfId="25186"/>
    <cellStyle name="40% - Accent3 12 14" xfId="25924"/>
    <cellStyle name="40% - Accent3 12 15" xfId="26637"/>
    <cellStyle name="40% - Accent3 12 16" xfId="25683"/>
    <cellStyle name="40% - Accent3 12 17" xfId="26724"/>
    <cellStyle name="40% - Accent3 12 18" xfId="25601"/>
    <cellStyle name="40% - Accent3 12 19" xfId="25525"/>
    <cellStyle name="40% - Accent3 12 2" xfId="1048"/>
    <cellStyle name="40% - Accent3 12 2 2" xfId="23602"/>
    <cellStyle name="40% - Accent3 12 20" xfId="28312"/>
    <cellStyle name="40% - Accent3 12 21" xfId="28568"/>
    <cellStyle name="40% - Accent3 12 22" xfId="28813"/>
    <cellStyle name="40% - Accent3 12 23" xfId="27022"/>
    <cellStyle name="40% - Accent3 12 24" xfId="29447"/>
    <cellStyle name="40% - Accent3 12 25" xfId="26850"/>
    <cellStyle name="40% - Accent3 12 26" xfId="28113"/>
    <cellStyle name="40% - Accent3 12 27" xfId="29842"/>
    <cellStyle name="40% - Accent3 12 28" xfId="27534"/>
    <cellStyle name="40% - Accent3 12 29" xfId="27467"/>
    <cellStyle name="40% - Accent3 12 3" xfId="5154"/>
    <cellStyle name="40% - Accent3 12 30" xfId="30623"/>
    <cellStyle name="40% - Accent3 12 31" xfId="30797"/>
    <cellStyle name="40% - Accent3 12 4" xfId="5155"/>
    <cellStyle name="40% - Accent3 12 5" xfId="5156"/>
    <cellStyle name="40% - Accent3 12 6" xfId="22922"/>
    <cellStyle name="40% - Accent3 12 7" xfId="23601"/>
    <cellStyle name="40% - Accent3 12 8" xfId="24181"/>
    <cellStyle name="40% - Accent3 12 9" xfId="24646"/>
    <cellStyle name="40% - Accent3 12_Upload" xfId="1049"/>
    <cellStyle name="40% - Accent3 13" xfId="1050"/>
    <cellStyle name="40% - Accent3 13 10" xfId="25309"/>
    <cellStyle name="40% - Accent3 13 11" xfId="25813"/>
    <cellStyle name="40% - Accent3 13 12" xfId="27942"/>
    <cellStyle name="40% - Accent3 13 13" xfId="27623"/>
    <cellStyle name="40% - Accent3 13 14" xfId="27373"/>
    <cellStyle name="40% - Accent3 13 15" xfId="27443"/>
    <cellStyle name="40% - Accent3 13 16" xfId="27537"/>
    <cellStyle name="40% - Accent3 13 17" xfId="24893"/>
    <cellStyle name="40% - Accent3 13 18" xfId="25040"/>
    <cellStyle name="40% - Accent3 13 19" xfId="27172"/>
    <cellStyle name="40% - Accent3 13 2" xfId="1051"/>
    <cellStyle name="40% - Accent3 13 2 2" xfId="23604"/>
    <cellStyle name="40% - Accent3 13 20" xfId="24888"/>
    <cellStyle name="40% - Accent3 13 21" xfId="27212"/>
    <cellStyle name="40% - Accent3 13 22" xfId="27761"/>
    <cellStyle name="40% - Accent3 13 23" xfId="28343"/>
    <cellStyle name="40% - Accent3 13 24" xfId="25270"/>
    <cellStyle name="40% - Accent3 13 25" xfId="26693"/>
    <cellStyle name="40% - Accent3 13 26" xfId="26286"/>
    <cellStyle name="40% - Accent3 13 27" xfId="24973"/>
    <cellStyle name="40% - Accent3 13 28" xfId="29585"/>
    <cellStyle name="40% - Accent3 13 29" xfId="25469"/>
    <cellStyle name="40% - Accent3 13 3" xfId="5160"/>
    <cellStyle name="40% - Accent3 13 30" xfId="29809"/>
    <cellStyle name="40% - Accent3 13 31" xfId="28241"/>
    <cellStyle name="40% - Accent3 13 4" xfId="5161"/>
    <cellStyle name="40% - Accent3 13 5" xfId="5162"/>
    <cellStyle name="40% - Accent3 13 6" xfId="22921"/>
    <cellStyle name="40% - Accent3 13 7" xfId="23603"/>
    <cellStyle name="40% - Accent3 13 8" xfId="24182"/>
    <cellStyle name="40% - Accent3 13 9" xfId="24647"/>
    <cellStyle name="40% - Accent3 13_Upload" xfId="1052"/>
    <cellStyle name="40% - Accent3 14" xfId="1053"/>
    <cellStyle name="40% - Accent3 14 10" xfId="25311"/>
    <cellStyle name="40% - Accent3 14 11" xfId="25811"/>
    <cellStyle name="40% - Accent3 14 12" xfId="26795"/>
    <cellStyle name="40% - Accent3 14 13" xfId="25644"/>
    <cellStyle name="40% - Accent3 14 14" xfId="26777"/>
    <cellStyle name="40% - Accent3 14 15" xfId="25590"/>
    <cellStyle name="40% - Accent3 14 16" xfId="28008"/>
    <cellStyle name="40% - Accent3 14 17" xfId="27102"/>
    <cellStyle name="40% - Accent3 14 18" xfId="25947"/>
    <cellStyle name="40% - Accent3 14 19" xfId="26676"/>
    <cellStyle name="40% - Accent3 14 2" xfId="1054"/>
    <cellStyle name="40% - Accent3 14 2 2" xfId="23606"/>
    <cellStyle name="40% - Accent3 14 20" xfId="26998"/>
    <cellStyle name="40% - Accent3 14 21" xfId="27772"/>
    <cellStyle name="40% - Accent3 14 22" xfId="28087"/>
    <cellStyle name="40% - Accent3 14 23" xfId="30196"/>
    <cellStyle name="40% - Accent3 14 24" xfId="24880"/>
    <cellStyle name="40% - Accent3 14 25" xfId="29913"/>
    <cellStyle name="40% - Accent3 14 26" xfId="24997"/>
    <cellStyle name="40% - Accent3 14 27" xfId="27517"/>
    <cellStyle name="40% - Accent3 14 28" xfId="30432"/>
    <cellStyle name="40% - Accent3 14 29" xfId="28842"/>
    <cellStyle name="40% - Accent3 14 3" xfId="5166"/>
    <cellStyle name="40% - Accent3 14 30" xfId="30184"/>
    <cellStyle name="40% - Accent3 14 31" xfId="30114"/>
    <cellStyle name="40% - Accent3 14 4" xfId="5167"/>
    <cellStyle name="40% - Accent3 14 5" xfId="5168"/>
    <cellStyle name="40% - Accent3 14 6" xfId="22920"/>
    <cellStyle name="40% - Accent3 14 7" xfId="23605"/>
    <cellStyle name="40% - Accent3 14 8" xfId="24183"/>
    <cellStyle name="40% - Accent3 14 9" xfId="24648"/>
    <cellStyle name="40% - Accent3 14_Upload" xfId="1055"/>
    <cellStyle name="40% - Accent3 15" xfId="1056"/>
    <cellStyle name="40% - Accent3 15 10" xfId="25313"/>
    <cellStyle name="40% - Accent3 15 11" xfId="25809"/>
    <cellStyle name="40% - Accent3 15 12" xfId="26829"/>
    <cellStyle name="40% - Accent3 15 13" xfId="25643"/>
    <cellStyle name="40% - Accent3 15 14" xfId="27991"/>
    <cellStyle name="40% - Accent3 15 15" xfId="28297"/>
    <cellStyle name="40% - Accent3 15 16" xfId="28553"/>
    <cellStyle name="40% - Accent3 15 17" xfId="28798"/>
    <cellStyle name="40% - Accent3 15 18" xfId="29061"/>
    <cellStyle name="40% - Accent3 15 19" xfId="29307"/>
    <cellStyle name="40% - Accent3 15 2" xfId="1057"/>
    <cellStyle name="40% - Accent3 15 2 2" xfId="23608"/>
    <cellStyle name="40% - Accent3 15 20" xfId="29545"/>
    <cellStyle name="40% - Accent3 15 21" xfId="29774"/>
    <cellStyle name="40% - Accent3 15 22" xfId="29994"/>
    <cellStyle name="40% - Accent3 15 23" xfId="25895"/>
    <cellStyle name="40% - Accent3 15 24" xfId="28593"/>
    <cellStyle name="40% - Accent3 15 25" xfId="29823"/>
    <cellStyle name="40% - Accent3 15 26" xfId="30784"/>
    <cellStyle name="40% - Accent3 15 27" xfId="30964"/>
    <cellStyle name="40% - Accent3 15 28" xfId="31129"/>
    <cellStyle name="40% - Accent3 15 29" xfId="31278"/>
    <cellStyle name="40% - Accent3 15 3" xfId="5172"/>
    <cellStyle name="40% - Accent3 15 30" xfId="31412"/>
    <cellStyle name="40% - Accent3 15 31" xfId="31528"/>
    <cellStyle name="40% - Accent3 15 4" xfId="5173"/>
    <cellStyle name="40% - Accent3 15 5" xfId="5174"/>
    <cellStyle name="40% - Accent3 15 6" xfId="22919"/>
    <cellStyle name="40% - Accent3 15 7" xfId="23607"/>
    <cellStyle name="40% - Accent3 15 8" xfId="24184"/>
    <cellStyle name="40% - Accent3 15 9" xfId="24649"/>
    <cellStyle name="40% - Accent3 15_Upload" xfId="1058"/>
    <cellStyle name="40% - Accent3 16" xfId="1059"/>
    <cellStyle name="40% - Accent3 16 10" xfId="25315"/>
    <cellStyle name="40% - Accent3 16 11" xfId="25807"/>
    <cellStyle name="40% - Accent3 16 12" xfId="25460"/>
    <cellStyle name="40% - Accent3 16 13" xfId="27660"/>
    <cellStyle name="40% - Accent3 16 14" xfId="25229"/>
    <cellStyle name="40% - Accent3 16 15" xfId="27050"/>
    <cellStyle name="40% - Accent3 16 16" xfId="28029"/>
    <cellStyle name="40% - Accent3 16 17" xfId="26400"/>
    <cellStyle name="40% - Accent3 16 18" xfId="24919"/>
    <cellStyle name="40% - Accent3 16 19" xfId="27107"/>
    <cellStyle name="40% - Accent3 16 2" xfId="1060"/>
    <cellStyle name="40% - Accent3 16 2 2" xfId="23610"/>
    <cellStyle name="40% - Accent3 16 20" xfId="26175"/>
    <cellStyle name="40% - Accent3 16 21" xfId="27834"/>
    <cellStyle name="40% - Accent3 16 22" xfId="25218"/>
    <cellStyle name="40% - Accent3 16 23" xfId="26101"/>
    <cellStyle name="40% - Accent3 16 24" xfId="30411"/>
    <cellStyle name="40% - Accent3 16 25" xfId="27565"/>
    <cellStyle name="40% - Accent3 16 26" xfId="27360"/>
    <cellStyle name="40% - Accent3 16 27" xfId="26597"/>
    <cellStyle name="40% - Accent3 16 28" xfId="29406"/>
    <cellStyle name="40% - Accent3 16 29" xfId="28874"/>
    <cellStyle name="40% - Accent3 16 3" xfId="5178"/>
    <cellStyle name="40% - Accent3 16 30" xfId="29855"/>
    <cellStyle name="40% - Accent3 16 31" xfId="29446"/>
    <cellStyle name="40% - Accent3 16 4" xfId="5179"/>
    <cellStyle name="40% - Accent3 16 5" xfId="5180"/>
    <cellStyle name="40% - Accent3 16 6" xfId="22918"/>
    <cellStyle name="40% - Accent3 16 7" xfId="23609"/>
    <cellStyle name="40% - Accent3 16 8" xfId="24185"/>
    <cellStyle name="40% - Accent3 16 9" xfId="24650"/>
    <cellStyle name="40% - Accent3 16_Upload" xfId="1061"/>
    <cellStyle name="40% - Accent3 17" xfId="1062"/>
    <cellStyle name="40% - Accent3 17 10" xfId="25317"/>
    <cellStyle name="40% - Accent3 17 11" xfId="25806"/>
    <cellStyle name="40% - Accent3 17 12" xfId="26703"/>
    <cellStyle name="40% - Accent3 17 13" xfId="27080"/>
    <cellStyle name="40% - Accent3 17 14" xfId="27580"/>
    <cellStyle name="40% - Accent3 17 15" xfId="26465"/>
    <cellStyle name="40% - Accent3 17 16" xfId="25112"/>
    <cellStyle name="40% - Accent3 17 17" xfId="27333"/>
    <cellStyle name="40% - Accent3 17 18" xfId="25035"/>
    <cellStyle name="40% - Accent3 17 19" xfId="27744"/>
    <cellStyle name="40% - Accent3 17 2" xfId="1063"/>
    <cellStyle name="40% - Accent3 17 2 2" xfId="23612"/>
    <cellStyle name="40% - Accent3 17 20" xfId="28058"/>
    <cellStyle name="40% - Accent3 17 21" xfId="27296"/>
    <cellStyle name="40% - Accent3 17 22" xfId="27191"/>
    <cellStyle name="40% - Accent3 17 23" xfId="30566"/>
    <cellStyle name="40% - Accent3 17 24" xfId="26514"/>
    <cellStyle name="40% - Accent3 17 25" xfId="28619"/>
    <cellStyle name="40% - Accent3 17 26" xfId="27874"/>
    <cellStyle name="40% - Accent3 17 27" xfId="30046"/>
    <cellStyle name="40% - Accent3 17 28" xfId="28606"/>
    <cellStyle name="40% - Accent3 17 29" xfId="29722"/>
    <cellStyle name="40% - Accent3 17 3" xfId="5184"/>
    <cellStyle name="40% - Accent3 17 30" xfId="30301"/>
    <cellStyle name="40% - Accent3 17 31" xfId="27134"/>
    <cellStyle name="40% - Accent3 17 4" xfId="5185"/>
    <cellStyle name="40% - Accent3 17 5" xfId="5186"/>
    <cellStyle name="40% - Accent3 17 6" xfId="22917"/>
    <cellStyle name="40% - Accent3 17 7" xfId="23611"/>
    <cellStyle name="40% - Accent3 17 8" xfId="24186"/>
    <cellStyle name="40% - Accent3 17 9" xfId="24651"/>
    <cellStyle name="40% - Accent3 17_Upload" xfId="1064"/>
    <cellStyle name="40% - Accent3 18" xfId="1065"/>
    <cellStyle name="40% - Accent3 18 10" xfId="25318"/>
    <cellStyle name="40% - Accent3 18 11" xfId="25804"/>
    <cellStyle name="40% - Accent3 18 12" xfId="26672"/>
    <cellStyle name="40% - Accent3 18 13" xfId="28244"/>
    <cellStyle name="40% - Accent3 18 14" xfId="28503"/>
    <cellStyle name="40% - Accent3 18 15" xfId="28747"/>
    <cellStyle name="40% - Accent3 18 16" xfId="29009"/>
    <cellStyle name="40% - Accent3 18 17" xfId="29257"/>
    <cellStyle name="40% - Accent3 18 18" xfId="29500"/>
    <cellStyle name="40% - Accent3 18 19" xfId="29732"/>
    <cellStyle name="40% - Accent3 18 2" xfId="1066"/>
    <cellStyle name="40% - Accent3 18 2 2" xfId="23614"/>
    <cellStyle name="40% - Accent3 18 20" xfId="29946"/>
    <cellStyle name="40% - Accent3 18 21" xfId="30150"/>
    <cellStyle name="40% - Accent3 18 22" xfId="30365"/>
    <cellStyle name="40% - Accent3 18 23" xfId="30569"/>
    <cellStyle name="40% - Accent3 18 24" xfId="26912"/>
    <cellStyle name="40% - Accent3 18 25" xfId="30925"/>
    <cellStyle name="40% - Accent3 18 26" xfId="31092"/>
    <cellStyle name="40% - Accent3 18 27" xfId="31244"/>
    <cellStyle name="40% - Accent3 18 28" xfId="31379"/>
    <cellStyle name="40% - Accent3 18 29" xfId="31497"/>
    <cellStyle name="40% - Accent3 18 3" xfId="5190"/>
    <cellStyle name="40% - Accent3 18 30" xfId="31607"/>
    <cellStyle name="40% - Accent3 18 31" xfId="31700"/>
    <cellStyle name="40% - Accent3 18 4" xfId="5191"/>
    <cellStyle name="40% - Accent3 18 5" xfId="5192"/>
    <cellStyle name="40% - Accent3 18 6" xfId="22916"/>
    <cellStyle name="40% - Accent3 18 7" xfId="23613"/>
    <cellStyle name="40% - Accent3 18 8" xfId="24187"/>
    <cellStyle name="40% - Accent3 18 9" xfId="24652"/>
    <cellStyle name="40% - Accent3 18_Upload" xfId="1067"/>
    <cellStyle name="40% - Accent3 19" xfId="1068"/>
    <cellStyle name="40% - Accent3 19 10" xfId="25319"/>
    <cellStyle name="40% - Accent3 19 11" xfId="25803"/>
    <cellStyle name="40% - Accent3 19 12" xfId="27943"/>
    <cellStyle name="40% - Accent3 19 13" xfId="28248"/>
    <cellStyle name="40% - Accent3 19 14" xfId="28507"/>
    <cellStyle name="40% - Accent3 19 15" xfId="28751"/>
    <cellStyle name="40% - Accent3 19 16" xfId="29013"/>
    <cellStyle name="40% - Accent3 19 17" xfId="29261"/>
    <cellStyle name="40% - Accent3 19 18" xfId="29503"/>
    <cellStyle name="40% - Accent3 19 19" xfId="29736"/>
    <cellStyle name="40% - Accent3 19 2" xfId="1069"/>
    <cellStyle name="40% - Accent3 19 2 2" xfId="23616"/>
    <cellStyle name="40% - Accent3 19 20" xfId="29949"/>
    <cellStyle name="40% - Accent3 19 21" xfId="30152"/>
    <cellStyle name="40% - Accent3 19 22" xfId="30367"/>
    <cellStyle name="40% - Accent3 19 23" xfId="30570"/>
    <cellStyle name="40% - Accent3 19 24" xfId="30745"/>
    <cellStyle name="40% - Accent3 19 25" xfId="30928"/>
    <cellStyle name="40% - Accent3 19 26" xfId="31095"/>
    <cellStyle name="40% - Accent3 19 27" xfId="31247"/>
    <cellStyle name="40% - Accent3 19 28" xfId="31382"/>
    <cellStyle name="40% - Accent3 19 29" xfId="31498"/>
    <cellStyle name="40% - Accent3 19 3" xfId="5196"/>
    <cellStyle name="40% - Accent3 19 30" xfId="31608"/>
    <cellStyle name="40% - Accent3 19 31" xfId="31701"/>
    <cellStyle name="40% - Accent3 19 4" xfId="5197"/>
    <cellStyle name="40% - Accent3 19 5" xfId="5198"/>
    <cellStyle name="40% - Accent3 19 6" xfId="22915"/>
    <cellStyle name="40% - Accent3 19 7" xfId="23615"/>
    <cellStyle name="40% - Accent3 19 8" xfId="24188"/>
    <cellStyle name="40% - Accent3 19 9" xfId="24653"/>
    <cellStyle name="40% - Accent3 19_Upload" xfId="1070"/>
    <cellStyle name="40% - Accent3 2" xfId="1071"/>
    <cellStyle name="40% - Accent3 2 10" xfId="1072"/>
    <cellStyle name="40% - Accent3 2 11" xfId="1073"/>
    <cellStyle name="40% - Accent3 2 12" xfId="1074"/>
    <cellStyle name="40% - Accent3 2 13" xfId="1075"/>
    <cellStyle name="40% - Accent3 2 14" xfId="5200"/>
    <cellStyle name="40% - Accent3 2 15" xfId="5206"/>
    <cellStyle name="40% - Accent3 2 16" xfId="5207"/>
    <cellStyle name="40% - Accent3 2 17" xfId="5208"/>
    <cellStyle name="40% - Accent3 2 18" xfId="5209"/>
    <cellStyle name="40% - Accent3 2 19" xfId="5210"/>
    <cellStyle name="40% - Accent3 2 2" xfId="1076"/>
    <cellStyle name="40% - Accent3 2 2 10" xfId="5211"/>
    <cellStyle name="40% - Accent3 2 2 11" xfId="5213"/>
    <cellStyle name="40% - Accent3 2 2 12" xfId="5214"/>
    <cellStyle name="40% - Accent3 2 2 13" xfId="5215"/>
    <cellStyle name="40% - Accent3 2 2 14" xfId="5216"/>
    <cellStyle name="40% - Accent3 2 2 15" xfId="5217"/>
    <cellStyle name="40% - Accent3 2 2 16" xfId="5218"/>
    <cellStyle name="40% - Accent3 2 2 17" xfId="5219"/>
    <cellStyle name="40% - Accent3 2 2 18" xfId="5220"/>
    <cellStyle name="40% - Accent3 2 2 19" xfId="5221"/>
    <cellStyle name="40% - Accent3 2 2 2" xfId="1077"/>
    <cellStyle name="40% - Accent3 2 2 2 2" xfId="23617"/>
    <cellStyle name="40% - Accent3 2 2 20" xfId="5223"/>
    <cellStyle name="40% - Accent3 2 2 21" xfId="9962"/>
    <cellStyle name="40% - Accent3 2 2 22" xfId="10063"/>
    <cellStyle name="40% - Accent3 2 2 23" xfId="9960"/>
    <cellStyle name="40% - Accent3 2 2 24" xfId="10065"/>
    <cellStyle name="40% - Accent3 2 2 25" xfId="9957"/>
    <cellStyle name="40% - Accent3 2 2 26" xfId="10066"/>
    <cellStyle name="40% - Accent3 2 2 27" xfId="9959"/>
    <cellStyle name="40% - Accent3 2 2 28" xfId="10069"/>
    <cellStyle name="40% - Accent3 2 2 29" xfId="9956"/>
    <cellStyle name="40% - Accent3 2 2 3" xfId="1078"/>
    <cellStyle name="40% - Accent3 2 2 3 2" xfId="23618"/>
    <cellStyle name="40% - Accent3 2 2 30" xfId="10071"/>
    <cellStyle name="40% - Accent3 2 2 31" xfId="22032"/>
    <cellStyle name="40% - Accent3 2 2 32" xfId="22055"/>
    <cellStyle name="40% - Accent3 2 2 33" xfId="22211"/>
    <cellStyle name="40% - Accent3 2 2 34" xfId="22308"/>
    <cellStyle name="40% - Accent3 2 2 35" xfId="22208"/>
    <cellStyle name="40% - Accent3 2 2 36" xfId="22311"/>
    <cellStyle name="40% - Accent3 2 2 37" xfId="22205"/>
    <cellStyle name="40% - Accent3 2 2 38" xfId="22314"/>
    <cellStyle name="40% - Accent3 2 2 39" xfId="22203"/>
    <cellStyle name="40% - Accent3 2 2 4" xfId="1079"/>
    <cellStyle name="40% - Accent3 2 2 4 2" xfId="23619"/>
    <cellStyle name="40% - Accent3 2 2 40" xfId="22316"/>
    <cellStyle name="40% - Accent3 2 2 41" xfId="22200"/>
    <cellStyle name="40% - Accent3 2 2 42" xfId="22319"/>
    <cellStyle name="40% - Accent3 2 2 43" xfId="22507"/>
    <cellStyle name="40% - Accent3 2 2 44" xfId="22571"/>
    <cellStyle name="40% - Accent3 2 2 45" xfId="22623"/>
    <cellStyle name="40% - Accent3 2 2 46" xfId="22527"/>
    <cellStyle name="40% - Accent3 2 2 47" xfId="22498"/>
    <cellStyle name="40% - Accent3 2 2 48" xfId="22696"/>
    <cellStyle name="40% - Accent3 2 2 49" xfId="22749"/>
    <cellStyle name="40% - Accent3 2 2 5" xfId="1080"/>
    <cellStyle name="40% - Accent3 2 2 5 2" xfId="23620"/>
    <cellStyle name="40% - Accent3 2 2 50" xfId="22793"/>
    <cellStyle name="40% - Accent3 2 2 51" xfId="22764"/>
    <cellStyle name="40% - Accent3 2 2 52" xfId="22958"/>
    <cellStyle name="40% - Accent3 2 2 53" xfId="23887"/>
    <cellStyle name="40% - Accent3 2 2 54" xfId="23916"/>
    <cellStyle name="40% - Accent3 2 2 55" xfId="23974"/>
    <cellStyle name="40% - Accent3 2 2 56" xfId="24004"/>
    <cellStyle name="40% - Accent3 2 2 57" xfId="24262"/>
    <cellStyle name="40% - Accent3 2 2 58" xfId="24324"/>
    <cellStyle name="40% - Accent3 2 2 59" xfId="24431"/>
    <cellStyle name="40% - Accent3 2 2 6" xfId="1081"/>
    <cellStyle name="40% - Accent3 2 2 60" xfId="24312"/>
    <cellStyle name="40% - Accent3 2 2 61" xfId="24367"/>
    <cellStyle name="40% - Accent3 2 2 62" xfId="24769"/>
    <cellStyle name="40% - Accent3 2 2 63" xfId="31761"/>
    <cellStyle name="40% - Accent3 2 2 64" xfId="31867"/>
    <cellStyle name="40% - Accent3 2 2 65" xfId="31795"/>
    <cellStyle name="40% - Accent3 2 2 66" xfId="31787"/>
    <cellStyle name="40% - Accent3 2 2 67" xfId="31924"/>
    <cellStyle name="40% - Accent3 2 2 68" xfId="31968"/>
    <cellStyle name="40% - Accent3 2 2 7" xfId="1082"/>
    <cellStyle name="40% - Accent3 2 2 8" xfId="1083"/>
    <cellStyle name="40% - Accent3 2 2 9" xfId="1084"/>
    <cellStyle name="40% - Accent3 2 2_Pricing" xfId="5231"/>
    <cellStyle name="40% - Accent3 2 20" xfId="5232"/>
    <cellStyle name="40% - Accent3 2 21" xfId="5233"/>
    <cellStyle name="40% - Accent3 2 22" xfId="5234"/>
    <cellStyle name="40% - Accent3 2 23" xfId="5235"/>
    <cellStyle name="40% - Accent3 2 24" xfId="5236"/>
    <cellStyle name="40% - Accent3 2 25" xfId="5237"/>
    <cellStyle name="40% - Accent3 2 26" xfId="5238"/>
    <cellStyle name="40% - Accent3 2 27" xfId="9961"/>
    <cellStyle name="40% - Accent3 2 28" xfId="10064"/>
    <cellStyle name="40% - Accent3 2 29" xfId="9958"/>
    <cellStyle name="40% - Accent3 2 3" xfId="1085"/>
    <cellStyle name="40% - Accent3 2 3 2" xfId="23621"/>
    <cellStyle name="40% - Accent3 2 30" xfId="10067"/>
    <cellStyle name="40% - Accent3 2 31" xfId="9954"/>
    <cellStyle name="40% - Accent3 2 32" xfId="10068"/>
    <cellStyle name="40% - Accent3 2 33" xfId="9955"/>
    <cellStyle name="40% - Accent3 2 34" xfId="10070"/>
    <cellStyle name="40% - Accent3 2 35" xfId="9953"/>
    <cellStyle name="40% - Accent3 2 36" xfId="10072"/>
    <cellStyle name="40% - Accent3 2 37" xfId="22031"/>
    <cellStyle name="40% - Accent3 2 38" xfId="22056"/>
    <cellStyle name="40% - Accent3 2 39" xfId="22210"/>
    <cellStyle name="40% - Accent3 2 4" xfId="1086"/>
    <cellStyle name="40% - Accent3 2 4 2" xfId="23622"/>
    <cellStyle name="40% - Accent3 2 40" xfId="22309"/>
    <cellStyle name="40% - Accent3 2 41" xfId="22207"/>
    <cellStyle name="40% - Accent3 2 42" xfId="22312"/>
    <cellStyle name="40% - Accent3 2 43" xfId="22204"/>
    <cellStyle name="40% - Accent3 2 44" xfId="22315"/>
    <cellStyle name="40% - Accent3 2 45" xfId="22202"/>
    <cellStyle name="40% - Accent3 2 46" xfId="22317"/>
    <cellStyle name="40% - Accent3 2 47" xfId="22199"/>
    <cellStyle name="40% - Accent3 2 48" xfId="22320"/>
    <cellStyle name="40% - Accent3 2 49" xfId="22506"/>
    <cellStyle name="40% - Accent3 2 5" xfId="1087"/>
    <cellStyle name="40% - Accent3 2 5 2" xfId="23623"/>
    <cellStyle name="40% - Accent3 2 50" xfId="22630"/>
    <cellStyle name="40% - Accent3 2 51" xfId="22548"/>
    <cellStyle name="40% - Accent3 2 52" xfId="22639"/>
    <cellStyle name="40% - Accent3 2 53" xfId="22535"/>
    <cellStyle name="40% - Accent3 2 54" xfId="22695"/>
    <cellStyle name="40% - Accent3 2 55" xfId="22748"/>
    <cellStyle name="40% - Accent3 2 56" xfId="22794"/>
    <cellStyle name="40% - Accent3 2 57" xfId="22763"/>
    <cellStyle name="40% - Accent3 2 58" xfId="22999"/>
    <cellStyle name="40% - Accent3 2 59" xfId="23886"/>
    <cellStyle name="40% - Accent3 2 6" xfId="1088"/>
    <cellStyle name="40% - Accent3 2 6 2" xfId="23624"/>
    <cellStyle name="40% - Accent3 2 60" xfId="23917"/>
    <cellStyle name="40% - Accent3 2 61" xfId="23957"/>
    <cellStyle name="40% - Accent3 2 62" xfId="24003"/>
    <cellStyle name="40% - Accent3 2 63" xfId="24263"/>
    <cellStyle name="40% - Accent3 2 64" xfId="24323"/>
    <cellStyle name="40% - Accent3 2 65" xfId="24436"/>
    <cellStyle name="40% - Accent3 2 66" xfId="24362"/>
    <cellStyle name="40% - Accent3 2 67" xfId="24370"/>
    <cellStyle name="40% - Accent3 2 68" xfId="24768"/>
    <cellStyle name="40% - Accent3 2 69" xfId="28752"/>
    <cellStyle name="40% - Accent3 2 7" xfId="1089"/>
    <cellStyle name="40% - Accent3 2 7 2" xfId="23625"/>
    <cellStyle name="40% - Accent3 2 70" xfId="29014"/>
    <cellStyle name="40% - Accent3 2 71" xfId="29262"/>
    <cellStyle name="40% - Accent3 2 72" xfId="29504"/>
    <cellStyle name="40% - Accent3 2 73" xfId="29737"/>
    <cellStyle name="40% - Accent3 2 74" xfId="29950"/>
    <cellStyle name="40% - Accent3 2 75" xfId="30153"/>
    <cellStyle name="40% - Accent3 2 76" xfId="30368"/>
    <cellStyle name="40% - Accent3 2 77" xfId="29111"/>
    <cellStyle name="40% - Accent3 2 78" xfId="30748"/>
    <cellStyle name="40% - Accent3 2 79" xfId="30929"/>
    <cellStyle name="40% - Accent3 2 8" xfId="1090"/>
    <cellStyle name="40% - Accent3 2 80" xfId="31096"/>
    <cellStyle name="40% - Accent3 2 81" xfId="31248"/>
    <cellStyle name="40% - Accent3 2 82" xfId="31383"/>
    <cellStyle name="40% - Accent3 2 83" xfId="31499"/>
    <cellStyle name="40% - Accent3 2 84" xfId="31609"/>
    <cellStyle name="40% - Accent3 2 85" xfId="31702"/>
    <cellStyle name="40% - Accent3 2 86" xfId="31760"/>
    <cellStyle name="40% - Accent3 2 87" xfId="31779"/>
    <cellStyle name="40% - Accent3 2 88" xfId="31759"/>
    <cellStyle name="40% - Accent3 2 89" xfId="31883"/>
    <cellStyle name="40% - Accent3 2 9" xfId="1091"/>
    <cellStyle name="40% - Accent3 2 90" xfId="31923"/>
    <cellStyle name="40% - Accent3 2 91" xfId="31939"/>
    <cellStyle name="40% - Accent3 20" xfId="1092"/>
    <cellStyle name="40% - Accent3 20 10" xfId="25329"/>
    <cellStyle name="40% - Accent3 20 11" xfId="25792"/>
    <cellStyle name="40% - Accent3 20 12" xfId="27947"/>
    <cellStyle name="40% - Accent3 20 13" xfId="25149"/>
    <cellStyle name="40% - Accent3 20 14" xfId="25960"/>
    <cellStyle name="40% - Accent3 20 15" xfId="26872"/>
    <cellStyle name="40% - Accent3 20 16" xfId="26541"/>
    <cellStyle name="40% - Accent3 20 17" xfId="26335"/>
    <cellStyle name="40% - Accent3 20 18" xfId="26257"/>
    <cellStyle name="40% - Accent3 20 19" xfId="27804"/>
    <cellStyle name="40% - Accent3 20 2" xfId="1093"/>
    <cellStyle name="40% - Accent3 20 2 2" xfId="23627"/>
    <cellStyle name="40% - Accent3 20 20" xfId="27068"/>
    <cellStyle name="40% - Accent3 20 21" xfId="27350"/>
    <cellStyle name="40% - Accent3 20 22" xfId="27489"/>
    <cellStyle name="40% - Accent3 20 23" xfId="27292"/>
    <cellStyle name="40% - Accent3 20 24" xfId="30752"/>
    <cellStyle name="40% - Accent3 20 25" xfId="29596"/>
    <cellStyle name="40% - Accent3 20 26" xfId="30533"/>
    <cellStyle name="40% - Accent3 20 27" xfId="29721"/>
    <cellStyle name="40% - Accent3 20 28" xfId="27462"/>
    <cellStyle name="40% - Accent3 20 29" xfId="30262"/>
    <cellStyle name="40% - Accent3 20 3" xfId="5248"/>
    <cellStyle name="40% - Accent3 20 30" xfId="27014"/>
    <cellStyle name="40% - Accent3 20 31" xfId="30369"/>
    <cellStyle name="40% - Accent3 20 4" xfId="5249"/>
    <cellStyle name="40% - Accent3 20 5" xfId="5250"/>
    <cellStyle name="40% - Accent3 20 6" xfId="22914"/>
    <cellStyle name="40% - Accent3 20 7" xfId="23626"/>
    <cellStyle name="40% - Accent3 20 8" xfId="24189"/>
    <cellStyle name="40% - Accent3 20 9" xfId="24654"/>
    <cellStyle name="40% - Accent3 20_Upload" xfId="1094"/>
    <cellStyle name="40% - Accent3 21" xfId="1095"/>
    <cellStyle name="40% - Accent3 21 10" xfId="25331"/>
    <cellStyle name="40% - Accent3 21 11" xfId="25790"/>
    <cellStyle name="40% - Accent3 21 12" xfId="27948"/>
    <cellStyle name="40% - Accent3 21 13" xfId="27120"/>
    <cellStyle name="40% - Accent3 21 14" xfId="27723"/>
    <cellStyle name="40% - Accent3 21 15" xfId="28042"/>
    <cellStyle name="40% - Accent3 21 16" xfId="27486"/>
    <cellStyle name="40% - Accent3 21 17" xfId="26117"/>
    <cellStyle name="40% - Accent3 21 18" xfId="27847"/>
    <cellStyle name="40% - Accent3 21 19" xfId="26501"/>
    <cellStyle name="40% - Accent3 21 2" xfId="1096"/>
    <cellStyle name="40% - Accent3 21 2 2" xfId="23629"/>
    <cellStyle name="40% - Accent3 21 20" xfId="27569"/>
    <cellStyle name="40% - Accent3 21 21" xfId="27386"/>
    <cellStyle name="40% - Accent3 21 22" xfId="27211"/>
    <cellStyle name="40% - Accent3 21 23" xfId="30197"/>
    <cellStyle name="40% - Accent3 21 24" xfId="26905"/>
    <cellStyle name="40% - Accent3 21 25" xfId="26925"/>
    <cellStyle name="40% - Accent3 21 26" xfId="28108"/>
    <cellStyle name="40% - Accent3 21 27" xfId="28493"/>
    <cellStyle name="40% - Accent3 21 28" xfId="29647"/>
    <cellStyle name="40% - Accent3 21 29" xfId="25347"/>
    <cellStyle name="40% - Accent3 21 3" xfId="5254"/>
    <cellStyle name="40% - Accent3 21 30" xfId="30681"/>
    <cellStyle name="40% - Accent3 21 31" xfId="28845"/>
    <cellStyle name="40% - Accent3 21 4" xfId="5255"/>
    <cellStyle name="40% - Accent3 21 5" xfId="5256"/>
    <cellStyle name="40% - Accent3 21 6" xfId="22913"/>
    <cellStyle name="40% - Accent3 21 7" xfId="23628"/>
    <cellStyle name="40% - Accent3 21 8" xfId="24190"/>
    <cellStyle name="40% - Accent3 21 9" xfId="24655"/>
    <cellStyle name="40% - Accent3 21_Upload" xfId="1097"/>
    <cellStyle name="40% - Accent3 22" xfId="1098"/>
    <cellStyle name="40% - Accent3 22 10" xfId="25333"/>
    <cellStyle name="40% - Accent3 22 11" xfId="25789"/>
    <cellStyle name="40% - Accent3 22 12" xfId="27949"/>
    <cellStyle name="40% - Accent3 22 13" xfId="25635"/>
    <cellStyle name="40% - Accent3 22 14" xfId="27993"/>
    <cellStyle name="40% - Accent3 22 15" xfId="28298"/>
    <cellStyle name="40% - Accent3 22 16" xfId="28554"/>
    <cellStyle name="40% - Accent3 22 17" xfId="28799"/>
    <cellStyle name="40% - Accent3 22 18" xfId="29062"/>
    <cellStyle name="40% - Accent3 22 19" xfId="29308"/>
    <cellStyle name="40% - Accent3 22 2" xfId="1099"/>
    <cellStyle name="40% - Accent3 22 2 2" xfId="23631"/>
    <cellStyle name="40% - Accent3 22 20" xfId="29546"/>
    <cellStyle name="40% - Accent3 22 21" xfId="29775"/>
    <cellStyle name="40% - Accent3 22 22" xfId="29995"/>
    <cellStyle name="40% - Accent3 22 23" xfId="26852"/>
    <cellStyle name="40% - Accent3 22 24" xfId="24906"/>
    <cellStyle name="40% - Accent3 22 25" xfId="30026"/>
    <cellStyle name="40% - Accent3 22 26" xfId="30786"/>
    <cellStyle name="40% - Accent3 22 27" xfId="30965"/>
    <cellStyle name="40% - Accent3 22 28" xfId="31130"/>
    <cellStyle name="40% - Accent3 22 29" xfId="31279"/>
    <cellStyle name="40% - Accent3 22 3" xfId="5260"/>
    <cellStyle name="40% - Accent3 22 30" xfId="31413"/>
    <cellStyle name="40% - Accent3 22 31" xfId="31529"/>
    <cellStyle name="40% - Accent3 22 4" xfId="5261"/>
    <cellStyle name="40% - Accent3 22 5" xfId="5262"/>
    <cellStyle name="40% - Accent3 22 6" xfId="22912"/>
    <cellStyle name="40% - Accent3 22 7" xfId="23630"/>
    <cellStyle name="40% - Accent3 22 8" xfId="24191"/>
    <cellStyle name="40% - Accent3 22 9" xfId="24656"/>
    <cellStyle name="40% - Accent3 22_Upload" xfId="1100"/>
    <cellStyle name="40% - Accent3 23" xfId="1101"/>
    <cellStyle name="40% - Accent3 23 10" xfId="25335"/>
    <cellStyle name="40% - Accent3 23 11" xfId="25787"/>
    <cellStyle name="40% - Accent3 23 12" xfId="27950"/>
    <cellStyle name="40% - Accent3 23 13" xfId="25173"/>
    <cellStyle name="40% - Accent3 23 14" xfId="25269"/>
    <cellStyle name="40% - Accent3 23 15" xfId="27165"/>
    <cellStyle name="40% - Accent3 23 16" xfId="27387"/>
    <cellStyle name="40% - Accent3 23 17" xfId="27440"/>
    <cellStyle name="40% - Accent3 23 18" xfId="26380"/>
    <cellStyle name="40% - Accent3 23 19" xfId="26184"/>
    <cellStyle name="40% - Accent3 23 2" xfId="1102"/>
    <cellStyle name="40% - Accent3 23 2 2" xfId="23633"/>
    <cellStyle name="40% - Accent3 23 20" xfId="26630"/>
    <cellStyle name="40% - Accent3 23 21" xfId="25221"/>
    <cellStyle name="40% - Accent3 23 22" xfId="25892"/>
    <cellStyle name="40% - Accent3 23 23" xfId="29816"/>
    <cellStyle name="40% - Accent3 23 24" xfId="30412"/>
    <cellStyle name="40% - Accent3 23 25" xfId="25845"/>
    <cellStyle name="40% - Accent3 23 26" xfId="25772"/>
    <cellStyle name="40% - Accent3 23 27" xfId="29334"/>
    <cellStyle name="40% - Accent3 23 28" xfId="29407"/>
    <cellStyle name="40% - Accent3 23 29" xfId="27156"/>
    <cellStyle name="40% - Accent3 23 3" xfId="5266"/>
    <cellStyle name="40% - Accent3 23 30" xfId="28719"/>
    <cellStyle name="40% - Accent3 23 31" xfId="30254"/>
    <cellStyle name="40% - Accent3 23 4" xfId="5267"/>
    <cellStyle name="40% - Accent3 23 5" xfId="5268"/>
    <cellStyle name="40% - Accent3 23 6" xfId="22911"/>
    <cellStyle name="40% - Accent3 23 7" xfId="23632"/>
    <cellStyle name="40% - Accent3 23 8" xfId="24192"/>
    <cellStyle name="40% - Accent3 23 9" xfId="24657"/>
    <cellStyle name="40% - Accent3 23_Upload" xfId="1103"/>
    <cellStyle name="40% - Accent3 24" xfId="1104"/>
    <cellStyle name="40% - Accent3 24 10" xfId="25337"/>
    <cellStyle name="40% - Accent3 24 11" xfId="25785"/>
    <cellStyle name="40% - Accent3 24 12" xfId="25467"/>
    <cellStyle name="40% - Accent3 24 13" xfId="25150"/>
    <cellStyle name="40% - Accent3 24 14" xfId="27368"/>
    <cellStyle name="40% - Accent3 24 15" xfId="25289"/>
    <cellStyle name="40% - Accent3 24 16" xfId="28095"/>
    <cellStyle name="40% - Accent3 24 17" xfId="28350"/>
    <cellStyle name="40% - Accent3 24 18" xfId="28598"/>
    <cellStyle name="40% - Accent3 24 19" xfId="28844"/>
    <cellStyle name="40% - Accent3 24 2" xfId="1105"/>
    <cellStyle name="40% - Accent3 24 2 2" xfId="23635"/>
    <cellStyle name="40% - Accent3 24 20" xfId="29106"/>
    <cellStyle name="40% - Accent3 24 21" xfId="29354"/>
    <cellStyle name="40% - Accent3 24 22" xfId="29591"/>
    <cellStyle name="40% - Accent3 24 23" xfId="28741"/>
    <cellStyle name="40% - Accent3 24 24" xfId="30753"/>
    <cellStyle name="40% - Accent3 24 25" xfId="25002"/>
    <cellStyle name="40% - Accent3 24 26" xfId="30265"/>
    <cellStyle name="40% - Accent3 24 27" xfId="29571"/>
    <cellStyle name="40% - Accent3 24 28" xfId="30820"/>
    <cellStyle name="40% - Accent3 24 29" xfId="30995"/>
    <cellStyle name="40% - Accent3 24 3" xfId="5272"/>
    <cellStyle name="40% - Accent3 24 30" xfId="31160"/>
    <cellStyle name="40% - Accent3 24 31" xfId="31305"/>
    <cellStyle name="40% - Accent3 24 4" xfId="5273"/>
    <cellStyle name="40% - Accent3 24 5" xfId="5274"/>
    <cellStyle name="40% - Accent3 24 6" xfId="22910"/>
    <cellStyle name="40% - Accent3 24 7" xfId="23634"/>
    <cellStyle name="40% - Accent3 24 8" xfId="24193"/>
    <cellStyle name="40% - Accent3 24 9" xfId="24658"/>
    <cellStyle name="40% - Accent3 24_Upload" xfId="1106"/>
    <cellStyle name="40% - Accent3 25" xfId="1107"/>
    <cellStyle name="40% - Accent3 25 10" xfId="25339"/>
    <cellStyle name="40% - Accent3 25 11" xfId="25783"/>
    <cellStyle name="40% - Accent3 25 12" xfId="26706"/>
    <cellStyle name="40% - Accent3 25 13" xfId="27624"/>
    <cellStyle name="40% - Accent3 25 14" xfId="27571"/>
    <cellStyle name="40% - Accent3 25 15" xfId="27385"/>
    <cellStyle name="40% - Accent3 25 16" xfId="26426"/>
    <cellStyle name="40% - Accent3 25 17" xfId="27227"/>
    <cellStyle name="40% - Accent3 25 18" xfId="25281"/>
    <cellStyle name="40% - Accent3 25 19" xfId="25828"/>
    <cellStyle name="40% - Accent3 25 2" xfId="1108"/>
    <cellStyle name="40% - Accent3 25 2 2" xfId="23637"/>
    <cellStyle name="40% - Accent3 25 20" xfId="26833"/>
    <cellStyle name="40% - Accent3 25 21" xfId="28238"/>
    <cellStyle name="40% - Accent3 25 22" xfId="28497"/>
    <cellStyle name="40% - Accent3 25 23" xfId="29578"/>
    <cellStyle name="40% - Accent3 25 24" xfId="30033"/>
    <cellStyle name="40% - Accent3 25 25" xfId="25965"/>
    <cellStyle name="40% - Accent3 25 26" xfId="30455"/>
    <cellStyle name="40% - Accent3 25 27" xfId="30148"/>
    <cellStyle name="40% - Accent3 25 28" xfId="28139"/>
    <cellStyle name="40% - Accent3 25 29" xfId="29957"/>
    <cellStyle name="40% - Accent3 25 3" xfId="5278"/>
    <cellStyle name="40% - Accent3 25 30" xfId="29654"/>
    <cellStyle name="40% - Accent3 25 31" xfId="30562"/>
    <cellStyle name="40% - Accent3 25 4" xfId="5279"/>
    <cellStyle name="40% - Accent3 25 5" xfId="5280"/>
    <cellStyle name="40% - Accent3 25 6" xfId="22909"/>
    <cellStyle name="40% - Accent3 25 7" xfId="23636"/>
    <cellStyle name="40% - Accent3 25 8" xfId="24194"/>
    <cellStyle name="40% - Accent3 25 9" xfId="24659"/>
    <cellStyle name="40% - Accent3 25_Upload" xfId="1109"/>
    <cellStyle name="40% - Accent3 26" xfId="1110"/>
    <cellStyle name="40% - Accent3 26 10" xfId="25341"/>
    <cellStyle name="40% - Accent3 26 11" xfId="25782"/>
    <cellStyle name="40% - Accent3 26 12" xfId="26677"/>
    <cellStyle name="40% - Accent3 26 13" xfId="25633"/>
    <cellStyle name="40% - Accent3 26 14" xfId="27996"/>
    <cellStyle name="40% - Accent3 26 15" xfId="26983"/>
    <cellStyle name="40% - Accent3 26 16" xfId="27004"/>
    <cellStyle name="40% - Accent3 26 17" xfId="28080"/>
    <cellStyle name="40% - Accent3 26 18" xfId="28335"/>
    <cellStyle name="40% - Accent3 26 19" xfId="28586"/>
    <cellStyle name="40% - Accent3 26 2" xfId="1111"/>
    <cellStyle name="40% - Accent3 26 2 2" xfId="23639"/>
    <cellStyle name="40% - Accent3 26 20" xfId="28832"/>
    <cellStyle name="40% - Accent3 26 21" xfId="29091"/>
    <cellStyle name="40% - Accent3 26 22" xfId="29341"/>
    <cellStyle name="40% - Accent3 26 23" xfId="28469"/>
    <cellStyle name="40% - Accent3 26 24" xfId="29002"/>
    <cellStyle name="40% - Accent3 26 25" xfId="27329"/>
    <cellStyle name="40% - Accent3 26 26" xfId="30787"/>
    <cellStyle name="40% - Accent3 26 27" xfId="29180"/>
    <cellStyle name="40% - Accent3 26 28" xfId="30042"/>
    <cellStyle name="40% - Accent3 26 29" xfId="30816"/>
    <cellStyle name="40% - Accent3 26 3" xfId="5284"/>
    <cellStyle name="40% - Accent3 26 30" xfId="30991"/>
    <cellStyle name="40% - Accent3 26 31" xfId="31156"/>
    <cellStyle name="40% - Accent3 26 4" xfId="5285"/>
    <cellStyle name="40% - Accent3 26 5" xfId="5286"/>
    <cellStyle name="40% - Accent3 26 6" xfId="22908"/>
    <cellStyle name="40% - Accent3 26 7" xfId="23638"/>
    <cellStyle name="40% - Accent3 26 8" xfId="24195"/>
    <cellStyle name="40% - Accent3 26 9" xfId="24660"/>
    <cellStyle name="40% - Accent3 26_Upload" xfId="1112"/>
    <cellStyle name="40% - Accent3 27" xfId="1113"/>
    <cellStyle name="40% - Accent3 27 10" xfId="25342"/>
    <cellStyle name="40% - Accent3 27 11" xfId="25780"/>
    <cellStyle name="40% - Accent3 27 12" xfId="27953"/>
    <cellStyle name="40% - Accent3 27 13" xfId="27657"/>
    <cellStyle name="40% - Accent3 27 14" xfId="25097"/>
    <cellStyle name="40% - Accent3 27 15" xfId="27383"/>
    <cellStyle name="40% - Accent3 27 16" xfId="27773"/>
    <cellStyle name="40% - Accent3 27 17" xfId="25823"/>
    <cellStyle name="40% - Accent3 27 18" xfId="26831"/>
    <cellStyle name="40% - Accent3 27 19" xfId="27662"/>
    <cellStyle name="40% - Accent3 27 2" xfId="1114"/>
    <cellStyle name="40% - Accent3 27 2 2" xfId="23641"/>
    <cellStyle name="40% - Accent3 27 20" xfId="25932"/>
    <cellStyle name="40% - Accent3 27 21" xfId="26821"/>
    <cellStyle name="40% - Accent3 27 22" xfId="28210"/>
    <cellStyle name="40% - Accent3 27 23" xfId="26890"/>
    <cellStyle name="40% - Accent3 27 24" xfId="29805"/>
    <cellStyle name="40% - Accent3 27 25" xfId="29720"/>
    <cellStyle name="40% - Accent3 27 26" xfId="27691"/>
    <cellStyle name="40% - Accent3 27 27" xfId="25060"/>
    <cellStyle name="40% - Accent3 27 28" xfId="30362"/>
    <cellStyle name="40% - Accent3 27 29" xfId="27277"/>
    <cellStyle name="40% - Accent3 27 3" xfId="5290"/>
    <cellStyle name="40% - Accent3 27 30" xfId="29331"/>
    <cellStyle name="40% - Accent3 27 31" xfId="26826"/>
    <cellStyle name="40% - Accent3 27 4" xfId="5291"/>
    <cellStyle name="40% - Accent3 27 5" xfId="5292"/>
    <cellStyle name="40% - Accent3 27 6" xfId="22907"/>
    <cellStyle name="40% - Accent3 27 7" xfId="23640"/>
    <cellStyle name="40% - Accent3 27 8" xfId="24196"/>
    <cellStyle name="40% - Accent3 27 9" xfId="24661"/>
    <cellStyle name="40% - Accent3 27_Upload" xfId="1115"/>
    <cellStyle name="40% - Accent3 28" xfId="1116"/>
    <cellStyle name="40% - Accent3 28 2" xfId="23642"/>
    <cellStyle name="40% - Accent3 29" xfId="24793"/>
    <cellStyle name="40% - Accent3 3" xfId="1117"/>
    <cellStyle name="40% - Accent3 3 10" xfId="1118"/>
    <cellStyle name="40% - Accent3 3 11" xfId="1119"/>
    <cellStyle name="40% - Accent3 3 12" xfId="1120"/>
    <cellStyle name="40% - Accent3 3 13" xfId="5295"/>
    <cellStyle name="40% - Accent3 3 14" xfId="5300"/>
    <cellStyle name="40% - Accent3 3 15" xfId="5301"/>
    <cellStyle name="40% - Accent3 3 16" xfId="5302"/>
    <cellStyle name="40% - Accent3 3 17" xfId="5303"/>
    <cellStyle name="40% - Accent3 3 18" xfId="5304"/>
    <cellStyle name="40% - Accent3 3 19" xfId="5305"/>
    <cellStyle name="40% - Accent3 3 2" xfId="1121"/>
    <cellStyle name="40% - Accent3 3 2 2" xfId="23643"/>
    <cellStyle name="40% - Accent3 3 20" xfId="5307"/>
    <cellStyle name="40% - Accent3 3 21" xfId="5308"/>
    <cellStyle name="40% - Accent3 3 22" xfId="5309"/>
    <cellStyle name="40% - Accent3 3 23" xfId="5310"/>
    <cellStyle name="40% - Accent3 3 24" xfId="5311"/>
    <cellStyle name="40% - Accent3 3 25" xfId="5312"/>
    <cellStyle name="40% - Accent3 3 26" xfId="9967"/>
    <cellStyle name="40% - Accent3 3 27" xfId="10058"/>
    <cellStyle name="40% - Accent3 3 28" xfId="9966"/>
    <cellStyle name="40% - Accent3 3 29" xfId="10059"/>
    <cellStyle name="40% - Accent3 3 3" xfId="1122"/>
    <cellStyle name="40% - Accent3 3 3 2" xfId="23644"/>
    <cellStyle name="40% - Accent3 3 30" xfId="9964"/>
    <cellStyle name="40% - Accent3 3 31" xfId="10060"/>
    <cellStyle name="40% - Accent3 3 32" xfId="9965"/>
    <cellStyle name="40% - Accent3 3 33" xfId="10061"/>
    <cellStyle name="40% - Accent3 3 34" xfId="9963"/>
    <cellStyle name="40% - Accent3 3 35" xfId="10062"/>
    <cellStyle name="40% - Accent3 3 36" xfId="22033"/>
    <cellStyle name="40% - Accent3 3 37" xfId="22054"/>
    <cellStyle name="40% - Accent3 3 38" xfId="22214"/>
    <cellStyle name="40% - Accent3 3 39" xfId="22305"/>
    <cellStyle name="40% - Accent3 3 4" xfId="1123"/>
    <cellStyle name="40% - Accent3 3 4 2" xfId="23645"/>
    <cellStyle name="40% - Accent3 3 40" xfId="22213"/>
    <cellStyle name="40% - Accent3 3 41" xfId="22306"/>
    <cellStyle name="40% - Accent3 3 42" xfId="22212"/>
    <cellStyle name="40% - Accent3 3 43" xfId="22307"/>
    <cellStyle name="40% - Accent3 3 44" xfId="22209"/>
    <cellStyle name="40% - Accent3 3 45" xfId="22310"/>
    <cellStyle name="40% - Accent3 3 46" xfId="22206"/>
    <cellStyle name="40% - Accent3 3 47" xfId="22313"/>
    <cellStyle name="40% - Accent3 3 48" xfId="22508"/>
    <cellStyle name="40% - Accent3 3 49" xfId="22570"/>
    <cellStyle name="40% - Accent3 3 5" xfId="1124"/>
    <cellStyle name="40% - Accent3 3 5 2" xfId="23646"/>
    <cellStyle name="40% - Accent3 3 50" xfId="22605"/>
    <cellStyle name="40% - Accent3 3 51" xfId="22602"/>
    <cellStyle name="40% - Accent3 3 52" xfId="22565"/>
    <cellStyle name="40% - Accent3 3 53" xfId="22697"/>
    <cellStyle name="40% - Accent3 3 54" xfId="22750"/>
    <cellStyle name="40% - Accent3 3 55" xfId="22792"/>
    <cellStyle name="40% - Accent3 3 56" xfId="22835"/>
    <cellStyle name="40% - Accent3 3 57" xfId="22778"/>
    <cellStyle name="40% - Accent3 3 58" xfId="23889"/>
    <cellStyle name="40% - Accent3 3 59" xfId="23915"/>
    <cellStyle name="40% - Accent3 3 6" xfId="1125"/>
    <cellStyle name="40% - Accent3 3 6 2" xfId="23647"/>
    <cellStyle name="40% - Accent3 3 60" xfId="23975"/>
    <cellStyle name="40% - Accent3 3 61" xfId="24005"/>
    <cellStyle name="40% - Accent3 3 62" xfId="24284"/>
    <cellStyle name="40% - Accent3 3 63" xfId="24325"/>
    <cellStyle name="40% - Accent3 3 64" xfId="24395"/>
    <cellStyle name="40% - Accent3 3 65" xfId="24366"/>
    <cellStyle name="40% - Accent3 3 66" xfId="24389"/>
    <cellStyle name="40% - Accent3 3 67" xfId="24770"/>
    <cellStyle name="40% - Accent3 3 68" xfId="27039"/>
    <cellStyle name="40% - Accent3 3 69" xfId="25872"/>
    <cellStyle name="40% - Accent3 3 7" xfId="1126"/>
    <cellStyle name="40% - Accent3 3 70" xfId="25439"/>
    <cellStyle name="40% - Accent3 3 71" xfId="28226"/>
    <cellStyle name="40% - Accent3 3 72" xfId="28487"/>
    <cellStyle name="40% - Accent3 3 73" xfId="28731"/>
    <cellStyle name="40% - Accent3 3 74" xfId="28991"/>
    <cellStyle name="40% - Accent3 3 75" xfId="29242"/>
    <cellStyle name="40% - Accent3 3 76" xfId="25233"/>
    <cellStyle name="40% - Accent3 3 77" xfId="26130"/>
    <cellStyle name="40% - Accent3 3 78" xfId="27433"/>
    <cellStyle name="40% - Accent3 3 79" xfId="27199"/>
    <cellStyle name="40% - Accent3 3 8" xfId="1127"/>
    <cellStyle name="40% - Accent3 3 80" xfId="25397"/>
    <cellStyle name="40% - Accent3 3 81" xfId="30556"/>
    <cellStyle name="40% - Accent3 3 82" xfId="28579"/>
    <cellStyle name="40% - Accent3 3 83" xfId="30916"/>
    <cellStyle name="40% - Accent3 3 84" xfId="31083"/>
    <cellStyle name="40% - Accent3 3 85" xfId="31762"/>
    <cellStyle name="40% - Accent3 3 86" xfId="31831"/>
    <cellStyle name="40% - Accent3 3 87" xfId="31796"/>
    <cellStyle name="40% - Accent3 3 88" xfId="31821"/>
    <cellStyle name="40% - Accent3 3 89" xfId="31925"/>
    <cellStyle name="40% - Accent3 3 9" xfId="1128"/>
    <cellStyle name="40% - Accent3 3 90" xfId="31950"/>
    <cellStyle name="40% - Accent3 3_Pricing" xfId="5320"/>
    <cellStyle name="40% - Accent3 4" xfId="1129"/>
    <cellStyle name="40% - Accent3 4 10" xfId="5322"/>
    <cellStyle name="40% - Accent3 4 11" xfId="5323"/>
    <cellStyle name="40% - Accent3 4 12" xfId="5324"/>
    <cellStyle name="40% - Accent3 4 13" xfId="5325"/>
    <cellStyle name="40% - Accent3 4 14" xfId="5326"/>
    <cellStyle name="40% - Accent3 4 15" xfId="5327"/>
    <cellStyle name="40% - Accent3 4 16" xfId="5328"/>
    <cellStyle name="40% - Accent3 4 17" xfId="5329"/>
    <cellStyle name="40% - Accent3 4 18" xfId="5330"/>
    <cellStyle name="40% - Accent3 4 19" xfId="5331"/>
    <cellStyle name="40% - Accent3 4 2" xfId="1130"/>
    <cellStyle name="40% - Accent3 4 2 2" xfId="23648"/>
    <cellStyle name="40% - Accent3 4 20" xfId="5333"/>
    <cellStyle name="40% - Accent3 4 21" xfId="5334"/>
    <cellStyle name="40% - Accent3 4 22" xfId="5335"/>
    <cellStyle name="40% - Accent3 4 23" xfId="24662"/>
    <cellStyle name="40% - Accent3 4 24" xfId="25346"/>
    <cellStyle name="40% - Accent3 4 25" xfId="25773"/>
    <cellStyle name="40% - Accent3 4 26" xfId="27956"/>
    <cellStyle name="40% - Accent3 4 27" xfId="26407"/>
    <cellStyle name="40% - Accent3 4 28" xfId="25928"/>
    <cellStyle name="40% - Accent3 4 29" xfId="25423"/>
    <cellStyle name="40% - Accent3 4 3" xfId="1131"/>
    <cellStyle name="40% - Accent3 4 3 2" xfId="23649"/>
    <cellStyle name="40% - Accent3 4 30" xfId="27622"/>
    <cellStyle name="40% - Accent3 4 31" xfId="25969"/>
    <cellStyle name="40% - Accent3 4 32" xfId="26622"/>
    <cellStyle name="40% - Accent3 4 33" xfId="28201"/>
    <cellStyle name="40% - Accent3 4 34" xfId="28460"/>
    <cellStyle name="40% - Accent3 4 35" xfId="28704"/>
    <cellStyle name="40% - Accent3 4 36" xfId="28965"/>
    <cellStyle name="40% - Accent3 4 37" xfId="30576"/>
    <cellStyle name="40% - Accent3 4 38" xfId="27011"/>
    <cellStyle name="40% - Accent3 4 39" xfId="29109"/>
    <cellStyle name="40% - Accent3 4 4" xfId="1132"/>
    <cellStyle name="40% - Accent3 4 40" xfId="29614"/>
    <cellStyle name="40% - Accent3 4 41" xfId="30722"/>
    <cellStyle name="40% - Accent3 4 42" xfId="29977"/>
    <cellStyle name="40% - Accent3 4 43" xfId="26440"/>
    <cellStyle name="40% - Accent3 4 44" xfId="30711"/>
    <cellStyle name="40% - Accent3 4 45" xfId="30894"/>
    <cellStyle name="40% - Accent3 4 5" xfId="1133"/>
    <cellStyle name="40% - Accent3 4 6" xfId="1134"/>
    <cellStyle name="40% - Accent3 4 7" xfId="1135"/>
    <cellStyle name="40% - Accent3 4 8" xfId="1136"/>
    <cellStyle name="40% - Accent3 4 9" xfId="1137"/>
    <cellStyle name="40% - Accent3 5" xfId="1138"/>
    <cellStyle name="40% - Accent3 5 10" xfId="5344"/>
    <cellStyle name="40% - Accent3 5 11" xfId="5345"/>
    <cellStyle name="40% - Accent3 5 12" xfId="5346"/>
    <cellStyle name="40% - Accent3 5 13" xfId="5347"/>
    <cellStyle name="40% - Accent3 5 14" xfId="5348"/>
    <cellStyle name="40% - Accent3 5 15" xfId="5349"/>
    <cellStyle name="40% - Accent3 5 16" xfId="5350"/>
    <cellStyle name="40% - Accent3 5 17" xfId="5351"/>
    <cellStyle name="40% - Accent3 5 18" xfId="5352"/>
    <cellStyle name="40% - Accent3 5 19" xfId="5353"/>
    <cellStyle name="40% - Accent3 5 2" xfId="1139"/>
    <cellStyle name="40% - Accent3 5 2 2" xfId="23650"/>
    <cellStyle name="40% - Accent3 5 20" xfId="5355"/>
    <cellStyle name="40% - Accent3 5 21" xfId="5356"/>
    <cellStyle name="40% - Accent3 5 22" xfId="5357"/>
    <cellStyle name="40% - Accent3 5 23" xfId="24663"/>
    <cellStyle name="40% - Accent3 5 24" xfId="25349"/>
    <cellStyle name="40% - Accent3 5 25" xfId="25770"/>
    <cellStyle name="40% - Accent3 5 26" xfId="26710"/>
    <cellStyle name="40% - Accent3 5 27" xfId="25629"/>
    <cellStyle name="40% - Accent3 5 28" xfId="26771"/>
    <cellStyle name="40% - Accent3 5 29" xfId="25587"/>
    <cellStyle name="40% - Accent3 5 3" xfId="1140"/>
    <cellStyle name="40% - Accent3 5 3 2" xfId="23651"/>
    <cellStyle name="40% - Accent3 5 30" xfId="28009"/>
    <cellStyle name="40% - Accent3 5 31" xfId="28314"/>
    <cellStyle name="40% - Accent3 5 32" xfId="28570"/>
    <cellStyle name="40% - Accent3 5 33" xfId="28815"/>
    <cellStyle name="40% - Accent3 5 34" xfId="29077"/>
    <cellStyle name="40% - Accent3 5 35" xfId="29322"/>
    <cellStyle name="40% - Accent3 5 36" xfId="29560"/>
    <cellStyle name="40% - Accent3 5 37" xfId="29246"/>
    <cellStyle name="40% - Accent3 5 38" xfId="28646"/>
    <cellStyle name="40% - Accent3 5 39" xfId="25557"/>
    <cellStyle name="40% - Accent3 5 4" xfId="1141"/>
    <cellStyle name="40% - Accent3 5 40" xfId="27294"/>
    <cellStyle name="40% - Accent3 5 41" xfId="30628"/>
    <cellStyle name="40% - Accent3 5 42" xfId="26087"/>
    <cellStyle name="40% - Accent3 5 43" xfId="30979"/>
    <cellStyle name="40% - Accent3 5 44" xfId="31144"/>
    <cellStyle name="40% - Accent3 5 45" xfId="31293"/>
    <cellStyle name="40% - Accent3 5 5" xfId="1142"/>
    <cellStyle name="40% - Accent3 5 6" xfId="1143"/>
    <cellStyle name="40% - Accent3 5 7" xfId="1144"/>
    <cellStyle name="40% - Accent3 5 8" xfId="1145"/>
    <cellStyle name="40% - Accent3 5 9" xfId="1146"/>
    <cellStyle name="40% - Accent3 6" xfId="1147"/>
    <cellStyle name="40% - Accent3 6 10" xfId="5366"/>
    <cellStyle name="40% - Accent3 6 11" xfId="5367"/>
    <cellStyle name="40% - Accent3 6 12" xfId="5368"/>
    <cellStyle name="40% - Accent3 6 13" xfId="5369"/>
    <cellStyle name="40% - Accent3 6 14" xfId="5370"/>
    <cellStyle name="40% - Accent3 6 15" xfId="5371"/>
    <cellStyle name="40% - Accent3 6 16" xfId="5372"/>
    <cellStyle name="40% - Accent3 6 17" xfId="5373"/>
    <cellStyle name="40% - Accent3 6 18" xfId="5374"/>
    <cellStyle name="40% - Accent3 6 19" xfId="5375"/>
    <cellStyle name="40% - Accent3 6 2" xfId="1148"/>
    <cellStyle name="40% - Accent3 6 2 2" xfId="23652"/>
    <cellStyle name="40% - Accent3 6 20" xfId="5377"/>
    <cellStyle name="40% - Accent3 6 21" xfId="5378"/>
    <cellStyle name="40% - Accent3 6 22" xfId="5379"/>
    <cellStyle name="40% - Accent3 6 23" xfId="24664"/>
    <cellStyle name="40% - Accent3 6 24" xfId="25351"/>
    <cellStyle name="40% - Accent3 6 25" xfId="25768"/>
    <cellStyle name="40% - Accent3 6 26" xfId="26814"/>
    <cellStyle name="40% - Accent3 6 27" xfId="27632"/>
    <cellStyle name="40% - Accent3 6 28" xfId="26494"/>
    <cellStyle name="40% - Accent3 6 29" xfId="28082"/>
    <cellStyle name="40% - Accent3 6 3" xfId="1149"/>
    <cellStyle name="40% - Accent3 6 3 2" xfId="23653"/>
    <cellStyle name="40% - Accent3 6 30" xfId="28338"/>
    <cellStyle name="40% - Accent3 6 31" xfId="28588"/>
    <cellStyle name="40% - Accent3 6 32" xfId="28835"/>
    <cellStyle name="40% - Accent3 6 33" xfId="29093"/>
    <cellStyle name="40% - Accent3 6 34" xfId="29343"/>
    <cellStyle name="40% - Accent3 6 35" xfId="29581"/>
    <cellStyle name="40% - Accent3 6 36" xfId="29807"/>
    <cellStyle name="40% - Accent3 6 37" xfId="28341"/>
    <cellStyle name="40% - Accent3 6 38" xfId="30757"/>
    <cellStyle name="40% - Accent3 6 39" xfId="26578"/>
    <cellStyle name="40% - Accent3 6 4" xfId="1150"/>
    <cellStyle name="40% - Accent3 6 40" xfId="30639"/>
    <cellStyle name="40% - Accent3 6 41" xfId="30818"/>
    <cellStyle name="40% - Accent3 6 42" xfId="30993"/>
    <cellStyle name="40% - Accent3 6 43" xfId="31158"/>
    <cellStyle name="40% - Accent3 6 44" xfId="31304"/>
    <cellStyle name="40% - Accent3 6 45" xfId="31433"/>
    <cellStyle name="40% - Accent3 6 5" xfId="1151"/>
    <cellStyle name="40% - Accent3 6 6" xfId="1152"/>
    <cellStyle name="40% - Accent3 6 7" xfId="1153"/>
    <cellStyle name="40% - Accent3 6 8" xfId="1154"/>
    <cellStyle name="40% - Accent3 6 9" xfId="1155"/>
    <cellStyle name="40% - Accent3 7" xfId="1156"/>
    <cellStyle name="40% - Accent3 7 10" xfId="5388"/>
    <cellStyle name="40% - Accent3 7 11" xfId="5389"/>
    <cellStyle name="40% - Accent3 7 12" xfId="5390"/>
    <cellStyle name="40% - Accent3 7 13" xfId="5391"/>
    <cellStyle name="40% - Accent3 7 14" xfId="5392"/>
    <cellStyle name="40% - Accent3 7 15" xfId="5393"/>
    <cellStyle name="40% - Accent3 7 16" xfId="5394"/>
    <cellStyle name="40% - Accent3 7 17" xfId="5395"/>
    <cellStyle name="40% - Accent3 7 18" xfId="5396"/>
    <cellStyle name="40% - Accent3 7 19" xfId="5397"/>
    <cellStyle name="40% - Accent3 7 2" xfId="1157"/>
    <cellStyle name="40% - Accent3 7 2 2" xfId="23654"/>
    <cellStyle name="40% - Accent3 7 20" xfId="5399"/>
    <cellStyle name="40% - Accent3 7 21" xfId="5400"/>
    <cellStyle name="40% - Accent3 7 22" xfId="5401"/>
    <cellStyle name="40% - Accent3 7 23" xfId="24665"/>
    <cellStyle name="40% - Accent3 7 24" xfId="25354"/>
    <cellStyle name="40% - Accent3 7 25" xfId="25765"/>
    <cellStyle name="40% - Accent3 7 26" xfId="27959"/>
    <cellStyle name="40% - Accent3 7 27" xfId="28255"/>
    <cellStyle name="40% - Accent3 7 28" xfId="28515"/>
    <cellStyle name="40% - Accent3 7 29" xfId="28759"/>
    <cellStyle name="40% - Accent3 7 3" xfId="1158"/>
    <cellStyle name="40% - Accent3 7 3 2" xfId="23655"/>
    <cellStyle name="40% - Accent3 7 30" xfId="29020"/>
    <cellStyle name="40% - Accent3 7 31" xfId="29269"/>
    <cellStyle name="40% - Accent3 7 32" xfId="29510"/>
    <cellStyle name="40% - Accent3 7 33" xfId="29743"/>
    <cellStyle name="40% - Accent3 7 34" xfId="29956"/>
    <cellStyle name="40% - Accent3 7 35" xfId="30162"/>
    <cellStyle name="40% - Accent3 7 36" xfId="30375"/>
    <cellStyle name="40% - Accent3 7 37" xfId="30578"/>
    <cellStyle name="40% - Accent3 7 38" xfId="28850"/>
    <cellStyle name="40% - Accent3 7 39" xfId="30933"/>
    <cellStyle name="40% - Accent3 7 4" xfId="1159"/>
    <cellStyle name="40% - Accent3 7 40" xfId="31099"/>
    <cellStyle name="40% - Accent3 7 41" xfId="31251"/>
    <cellStyle name="40% - Accent3 7 42" xfId="31386"/>
    <cellStyle name="40% - Accent3 7 43" xfId="31502"/>
    <cellStyle name="40% - Accent3 7 44" xfId="31610"/>
    <cellStyle name="40% - Accent3 7 45" xfId="31703"/>
    <cellStyle name="40% - Accent3 7 5" xfId="1160"/>
    <cellStyle name="40% - Accent3 7 6" xfId="1161"/>
    <cellStyle name="40% - Accent3 7 7" xfId="1162"/>
    <cellStyle name="40% - Accent3 7 8" xfId="1163"/>
    <cellStyle name="40% - Accent3 7 9" xfId="1164"/>
    <cellStyle name="40% - Accent3 8" xfId="1165"/>
    <cellStyle name="40% - Accent3 8 10" xfId="25357"/>
    <cellStyle name="40% - Accent3 8 11" xfId="25762"/>
    <cellStyle name="40% - Accent3 8 12" xfId="26712"/>
    <cellStyle name="40% - Accent3 8 13" xfId="25171"/>
    <cellStyle name="40% - Accent3 8 14" xfId="25936"/>
    <cellStyle name="40% - Accent3 8 15" xfId="27902"/>
    <cellStyle name="40% - Accent3 8 16" xfId="27667"/>
    <cellStyle name="40% - Accent3 8 17" xfId="27754"/>
    <cellStyle name="40% - Accent3 8 18" xfId="25843"/>
    <cellStyle name="40% - Accent3 8 19" xfId="26696"/>
    <cellStyle name="40% - Accent3 8 2" xfId="1166"/>
    <cellStyle name="40% - Accent3 8 2 2" xfId="23657"/>
    <cellStyle name="40% - Accent3 8 20" xfId="26365"/>
    <cellStyle name="40% - Accent3 8 21" xfId="24867"/>
    <cellStyle name="40% - Accent3 8 22" xfId="24951"/>
    <cellStyle name="40% - Accent3 8 23" xfId="26615"/>
    <cellStyle name="40% - Accent3 8 24" xfId="25538"/>
    <cellStyle name="40% - Accent3 8 25" xfId="26844"/>
    <cellStyle name="40% - Accent3 8 26" xfId="26029"/>
    <cellStyle name="40% - Accent3 8 27" xfId="28892"/>
    <cellStyle name="40% - Accent3 8 28" xfId="26694"/>
    <cellStyle name="40% - Accent3 8 29" xfId="29036"/>
    <cellStyle name="40% - Accent3 8 3" xfId="5409"/>
    <cellStyle name="40% - Accent3 8 30" xfId="26353"/>
    <cellStyle name="40% - Accent3 8 31" xfId="26584"/>
    <cellStyle name="40% - Accent3 8 4" xfId="5410"/>
    <cellStyle name="40% - Accent3 8 5" xfId="5411"/>
    <cellStyle name="40% - Accent3 8 6" xfId="22906"/>
    <cellStyle name="40% - Accent3 8 7" xfId="23656"/>
    <cellStyle name="40% - Accent3 8 8" xfId="24197"/>
    <cellStyle name="40% - Accent3 8 9" xfId="24666"/>
    <cellStyle name="40% - Accent3 8_Upload" xfId="1167"/>
    <cellStyle name="40% - Accent3 9" xfId="1168"/>
    <cellStyle name="40% - Accent3 9 10" xfId="25358"/>
    <cellStyle name="40% - Accent3 9 11" xfId="25760"/>
    <cellStyle name="40% - Accent3 9 12" xfId="26690"/>
    <cellStyle name="40% - Accent3 9 13" xfId="27665"/>
    <cellStyle name="40% - Accent3 9 14" xfId="26449"/>
    <cellStyle name="40% - Accent3 9 15" xfId="28037"/>
    <cellStyle name="40% - Accent3 9 16" xfId="27185"/>
    <cellStyle name="40% - Accent3 9 17" xfId="27270"/>
    <cellStyle name="40% - Accent3 9 18" xfId="27484"/>
    <cellStyle name="40% - Accent3 9 19" xfId="26581"/>
    <cellStyle name="40% - Accent3 9 2" xfId="1169"/>
    <cellStyle name="40% - Accent3 9 2 2" xfId="23659"/>
    <cellStyle name="40% - Accent3 9 20" xfId="26463"/>
    <cellStyle name="40% - Accent3 9 21" xfId="27589"/>
    <cellStyle name="40% - Accent3 9 22" xfId="26002"/>
    <cellStyle name="40% - Accent3 9 23" xfId="30577"/>
    <cellStyle name="40% - Accent3 9 24" xfId="27288"/>
    <cellStyle name="40% - Accent3 9 25" xfId="30339"/>
    <cellStyle name="40% - Accent3 9 26" xfId="26807"/>
    <cellStyle name="40% - Accent3 9 27" xfId="30073"/>
    <cellStyle name="40% - Accent3 9 28" xfId="27369"/>
    <cellStyle name="40% - Accent3 9 29" xfId="28420"/>
    <cellStyle name="40% - Accent3 9 3" xfId="5415"/>
    <cellStyle name="40% - Accent3 9 30" xfId="29679"/>
    <cellStyle name="40% - Accent3 9 31" xfId="29802"/>
    <cellStyle name="40% - Accent3 9 4" xfId="5416"/>
    <cellStyle name="40% - Accent3 9 5" xfId="5417"/>
    <cellStyle name="40% - Accent3 9 6" xfId="22905"/>
    <cellStyle name="40% - Accent3 9 7" xfId="23658"/>
    <cellStyle name="40% - Accent3 9 8" xfId="24198"/>
    <cellStyle name="40% - Accent3 9 9" xfId="24667"/>
    <cellStyle name="40% - Accent3 9_Upload" xfId="1170"/>
    <cellStyle name="40% - Accent4" xfId="32020" builtinId="43" customBuiltin="1"/>
    <cellStyle name="40% - Accent4 10" xfId="1171"/>
    <cellStyle name="40% - Accent4 10 10" xfId="25360"/>
    <cellStyle name="40% - Accent4 10 11" xfId="25758"/>
    <cellStyle name="40% - Accent4 10 12" xfId="27958"/>
    <cellStyle name="40% - Accent4 10 13" xfId="28257"/>
    <cellStyle name="40% - Accent4 10 14" xfId="28516"/>
    <cellStyle name="40% - Accent4 10 15" xfId="28761"/>
    <cellStyle name="40% - Accent4 10 16" xfId="29022"/>
    <cellStyle name="40% - Accent4 10 17" xfId="29271"/>
    <cellStyle name="40% - Accent4 10 18" xfId="29511"/>
    <cellStyle name="40% - Accent4 10 19" xfId="29745"/>
    <cellStyle name="40% - Accent4 10 2" xfId="1172"/>
    <cellStyle name="40% - Accent4 10 2 2" xfId="23661"/>
    <cellStyle name="40% - Accent4 10 20" xfId="29958"/>
    <cellStyle name="40% - Accent4 10 21" xfId="30163"/>
    <cellStyle name="40% - Accent4 10 22" xfId="30376"/>
    <cellStyle name="40% - Accent4 10 23" xfId="29792"/>
    <cellStyle name="40% - Accent4 10 24" xfId="25706"/>
    <cellStyle name="40% - Accent4 10 25" xfId="30934"/>
    <cellStyle name="40% - Accent4 10 26" xfId="31100"/>
    <cellStyle name="40% - Accent4 10 27" xfId="31252"/>
    <cellStyle name="40% - Accent4 10 28" xfId="31387"/>
    <cellStyle name="40% - Accent4 10 29" xfId="31503"/>
    <cellStyle name="40% - Accent4 10 3" xfId="5421"/>
    <cellStyle name="40% - Accent4 10 30" xfId="31611"/>
    <cellStyle name="40% - Accent4 10 31" xfId="31704"/>
    <cellStyle name="40% - Accent4 10 4" xfId="5422"/>
    <cellStyle name="40% - Accent4 10 5" xfId="5423"/>
    <cellStyle name="40% - Accent4 10 6" xfId="22903"/>
    <cellStyle name="40% - Accent4 10 7" xfId="23660"/>
    <cellStyle name="40% - Accent4 10 8" xfId="24199"/>
    <cellStyle name="40% - Accent4 10 9" xfId="24668"/>
    <cellStyle name="40% - Accent4 10_Upload" xfId="1173"/>
    <cellStyle name="40% - Accent4 11" xfId="1174"/>
    <cellStyle name="40% - Accent4 11 10" xfId="25362"/>
    <cellStyle name="40% - Accent4 11 11" xfId="25756"/>
    <cellStyle name="40% - Accent4 11 12" xfId="25477"/>
    <cellStyle name="40% - Accent4 11 13" xfId="25625"/>
    <cellStyle name="40% - Accent4 11 14" xfId="26737"/>
    <cellStyle name="40% - Accent4 11 15" xfId="25585"/>
    <cellStyle name="40% - Accent4 11 16" xfId="28010"/>
    <cellStyle name="40% - Accent4 11 17" xfId="28318"/>
    <cellStyle name="40% - Accent4 11 18" xfId="28574"/>
    <cellStyle name="40% - Accent4 11 19" xfId="28819"/>
    <cellStyle name="40% - Accent4 11 2" xfId="1175"/>
    <cellStyle name="40% - Accent4 11 2 2" xfId="23663"/>
    <cellStyle name="40% - Accent4 11 20" xfId="29081"/>
    <cellStyle name="40% - Accent4 11 21" xfId="29326"/>
    <cellStyle name="40% - Accent4 11 22" xfId="29564"/>
    <cellStyle name="40% - Accent4 11 23" xfId="26275"/>
    <cellStyle name="40% - Accent4 11 24" xfId="26979"/>
    <cellStyle name="40% - Accent4 11 25" xfId="26901"/>
    <cellStyle name="40% - Accent4 11 26" xfId="26746"/>
    <cellStyle name="40% - Accent4 11 27" xfId="24978"/>
    <cellStyle name="40% - Accent4 11 28" xfId="30802"/>
    <cellStyle name="40% - Accent4 11 29" xfId="30983"/>
    <cellStyle name="40% - Accent4 11 3" xfId="5427"/>
    <cellStyle name="40% - Accent4 11 30" xfId="31148"/>
    <cellStyle name="40% - Accent4 11 31" xfId="31297"/>
    <cellStyle name="40% - Accent4 11 4" xfId="5428"/>
    <cellStyle name="40% - Accent4 11 5" xfId="5429"/>
    <cellStyle name="40% - Accent4 11 6" xfId="22902"/>
    <cellStyle name="40% - Accent4 11 7" xfId="23662"/>
    <cellStyle name="40% - Accent4 11 8" xfId="24200"/>
    <cellStyle name="40% - Accent4 11 9" xfId="24669"/>
    <cellStyle name="40% - Accent4 11_Upload" xfId="1176"/>
    <cellStyle name="40% - Accent4 12" xfId="1177"/>
    <cellStyle name="40% - Accent4 12 10" xfId="25364"/>
    <cellStyle name="40% - Accent4 12 11" xfId="25755"/>
    <cellStyle name="40% - Accent4 12 12" xfId="25478"/>
    <cellStyle name="40% - Accent4 12 13" xfId="27655"/>
    <cellStyle name="40% - Accent4 12 14" xfId="27340"/>
    <cellStyle name="40% - Accent4 12 15" xfId="26246"/>
    <cellStyle name="40% - Accent4 12 16" xfId="27805"/>
    <cellStyle name="40% - Accent4 12 17" xfId="25786"/>
    <cellStyle name="40% - Accent4 12 18" xfId="26301"/>
    <cellStyle name="40% - Accent4 12 19" xfId="26525"/>
    <cellStyle name="40% - Accent4 12 2" xfId="1178"/>
    <cellStyle name="40% - Accent4 12 2 2" xfId="23665"/>
    <cellStyle name="40% - Accent4 12 20" xfId="27692"/>
    <cellStyle name="40% - Accent4 12 21" xfId="27747"/>
    <cellStyle name="40% - Accent4 12 22" xfId="28065"/>
    <cellStyle name="40% - Accent4 12 23" xfId="27479"/>
    <cellStyle name="40% - Accent4 12 24" xfId="30012"/>
    <cellStyle name="40% - Accent4 12 25" xfId="30437"/>
    <cellStyle name="40% - Accent4 12 26" xfId="26205"/>
    <cellStyle name="40% - Accent4 12 27" xfId="29140"/>
    <cellStyle name="40% - Accent4 12 28" xfId="28824"/>
    <cellStyle name="40% - Accent4 12 29" xfId="29368"/>
    <cellStyle name="40% - Accent4 12 3" xfId="5433"/>
    <cellStyle name="40% - Accent4 12 30" xfId="27144"/>
    <cellStyle name="40% - Accent4 12 31" xfId="26920"/>
    <cellStyle name="40% - Accent4 12 4" xfId="5434"/>
    <cellStyle name="40% - Accent4 12 5" xfId="5435"/>
    <cellStyle name="40% - Accent4 12 6" xfId="22901"/>
    <cellStyle name="40% - Accent4 12 7" xfId="23664"/>
    <cellStyle name="40% - Accent4 12 8" xfId="24201"/>
    <cellStyle name="40% - Accent4 12 9" xfId="24670"/>
    <cellStyle name="40% - Accent4 12_Upload" xfId="1179"/>
    <cellStyle name="40% - Accent4 13" xfId="1180"/>
    <cellStyle name="40% - Accent4 13 10" xfId="25366"/>
    <cellStyle name="40% - Accent4 13 11" xfId="25753"/>
    <cellStyle name="40% - Accent4 13 12" xfId="26713"/>
    <cellStyle name="40% - Accent4 13 13" xfId="27087"/>
    <cellStyle name="40% - Accent4 13 14" xfId="27341"/>
    <cellStyle name="40% - Accent4 13 15" xfId="26248"/>
    <cellStyle name="40% - Accent4 13 16" xfId="26539"/>
    <cellStyle name="40% - Accent4 13 17" xfId="27160"/>
    <cellStyle name="40% - Accent4 13 18" xfId="27332"/>
    <cellStyle name="40% - Accent4 13 19" xfId="27439"/>
    <cellStyle name="40% - Accent4 13 2" xfId="1181"/>
    <cellStyle name="40% - Accent4 13 2 2" xfId="23667"/>
    <cellStyle name="40% - Accent4 13 20" xfId="27111"/>
    <cellStyle name="40% - Accent4 13 21" xfId="27428"/>
    <cellStyle name="40% - Accent4 13 22" xfId="27533"/>
    <cellStyle name="40% - Accent4 13 23" xfId="30579"/>
    <cellStyle name="40% - Accent4 13 24" xfId="25314"/>
    <cellStyle name="40% - Accent4 13 25" xfId="28513"/>
    <cellStyle name="40% - Accent4 13 26" xfId="29492"/>
    <cellStyle name="40% - Accent4 13 27" xfId="28615"/>
    <cellStyle name="40% - Accent4 13 28" xfId="29374"/>
    <cellStyle name="40% - Accent4 13 29" xfId="30149"/>
    <cellStyle name="40% - Accent4 13 3" xfId="5439"/>
    <cellStyle name="40% - Accent4 13 30" xfId="25263"/>
    <cellStyle name="40% - Accent4 13 31" xfId="29632"/>
    <cellStyle name="40% - Accent4 13 4" xfId="5440"/>
    <cellStyle name="40% - Accent4 13 5" xfId="5441"/>
    <cellStyle name="40% - Accent4 13 6" xfId="22900"/>
    <cellStyle name="40% - Accent4 13 7" xfId="23666"/>
    <cellStyle name="40% - Accent4 13 8" xfId="24202"/>
    <cellStyle name="40% - Accent4 13 9" xfId="24671"/>
    <cellStyle name="40% - Accent4 13_Upload" xfId="1182"/>
    <cellStyle name="40% - Accent4 14" xfId="1183"/>
    <cellStyle name="40% - Accent4 14 10" xfId="25368"/>
    <cellStyle name="40% - Accent4 14 11" xfId="25751"/>
    <cellStyle name="40% - Accent4 14 12" xfId="26692"/>
    <cellStyle name="40% - Accent4 14 13" xfId="28258"/>
    <cellStyle name="40% - Accent4 14 14" xfId="28518"/>
    <cellStyle name="40% - Accent4 14 15" xfId="28762"/>
    <cellStyle name="40% - Accent4 14 16" xfId="29023"/>
    <cellStyle name="40% - Accent4 14 17" xfId="29273"/>
    <cellStyle name="40% - Accent4 14 18" xfId="29512"/>
    <cellStyle name="40% - Accent4 14 19" xfId="29746"/>
    <cellStyle name="40% - Accent4 14 2" xfId="1184"/>
    <cellStyle name="40% - Accent4 14 2 2" xfId="23669"/>
    <cellStyle name="40% - Accent4 14 20" xfId="29959"/>
    <cellStyle name="40% - Accent4 14 21" xfId="30164"/>
    <cellStyle name="40% - Accent4 14 22" xfId="30378"/>
    <cellStyle name="40% - Accent4 14 23" xfId="30580"/>
    <cellStyle name="40% - Accent4 14 24" xfId="26482"/>
    <cellStyle name="40% - Accent4 14 25" xfId="30935"/>
    <cellStyle name="40% - Accent4 14 26" xfId="31101"/>
    <cellStyle name="40% - Accent4 14 27" xfId="31253"/>
    <cellStyle name="40% - Accent4 14 28" xfId="31388"/>
    <cellStyle name="40% - Accent4 14 29" xfId="31504"/>
    <cellStyle name="40% - Accent4 14 3" xfId="5445"/>
    <cellStyle name="40% - Accent4 14 30" xfId="31612"/>
    <cellStyle name="40% - Accent4 14 31" xfId="31705"/>
    <cellStyle name="40% - Accent4 14 4" xfId="5446"/>
    <cellStyle name="40% - Accent4 14 5" xfId="5447"/>
    <cellStyle name="40% - Accent4 14 6" xfId="22899"/>
    <cellStyle name="40% - Accent4 14 7" xfId="23668"/>
    <cellStyle name="40% - Accent4 14 8" xfId="24203"/>
    <cellStyle name="40% - Accent4 14 9" xfId="24672"/>
    <cellStyle name="40% - Accent4 14_Upload" xfId="1185"/>
    <cellStyle name="40% - Accent4 15" xfId="1186"/>
    <cellStyle name="40% - Accent4 15 10" xfId="25370"/>
    <cellStyle name="40% - Accent4 15 11" xfId="25750"/>
    <cellStyle name="40% - Accent4 15 12" xfId="27960"/>
    <cellStyle name="40% - Accent4 15 13" xfId="28261"/>
    <cellStyle name="40% - Accent4 15 14" xfId="28520"/>
    <cellStyle name="40% - Accent4 15 15" xfId="28764"/>
    <cellStyle name="40% - Accent4 15 16" xfId="29025"/>
    <cellStyle name="40% - Accent4 15 17" xfId="29276"/>
    <cellStyle name="40% - Accent4 15 18" xfId="29515"/>
    <cellStyle name="40% - Accent4 15 19" xfId="29748"/>
    <cellStyle name="40% - Accent4 15 2" xfId="1187"/>
    <cellStyle name="40% - Accent4 15 2 2" xfId="23671"/>
    <cellStyle name="40% - Accent4 15 20" xfId="29961"/>
    <cellStyle name="40% - Accent4 15 21" xfId="30167"/>
    <cellStyle name="40% - Accent4 15 22" xfId="30381"/>
    <cellStyle name="40% - Accent4 15 23" xfId="29908"/>
    <cellStyle name="40% - Accent4 15 24" xfId="30760"/>
    <cellStyle name="40% - Accent4 15 25" xfId="30937"/>
    <cellStyle name="40% - Accent4 15 26" xfId="31103"/>
    <cellStyle name="40% - Accent4 15 27" xfId="31255"/>
    <cellStyle name="40% - Accent4 15 28" xfId="31390"/>
    <cellStyle name="40% - Accent4 15 29" xfId="31506"/>
    <cellStyle name="40% - Accent4 15 3" xfId="5451"/>
    <cellStyle name="40% - Accent4 15 30" xfId="31613"/>
    <cellStyle name="40% - Accent4 15 31" xfId="31706"/>
    <cellStyle name="40% - Accent4 15 4" xfId="5452"/>
    <cellStyle name="40% - Accent4 15 5" xfId="5453"/>
    <cellStyle name="40% - Accent4 15 6" xfId="22898"/>
    <cellStyle name="40% - Accent4 15 7" xfId="23670"/>
    <cellStyle name="40% - Accent4 15 8" xfId="24204"/>
    <cellStyle name="40% - Accent4 15 9" xfId="24673"/>
    <cellStyle name="40% - Accent4 15_Upload" xfId="1188"/>
    <cellStyle name="40% - Accent4 16" xfId="1189"/>
    <cellStyle name="40% - Accent4 16 10" xfId="25372"/>
    <cellStyle name="40% - Accent4 16 11" xfId="25748"/>
    <cellStyle name="40% - Accent4 16 12" xfId="27962"/>
    <cellStyle name="40% - Accent4 16 13" xfId="25153"/>
    <cellStyle name="40% - Accent4 16 14" xfId="25958"/>
    <cellStyle name="40% - Accent4 16 15" xfId="25413"/>
    <cellStyle name="40% - Accent4 16 16" xfId="28202"/>
    <cellStyle name="40% - Accent4 16 17" xfId="28461"/>
    <cellStyle name="40% - Accent4 16 18" xfId="28705"/>
    <cellStyle name="40% - Accent4 16 19" xfId="28966"/>
    <cellStyle name="40% - Accent4 16 2" xfId="1190"/>
    <cellStyle name="40% - Accent4 16 2 2" xfId="23673"/>
    <cellStyle name="40% - Accent4 16 20" xfId="29215"/>
    <cellStyle name="40% - Accent4 16 21" xfId="29459"/>
    <cellStyle name="40% - Accent4 16 22" xfId="29692"/>
    <cellStyle name="40% - Accent4 16 23" xfId="27078"/>
    <cellStyle name="40% - Accent4 16 24" xfId="30762"/>
    <cellStyle name="40% - Accent4 16 25" xfId="29225"/>
    <cellStyle name="40% - Accent4 16 26" xfId="30536"/>
    <cellStyle name="40% - Accent4 16 27" xfId="27019"/>
    <cellStyle name="40% - Accent4 16 28" xfId="30895"/>
    <cellStyle name="40% - Accent4 16 29" xfId="31063"/>
    <cellStyle name="40% - Accent4 16 3" xfId="5457"/>
    <cellStyle name="40% - Accent4 16 30" xfId="31220"/>
    <cellStyle name="40% - Accent4 16 31" xfId="31357"/>
    <cellStyle name="40% - Accent4 16 4" xfId="5458"/>
    <cellStyle name="40% - Accent4 16 5" xfId="5459"/>
    <cellStyle name="40% - Accent4 16 6" xfId="22897"/>
    <cellStyle name="40% - Accent4 16 7" xfId="23672"/>
    <cellStyle name="40% - Accent4 16 8" xfId="24205"/>
    <cellStyle name="40% - Accent4 16 9" xfId="24674"/>
    <cellStyle name="40% - Accent4 16_Upload" xfId="1191"/>
    <cellStyle name="40% - Accent4 17" xfId="1192"/>
    <cellStyle name="40% - Accent4 17 10" xfId="25374"/>
    <cellStyle name="40% - Accent4 17 11" xfId="25746"/>
    <cellStyle name="40% - Accent4 17 12" xfId="26784"/>
    <cellStyle name="40% - Accent4 17 13" xfId="27115"/>
    <cellStyle name="40% - Accent4 17 14" xfId="26935"/>
    <cellStyle name="40% - Accent4 17 15" xfId="25110"/>
    <cellStyle name="40% - Accent4 17 16" xfId="27563"/>
    <cellStyle name="40% - Accent4 17 17" xfId="26031"/>
    <cellStyle name="40% - Accent4 17 18" xfId="27875"/>
    <cellStyle name="40% - Accent4 17 19" xfId="26362"/>
    <cellStyle name="40% - Accent4 17 2" xfId="1193"/>
    <cellStyle name="40% - Accent4 17 2 2" xfId="23675"/>
    <cellStyle name="40% - Accent4 17 20" xfId="27180"/>
    <cellStyle name="40% - Accent4 17 21" xfId="26071"/>
    <cellStyle name="40% - Accent4 17 22" xfId="26654"/>
    <cellStyle name="40% - Accent4 17 23" xfId="29047"/>
    <cellStyle name="40% - Accent4 17 24" xfId="30116"/>
    <cellStyle name="40% - Accent4 17 25" xfId="29978"/>
    <cellStyle name="40% - Accent4 17 26" xfId="28155"/>
    <cellStyle name="40% - Accent4 17 27" xfId="28111"/>
    <cellStyle name="40% - Accent4 17 28" xfId="27230"/>
    <cellStyle name="40% - Accent4 17 29" xfId="29525"/>
    <cellStyle name="40% - Accent4 17 3" xfId="5463"/>
    <cellStyle name="40% - Accent4 17 30" xfId="30694"/>
    <cellStyle name="40% - Accent4 17 31" xfId="29122"/>
    <cellStyle name="40% - Accent4 17 4" xfId="5464"/>
    <cellStyle name="40% - Accent4 17 5" xfId="5465"/>
    <cellStyle name="40% - Accent4 17 6" xfId="22896"/>
    <cellStyle name="40% - Accent4 17 7" xfId="23674"/>
    <cellStyle name="40% - Accent4 17 8" xfId="24206"/>
    <cellStyle name="40% - Accent4 17 9" xfId="24675"/>
    <cellStyle name="40% - Accent4 17_Upload" xfId="1194"/>
    <cellStyle name="40% - Accent4 18" xfId="1195"/>
    <cellStyle name="40% - Accent4 18 10" xfId="25376"/>
    <cellStyle name="40% - Accent4 18 11" xfId="25744"/>
    <cellStyle name="40% - Accent4 18 12" xfId="26806"/>
    <cellStyle name="40% - Accent4 18 13" xfId="25622"/>
    <cellStyle name="40% - Accent4 18 14" xfId="27997"/>
    <cellStyle name="40% - Accent4 18 15" xfId="27101"/>
    <cellStyle name="40% - Accent4 18 16" xfId="25945"/>
    <cellStyle name="40% - Accent4 18 17" xfId="26632"/>
    <cellStyle name="40% - Accent4 18 18" xfId="25689"/>
    <cellStyle name="40% - Accent4 18 19" xfId="26775"/>
    <cellStyle name="40% - Accent4 18 2" xfId="1196"/>
    <cellStyle name="40% - Accent4 18 2 2" xfId="23677"/>
    <cellStyle name="40% - Accent4 18 20" xfId="28284"/>
    <cellStyle name="40% - Accent4 18 21" xfId="28541"/>
    <cellStyle name="40% - Accent4 18 22" xfId="28785"/>
    <cellStyle name="40% - Accent4 18 23" xfId="30021"/>
    <cellStyle name="40% - Accent4 18 24" xfId="27041"/>
    <cellStyle name="40% - Accent4 18 25" xfId="27438"/>
    <cellStyle name="40% - Accent4 18 26" xfId="28090"/>
    <cellStyle name="40% - Accent4 18 27" xfId="30092"/>
    <cellStyle name="40% - Accent4 18 28" xfId="27709"/>
    <cellStyle name="40% - Accent4 18 29" xfId="30231"/>
    <cellStyle name="40% - Accent4 18 3" xfId="5469"/>
    <cellStyle name="40% - Accent4 18 30" xfId="29148"/>
    <cellStyle name="40% - Accent4 18 31" xfId="25124"/>
    <cellStyle name="40% - Accent4 18 4" xfId="5470"/>
    <cellStyle name="40% - Accent4 18 5" xfId="5471"/>
    <cellStyle name="40% - Accent4 18 6" xfId="22895"/>
    <cellStyle name="40% - Accent4 18 7" xfId="23676"/>
    <cellStyle name="40% - Accent4 18 8" xfId="24207"/>
    <cellStyle name="40% - Accent4 18 9" xfId="24676"/>
    <cellStyle name="40% - Accent4 18_Upload" xfId="1197"/>
    <cellStyle name="40% - Accent4 19" xfId="1198"/>
    <cellStyle name="40% - Accent4 19 10" xfId="25377"/>
    <cellStyle name="40% - Accent4 19 11" xfId="25742"/>
    <cellStyle name="40% - Accent4 19 12" xfId="25482"/>
    <cellStyle name="40% - Accent4 19 13" xfId="27654"/>
    <cellStyle name="40% - Accent4 19 14" xfId="27759"/>
    <cellStyle name="40% - Accent4 19 15" xfId="28074"/>
    <cellStyle name="40% - Accent4 19 16" xfId="28330"/>
    <cellStyle name="40% - Accent4 19 17" xfId="28581"/>
    <cellStyle name="40% - Accent4 19 18" xfId="28827"/>
    <cellStyle name="40% - Accent4 19 19" xfId="29085"/>
    <cellStyle name="40% - Accent4 19 2" xfId="1199"/>
    <cellStyle name="40% - Accent4 19 2 2" xfId="23679"/>
    <cellStyle name="40% - Accent4 19 20" xfId="29335"/>
    <cellStyle name="40% - Accent4 19 21" xfId="29573"/>
    <cellStyle name="40% - Accent4 19 22" xfId="29799"/>
    <cellStyle name="40% - Accent4 19 23" xfId="27142"/>
    <cellStyle name="40% - Accent4 19 24" xfId="29295"/>
    <cellStyle name="40% - Accent4 19 25" xfId="27769"/>
    <cellStyle name="40% - Accent4 19 26" xfId="29896"/>
    <cellStyle name="40% - Accent4 19 27" xfId="30811"/>
    <cellStyle name="40% - Accent4 19 28" xfId="30986"/>
    <cellStyle name="40% - Accent4 19 29" xfId="31151"/>
    <cellStyle name="40% - Accent4 19 3" xfId="5475"/>
    <cellStyle name="40% - Accent4 19 30" xfId="31300"/>
    <cellStyle name="40% - Accent4 19 31" xfId="31429"/>
    <cellStyle name="40% - Accent4 19 4" xfId="5476"/>
    <cellStyle name="40% - Accent4 19 5" xfId="5477"/>
    <cellStyle name="40% - Accent4 19 6" xfId="22894"/>
    <cellStyle name="40% - Accent4 19 7" xfId="23678"/>
    <cellStyle name="40% - Accent4 19 8" xfId="24208"/>
    <cellStyle name="40% - Accent4 19 9" xfId="24677"/>
    <cellStyle name="40% - Accent4 19_Upload" xfId="1200"/>
    <cellStyle name="40% - Accent4 2" xfId="1201"/>
    <cellStyle name="40% - Accent4 2 10" xfId="1202"/>
    <cellStyle name="40% - Accent4 2 11" xfId="1203"/>
    <cellStyle name="40% - Accent4 2 12" xfId="1204"/>
    <cellStyle name="40% - Accent4 2 13" xfId="1205"/>
    <cellStyle name="40% - Accent4 2 14" xfId="5478"/>
    <cellStyle name="40% - Accent4 2 15" xfId="5483"/>
    <cellStyle name="40% - Accent4 2 16" xfId="5484"/>
    <cellStyle name="40% - Accent4 2 17" xfId="5485"/>
    <cellStyle name="40% - Accent4 2 18" xfId="5486"/>
    <cellStyle name="40% - Accent4 2 19" xfId="5487"/>
    <cellStyle name="40% - Accent4 2 2" xfId="1206"/>
    <cellStyle name="40% - Accent4 2 2 10" xfId="5488"/>
    <cellStyle name="40% - Accent4 2 2 11" xfId="5490"/>
    <cellStyle name="40% - Accent4 2 2 12" xfId="5491"/>
    <cellStyle name="40% - Accent4 2 2 13" xfId="5492"/>
    <cellStyle name="40% - Accent4 2 2 14" xfId="5493"/>
    <cellStyle name="40% - Accent4 2 2 15" xfId="5494"/>
    <cellStyle name="40% - Accent4 2 2 16" xfId="5495"/>
    <cellStyle name="40% - Accent4 2 2 17" xfId="5496"/>
    <cellStyle name="40% - Accent4 2 2 18" xfId="5497"/>
    <cellStyle name="40% - Accent4 2 2 19" xfId="5498"/>
    <cellStyle name="40% - Accent4 2 2 2" xfId="1207"/>
    <cellStyle name="40% - Accent4 2 2 2 2" xfId="23680"/>
    <cellStyle name="40% - Accent4 2 2 20" xfId="5500"/>
    <cellStyle name="40% - Accent4 2 2 21" xfId="9990"/>
    <cellStyle name="40% - Accent4 2 2 22" xfId="10034"/>
    <cellStyle name="40% - Accent4 2 2 23" xfId="9986"/>
    <cellStyle name="40% - Accent4 2 2 24" xfId="10036"/>
    <cellStyle name="40% - Accent4 2 2 25" xfId="9982"/>
    <cellStyle name="40% - Accent4 2 2 26" xfId="10037"/>
    <cellStyle name="40% - Accent4 2 2 27" xfId="9992"/>
    <cellStyle name="40% - Accent4 2 2 28" xfId="10046"/>
    <cellStyle name="40% - Accent4 2 2 29" xfId="9991"/>
    <cellStyle name="40% - Accent4 2 2 3" xfId="1208"/>
    <cellStyle name="40% - Accent4 2 2 3 2" xfId="23681"/>
    <cellStyle name="40% - Accent4 2 2 30" xfId="10050"/>
    <cellStyle name="40% - Accent4 2 2 31" xfId="22036"/>
    <cellStyle name="40% - Accent4 2 2 32" xfId="22052"/>
    <cellStyle name="40% - Accent4 2 2 33" xfId="22225"/>
    <cellStyle name="40% - Accent4 2 2 34" xfId="22294"/>
    <cellStyle name="40% - Accent4 2 2 35" xfId="22222"/>
    <cellStyle name="40% - Accent4 2 2 36" xfId="22297"/>
    <cellStyle name="40% - Accent4 2 2 37" xfId="22220"/>
    <cellStyle name="40% - Accent4 2 2 38" xfId="22299"/>
    <cellStyle name="40% - Accent4 2 2 39" xfId="22218"/>
    <cellStyle name="40% - Accent4 2 2 4" xfId="1209"/>
    <cellStyle name="40% - Accent4 2 2 4 2" xfId="23682"/>
    <cellStyle name="40% - Accent4 2 2 40" xfId="22301"/>
    <cellStyle name="40% - Accent4 2 2 41" xfId="22216"/>
    <cellStyle name="40% - Accent4 2 2 42" xfId="22303"/>
    <cellStyle name="40% - Accent4 2 2 43" xfId="22510"/>
    <cellStyle name="40% - Accent4 2 2 44" xfId="22637"/>
    <cellStyle name="40% - Accent4 2 2 45" xfId="22540"/>
    <cellStyle name="40% - Accent4 2 2 46" xfId="22573"/>
    <cellStyle name="40% - Accent4 2 2 47" xfId="22604"/>
    <cellStyle name="40% - Accent4 2 2 48" xfId="22699"/>
    <cellStyle name="40% - Accent4 2 2 49" xfId="22755"/>
    <cellStyle name="40% - Accent4 2 2 5" xfId="1210"/>
    <cellStyle name="40% - Accent4 2 2 5 2" xfId="23683"/>
    <cellStyle name="40% - Accent4 2 2 50" xfId="22788"/>
    <cellStyle name="40% - Accent4 2 2 51" xfId="22768"/>
    <cellStyle name="40% - Accent4 2 2 52" xfId="23000"/>
    <cellStyle name="40% - Accent4 2 2 53" xfId="23893"/>
    <cellStyle name="40% - Accent4 2 2 54" xfId="23912"/>
    <cellStyle name="40% - Accent4 2 2 55" xfId="23949"/>
    <cellStyle name="40% - Accent4 2 2 56" xfId="24007"/>
    <cellStyle name="40% - Accent4 2 2 57" xfId="24283"/>
    <cellStyle name="40% - Accent4 2 2 58" xfId="24328"/>
    <cellStyle name="40% - Accent4 2 2 59" xfId="24417"/>
    <cellStyle name="40% - Accent4 2 2 6" xfId="1211"/>
    <cellStyle name="40% - Accent4 2 2 60" xfId="24333"/>
    <cellStyle name="40% - Accent4 2 2 61" xfId="24451"/>
    <cellStyle name="40% - Accent4 2 2 62" xfId="24772"/>
    <cellStyle name="40% - Accent4 2 2 63" xfId="31765"/>
    <cellStyle name="40% - Accent4 2 2 64" xfId="31855"/>
    <cellStyle name="40% - Accent4 2 2 65" xfId="31880"/>
    <cellStyle name="40% - Accent4 2 2 66" xfId="31866"/>
    <cellStyle name="40% - Accent4 2 2 67" xfId="31927"/>
    <cellStyle name="40% - Accent4 2 2 68" xfId="31960"/>
    <cellStyle name="40% - Accent4 2 2 7" xfId="1212"/>
    <cellStyle name="40% - Accent4 2 2 8" xfId="1213"/>
    <cellStyle name="40% - Accent4 2 2 9" xfId="1214"/>
    <cellStyle name="40% - Accent4 2 2_Pricing" xfId="5508"/>
    <cellStyle name="40% - Accent4 2 20" xfId="5509"/>
    <cellStyle name="40% - Accent4 2 21" xfId="5510"/>
    <cellStyle name="40% - Accent4 2 22" xfId="5511"/>
    <cellStyle name="40% - Accent4 2 23" xfId="5512"/>
    <cellStyle name="40% - Accent4 2 24" xfId="5513"/>
    <cellStyle name="40% - Accent4 2 25" xfId="5514"/>
    <cellStyle name="40% - Accent4 2 26" xfId="5515"/>
    <cellStyle name="40% - Accent4 2 27" xfId="9984"/>
    <cellStyle name="40% - Accent4 2 28" xfId="10040"/>
    <cellStyle name="40% - Accent4 2 29" xfId="9979"/>
    <cellStyle name="40% - Accent4 2 3" xfId="1215"/>
    <cellStyle name="40% - Accent4 2 3 2" xfId="23684"/>
    <cellStyle name="40% - Accent4 2 30" xfId="10042"/>
    <cellStyle name="40% - Accent4 2 31" xfId="9974"/>
    <cellStyle name="40% - Accent4 2 32" xfId="10043"/>
    <cellStyle name="40% - Accent4 2 33" xfId="9983"/>
    <cellStyle name="40% - Accent4 2 34" xfId="10049"/>
    <cellStyle name="40% - Accent4 2 35" xfId="9980"/>
    <cellStyle name="40% - Accent4 2 36" xfId="10052"/>
    <cellStyle name="40% - Accent4 2 37" xfId="22035"/>
    <cellStyle name="40% - Accent4 2 38" xfId="22053"/>
    <cellStyle name="40% - Accent4 2 39" xfId="22224"/>
    <cellStyle name="40% - Accent4 2 4" xfId="1216"/>
    <cellStyle name="40% - Accent4 2 4 2" xfId="23685"/>
    <cellStyle name="40% - Accent4 2 40" xfId="22295"/>
    <cellStyle name="40% - Accent4 2 41" xfId="22221"/>
    <cellStyle name="40% - Accent4 2 42" xfId="22298"/>
    <cellStyle name="40% - Accent4 2 43" xfId="22219"/>
    <cellStyle name="40% - Accent4 2 44" xfId="22300"/>
    <cellStyle name="40% - Accent4 2 45" xfId="22217"/>
    <cellStyle name="40% - Accent4 2 46" xfId="22302"/>
    <cellStyle name="40% - Accent4 2 47" xfId="22215"/>
    <cellStyle name="40% - Accent4 2 48" xfId="22304"/>
    <cellStyle name="40% - Accent4 2 49" xfId="22509"/>
    <cellStyle name="40% - Accent4 2 5" xfId="1217"/>
    <cellStyle name="40% - Accent4 2 5 2" xfId="23686"/>
    <cellStyle name="40% - Accent4 2 50" xfId="22569"/>
    <cellStyle name="40% - Accent4 2 51" xfId="22561"/>
    <cellStyle name="40% - Accent4 2 52" xfId="22640"/>
    <cellStyle name="40% - Accent4 2 53" xfId="22667"/>
    <cellStyle name="40% - Accent4 2 54" xfId="22698"/>
    <cellStyle name="40% - Accent4 2 55" xfId="22754"/>
    <cellStyle name="40% - Accent4 2 56" xfId="22789"/>
    <cellStyle name="40% - Accent4 2 57" xfId="22767"/>
    <cellStyle name="40% - Accent4 2 58" xfId="22728"/>
    <cellStyle name="40% - Accent4 2 59" xfId="23892"/>
    <cellStyle name="40% - Accent4 2 6" xfId="1218"/>
    <cellStyle name="40% - Accent4 2 6 2" xfId="23687"/>
    <cellStyle name="40% - Accent4 2 60" xfId="23913"/>
    <cellStyle name="40% - Accent4 2 61" xfId="23956"/>
    <cellStyle name="40% - Accent4 2 62" xfId="24006"/>
    <cellStyle name="40% - Accent4 2 63" xfId="24287"/>
    <cellStyle name="40% - Accent4 2 64" xfId="24327"/>
    <cellStyle name="40% - Accent4 2 65" xfId="24423"/>
    <cellStyle name="40% - Accent4 2 66" xfId="24381"/>
    <cellStyle name="40% - Accent4 2 67" xfId="24415"/>
    <cellStyle name="40% - Accent4 2 68" xfId="24771"/>
    <cellStyle name="40% - Accent4 2 69" xfId="24955"/>
    <cellStyle name="40% - Accent4 2 7" xfId="1219"/>
    <cellStyle name="40% - Accent4 2 7 2" xfId="23688"/>
    <cellStyle name="40% - Accent4 2 70" xfId="27062"/>
    <cellStyle name="40% - Accent4 2 71" xfId="27407"/>
    <cellStyle name="40% - Accent4 2 72" xfId="26200"/>
    <cellStyle name="40% - Accent4 2 73" xfId="26554"/>
    <cellStyle name="40% - Accent4 2 74" xfId="27609"/>
    <cellStyle name="40% - Accent4 2 75" xfId="27729"/>
    <cellStyle name="40% - Accent4 2 76" xfId="27009"/>
    <cellStyle name="40% - Accent4 2 77" xfId="30581"/>
    <cellStyle name="40% - Accent4 2 78" xfId="30225"/>
    <cellStyle name="40% - Accent4 2 79" xfId="26435"/>
    <cellStyle name="40% - Accent4 2 8" xfId="1220"/>
    <cellStyle name="40% - Accent4 2 80" xfId="26390"/>
    <cellStyle name="40% - Accent4 2 81" xfId="27719"/>
    <cellStyle name="40% - Accent4 2 82" xfId="29849"/>
    <cellStyle name="40% - Accent4 2 83" xfId="27771"/>
    <cellStyle name="40% - Accent4 2 84" xfId="28390"/>
    <cellStyle name="40% - Accent4 2 85" xfId="30668"/>
    <cellStyle name="40% - Accent4 2 86" xfId="31764"/>
    <cellStyle name="40% - Accent4 2 87" xfId="31860"/>
    <cellStyle name="40% - Accent4 2 88" xfId="31892"/>
    <cellStyle name="40% - Accent4 2 89" xfId="31847"/>
    <cellStyle name="40% - Accent4 2 9" xfId="1221"/>
    <cellStyle name="40% - Accent4 2 90" xfId="31926"/>
    <cellStyle name="40% - Accent4 2 91" xfId="31962"/>
    <cellStyle name="40% - Accent4 20" xfId="1222"/>
    <cellStyle name="40% - Accent4 20 10" xfId="25387"/>
    <cellStyle name="40% - Accent4 20 11" xfId="25732"/>
    <cellStyle name="40% - Accent4 20 12" xfId="27965"/>
    <cellStyle name="40% - Accent4 20 13" xfId="28267"/>
    <cellStyle name="40% - Accent4 20 14" xfId="28526"/>
    <cellStyle name="40% - Accent4 20 15" xfId="28769"/>
    <cellStyle name="40% - Accent4 20 16" xfId="29031"/>
    <cellStyle name="40% - Accent4 20 17" xfId="29281"/>
    <cellStyle name="40% - Accent4 20 18" xfId="29519"/>
    <cellStyle name="40% - Accent4 20 19" xfId="29751"/>
    <cellStyle name="40% - Accent4 20 2" xfId="1223"/>
    <cellStyle name="40% - Accent4 20 2 2" xfId="23690"/>
    <cellStyle name="40% - Accent4 20 20" xfId="29964"/>
    <cellStyle name="40% - Accent4 20 21" xfId="30171"/>
    <cellStyle name="40% - Accent4 20 22" xfId="30385"/>
    <cellStyle name="40% - Accent4 20 23" xfId="30027"/>
    <cellStyle name="40% - Accent4 20 24" xfId="30764"/>
    <cellStyle name="40% - Accent4 20 25" xfId="30940"/>
    <cellStyle name="40% - Accent4 20 26" xfId="31106"/>
    <cellStyle name="40% - Accent4 20 27" xfId="31258"/>
    <cellStyle name="40% - Accent4 20 28" xfId="31393"/>
    <cellStyle name="40% - Accent4 20 29" xfId="31509"/>
    <cellStyle name="40% - Accent4 20 3" xfId="5525"/>
    <cellStyle name="40% - Accent4 20 30" xfId="31615"/>
    <cellStyle name="40% - Accent4 20 31" xfId="31708"/>
    <cellStyle name="40% - Accent4 20 4" xfId="5526"/>
    <cellStyle name="40% - Accent4 20 5" xfId="5527"/>
    <cellStyle name="40% - Accent4 20 6" xfId="22892"/>
    <cellStyle name="40% - Accent4 20 7" xfId="23689"/>
    <cellStyle name="40% - Accent4 20 8" xfId="24209"/>
    <cellStyle name="40% - Accent4 20 9" xfId="24678"/>
    <cellStyle name="40% - Accent4 20_Upload" xfId="1224"/>
    <cellStyle name="40% - Accent4 21" xfId="1225"/>
    <cellStyle name="40% - Accent4 21 10" xfId="25389"/>
    <cellStyle name="40% - Accent4 21 11" xfId="25730"/>
    <cellStyle name="40% - Accent4 21 12" xfId="27967"/>
    <cellStyle name="40% - Accent4 21 13" xfId="27635"/>
    <cellStyle name="40% - Accent4 21 14" xfId="26590"/>
    <cellStyle name="40% - Accent4 21 15" xfId="28081"/>
    <cellStyle name="40% - Accent4 21 16" xfId="28337"/>
    <cellStyle name="40% - Accent4 21 17" xfId="28587"/>
    <cellStyle name="40% - Accent4 21 18" xfId="28834"/>
    <cellStyle name="40% - Accent4 21 19" xfId="29092"/>
    <cellStyle name="40% - Accent4 21 2" xfId="1226"/>
    <cellStyle name="40% - Accent4 21 2 2" xfId="23692"/>
    <cellStyle name="40% - Accent4 21 20" xfId="29342"/>
    <cellStyle name="40% - Accent4 21 21" xfId="29580"/>
    <cellStyle name="40% - Accent4 21 22" xfId="29806"/>
    <cellStyle name="40% - Accent4 21 23" xfId="26886"/>
    <cellStyle name="40% - Accent4 21 24" xfId="30766"/>
    <cellStyle name="40% - Accent4 21 25" xfId="27755"/>
    <cellStyle name="40% - Accent4 21 26" xfId="30638"/>
    <cellStyle name="40% - Accent4 21 27" xfId="30817"/>
    <cellStyle name="40% - Accent4 21 28" xfId="30992"/>
    <cellStyle name="40% - Accent4 21 29" xfId="31157"/>
    <cellStyle name="40% - Accent4 21 3" xfId="5531"/>
    <cellStyle name="40% - Accent4 21 30" xfId="31303"/>
    <cellStyle name="40% - Accent4 21 31" xfId="31432"/>
    <cellStyle name="40% - Accent4 21 4" xfId="5532"/>
    <cellStyle name="40% - Accent4 21 5" xfId="5533"/>
    <cellStyle name="40% - Accent4 21 6" xfId="22891"/>
    <cellStyle name="40% - Accent4 21 7" xfId="23691"/>
    <cellStyle name="40% - Accent4 21 8" xfId="24210"/>
    <cellStyle name="40% - Accent4 21 9" xfId="24679"/>
    <cellStyle name="40% - Accent4 21_Upload" xfId="1227"/>
    <cellStyle name="40% - Accent4 22" xfId="1228"/>
    <cellStyle name="40% - Accent4 22 10" xfId="25390"/>
    <cellStyle name="40% - Accent4 22 11" xfId="25729"/>
    <cellStyle name="40% - Accent4 22 12" xfId="26715"/>
    <cellStyle name="40% - Accent4 22 13" xfId="26396"/>
    <cellStyle name="40% - Accent4 22 14" xfId="27176"/>
    <cellStyle name="40% - Accent4 22 15" xfId="26573"/>
    <cellStyle name="40% - Accent4 22 16" xfId="25081"/>
    <cellStyle name="40% - Accent4 22 17" xfId="27239"/>
    <cellStyle name="40% - Accent4 22 18" xfId="25037"/>
    <cellStyle name="40% - Accent4 22 19" xfId="27059"/>
    <cellStyle name="40% - Accent4 22 2" xfId="1229"/>
    <cellStyle name="40% - Accent4 22 2 2" xfId="23694"/>
    <cellStyle name="40% - Accent4 22 20" xfId="26096"/>
    <cellStyle name="40% - Accent4 22 21" xfId="26288"/>
    <cellStyle name="40% - Accent4 22 22" xfId="26279"/>
    <cellStyle name="40% - Accent4 22 23" xfId="30583"/>
    <cellStyle name="40% - Accent4 22 24" xfId="27510"/>
    <cellStyle name="40% - Accent4 22 25" xfId="27639"/>
    <cellStyle name="40% - Accent4 22 26" xfId="26963"/>
    <cellStyle name="40% - Accent4 22 27" xfId="30045"/>
    <cellStyle name="40% - Accent4 22 28" xfId="30088"/>
    <cellStyle name="40% - Accent4 22 29" xfId="25199"/>
    <cellStyle name="40% - Accent4 22 3" xfId="5537"/>
    <cellStyle name="40% - Accent4 22 30" xfId="29833"/>
    <cellStyle name="40% - Accent4 22 31" xfId="30300"/>
    <cellStyle name="40% - Accent4 22 4" xfId="5538"/>
    <cellStyle name="40% - Accent4 22 5" xfId="5539"/>
    <cellStyle name="40% - Accent4 22 6" xfId="22890"/>
    <cellStyle name="40% - Accent4 22 7" xfId="23693"/>
    <cellStyle name="40% - Accent4 22 8" xfId="24211"/>
    <cellStyle name="40% - Accent4 22 9" xfId="24680"/>
    <cellStyle name="40% - Accent4 22_Upload" xfId="1230"/>
    <cellStyle name="40% - Accent4 23" xfId="1231"/>
    <cellStyle name="40% - Accent4 23 10" xfId="25392"/>
    <cellStyle name="40% - Accent4 23 11" xfId="25727"/>
    <cellStyle name="40% - Accent4 23 12" xfId="26697"/>
    <cellStyle name="40% - Accent4 23 13" xfId="28266"/>
    <cellStyle name="40% - Accent4 23 14" xfId="28525"/>
    <cellStyle name="40% - Accent4 23 15" xfId="28768"/>
    <cellStyle name="40% - Accent4 23 16" xfId="29030"/>
    <cellStyle name="40% - Accent4 23 17" xfId="29280"/>
    <cellStyle name="40% - Accent4 23 18" xfId="29518"/>
    <cellStyle name="40% - Accent4 23 19" xfId="29750"/>
    <cellStyle name="40% - Accent4 23 2" xfId="1232"/>
    <cellStyle name="40% - Accent4 23 2 2" xfId="23696"/>
    <cellStyle name="40% - Accent4 23 20" xfId="29963"/>
    <cellStyle name="40% - Accent4 23 21" xfId="30170"/>
    <cellStyle name="40% - Accent4 23 22" xfId="30384"/>
    <cellStyle name="40% - Accent4 23 23" xfId="30585"/>
    <cellStyle name="40% - Accent4 23 24" xfId="25799"/>
    <cellStyle name="40% - Accent4 23 25" xfId="30939"/>
    <cellStyle name="40% - Accent4 23 26" xfId="31105"/>
    <cellStyle name="40% - Accent4 23 27" xfId="31257"/>
    <cellStyle name="40% - Accent4 23 28" xfId="31392"/>
    <cellStyle name="40% - Accent4 23 29" xfId="31508"/>
    <cellStyle name="40% - Accent4 23 3" xfId="5543"/>
    <cellStyle name="40% - Accent4 23 30" xfId="31614"/>
    <cellStyle name="40% - Accent4 23 31" xfId="31707"/>
    <cellStyle name="40% - Accent4 23 4" xfId="5544"/>
    <cellStyle name="40% - Accent4 23 5" xfId="5545"/>
    <cellStyle name="40% - Accent4 23 6" xfId="22888"/>
    <cellStyle name="40% - Accent4 23 7" xfId="23695"/>
    <cellStyle name="40% - Accent4 23 8" xfId="24212"/>
    <cellStyle name="40% - Accent4 23 9" xfId="24681"/>
    <cellStyle name="40% - Accent4 23_Upload" xfId="1233"/>
    <cellStyle name="40% - Accent4 24" xfId="1234"/>
    <cellStyle name="40% - Accent4 24 10" xfId="25394"/>
    <cellStyle name="40% - Accent4 24 11" xfId="25725"/>
    <cellStyle name="40% - Accent4 24 12" xfId="27966"/>
    <cellStyle name="40% - Accent4 24 13" xfId="28269"/>
    <cellStyle name="40% - Accent4 24 14" xfId="28528"/>
    <cellStyle name="40% - Accent4 24 15" xfId="28771"/>
    <cellStyle name="40% - Accent4 24 16" xfId="29033"/>
    <cellStyle name="40% - Accent4 24 17" xfId="29283"/>
    <cellStyle name="40% - Accent4 24 18" xfId="29521"/>
    <cellStyle name="40% - Accent4 24 19" xfId="29753"/>
    <cellStyle name="40% - Accent4 24 2" xfId="1235"/>
    <cellStyle name="40% - Accent4 24 2 2" xfId="23698"/>
    <cellStyle name="40% - Accent4 24 20" xfId="29966"/>
    <cellStyle name="40% - Accent4 24 21" xfId="30173"/>
    <cellStyle name="40% - Accent4 24 22" xfId="30387"/>
    <cellStyle name="40% - Accent4 24 23" xfId="29360"/>
    <cellStyle name="40% - Accent4 24 24" xfId="30765"/>
    <cellStyle name="40% - Accent4 24 25" xfId="30942"/>
    <cellStyle name="40% - Accent4 24 26" xfId="31108"/>
    <cellStyle name="40% - Accent4 24 27" xfId="31260"/>
    <cellStyle name="40% - Accent4 24 28" xfId="31395"/>
    <cellStyle name="40% - Accent4 24 29" xfId="31511"/>
    <cellStyle name="40% - Accent4 24 3" xfId="5549"/>
    <cellStyle name="40% - Accent4 24 30" xfId="31616"/>
    <cellStyle name="40% - Accent4 24 31" xfId="31709"/>
    <cellStyle name="40% - Accent4 24 4" xfId="5550"/>
    <cellStyle name="40% - Accent4 24 5" xfId="5551"/>
    <cellStyle name="40% - Accent4 24 6" xfId="22887"/>
    <cellStyle name="40% - Accent4 24 7" xfId="23697"/>
    <cellStyle name="40% - Accent4 24 8" xfId="24213"/>
    <cellStyle name="40% - Accent4 24 9" xfId="24682"/>
    <cellStyle name="40% - Accent4 24_Upload" xfId="1236"/>
    <cellStyle name="40% - Accent4 25" xfId="1237"/>
    <cellStyle name="40% - Accent4 25 10" xfId="25396"/>
    <cellStyle name="40% - Accent4 25 11" xfId="25723"/>
    <cellStyle name="40% - Accent4 25 12" xfId="27969"/>
    <cellStyle name="40% - Accent4 25 13" xfId="27636"/>
    <cellStyle name="40% - Accent4 25 14" xfId="24859"/>
    <cellStyle name="40% - Accent4 25 15" xfId="27095"/>
    <cellStyle name="40% - Accent4 25 16" xfId="26161"/>
    <cellStyle name="40% - Accent4 25 17" xfId="26896"/>
    <cellStyle name="40% - Accent4 25 18" xfId="28099"/>
    <cellStyle name="40% - Accent4 25 19" xfId="28355"/>
    <cellStyle name="40% - Accent4 25 2" xfId="1238"/>
    <cellStyle name="40% - Accent4 25 2 2" xfId="23700"/>
    <cellStyle name="40% - Accent4 25 20" xfId="28602"/>
    <cellStyle name="40% - Accent4 25 21" xfId="28851"/>
    <cellStyle name="40% - Accent4 25 22" xfId="29110"/>
    <cellStyle name="40% - Accent4 25 23" xfId="26665"/>
    <cellStyle name="40% - Accent4 25 24" xfId="30767"/>
    <cellStyle name="40% - Accent4 25 25" xfId="30443"/>
    <cellStyle name="40% - Accent4 25 26" xfId="27749"/>
    <cellStyle name="40% - Accent4 25 27" xfId="26962"/>
    <cellStyle name="40% - Accent4 25 28" xfId="27843"/>
    <cellStyle name="40% - Accent4 25 29" xfId="29636"/>
    <cellStyle name="40% - Accent4 25 3" xfId="5555"/>
    <cellStyle name="40% - Accent4 25 30" xfId="30823"/>
    <cellStyle name="40% - Accent4 25 31" xfId="30998"/>
    <cellStyle name="40% - Accent4 25 4" xfId="5556"/>
    <cellStyle name="40% - Accent4 25 5" xfId="5557"/>
    <cellStyle name="40% - Accent4 25 6" xfId="22886"/>
    <cellStyle name="40% - Accent4 25 7" xfId="23699"/>
    <cellStyle name="40% - Accent4 25 8" xfId="24214"/>
    <cellStyle name="40% - Accent4 25 9" xfId="24683"/>
    <cellStyle name="40% - Accent4 25_Upload" xfId="1239"/>
    <cellStyle name="40% - Accent4 26" xfId="1240"/>
    <cellStyle name="40% - Accent4 26 10" xfId="25398"/>
    <cellStyle name="40% - Accent4 26 11" xfId="25721"/>
    <cellStyle name="40% - Accent4 26 12" xfId="26780"/>
    <cellStyle name="40% - Accent4 26 13" xfId="27114"/>
    <cellStyle name="40% - Accent4 26 14" xfId="26563"/>
    <cellStyle name="40% - Accent4 26 15" xfId="27707"/>
    <cellStyle name="40% - Accent4 26 16" xfId="28028"/>
    <cellStyle name="40% - Accent4 26 17" xfId="25028"/>
    <cellStyle name="40% - Accent4 26 18" xfId="27401"/>
    <cellStyle name="40% - Accent4 26 19" xfId="26331"/>
    <cellStyle name="40% - Accent4 26 2" xfId="1241"/>
    <cellStyle name="40% - Accent4 26 2 2" xfId="23702"/>
    <cellStyle name="40% - Accent4 26 20" xfId="27751"/>
    <cellStyle name="40% - Accent4 26 21" xfId="27596"/>
    <cellStyle name="40% - Accent4 26 22" xfId="25997"/>
    <cellStyle name="40% - Accent4 26 23" xfId="25265"/>
    <cellStyle name="40% - Accent4 26 24" xfId="29595"/>
    <cellStyle name="40% - Accent4 26 25" xfId="29247"/>
    <cellStyle name="40% - Accent4 26 26" xfId="29797"/>
    <cellStyle name="40% - Accent4 26 27" xfId="27482"/>
    <cellStyle name="40% - Accent4 26 28" xfId="28500"/>
    <cellStyle name="40% - Accent4 26 29" xfId="26914"/>
    <cellStyle name="40% - Accent4 26 3" xfId="5561"/>
    <cellStyle name="40% - Accent4 26 30" xfId="30449"/>
    <cellStyle name="40% - Accent4 26 31" xfId="29123"/>
    <cellStyle name="40% - Accent4 26 4" xfId="5562"/>
    <cellStyle name="40% - Accent4 26 5" xfId="5563"/>
    <cellStyle name="40% - Accent4 26 6" xfId="22885"/>
    <cellStyle name="40% - Accent4 26 7" xfId="23701"/>
    <cellStyle name="40% - Accent4 26 8" xfId="24215"/>
    <cellStyle name="40% - Accent4 26 9" xfId="24684"/>
    <cellStyle name="40% - Accent4 26_Upload" xfId="1242"/>
    <cellStyle name="40% - Accent4 27" xfId="1243"/>
    <cellStyle name="40% - Accent4 27 10" xfId="25400"/>
    <cellStyle name="40% - Accent4 27 11" xfId="25719"/>
    <cellStyle name="40% - Accent4 27 12" xfId="26799"/>
    <cellStyle name="40% - Accent4 27 13" xfId="25614"/>
    <cellStyle name="40% - Accent4 27 14" xfId="25521"/>
    <cellStyle name="40% - Accent4 27 15" xfId="27104"/>
    <cellStyle name="40% - Accent4 27 16" xfId="27338"/>
    <cellStyle name="40% - Accent4 27 17" xfId="26242"/>
    <cellStyle name="40% - Accent4 27 18" xfId="25321"/>
    <cellStyle name="40% - Accent4 27 19" xfId="27711"/>
    <cellStyle name="40% - Accent4 27 2" xfId="1244"/>
    <cellStyle name="40% - Accent4 27 2 2" xfId="23704"/>
    <cellStyle name="40% - Accent4 27 20" xfId="25886"/>
    <cellStyle name="40% - Accent4 27 21" xfId="27916"/>
    <cellStyle name="40% - Accent4 27 22" xfId="27668"/>
    <cellStyle name="40% - Accent4 27 23" xfId="29912"/>
    <cellStyle name="40% - Accent4 27 24" xfId="27606"/>
    <cellStyle name="40% - Accent4 27 25" xfId="26451"/>
    <cellStyle name="40% - Accent4 27 26" xfId="30796"/>
    <cellStyle name="40% - Accent4 27 27" xfId="30022"/>
    <cellStyle name="40% - Accent4 27 28" xfId="29018"/>
    <cellStyle name="40% - Accent4 27 29" xfId="30471"/>
    <cellStyle name="40% - Accent4 27 3" xfId="5567"/>
    <cellStyle name="40% - Accent4 27 30" xfId="29389"/>
    <cellStyle name="40% - Accent4 27 31" xfId="30350"/>
    <cellStyle name="40% - Accent4 27 4" xfId="5568"/>
    <cellStyle name="40% - Accent4 27 5" xfId="5569"/>
    <cellStyle name="40% - Accent4 27 6" xfId="22884"/>
    <cellStyle name="40% - Accent4 27 7" xfId="23703"/>
    <cellStyle name="40% - Accent4 27 8" xfId="24216"/>
    <cellStyle name="40% - Accent4 27 9" xfId="24685"/>
    <cellStyle name="40% - Accent4 27_Upload" xfId="1245"/>
    <cellStyle name="40% - Accent4 28" xfId="1246"/>
    <cellStyle name="40% - Accent4 28 2" xfId="23705"/>
    <cellStyle name="40% - Accent4 29" xfId="24794"/>
    <cellStyle name="40% - Accent4 3" xfId="1247"/>
    <cellStyle name="40% - Accent4 3 10" xfId="1248"/>
    <cellStyle name="40% - Accent4 3 11" xfId="1249"/>
    <cellStyle name="40% - Accent4 3 12" xfId="1250"/>
    <cellStyle name="40% - Accent4 3 13" xfId="5572"/>
    <cellStyle name="40% - Accent4 3 14" xfId="5577"/>
    <cellStyle name="40% - Accent4 3 15" xfId="5578"/>
    <cellStyle name="40% - Accent4 3 16" xfId="5579"/>
    <cellStyle name="40% - Accent4 3 17" xfId="5580"/>
    <cellStyle name="40% - Accent4 3 18" xfId="5581"/>
    <cellStyle name="40% - Accent4 3 19" xfId="5582"/>
    <cellStyle name="40% - Accent4 3 2" xfId="1251"/>
    <cellStyle name="40% - Accent4 3 2 2" xfId="23706"/>
    <cellStyle name="40% - Accent4 3 20" xfId="5584"/>
    <cellStyle name="40% - Accent4 3 21" xfId="5585"/>
    <cellStyle name="40% - Accent4 3 22" xfId="5586"/>
    <cellStyle name="40% - Accent4 3 23" xfId="5587"/>
    <cellStyle name="40% - Accent4 3 24" xfId="5588"/>
    <cellStyle name="40% - Accent4 3 25" xfId="5589"/>
    <cellStyle name="40% - Accent4 3 26" xfId="9995"/>
    <cellStyle name="40% - Accent4 3 27" xfId="10028"/>
    <cellStyle name="40% - Accent4 3 28" xfId="9994"/>
    <cellStyle name="40% - Accent4 3 29" xfId="10030"/>
    <cellStyle name="40% - Accent4 3 3" xfId="1252"/>
    <cellStyle name="40% - Accent4 3 3 2" xfId="23707"/>
    <cellStyle name="40% - Accent4 3 30" xfId="9993"/>
    <cellStyle name="40% - Accent4 3 31" xfId="10029"/>
    <cellStyle name="40% - Accent4 3 32" xfId="9997"/>
    <cellStyle name="40% - Accent4 3 33" xfId="10031"/>
    <cellStyle name="40% - Accent4 3 34" xfId="9996"/>
    <cellStyle name="40% - Accent4 3 35" xfId="10032"/>
    <cellStyle name="40% - Accent4 3 36" xfId="22037"/>
    <cellStyle name="40% - Accent4 3 37" xfId="22050"/>
    <cellStyle name="40% - Accent4 3 38" xfId="22229"/>
    <cellStyle name="40% - Accent4 3 39" xfId="22290"/>
    <cellStyle name="40% - Accent4 3 4" xfId="1253"/>
    <cellStyle name="40% - Accent4 3 4 2" xfId="23708"/>
    <cellStyle name="40% - Accent4 3 40" xfId="22228"/>
    <cellStyle name="40% - Accent4 3 41" xfId="22291"/>
    <cellStyle name="40% - Accent4 3 42" xfId="22227"/>
    <cellStyle name="40% - Accent4 3 43" xfId="22292"/>
    <cellStyle name="40% - Accent4 3 44" xfId="22226"/>
    <cellStyle name="40% - Accent4 3 45" xfId="22293"/>
    <cellStyle name="40% - Accent4 3 46" xfId="22223"/>
    <cellStyle name="40% - Accent4 3 47" xfId="22296"/>
    <cellStyle name="40% - Accent4 3 48" xfId="22511"/>
    <cellStyle name="40% - Accent4 3 49" xfId="22596"/>
    <cellStyle name="40% - Accent4 3 5" xfId="1254"/>
    <cellStyle name="40% - Accent4 3 5 2" xfId="23709"/>
    <cellStyle name="40% - Accent4 3 50" xfId="22619"/>
    <cellStyle name="40% - Accent4 3 51" xfId="22586"/>
    <cellStyle name="40% - Accent4 3 52" xfId="22562"/>
    <cellStyle name="40% - Accent4 3 53" xfId="22700"/>
    <cellStyle name="40% - Accent4 3 54" xfId="22758"/>
    <cellStyle name="40% - Accent4 3 55" xfId="22786"/>
    <cellStyle name="40% - Accent4 3 56" xfId="22834"/>
    <cellStyle name="40% - Accent4 3 57" xfId="23857"/>
    <cellStyle name="40% - Accent4 3 58" xfId="23896"/>
    <cellStyle name="40% - Accent4 3 59" xfId="23911"/>
    <cellStyle name="40% - Accent4 3 6" xfId="1255"/>
    <cellStyle name="40% - Accent4 3 6 2" xfId="23710"/>
    <cellStyle name="40% - Accent4 3 60" xfId="23950"/>
    <cellStyle name="40% - Accent4 3 61" xfId="24008"/>
    <cellStyle name="40% - Accent4 3 62" xfId="24293"/>
    <cellStyle name="40% - Accent4 3 63" xfId="24330"/>
    <cellStyle name="40% - Accent4 3 64" xfId="24403"/>
    <cellStyle name="40% - Accent4 3 65" xfId="24372"/>
    <cellStyle name="40% - Accent4 3 66" xfId="24443"/>
    <cellStyle name="40% - Accent4 3 67" xfId="24773"/>
    <cellStyle name="40% - Accent4 3 68" xfId="25414"/>
    <cellStyle name="40% - Accent4 3 69" xfId="28205"/>
    <cellStyle name="40% - Accent4 3 7" xfId="1256"/>
    <cellStyle name="40% - Accent4 3 70" xfId="28464"/>
    <cellStyle name="40% - Accent4 3 71" xfId="28708"/>
    <cellStyle name="40% - Accent4 3 72" xfId="28969"/>
    <cellStyle name="40% - Accent4 3 73" xfId="29218"/>
    <cellStyle name="40% - Accent4 3 74" xfId="29462"/>
    <cellStyle name="40% - Accent4 3 75" xfId="29695"/>
    <cellStyle name="40% - Accent4 3 76" xfId="26917"/>
    <cellStyle name="40% - Accent4 3 77" xfId="30768"/>
    <cellStyle name="40% - Accent4 3 78" xfId="27935"/>
    <cellStyle name="40% - Accent4 3 79" xfId="28489"/>
    <cellStyle name="40% - Accent4 3 8" xfId="1257"/>
    <cellStyle name="40% - Accent4 3 80" xfId="30713"/>
    <cellStyle name="40% - Accent4 3 81" xfId="30898"/>
    <cellStyle name="40% - Accent4 3 82" xfId="31066"/>
    <cellStyle name="40% - Accent4 3 83" xfId="31222"/>
    <cellStyle name="40% - Accent4 3 84" xfId="31359"/>
    <cellStyle name="40% - Accent4 3 85" xfId="31766"/>
    <cellStyle name="40% - Accent4 3 86" xfId="31839"/>
    <cellStyle name="40% - Accent4 3 87" xfId="31799"/>
    <cellStyle name="40% - Accent4 3 88" xfId="31854"/>
    <cellStyle name="40% - Accent4 3 89" xfId="31928"/>
    <cellStyle name="40% - Accent4 3 9" xfId="1258"/>
    <cellStyle name="40% - Accent4 3 90" xfId="31955"/>
    <cellStyle name="40% - Accent4 3_Pricing" xfId="5597"/>
    <cellStyle name="40% - Accent4 4" xfId="1259"/>
    <cellStyle name="40% - Accent4 4 10" xfId="5599"/>
    <cellStyle name="40% - Accent4 4 11" xfId="5600"/>
    <cellStyle name="40% - Accent4 4 12" xfId="5601"/>
    <cellStyle name="40% - Accent4 4 13" xfId="5602"/>
    <cellStyle name="40% - Accent4 4 14" xfId="5603"/>
    <cellStyle name="40% - Accent4 4 15" xfId="5604"/>
    <cellStyle name="40% - Accent4 4 16" xfId="5605"/>
    <cellStyle name="40% - Accent4 4 17" xfId="5606"/>
    <cellStyle name="40% - Accent4 4 18" xfId="5607"/>
    <cellStyle name="40% - Accent4 4 19" xfId="5608"/>
    <cellStyle name="40% - Accent4 4 2" xfId="1260"/>
    <cellStyle name="40% - Accent4 4 2 2" xfId="23711"/>
    <cellStyle name="40% - Accent4 4 20" xfId="5610"/>
    <cellStyle name="40% - Accent4 4 21" xfId="5611"/>
    <cellStyle name="40% - Accent4 4 22" xfId="5612"/>
    <cellStyle name="40% - Accent4 4 23" xfId="24686"/>
    <cellStyle name="40% - Accent4 4 24" xfId="25408"/>
    <cellStyle name="40% - Accent4 4 25" xfId="25711"/>
    <cellStyle name="40% - Accent4 4 26" xfId="25491"/>
    <cellStyle name="40% - Accent4 4 27" xfId="28272"/>
    <cellStyle name="40% - Accent4 4 28" xfId="28531"/>
    <cellStyle name="40% - Accent4 4 29" xfId="28774"/>
    <cellStyle name="40% - Accent4 4 3" xfId="1261"/>
    <cellStyle name="40% - Accent4 4 3 2" xfId="23712"/>
    <cellStyle name="40% - Accent4 4 30" xfId="29035"/>
    <cellStyle name="40% - Accent4 4 31" xfId="29285"/>
    <cellStyle name="40% - Accent4 4 32" xfId="29524"/>
    <cellStyle name="40% - Accent4 4 33" xfId="29754"/>
    <cellStyle name="40% - Accent4 4 34" xfId="29969"/>
    <cellStyle name="40% - Accent4 4 35" xfId="30176"/>
    <cellStyle name="40% - Accent4 4 36" xfId="30390"/>
    <cellStyle name="40% - Accent4 4 37" xfId="30204"/>
    <cellStyle name="40% - Accent4 4 38" xfId="29184"/>
    <cellStyle name="40% - Accent4 4 39" xfId="30944"/>
    <cellStyle name="40% - Accent4 4 4" xfId="1262"/>
    <cellStyle name="40% - Accent4 4 40" xfId="31109"/>
    <cellStyle name="40% - Accent4 4 41" xfId="31261"/>
    <cellStyle name="40% - Accent4 4 42" xfId="31396"/>
    <cellStyle name="40% - Accent4 4 43" xfId="31512"/>
    <cellStyle name="40% - Accent4 4 44" xfId="31617"/>
    <cellStyle name="40% - Accent4 4 45" xfId="31710"/>
    <cellStyle name="40% - Accent4 4 5" xfId="1263"/>
    <cellStyle name="40% - Accent4 4 6" xfId="1264"/>
    <cellStyle name="40% - Accent4 4 7" xfId="1265"/>
    <cellStyle name="40% - Accent4 4 8" xfId="1266"/>
    <cellStyle name="40% - Accent4 4 9" xfId="1267"/>
    <cellStyle name="40% - Accent4 5" xfId="1268"/>
    <cellStyle name="40% - Accent4 5 10" xfId="5621"/>
    <cellStyle name="40% - Accent4 5 11" xfId="5622"/>
    <cellStyle name="40% - Accent4 5 12" xfId="5623"/>
    <cellStyle name="40% - Accent4 5 13" xfId="5624"/>
    <cellStyle name="40% - Accent4 5 14" xfId="5625"/>
    <cellStyle name="40% - Accent4 5 15" xfId="5626"/>
    <cellStyle name="40% - Accent4 5 16" xfId="5627"/>
    <cellStyle name="40% - Accent4 5 17" xfId="5628"/>
    <cellStyle name="40% - Accent4 5 18" xfId="5629"/>
    <cellStyle name="40% - Accent4 5 19" xfId="5630"/>
    <cellStyle name="40% - Accent4 5 2" xfId="1269"/>
    <cellStyle name="40% - Accent4 5 2 2" xfId="23713"/>
    <cellStyle name="40% - Accent4 5 20" xfId="5632"/>
    <cellStyle name="40% - Accent4 5 21" xfId="5633"/>
    <cellStyle name="40% - Accent4 5 22" xfId="5634"/>
    <cellStyle name="40% - Accent4 5 23" xfId="24687"/>
    <cellStyle name="40% - Accent4 5 24" xfId="25409"/>
    <cellStyle name="40% - Accent4 5 25" xfId="25708"/>
    <cellStyle name="40% - Accent4 5 26" xfId="26778"/>
    <cellStyle name="40% - Accent4 5 27" xfId="28274"/>
    <cellStyle name="40% - Accent4 5 28" xfId="28532"/>
    <cellStyle name="40% - Accent4 5 29" xfId="28775"/>
    <cellStyle name="40% - Accent4 5 3" xfId="1270"/>
    <cellStyle name="40% - Accent4 5 3 2" xfId="23714"/>
    <cellStyle name="40% - Accent4 5 30" xfId="29037"/>
    <cellStyle name="40% - Accent4 5 31" xfId="29286"/>
    <cellStyle name="40% - Accent4 5 32" xfId="29526"/>
    <cellStyle name="40% - Accent4 5 33" xfId="29756"/>
    <cellStyle name="40% - Accent4 5 34" xfId="29971"/>
    <cellStyle name="40% - Accent4 5 35" xfId="30177"/>
    <cellStyle name="40% - Accent4 5 36" xfId="30391"/>
    <cellStyle name="40% - Accent4 5 37" xfId="30590"/>
    <cellStyle name="40% - Accent4 5 38" xfId="27219"/>
    <cellStyle name="40% - Accent4 5 39" xfId="30945"/>
    <cellStyle name="40% - Accent4 5 4" xfId="1271"/>
    <cellStyle name="40% - Accent4 5 40" xfId="31110"/>
    <cellStyle name="40% - Accent4 5 41" xfId="31262"/>
    <cellStyle name="40% - Accent4 5 42" xfId="31397"/>
    <cellStyle name="40% - Accent4 5 43" xfId="31513"/>
    <cellStyle name="40% - Accent4 5 44" xfId="31618"/>
    <cellStyle name="40% - Accent4 5 45" xfId="31711"/>
    <cellStyle name="40% - Accent4 5 5" xfId="1272"/>
    <cellStyle name="40% - Accent4 5 6" xfId="1273"/>
    <cellStyle name="40% - Accent4 5 7" xfId="1274"/>
    <cellStyle name="40% - Accent4 5 8" xfId="1275"/>
    <cellStyle name="40% - Accent4 5 9" xfId="1276"/>
    <cellStyle name="40% - Accent4 6" xfId="1277"/>
    <cellStyle name="40% - Accent4 6 10" xfId="5643"/>
    <cellStyle name="40% - Accent4 6 11" xfId="5644"/>
    <cellStyle name="40% - Accent4 6 12" xfId="5645"/>
    <cellStyle name="40% - Accent4 6 13" xfId="5646"/>
    <cellStyle name="40% - Accent4 6 14" xfId="5647"/>
    <cellStyle name="40% - Accent4 6 15" xfId="5648"/>
    <cellStyle name="40% - Accent4 6 16" xfId="5649"/>
    <cellStyle name="40% - Accent4 6 17" xfId="5650"/>
    <cellStyle name="40% - Accent4 6 18" xfId="5651"/>
    <cellStyle name="40% - Accent4 6 19" xfId="5652"/>
    <cellStyle name="40% - Accent4 6 2" xfId="1278"/>
    <cellStyle name="40% - Accent4 6 2 2" xfId="23715"/>
    <cellStyle name="40% - Accent4 6 20" xfId="5654"/>
    <cellStyle name="40% - Accent4 6 21" xfId="5655"/>
    <cellStyle name="40% - Accent4 6 22" xfId="5656"/>
    <cellStyle name="40% - Accent4 6 23" xfId="24688"/>
    <cellStyle name="40% - Accent4 6 24" xfId="25412"/>
    <cellStyle name="40% - Accent4 6 25" xfId="25705"/>
    <cellStyle name="40% - Accent4 6 26" xfId="27971"/>
    <cellStyle name="40% - Accent4 6 27" xfId="25610"/>
    <cellStyle name="40% - Accent4 6 28" xfId="26768"/>
    <cellStyle name="40% - Accent4 6 29" xfId="28309"/>
    <cellStyle name="40% - Accent4 6 3" xfId="1279"/>
    <cellStyle name="40% - Accent4 6 3 2" xfId="23716"/>
    <cellStyle name="40% - Accent4 6 30" xfId="28565"/>
    <cellStyle name="40% - Accent4 6 31" xfId="28810"/>
    <cellStyle name="40% - Accent4 6 32" xfId="29072"/>
    <cellStyle name="40% - Accent4 6 33" xfId="29318"/>
    <cellStyle name="40% - Accent4 6 34" xfId="29556"/>
    <cellStyle name="40% - Accent4 6 35" xfId="29785"/>
    <cellStyle name="40% - Accent4 6 36" xfId="30004"/>
    <cellStyle name="40% - Accent4 6 37" xfId="28162"/>
    <cellStyle name="40% - Accent4 6 38" xfId="26749"/>
    <cellStyle name="40% - Accent4 6 39" xfId="26420"/>
    <cellStyle name="40% - Accent4 6 4" xfId="1280"/>
    <cellStyle name="40% - Accent4 6 40" xfId="30794"/>
    <cellStyle name="40% - Accent4 6 41" xfId="30975"/>
    <cellStyle name="40% - Accent4 6 42" xfId="31140"/>
    <cellStyle name="40% - Accent4 6 43" xfId="31289"/>
    <cellStyle name="40% - Accent4 6 44" xfId="31421"/>
    <cellStyle name="40% - Accent4 6 45" xfId="31537"/>
    <cellStyle name="40% - Accent4 6 5" xfId="1281"/>
    <cellStyle name="40% - Accent4 6 6" xfId="1282"/>
    <cellStyle name="40% - Accent4 6 7" xfId="1283"/>
    <cellStyle name="40% - Accent4 6 8" xfId="1284"/>
    <cellStyle name="40% - Accent4 6 9" xfId="1285"/>
    <cellStyle name="40% - Accent4 7" xfId="1286"/>
    <cellStyle name="40% - Accent4 7 10" xfId="5665"/>
    <cellStyle name="40% - Accent4 7 11" xfId="5666"/>
    <cellStyle name="40% - Accent4 7 12" xfId="5667"/>
    <cellStyle name="40% - Accent4 7 13" xfId="5668"/>
    <cellStyle name="40% - Accent4 7 14" xfId="5669"/>
    <cellStyle name="40% - Accent4 7 15" xfId="5670"/>
    <cellStyle name="40% - Accent4 7 16" xfId="5671"/>
    <cellStyle name="40% - Accent4 7 17" xfId="5672"/>
    <cellStyle name="40% - Accent4 7 18" xfId="5673"/>
    <cellStyle name="40% - Accent4 7 19" xfId="5674"/>
    <cellStyle name="40% - Accent4 7 2" xfId="1287"/>
    <cellStyle name="40% - Accent4 7 2 2" xfId="23717"/>
    <cellStyle name="40% - Accent4 7 20" xfId="5676"/>
    <cellStyle name="40% - Accent4 7 21" xfId="5677"/>
    <cellStyle name="40% - Accent4 7 22" xfId="5678"/>
    <cellStyle name="40% - Accent4 7 23" xfId="24689"/>
    <cellStyle name="40% - Accent4 7 24" xfId="25415"/>
    <cellStyle name="40% - Accent4 7 25" xfId="25702"/>
    <cellStyle name="40% - Accent4 7 26" xfId="26719"/>
    <cellStyle name="40% - Accent4 7 27" xfId="28277"/>
    <cellStyle name="40% - Accent4 7 28" xfId="28534"/>
    <cellStyle name="40% - Accent4 7 29" xfId="28778"/>
    <cellStyle name="40% - Accent4 7 3" xfId="1288"/>
    <cellStyle name="40% - Accent4 7 3 2" xfId="23718"/>
    <cellStyle name="40% - Accent4 7 30" xfId="29040"/>
    <cellStyle name="40% - Accent4 7 31" xfId="29289"/>
    <cellStyle name="40% - Accent4 7 32" xfId="29528"/>
    <cellStyle name="40% - Accent4 7 33" xfId="29758"/>
    <cellStyle name="40% - Accent4 7 34" xfId="29974"/>
    <cellStyle name="40% - Accent4 7 35" xfId="30179"/>
    <cellStyle name="40% - Accent4 7 36" xfId="30393"/>
    <cellStyle name="40% - Accent4 7 37" xfId="27084"/>
    <cellStyle name="40% - Accent4 7 38" xfId="30772"/>
    <cellStyle name="40% - Accent4 7 39" xfId="30947"/>
    <cellStyle name="40% - Accent4 7 4" xfId="1289"/>
    <cellStyle name="40% - Accent4 7 40" xfId="31112"/>
    <cellStyle name="40% - Accent4 7 41" xfId="31264"/>
    <cellStyle name="40% - Accent4 7 42" xfId="31399"/>
    <cellStyle name="40% - Accent4 7 43" xfId="31515"/>
    <cellStyle name="40% - Accent4 7 44" xfId="31619"/>
    <cellStyle name="40% - Accent4 7 45" xfId="31712"/>
    <cellStyle name="40% - Accent4 7 5" xfId="1290"/>
    <cellStyle name="40% - Accent4 7 6" xfId="1291"/>
    <cellStyle name="40% - Accent4 7 7" xfId="1292"/>
    <cellStyle name="40% - Accent4 7 8" xfId="1293"/>
    <cellStyle name="40% - Accent4 7 9" xfId="1294"/>
    <cellStyle name="40% - Accent4 8" xfId="1295"/>
    <cellStyle name="40% - Accent4 8 10" xfId="25418"/>
    <cellStyle name="40% - Accent4 8 11" xfId="25701"/>
    <cellStyle name="40% - Accent4 8 12" xfId="26792"/>
    <cellStyle name="40% - Accent4 8 13" xfId="28278"/>
    <cellStyle name="40% - Accent4 8 14" xfId="28535"/>
    <cellStyle name="40% - Accent4 8 15" xfId="28779"/>
    <cellStyle name="40% - Accent4 8 16" xfId="29041"/>
    <cellStyle name="40% - Accent4 8 17" xfId="29290"/>
    <cellStyle name="40% - Accent4 8 18" xfId="29529"/>
    <cellStyle name="40% - Accent4 8 19" xfId="29759"/>
    <cellStyle name="40% - Accent4 8 2" xfId="1296"/>
    <cellStyle name="40% - Accent4 8 2 2" xfId="23720"/>
    <cellStyle name="40% - Accent4 8 20" xfId="29975"/>
    <cellStyle name="40% - Accent4 8 21" xfId="30180"/>
    <cellStyle name="40% - Accent4 8 22" xfId="30394"/>
    <cellStyle name="40% - Accent4 8 23" xfId="30208"/>
    <cellStyle name="40% - Accent4 8 24" xfId="30770"/>
    <cellStyle name="40% - Accent4 8 25" xfId="30948"/>
    <cellStyle name="40% - Accent4 8 26" xfId="31113"/>
    <cellStyle name="40% - Accent4 8 27" xfId="31265"/>
    <cellStyle name="40% - Accent4 8 28" xfId="31400"/>
    <cellStyle name="40% - Accent4 8 29" xfId="31516"/>
    <cellStyle name="40% - Accent4 8 3" xfId="5688"/>
    <cellStyle name="40% - Accent4 8 30" xfId="31620"/>
    <cellStyle name="40% - Accent4 8 31" xfId="31713"/>
    <cellStyle name="40% - Accent4 8 4" xfId="5689"/>
    <cellStyle name="40% - Accent4 8 5" xfId="5690"/>
    <cellStyle name="40% - Accent4 8 6" xfId="22882"/>
    <cellStyle name="40% - Accent4 8 7" xfId="23719"/>
    <cellStyle name="40% - Accent4 8 8" xfId="24217"/>
    <cellStyle name="40% - Accent4 8 9" xfId="24690"/>
    <cellStyle name="40% - Accent4 8_Upload" xfId="1297"/>
    <cellStyle name="40% - Accent4 9" xfId="1298"/>
    <cellStyle name="40% - Accent4 9 10" xfId="25420"/>
    <cellStyle name="40% - Accent4 9 11" xfId="25699"/>
    <cellStyle name="40% - Accent4 9 12" xfId="27973"/>
    <cellStyle name="40% - Accent4 9 13" xfId="25608"/>
    <cellStyle name="40% - Accent4 9 14" xfId="25523"/>
    <cellStyle name="40% - Accent4 9 15" xfId="28310"/>
    <cellStyle name="40% - Accent4 9 16" xfId="28566"/>
    <cellStyle name="40% - Accent4 9 17" xfId="28811"/>
    <cellStyle name="40% - Accent4 9 18" xfId="29073"/>
    <cellStyle name="40% - Accent4 9 19" xfId="29319"/>
    <cellStyle name="40% - Accent4 9 2" xfId="1299"/>
    <cellStyle name="40% - Accent4 9 2 2" xfId="23722"/>
    <cellStyle name="40% - Accent4 9 20" xfId="29557"/>
    <cellStyle name="40% - Accent4 9 21" xfId="29786"/>
    <cellStyle name="40% - Accent4 9 22" xfId="30005"/>
    <cellStyle name="40% - Accent4 9 23" xfId="27490"/>
    <cellStyle name="40% - Accent4 9 24" xfId="25054"/>
    <cellStyle name="40% - Accent4 9 25" xfId="25832"/>
    <cellStyle name="40% - Accent4 9 26" xfId="30798"/>
    <cellStyle name="40% - Accent4 9 27" xfId="30976"/>
    <cellStyle name="40% - Accent4 9 28" xfId="31141"/>
    <cellStyle name="40% - Accent4 9 29" xfId="31290"/>
    <cellStyle name="40% - Accent4 9 3" xfId="5694"/>
    <cellStyle name="40% - Accent4 9 30" xfId="31422"/>
    <cellStyle name="40% - Accent4 9 31" xfId="31538"/>
    <cellStyle name="40% - Accent4 9 4" xfId="5695"/>
    <cellStyle name="40% - Accent4 9 5" xfId="5696"/>
    <cellStyle name="40% - Accent4 9 6" xfId="22881"/>
    <cellStyle name="40% - Accent4 9 7" xfId="23721"/>
    <cellStyle name="40% - Accent4 9 8" xfId="24218"/>
    <cellStyle name="40% - Accent4 9 9" xfId="24691"/>
    <cellStyle name="40% - Accent4 9_Upload" xfId="1300"/>
    <cellStyle name="40% - Accent5" xfId="32024" builtinId="47" customBuiltin="1"/>
    <cellStyle name="40% - Accent5 10" xfId="1301"/>
    <cellStyle name="40% - Accent5 10 10" xfId="25422"/>
    <cellStyle name="40% - Accent5 10 11" xfId="25697"/>
    <cellStyle name="40% - Accent5 10 12" xfId="27976"/>
    <cellStyle name="40% - Accent5 10 13" xfId="25607"/>
    <cellStyle name="40% - Accent5 10 14" xfId="28003"/>
    <cellStyle name="40% - Accent5 10 15" xfId="27647"/>
    <cellStyle name="40% - Accent5 10 16" xfId="27573"/>
    <cellStyle name="40% - Accent5 10 17" xfId="26017"/>
    <cellStyle name="40% - Accent5 10 18" xfId="25393"/>
    <cellStyle name="40% - Accent5 10 19" xfId="25713"/>
    <cellStyle name="40% - Accent5 10 2" xfId="1302"/>
    <cellStyle name="40% - Accent5 10 2 2" xfId="23724"/>
    <cellStyle name="40% - Accent5 10 20" xfId="26796"/>
    <cellStyle name="40% - Accent5 10 21" xfId="25174"/>
    <cellStyle name="40% - Accent5 10 22" xfId="26340"/>
    <cellStyle name="40% - Accent5 10 23" xfId="27110"/>
    <cellStyle name="40% - Accent5 10 24" xfId="30424"/>
    <cellStyle name="40% - Accent5 10 25" xfId="29818"/>
    <cellStyle name="40% - Accent5 10 26" xfId="28922"/>
    <cellStyle name="40% - Accent5 10 27" xfId="28633"/>
    <cellStyle name="40% - Accent5 10 28" xfId="26111"/>
    <cellStyle name="40% - Accent5 10 29" xfId="25509"/>
    <cellStyle name="40% - Accent5 10 3" xfId="5698"/>
    <cellStyle name="40% - Accent5 10 30" xfId="30388"/>
    <cellStyle name="40% - Accent5 10 31" xfId="30587"/>
    <cellStyle name="40% - Accent5 10 4" xfId="5699"/>
    <cellStyle name="40% - Accent5 10 5" xfId="5700"/>
    <cellStyle name="40% - Accent5 10 6" xfId="22880"/>
    <cellStyle name="40% - Accent5 10 7" xfId="23723"/>
    <cellStyle name="40% - Accent5 10 8" xfId="24219"/>
    <cellStyle name="40% - Accent5 10 9" xfId="24692"/>
    <cellStyle name="40% - Accent5 10_Upload" xfId="1303"/>
    <cellStyle name="40% - Accent5 11" xfId="1304"/>
    <cellStyle name="40% - Accent5 11 10" xfId="25424"/>
    <cellStyle name="40% - Accent5 11 11" xfId="25695"/>
    <cellStyle name="40% - Accent5 11 12" xfId="26776"/>
    <cellStyle name="40% - Accent5 11 13" xfId="25606"/>
    <cellStyle name="40% - Accent5 11 14" xfId="26740"/>
    <cellStyle name="40% - Accent5 11 15" xfId="25160"/>
    <cellStyle name="40% - Accent5 11 16" xfId="27249"/>
    <cellStyle name="40% - Accent5 11 17" xfId="27447"/>
    <cellStyle name="40% - Accent5 11 18" xfId="27472"/>
    <cellStyle name="40% - Accent5 11 19" xfId="27116"/>
    <cellStyle name="40% - Accent5 11 2" xfId="1305"/>
    <cellStyle name="40% - Accent5 11 2 2" xfId="23726"/>
    <cellStyle name="40% - Accent5 11 20" xfId="25005"/>
    <cellStyle name="40% - Accent5 11 21" xfId="27228"/>
    <cellStyle name="40% - Accent5 11 22" xfId="27432"/>
    <cellStyle name="40% - Accent5 11 23" xfId="29357"/>
    <cellStyle name="40% - Accent5 11 24" xfId="27321"/>
    <cellStyle name="40% - Accent5 11 25" xfId="28726"/>
    <cellStyle name="40% - Accent5 11 26" xfId="30799"/>
    <cellStyle name="40% - Accent5 11 27" xfId="26299"/>
    <cellStyle name="40% - Accent5 11 28" xfId="29813"/>
    <cellStyle name="40% - Accent5 11 29" xfId="27593"/>
    <cellStyle name="40% - Accent5 11 3" xfId="5702"/>
    <cellStyle name="40% - Accent5 11 30" xfId="26906"/>
    <cellStyle name="40% - Accent5 11 31" xfId="30146"/>
    <cellStyle name="40% - Accent5 11 4" xfId="5703"/>
    <cellStyle name="40% - Accent5 11 5" xfId="5704"/>
    <cellStyle name="40% - Accent5 11 6" xfId="22879"/>
    <cellStyle name="40% - Accent5 11 7" xfId="23725"/>
    <cellStyle name="40% - Accent5 11 8" xfId="24220"/>
    <cellStyle name="40% - Accent5 11 9" xfId="24693"/>
    <cellStyle name="40% - Accent5 11_Upload" xfId="1306"/>
    <cellStyle name="40% - Accent5 12" xfId="1307"/>
    <cellStyle name="40% - Accent5 12 10" xfId="25426"/>
    <cellStyle name="40% - Accent5 12 11" xfId="25693"/>
    <cellStyle name="40% - Accent5 12 12" xfId="26791"/>
    <cellStyle name="40% - Accent5 12 13" xfId="25605"/>
    <cellStyle name="40% - Accent5 12 14" xfId="26758"/>
    <cellStyle name="40% - Accent5 12 15" xfId="26389"/>
    <cellStyle name="40% - Accent5 12 16" xfId="24856"/>
    <cellStyle name="40% - Accent5 12 17" xfId="26600"/>
    <cellStyle name="40% - Accent5 12 18" xfId="28097"/>
    <cellStyle name="40% - Accent5 12 19" xfId="28352"/>
    <cellStyle name="40% - Accent5 12 2" xfId="1308"/>
    <cellStyle name="40% - Accent5 12 2 2" xfId="23728"/>
    <cellStyle name="40% - Accent5 12 20" xfId="28600"/>
    <cellStyle name="40% - Accent5 12 21" xfId="28846"/>
    <cellStyle name="40% - Accent5 12 22" xfId="29107"/>
    <cellStyle name="40% - Accent5 12 23" xfId="24873"/>
    <cellStyle name="40% - Accent5 12 24" xfId="25277"/>
    <cellStyle name="40% - Accent5 12 25" xfId="30618"/>
    <cellStyle name="40% - Accent5 12 26" xfId="26072"/>
    <cellStyle name="40% - Accent5 12 27" xfId="30440"/>
    <cellStyle name="40% - Accent5 12 28" xfId="28884"/>
    <cellStyle name="40% - Accent5 12 29" xfId="30641"/>
    <cellStyle name="40% - Accent5 12 3" xfId="5708"/>
    <cellStyle name="40% - Accent5 12 30" xfId="30821"/>
    <cellStyle name="40% - Accent5 12 31" xfId="30996"/>
    <cellStyle name="40% - Accent5 12 4" xfId="5709"/>
    <cellStyle name="40% - Accent5 12 5" xfId="5710"/>
    <cellStyle name="40% - Accent5 12 6" xfId="22878"/>
    <cellStyle name="40% - Accent5 12 7" xfId="23727"/>
    <cellStyle name="40% - Accent5 12 8" xfId="24221"/>
    <cellStyle name="40% - Accent5 12 9" xfId="24694"/>
    <cellStyle name="40% - Accent5 12_Upload" xfId="1309"/>
    <cellStyle name="40% - Accent5 13" xfId="1310"/>
    <cellStyle name="40% - Accent5 13 10" xfId="25427"/>
    <cellStyle name="40% - Accent5 13 11" xfId="25691"/>
    <cellStyle name="40% - Accent5 13 12" xfId="25497"/>
    <cellStyle name="40% - Accent5 13 13" xfId="25169"/>
    <cellStyle name="40% - Accent5 13 14" xfId="27539"/>
    <cellStyle name="40% - Accent5 13 15" xfId="27328"/>
    <cellStyle name="40% - Accent5 13 16" xfId="24941"/>
    <cellStyle name="40% - Accent5 13 17" xfId="27469"/>
    <cellStyle name="40% - Accent5 13 18" xfId="26133"/>
    <cellStyle name="40% - Accent5 13 19" xfId="26922"/>
    <cellStyle name="40% - Accent5 13 2" xfId="1311"/>
    <cellStyle name="40% - Accent5 13 2 2" xfId="23730"/>
    <cellStyle name="40% - Accent5 13 20" xfId="26419"/>
    <cellStyle name="40% - Accent5 13 21" xfId="27753"/>
    <cellStyle name="40% - Accent5 13 22" xfId="26490"/>
    <cellStyle name="40% - Accent5 13 23" xfId="30206"/>
    <cellStyle name="40% - Accent5 13 24" xfId="29593"/>
    <cellStyle name="40% - Accent5 13 25" xfId="30241"/>
    <cellStyle name="40% - Accent5 13 26" xfId="28733"/>
    <cellStyle name="40% - Accent5 13 27" xfId="28484"/>
    <cellStyle name="40% - Accent5 13 28" xfId="29874"/>
    <cellStyle name="40% - Accent5 13 29" xfId="29590"/>
    <cellStyle name="40% - Accent5 13 3" xfId="5714"/>
    <cellStyle name="40% - Accent5 13 30" xfId="28165"/>
    <cellStyle name="40% - Accent5 13 31" xfId="26256"/>
    <cellStyle name="40% - Accent5 13 4" xfId="5715"/>
    <cellStyle name="40% - Accent5 13 5" xfId="5716"/>
    <cellStyle name="40% - Accent5 13 6" xfId="22877"/>
    <cellStyle name="40% - Accent5 13 7" xfId="23729"/>
    <cellStyle name="40% - Accent5 13 8" xfId="24222"/>
    <cellStyle name="40% - Accent5 13 9" xfId="24695"/>
    <cellStyle name="40% - Accent5 13_Upload" xfId="1312"/>
    <cellStyle name="40% - Accent5 14" xfId="1313"/>
    <cellStyle name="40% - Accent5 14 10" xfId="25429"/>
    <cellStyle name="40% - Accent5 14 11" xfId="25690"/>
    <cellStyle name="40% - Accent5 14 12" xfId="26722"/>
    <cellStyle name="40% - Accent5 14 13" xfId="25603"/>
    <cellStyle name="40% - Accent5 14 14" xfId="26767"/>
    <cellStyle name="40% - Accent5 14 15" xfId="28308"/>
    <cellStyle name="40% - Accent5 14 16" xfId="28564"/>
    <cellStyle name="40% - Accent5 14 17" xfId="28809"/>
    <cellStyle name="40% - Accent5 14 18" xfId="29071"/>
    <cellStyle name="40% - Accent5 14 19" xfId="29317"/>
    <cellStyle name="40% - Accent5 14 2" xfId="1314"/>
    <cellStyle name="40% - Accent5 14 2 2" xfId="23732"/>
    <cellStyle name="40% - Accent5 14 20" xfId="29555"/>
    <cellStyle name="40% - Accent5 14 21" xfId="29784"/>
    <cellStyle name="40% - Accent5 14 22" xfId="30003"/>
    <cellStyle name="40% - Accent5 14 23" xfId="25939"/>
    <cellStyle name="40% - Accent5 14 24" xfId="26230"/>
    <cellStyle name="40% - Accent5 14 25" xfId="30622"/>
    <cellStyle name="40% - Accent5 14 26" xfId="30034"/>
    <cellStyle name="40% - Accent5 14 27" xfId="30974"/>
    <cellStyle name="40% - Accent5 14 28" xfId="31139"/>
    <cellStyle name="40% - Accent5 14 29" xfId="31288"/>
    <cellStyle name="40% - Accent5 14 3" xfId="5720"/>
    <cellStyle name="40% - Accent5 14 30" xfId="31420"/>
    <cellStyle name="40% - Accent5 14 31" xfId="31536"/>
    <cellStyle name="40% - Accent5 14 4" xfId="5721"/>
    <cellStyle name="40% - Accent5 14 5" xfId="5722"/>
    <cellStyle name="40% - Accent5 14 6" xfId="22876"/>
    <cellStyle name="40% - Accent5 14 7" xfId="23731"/>
    <cellStyle name="40% - Accent5 14 8" xfId="24223"/>
    <cellStyle name="40% - Accent5 14 9" xfId="24696"/>
    <cellStyle name="40% - Accent5 14_Upload" xfId="1315"/>
    <cellStyle name="40% - Accent5 15" xfId="1316"/>
    <cellStyle name="40% - Accent5 15 10" xfId="25431"/>
    <cellStyle name="40% - Accent5 15 11" xfId="25688"/>
    <cellStyle name="40% - Accent5 15 12" xfId="26708"/>
    <cellStyle name="40% - Accent5 15 13" xfId="27651"/>
    <cellStyle name="40% - Accent5 15 14" xfId="24854"/>
    <cellStyle name="40% - Accent5 15 15" xfId="26507"/>
    <cellStyle name="40% - Accent5 15 16" xfId="27599"/>
    <cellStyle name="40% - Accent5 15 17" xfId="27023"/>
    <cellStyle name="40% - Accent5 15 18" xfId="26028"/>
    <cellStyle name="40% - Accent5 15 19" xfId="26841"/>
    <cellStyle name="40% - Accent5 15 2" xfId="1317"/>
    <cellStyle name="40% - Accent5 15 2 2" xfId="23734"/>
    <cellStyle name="40% - Accent5 15 20" xfId="25717"/>
    <cellStyle name="40% - Accent5 15 21" xfId="25489"/>
    <cellStyle name="40% - Accent5 15 22" xfId="26524"/>
    <cellStyle name="40% - Accent5 15 23" xfId="27272"/>
    <cellStyle name="40% - Accent5 15 24" xfId="30422"/>
    <cellStyle name="40% - Accent5 15 25" xfId="24896"/>
    <cellStyle name="40% - Accent5 15 26" xfId="28370"/>
    <cellStyle name="40% - Accent5 15 27" xfId="30643"/>
    <cellStyle name="40% - Accent5 15 28" xfId="30234"/>
    <cellStyle name="40% - Accent5 15 29" xfId="30309"/>
    <cellStyle name="40% - Accent5 15 3" xfId="5726"/>
    <cellStyle name="40% - Accent5 15 30" xfId="29476"/>
    <cellStyle name="40% - Accent5 15 31" xfId="29755"/>
    <cellStyle name="40% - Accent5 15 4" xfId="5727"/>
    <cellStyle name="40% - Accent5 15 5" xfId="5728"/>
    <cellStyle name="40% - Accent5 15 6" xfId="22875"/>
    <cellStyle name="40% - Accent5 15 7" xfId="23733"/>
    <cellStyle name="40% - Accent5 15 8" xfId="24224"/>
    <cellStyle name="40% - Accent5 15 9" xfId="24697"/>
    <cellStyle name="40% - Accent5 15_Upload" xfId="1318"/>
    <cellStyle name="40% - Accent5 16" xfId="1319"/>
    <cellStyle name="40% - Accent5 16 10" xfId="25433"/>
    <cellStyle name="40% - Accent5 16 11" xfId="25686"/>
    <cellStyle name="40% - Accent5 16 12" xfId="27977"/>
    <cellStyle name="40% - Accent5 16 13" xfId="25170"/>
    <cellStyle name="40% - Accent5 16 14" xfId="25096"/>
    <cellStyle name="40% - Accent5 16 15" xfId="27240"/>
    <cellStyle name="40% - Accent5 16 16" xfId="27459"/>
    <cellStyle name="40% - Accent5 16 17" xfId="24916"/>
    <cellStyle name="40% - Accent5 16 18" xfId="26189"/>
    <cellStyle name="40% - Accent5 16 19" xfId="26871"/>
    <cellStyle name="40% - Accent5 16 2" xfId="1320"/>
    <cellStyle name="40% - Accent5 16 2 2" xfId="23736"/>
    <cellStyle name="40% - Accent5 16 20" xfId="25767"/>
    <cellStyle name="40% - Accent5 16 21" xfId="27955"/>
    <cellStyle name="40% - Accent5 16 22" xfId="26530"/>
    <cellStyle name="40% - Accent5 16 23" xfId="30596"/>
    <cellStyle name="40% - Accent5 16 24" xfId="26822"/>
    <cellStyle name="40% - Accent5 16 25" xfId="27323"/>
    <cellStyle name="40% - Accent5 16 26" xfId="30453"/>
    <cellStyle name="40% - Accent5 16 27" xfId="26612"/>
    <cellStyle name="40% - Accent5 16 28" xfId="27828"/>
    <cellStyle name="40% - Accent5 16 29" xfId="29485"/>
    <cellStyle name="40% - Accent5 16 3" xfId="5732"/>
    <cellStyle name="40% - Accent5 16 30" xfId="27766"/>
    <cellStyle name="40% - Accent5 16 31" xfId="30106"/>
    <cellStyle name="40% - Accent5 16 4" xfId="5733"/>
    <cellStyle name="40% - Accent5 16 5" xfId="5734"/>
    <cellStyle name="40% - Accent5 16 6" xfId="22874"/>
    <cellStyle name="40% - Accent5 16 7" xfId="23735"/>
    <cellStyle name="40% - Accent5 16 8" xfId="24225"/>
    <cellStyle name="40% - Accent5 16 9" xfId="24698"/>
    <cellStyle name="40% - Accent5 16_Upload" xfId="1321"/>
    <cellStyle name="40% - Accent5 17" xfId="1322"/>
    <cellStyle name="40% - Accent5 17 10" xfId="25434"/>
    <cellStyle name="40% - Accent5 17 11" xfId="25684"/>
    <cellStyle name="40% - Accent5 17 12" xfId="27979"/>
    <cellStyle name="40% - Accent5 17 13" xfId="28283"/>
    <cellStyle name="40% - Accent5 17 14" xfId="28540"/>
    <cellStyle name="40% - Accent5 17 15" xfId="28784"/>
    <cellStyle name="40% - Accent5 17 16" xfId="29046"/>
    <cellStyle name="40% - Accent5 17 17" xfId="29294"/>
    <cellStyle name="40% - Accent5 17 18" xfId="29532"/>
    <cellStyle name="40% - Accent5 17 19" xfId="29763"/>
    <cellStyle name="40% - Accent5 17 2" xfId="1323"/>
    <cellStyle name="40% - Accent5 17 2 2" xfId="23738"/>
    <cellStyle name="40% - Accent5 17 20" xfId="29980"/>
    <cellStyle name="40% - Accent5 17 21" xfId="30183"/>
    <cellStyle name="40% - Accent5 17 22" xfId="30397"/>
    <cellStyle name="40% - Accent5 17 23" xfId="30598"/>
    <cellStyle name="40% - Accent5 17 24" xfId="26055"/>
    <cellStyle name="40% - Accent5 17 25" xfId="30952"/>
    <cellStyle name="40% - Accent5 17 26" xfId="31117"/>
    <cellStyle name="40% - Accent5 17 27" xfId="31267"/>
    <cellStyle name="40% - Accent5 17 28" xfId="31402"/>
    <cellStyle name="40% - Accent5 17 29" xfId="31518"/>
    <cellStyle name="40% - Accent5 17 3" xfId="5738"/>
    <cellStyle name="40% - Accent5 17 30" xfId="31621"/>
    <cellStyle name="40% - Accent5 17 31" xfId="31714"/>
    <cellStyle name="40% - Accent5 17 4" xfId="5739"/>
    <cellStyle name="40% - Accent5 17 5" xfId="5740"/>
    <cellStyle name="40% - Accent5 17 6" xfId="22872"/>
    <cellStyle name="40% - Accent5 17 7" xfId="23737"/>
    <cellStyle name="40% - Accent5 17 8" xfId="24226"/>
    <cellStyle name="40% - Accent5 17 9" xfId="24699"/>
    <cellStyle name="40% - Accent5 17_Upload" xfId="1324"/>
    <cellStyle name="40% - Accent5 18" xfId="1325"/>
    <cellStyle name="40% - Accent5 18 10" xfId="25436"/>
    <cellStyle name="40% - Accent5 18 11" xfId="25682"/>
    <cellStyle name="40% - Accent5 18 12" xfId="26773"/>
    <cellStyle name="40% - Accent5 18 13" xfId="28286"/>
    <cellStyle name="40% - Accent5 18 14" xfId="28543"/>
    <cellStyle name="40% - Accent5 18 15" xfId="28787"/>
    <cellStyle name="40% - Accent5 18 16" xfId="29049"/>
    <cellStyle name="40% - Accent5 18 17" xfId="29297"/>
    <cellStyle name="40% - Accent5 18 18" xfId="29534"/>
    <cellStyle name="40% - Accent5 18 19" xfId="29764"/>
    <cellStyle name="40% - Accent5 18 2" xfId="1326"/>
    <cellStyle name="40% - Accent5 18 2 2" xfId="23740"/>
    <cellStyle name="40% - Accent5 18 20" xfId="29983"/>
    <cellStyle name="40% - Accent5 18 21" xfId="30186"/>
    <cellStyle name="40% - Accent5 18 22" xfId="30400"/>
    <cellStyle name="40% - Accent5 18 23" xfId="28671"/>
    <cellStyle name="40% - Accent5 18 24" xfId="30776"/>
    <cellStyle name="40% - Accent5 18 25" xfId="30954"/>
    <cellStyle name="40% - Accent5 18 26" xfId="31119"/>
    <cellStyle name="40% - Accent5 18 27" xfId="31268"/>
    <cellStyle name="40% - Accent5 18 28" xfId="31403"/>
    <cellStyle name="40% - Accent5 18 29" xfId="31519"/>
    <cellStyle name="40% - Accent5 18 3" xfId="5744"/>
    <cellStyle name="40% - Accent5 18 30" xfId="31622"/>
    <cellStyle name="40% - Accent5 18 31" xfId="31715"/>
    <cellStyle name="40% - Accent5 18 4" xfId="5745"/>
    <cellStyle name="40% - Accent5 18 5" xfId="5746"/>
    <cellStyle name="40% - Accent5 18 6" xfId="22871"/>
    <cellStyle name="40% - Accent5 18 7" xfId="23739"/>
    <cellStyle name="40% - Accent5 18 8" xfId="24227"/>
    <cellStyle name="40% - Accent5 18 9" xfId="24700"/>
    <cellStyle name="40% - Accent5 18_Upload" xfId="1327"/>
    <cellStyle name="40% - Accent5 19" xfId="1328"/>
    <cellStyle name="40% - Accent5 19 10" xfId="25438"/>
    <cellStyle name="40% - Accent5 19 11" xfId="25680"/>
    <cellStyle name="40% - Accent5 19 12" xfId="26788"/>
    <cellStyle name="40% - Accent5 19 13" xfId="27640"/>
    <cellStyle name="40% - Accent5 19 14" xfId="26938"/>
    <cellStyle name="40% - Accent5 19 15" xfId="27588"/>
    <cellStyle name="40% - Accent5 19 16" xfId="25243"/>
    <cellStyle name="40% - Accent5 19 17" xfId="28050"/>
    <cellStyle name="40% - Accent5 19 18" xfId="27519"/>
    <cellStyle name="40% - Accent5 19 19" xfId="26085"/>
    <cellStyle name="40% - Accent5 19 2" xfId="1329"/>
    <cellStyle name="40% - Accent5 19 2 2" xfId="23742"/>
    <cellStyle name="40% - Accent5 19 20" xfId="25373"/>
    <cellStyle name="40% - Accent5 19 21" xfId="28166"/>
    <cellStyle name="40% - Accent5 19 22" xfId="28425"/>
    <cellStyle name="40% - Accent5 19 23" xfId="27764"/>
    <cellStyle name="40% - Accent5 19 24" xfId="30778"/>
    <cellStyle name="40% - Accent5 19 25" xfId="28230"/>
    <cellStyle name="40% - Accent5 19 26" xfId="29862"/>
    <cellStyle name="40% - Accent5 19 27" xfId="30318"/>
    <cellStyle name="40% - Accent5 19 28" xfId="28349"/>
    <cellStyle name="40% - Accent5 19 29" xfId="26061"/>
    <cellStyle name="40% - Accent5 19 3" xfId="5750"/>
    <cellStyle name="40% - Accent5 19 30" xfId="30223"/>
    <cellStyle name="40% - Accent5 19 31" xfId="30505"/>
    <cellStyle name="40% - Accent5 19 4" xfId="5751"/>
    <cellStyle name="40% - Accent5 19 5" xfId="5752"/>
    <cellStyle name="40% - Accent5 19 6" xfId="22870"/>
    <cellStyle name="40% - Accent5 19 7" xfId="23741"/>
    <cellStyle name="40% - Accent5 19 8" xfId="24228"/>
    <cellStyle name="40% - Accent5 19 9" xfId="24701"/>
    <cellStyle name="40% - Accent5 19_Upload" xfId="1330"/>
    <cellStyle name="40% - Accent5 2" xfId="1331"/>
    <cellStyle name="40% - Accent5 2 10" xfId="1332"/>
    <cellStyle name="40% - Accent5 2 11" xfId="1333"/>
    <cellStyle name="40% - Accent5 2 12" xfId="1334"/>
    <cellStyle name="40% - Accent5 2 13" xfId="1335"/>
    <cellStyle name="40% - Accent5 2 14" xfId="5754"/>
    <cellStyle name="40% - Accent5 2 15" xfId="5760"/>
    <cellStyle name="40% - Accent5 2 16" xfId="5761"/>
    <cellStyle name="40% - Accent5 2 17" xfId="5762"/>
    <cellStyle name="40% - Accent5 2 18" xfId="5763"/>
    <cellStyle name="40% - Accent5 2 19" xfId="5764"/>
    <cellStyle name="40% - Accent5 2 2" xfId="1336"/>
    <cellStyle name="40% - Accent5 2 2 10" xfId="5765"/>
    <cellStyle name="40% - Accent5 2 2 11" xfId="5767"/>
    <cellStyle name="40% - Accent5 2 2 12" xfId="5768"/>
    <cellStyle name="40% - Accent5 2 2 13" xfId="5769"/>
    <cellStyle name="40% - Accent5 2 2 14" xfId="5770"/>
    <cellStyle name="40% - Accent5 2 2 15" xfId="5771"/>
    <cellStyle name="40% - Accent5 2 2 16" xfId="5772"/>
    <cellStyle name="40% - Accent5 2 2 17" xfId="5773"/>
    <cellStyle name="40% - Accent5 2 2 18" xfId="5774"/>
    <cellStyle name="40% - Accent5 2 2 19" xfId="5775"/>
    <cellStyle name="40% - Accent5 2 2 2" xfId="1337"/>
    <cellStyle name="40% - Accent5 2 2 2 2" xfId="23743"/>
    <cellStyle name="40% - Accent5 2 2 20" xfId="5777"/>
    <cellStyle name="40% - Accent5 2 2 21" xfId="10010"/>
    <cellStyle name="40% - Accent5 2 2 22" xfId="10007"/>
    <cellStyle name="40% - Accent5 2 2 23" xfId="10012"/>
    <cellStyle name="40% - Accent5 2 2 24" xfId="10005"/>
    <cellStyle name="40% - Accent5 2 2 25" xfId="10014"/>
    <cellStyle name="40% - Accent5 2 2 26" xfId="10003"/>
    <cellStyle name="40% - Accent5 2 2 27" xfId="10020"/>
    <cellStyle name="40% - Accent5 2 2 28" xfId="10015"/>
    <cellStyle name="40% - Accent5 2 2 29" xfId="10021"/>
    <cellStyle name="40% - Accent5 2 2 3" xfId="1338"/>
    <cellStyle name="40% - Accent5 2 2 3 2" xfId="23744"/>
    <cellStyle name="40% - Accent5 2 2 30" xfId="10017"/>
    <cellStyle name="40% - Accent5 2 2 31" xfId="22039"/>
    <cellStyle name="40% - Accent5 2 2 32" xfId="22048"/>
    <cellStyle name="40% - Accent5 2 2 33" xfId="22239"/>
    <cellStyle name="40% - Accent5 2 2 34" xfId="22280"/>
    <cellStyle name="40% - Accent5 2 2 35" xfId="22237"/>
    <cellStyle name="40% - Accent5 2 2 36" xfId="22282"/>
    <cellStyle name="40% - Accent5 2 2 37" xfId="22235"/>
    <cellStyle name="40% - Accent5 2 2 38" xfId="22284"/>
    <cellStyle name="40% - Accent5 2 2 39" xfId="22233"/>
    <cellStyle name="40% - Accent5 2 2 4" xfId="1339"/>
    <cellStyle name="40% - Accent5 2 2 4 2" xfId="23745"/>
    <cellStyle name="40% - Accent5 2 2 40" xfId="22286"/>
    <cellStyle name="40% - Accent5 2 2 41" xfId="22231"/>
    <cellStyle name="40% - Accent5 2 2 42" xfId="22288"/>
    <cellStyle name="40% - Accent5 2 2 43" xfId="22513"/>
    <cellStyle name="40% - Accent5 2 2 44" xfId="22568"/>
    <cellStyle name="40% - Accent5 2 2 45" xfId="22647"/>
    <cellStyle name="40% - Accent5 2 2 46" xfId="22614"/>
    <cellStyle name="40% - Accent5 2 2 47" xfId="22553"/>
    <cellStyle name="40% - Accent5 2 2 48" xfId="22702"/>
    <cellStyle name="40% - Accent5 2 2 49" xfId="22762"/>
    <cellStyle name="40% - Accent5 2 2 5" xfId="1340"/>
    <cellStyle name="40% - Accent5 2 2 5 2" xfId="23746"/>
    <cellStyle name="40% - Accent5 2 2 50" xfId="22784"/>
    <cellStyle name="40% - Accent5 2 2 51" xfId="22836"/>
    <cellStyle name="40% - Accent5 2 2 52" xfId="23858"/>
    <cellStyle name="40% - Accent5 2 2 53" xfId="23898"/>
    <cellStyle name="40% - Accent5 2 2 54" xfId="23909"/>
    <cellStyle name="40% - Accent5 2 2 55" xfId="23951"/>
    <cellStyle name="40% - Accent5 2 2 56" xfId="24010"/>
    <cellStyle name="40% - Accent5 2 2 57" xfId="24292"/>
    <cellStyle name="40% - Accent5 2 2 58" xfId="24332"/>
    <cellStyle name="40% - Accent5 2 2 59" xfId="24430"/>
    <cellStyle name="40% - Accent5 2 2 6" xfId="1341"/>
    <cellStyle name="40% - Accent5 2 2 60" xfId="24360"/>
    <cellStyle name="40% - Accent5 2 2 61" xfId="24393"/>
    <cellStyle name="40% - Accent5 2 2 62" xfId="24775"/>
    <cellStyle name="40% - Accent5 2 2 63" xfId="31768"/>
    <cellStyle name="40% - Accent5 2 2 64" xfId="31778"/>
    <cellStyle name="40% - Accent5 2 2 65" xfId="31888"/>
    <cellStyle name="40% - Accent5 2 2 66" xfId="31791"/>
    <cellStyle name="40% - Accent5 2 2 67" xfId="31930"/>
    <cellStyle name="40% - Accent5 2 2 68" xfId="31938"/>
    <cellStyle name="40% - Accent5 2 2 7" xfId="1342"/>
    <cellStyle name="40% - Accent5 2 2 8" xfId="1343"/>
    <cellStyle name="40% - Accent5 2 2 9" xfId="1344"/>
    <cellStyle name="40% - Accent5 2 2_Pricing" xfId="5785"/>
    <cellStyle name="40% - Accent5 2 20" xfId="5786"/>
    <cellStyle name="40% - Accent5 2 21" xfId="5787"/>
    <cellStyle name="40% - Accent5 2 22" xfId="5788"/>
    <cellStyle name="40% - Accent5 2 23" xfId="5789"/>
    <cellStyle name="40% - Accent5 2 24" xfId="5790"/>
    <cellStyle name="40% - Accent5 2 25" xfId="5791"/>
    <cellStyle name="40% - Accent5 2 26" xfId="5792"/>
    <cellStyle name="40% - Accent5 2 27" xfId="10008"/>
    <cellStyle name="40% - Accent5 2 28" xfId="10011"/>
    <cellStyle name="40% - Accent5 2 29" xfId="10006"/>
    <cellStyle name="40% - Accent5 2 3" xfId="1345"/>
    <cellStyle name="40% - Accent5 2 3 2" xfId="23747"/>
    <cellStyle name="40% - Accent5 2 30" xfId="10013"/>
    <cellStyle name="40% - Accent5 2 31" xfId="10004"/>
    <cellStyle name="40% - Accent5 2 32" xfId="10009"/>
    <cellStyle name="40% - Accent5 2 33" xfId="10016"/>
    <cellStyle name="40% - Accent5 2 34" xfId="10019"/>
    <cellStyle name="40% - Accent5 2 35" xfId="10018"/>
    <cellStyle name="40% - Accent5 2 36" xfId="10022"/>
    <cellStyle name="40% - Accent5 2 37" xfId="22038"/>
    <cellStyle name="40% - Accent5 2 38" xfId="22049"/>
    <cellStyle name="40% - Accent5 2 39" xfId="22238"/>
    <cellStyle name="40% - Accent5 2 4" xfId="1346"/>
    <cellStyle name="40% - Accent5 2 4 2" xfId="23748"/>
    <cellStyle name="40% - Accent5 2 40" xfId="22281"/>
    <cellStyle name="40% - Accent5 2 41" xfId="22236"/>
    <cellStyle name="40% - Accent5 2 42" xfId="22283"/>
    <cellStyle name="40% - Accent5 2 43" xfId="22234"/>
    <cellStyle name="40% - Accent5 2 44" xfId="22285"/>
    <cellStyle name="40% - Accent5 2 45" xfId="22232"/>
    <cellStyle name="40% - Accent5 2 46" xfId="22287"/>
    <cellStyle name="40% - Accent5 2 47" xfId="22230"/>
    <cellStyle name="40% - Accent5 2 48" xfId="22289"/>
    <cellStyle name="40% - Accent5 2 49" xfId="22512"/>
    <cellStyle name="40% - Accent5 2 5" xfId="1347"/>
    <cellStyle name="40% - Accent5 2 5 2" xfId="23749"/>
    <cellStyle name="40% - Accent5 2 50" xfId="22624"/>
    <cellStyle name="40% - Accent5 2 51" xfId="22521"/>
    <cellStyle name="40% - Accent5 2 52" xfId="22523"/>
    <cellStyle name="40% - Accent5 2 53" xfId="22539"/>
    <cellStyle name="40% - Accent5 2 54" xfId="22701"/>
    <cellStyle name="40% - Accent5 2 55" xfId="22761"/>
    <cellStyle name="40% - Accent5 2 56" xfId="22785"/>
    <cellStyle name="40% - Accent5 2 57" xfId="22769"/>
    <cellStyle name="40% - Accent5 2 58" xfId="22775"/>
    <cellStyle name="40% - Accent5 2 59" xfId="23897"/>
    <cellStyle name="40% - Accent5 2 6" xfId="1348"/>
    <cellStyle name="40% - Accent5 2 6 2" xfId="23750"/>
    <cellStyle name="40% - Accent5 2 60" xfId="23910"/>
    <cellStyle name="40% - Accent5 2 61" xfId="23976"/>
    <cellStyle name="40% - Accent5 2 62" xfId="24009"/>
    <cellStyle name="40% - Accent5 2 63" xfId="24294"/>
    <cellStyle name="40% - Accent5 2 64" xfId="24331"/>
    <cellStyle name="40% - Accent5 2 65" xfId="24344"/>
    <cellStyle name="40% - Accent5 2 66" xfId="24401"/>
    <cellStyle name="40% - Accent5 2 67" xfId="24434"/>
    <cellStyle name="40% - Accent5 2 68" xfId="24774"/>
    <cellStyle name="40% - Accent5 2 69" xfId="27512"/>
    <cellStyle name="40% - Accent5 2 7" xfId="1349"/>
    <cellStyle name="40% - Accent5 2 7 2" xfId="23751"/>
    <cellStyle name="40% - Accent5 2 70" xfId="27404"/>
    <cellStyle name="40% - Accent5 2 71" xfId="24938"/>
    <cellStyle name="40% - Accent5 2 72" xfId="27535"/>
    <cellStyle name="40% - Accent5 2 73" xfId="26464"/>
    <cellStyle name="40% - Accent5 2 74" xfId="27057"/>
    <cellStyle name="40% - Accent5 2 75" xfId="27125"/>
    <cellStyle name="40% - Accent5 2 76" xfId="27434"/>
    <cellStyle name="40% - Accent5 2 77" xfId="30211"/>
    <cellStyle name="40% - Accent5 2 78" xfId="28928"/>
    <cellStyle name="40% - Accent5 2 79" xfId="29729"/>
    <cellStyle name="40% - Accent5 2 8" xfId="1350"/>
    <cellStyle name="40% - Accent5 2 80" xfId="29468"/>
    <cellStyle name="40% - Accent5 2 81" xfId="26070"/>
    <cellStyle name="40% - Accent5 2 82" xfId="28491"/>
    <cellStyle name="40% - Accent5 2 83" xfId="29359"/>
    <cellStyle name="40% - Accent5 2 84" xfId="27158"/>
    <cellStyle name="40% - Accent5 2 85" xfId="24958"/>
    <cellStyle name="40% - Accent5 2 86" xfId="31767"/>
    <cellStyle name="40% - Accent5 2 87" xfId="31862"/>
    <cellStyle name="40% - Accent5 2 88" xfId="31848"/>
    <cellStyle name="40% - Accent5 2 89" xfId="31782"/>
    <cellStyle name="40% - Accent5 2 9" xfId="1351"/>
    <cellStyle name="40% - Accent5 2 90" xfId="31929"/>
    <cellStyle name="40% - Accent5 2 91" xfId="31964"/>
    <cellStyle name="40% - Accent5 20" xfId="1352"/>
    <cellStyle name="40% - Accent5 20 10" xfId="25448"/>
    <cellStyle name="40% - Accent5 20 11" xfId="25668"/>
    <cellStyle name="40% - Accent5 20 12" xfId="25501"/>
    <cellStyle name="40% - Accent5 20 13" xfId="28289"/>
    <cellStyle name="40% - Accent5 20 14" xfId="28546"/>
    <cellStyle name="40% - Accent5 20 15" xfId="28791"/>
    <cellStyle name="40% - Accent5 20 16" xfId="29053"/>
    <cellStyle name="40% - Accent5 20 17" xfId="29300"/>
    <cellStyle name="40% - Accent5 20 18" xfId="29537"/>
    <cellStyle name="40% - Accent5 20 19" xfId="29767"/>
    <cellStyle name="40% - Accent5 20 2" xfId="1353"/>
    <cellStyle name="40% - Accent5 20 2 2" xfId="23753"/>
    <cellStyle name="40% - Accent5 20 20" xfId="29986"/>
    <cellStyle name="40% - Accent5 20 21" xfId="30189"/>
    <cellStyle name="40% - Accent5 20 22" xfId="30403"/>
    <cellStyle name="40% - Accent5 20 23" xfId="29019"/>
    <cellStyle name="40% - Accent5 20 24" xfId="30779"/>
    <cellStyle name="40% - Accent5 20 25" xfId="30957"/>
    <cellStyle name="40% - Accent5 20 26" xfId="31122"/>
    <cellStyle name="40% - Accent5 20 27" xfId="31271"/>
    <cellStyle name="40% - Accent5 20 28" xfId="31406"/>
    <cellStyle name="40% - Accent5 20 29" xfId="31522"/>
    <cellStyle name="40% - Accent5 20 3" xfId="5802"/>
    <cellStyle name="40% - Accent5 20 30" xfId="31623"/>
    <cellStyle name="40% - Accent5 20 31" xfId="31716"/>
    <cellStyle name="40% - Accent5 20 4" xfId="5803"/>
    <cellStyle name="40% - Accent5 20 5" xfId="5804"/>
    <cellStyle name="40% - Accent5 20 6" xfId="22869"/>
    <cellStyle name="40% - Accent5 20 7" xfId="23752"/>
    <cellStyle name="40% - Accent5 20 8" xfId="24229"/>
    <cellStyle name="40% - Accent5 20 9" xfId="24702"/>
    <cellStyle name="40% - Accent5 20_Upload" xfId="1354"/>
    <cellStyle name="40% - Accent5 21" xfId="1355"/>
    <cellStyle name="40% - Accent5 21 10" xfId="25449"/>
    <cellStyle name="40% - Accent5 21 11" xfId="25666"/>
    <cellStyle name="40% - Accent5 21 12" xfId="27984"/>
    <cellStyle name="40% - Accent5 21 13" xfId="26384"/>
    <cellStyle name="40% - Accent5 21 14" xfId="27177"/>
    <cellStyle name="40% - Accent5 21 15" xfId="26360"/>
    <cellStyle name="40% - Accent5 21 16" xfId="26212"/>
    <cellStyle name="40% - Accent5 21 17" xfId="26550"/>
    <cellStyle name="40% - Accent5 21 18" xfId="25776"/>
    <cellStyle name="40% - Accent5 21 19" xfId="26817"/>
    <cellStyle name="40% - Accent5 21 2" xfId="1356"/>
    <cellStyle name="40% - Accent5 21 2 2" xfId="23755"/>
    <cellStyle name="40% - Accent5 21 20" xfId="28254"/>
    <cellStyle name="40% - Accent5 21 21" xfId="28514"/>
    <cellStyle name="40% - Accent5 21 22" xfId="28758"/>
    <cellStyle name="40% - Accent5 21 23" xfId="29284"/>
    <cellStyle name="40% - Accent5 21 24" xfId="30782"/>
    <cellStyle name="40% - Accent5 21 25" xfId="27140"/>
    <cellStyle name="40% - Accent5 21 26" xfId="29270"/>
    <cellStyle name="40% - Accent5 21 27" xfId="28993"/>
    <cellStyle name="40% - Accent5 21 28" xfId="26063"/>
    <cellStyle name="40% - Accent5 21 29" xfId="25154"/>
    <cellStyle name="40% - Accent5 21 3" xfId="5808"/>
    <cellStyle name="40% - Accent5 21 30" xfId="27844"/>
    <cellStyle name="40% - Accent5 21 31" xfId="30754"/>
    <cellStyle name="40% - Accent5 21 4" xfId="5809"/>
    <cellStyle name="40% - Accent5 21 5" xfId="5810"/>
    <cellStyle name="40% - Accent5 21 6" xfId="22868"/>
    <cellStyle name="40% - Accent5 21 7" xfId="23754"/>
    <cellStyle name="40% - Accent5 21 8" xfId="24230"/>
    <cellStyle name="40% - Accent5 21 9" xfId="24703"/>
    <cellStyle name="40% - Accent5 21_Upload" xfId="1357"/>
    <cellStyle name="40% - Accent5 22" xfId="1358"/>
    <cellStyle name="40% - Accent5 22 10" xfId="25451"/>
    <cellStyle name="40% - Accent5 22 11" xfId="25664"/>
    <cellStyle name="40% - Accent5 22 12" xfId="27985"/>
    <cellStyle name="40% - Accent5 22 13" xfId="27637"/>
    <cellStyle name="40% - Accent5 22 14" xfId="26478"/>
    <cellStyle name="40% - Accent5 22 15" xfId="26019"/>
    <cellStyle name="40% - Accent5 22 16" xfId="26888"/>
    <cellStyle name="40% - Accent5 22 17" xfId="25714"/>
    <cellStyle name="40% - Accent5 22 18" xfId="26702"/>
    <cellStyle name="40% - Accent5 22 19" xfId="28270"/>
    <cellStyle name="40% - Accent5 22 2" xfId="1359"/>
    <cellStyle name="40% - Accent5 22 2 2" xfId="23757"/>
    <cellStyle name="40% - Accent5 22 20" xfId="28529"/>
    <cellStyle name="40% - Accent5 22 21" xfId="28772"/>
    <cellStyle name="40% - Accent5 22 22" xfId="29034"/>
    <cellStyle name="40% - Accent5 22 23" xfId="29461"/>
    <cellStyle name="40% - Accent5 22 24" xfId="29268"/>
    <cellStyle name="40% - Accent5 22 25" xfId="26566"/>
    <cellStyle name="40% - Accent5 22 26" xfId="26377"/>
    <cellStyle name="40% - Accent5 22 27" xfId="28430"/>
    <cellStyle name="40% - Accent5 22 28" xfId="26124"/>
    <cellStyle name="40% - Accent5 22 29" xfId="26452"/>
    <cellStyle name="40% - Accent5 22 3" xfId="5814"/>
    <cellStyle name="40% - Accent5 22 30" xfId="25763"/>
    <cellStyle name="40% - Accent5 22 31" xfId="30943"/>
    <cellStyle name="40% - Accent5 22 4" xfId="5815"/>
    <cellStyle name="40% - Accent5 22 5" xfId="5816"/>
    <cellStyle name="40% - Accent5 22 6" xfId="22866"/>
    <cellStyle name="40% - Accent5 22 7" xfId="23756"/>
    <cellStyle name="40% - Accent5 22 8" xfId="24231"/>
    <cellStyle name="40% - Accent5 22 9" xfId="24704"/>
    <cellStyle name="40% - Accent5 22_Upload" xfId="1360"/>
    <cellStyle name="40% - Accent5 23" xfId="1361"/>
    <cellStyle name="40% - Accent5 23 10" xfId="25453"/>
    <cellStyle name="40% - Accent5 23 11" xfId="25662"/>
    <cellStyle name="40% - Accent5 23 12" xfId="27986"/>
    <cellStyle name="40% - Accent5 23 13" xfId="25596"/>
    <cellStyle name="40% - Accent5 23 14" xfId="28004"/>
    <cellStyle name="40% - Accent5 23 15" xfId="27641"/>
    <cellStyle name="40% - Accent5 23 16" xfId="25952"/>
    <cellStyle name="40% - Accent5 23 17" xfId="26870"/>
    <cellStyle name="40% - Accent5 23 18" xfId="28204"/>
    <cellStyle name="40% - Accent5 23 19" xfId="28463"/>
    <cellStyle name="40% - Accent5 23 2" xfId="1362"/>
    <cellStyle name="40% - Accent5 23 2 2" xfId="23759"/>
    <cellStyle name="40% - Accent5 23 20" xfId="28707"/>
    <cellStyle name="40% - Accent5 23 21" xfId="28968"/>
    <cellStyle name="40% - Accent5 23 22" xfId="29217"/>
    <cellStyle name="40% - Accent5 23 23" xfId="26178"/>
    <cellStyle name="40% - Accent5 23 24" xfId="29522"/>
    <cellStyle name="40% - Accent5 23 25" xfId="26191"/>
    <cellStyle name="40% - Accent5 23 26" xfId="28512"/>
    <cellStyle name="40% - Accent5 23 27" xfId="29237"/>
    <cellStyle name="40% - Accent5 23 28" xfId="30537"/>
    <cellStyle name="40% - Accent5 23 29" xfId="27389"/>
    <cellStyle name="40% - Accent5 23 3" xfId="5820"/>
    <cellStyle name="40% - Accent5 23 30" xfId="30897"/>
    <cellStyle name="40% - Accent5 23 31" xfId="31065"/>
    <cellStyle name="40% - Accent5 23 4" xfId="5821"/>
    <cellStyle name="40% - Accent5 23 5" xfId="5822"/>
    <cellStyle name="40% - Accent5 23 6" xfId="22865"/>
    <cellStyle name="40% - Accent5 23 7" xfId="23758"/>
    <cellStyle name="40% - Accent5 23 8" xfId="24232"/>
    <cellStyle name="40% - Accent5 23 9" xfId="24705"/>
    <cellStyle name="40% - Accent5 23_Upload" xfId="1363"/>
    <cellStyle name="40% - Accent5 24" xfId="1364"/>
    <cellStyle name="40% - Accent5 24 10" xfId="25455"/>
    <cellStyle name="40% - Accent5 24 11" xfId="25660"/>
    <cellStyle name="40% - Accent5 24 12" xfId="27987"/>
    <cellStyle name="40% - Accent5 24 13" xfId="26978"/>
    <cellStyle name="40% - Accent5 24 14" xfId="25094"/>
    <cellStyle name="40% - Accent5 24 15" xfId="27733"/>
    <cellStyle name="40% - Accent5 24 16" xfId="27559"/>
    <cellStyle name="40% - Accent5 24 17" xfId="24884"/>
    <cellStyle name="40% - Accent5 24 18" xfId="27193"/>
    <cellStyle name="40% - Accent5 24 19" xfId="27409"/>
    <cellStyle name="40% - Accent5 24 2" xfId="1365"/>
    <cellStyle name="40% - Accent5 24 2 2" xfId="23761"/>
    <cellStyle name="40% - Accent5 24 20" xfId="27430"/>
    <cellStyle name="40% - Accent5 24 21" xfId="24926"/>
    <cellStyle name="40% - Accent5 24 22" xfId="27429"/>
    <cellStyle name="40% - Accent5 24 23" xfId="29819"/>
    <cellStyle name="40% - Accent5 24 24" xfId="29694"/>
    <cellStyle name="40% - Accent5 24 25" xfId="30017"/>
    <cellStyle name="40% - Accent5 24 26" xfId="28171"/>
    <cellStyle name="40% - Accent5 24 27" xfId="28666"/>
    <cellStyle name="40% - Accent5 24 28" xfId="30057"/>
    <cellStyle name="40% - Accent5 24 29" xfId="27502"/>
    <cellStyle name="40% - Accent5 24 3" xfId="5826"/>
    <cellStyle name="40% - Accent5 24 30" xfId="29942"/>
    <cellStyle name="40% - Accent5 24 31" xfId="24845"/>
    <cellStyle name="40% - Accent5 24 4" xfId="5827"/>
    <cellStyle name="40% - Accent5 24 5" xfId="5828"/>
    <cellStyle name="40% - Accent5 24 6" xfId="22864"/>
    <cellStyle name="40% - Accent5 24 7" xfId="23760"/>
    <cellStyle name="40% - Accent5 24 8" xfId="24233"/>
    <cellStyle name="40% - Accent5 24 9" xfId="24706"/>
    <cellStyle name="40% - Accent5 24_Upload" xfId="1366"/>
    <cellStyle name="40% - Accent5 25" xfId="1367"/>
    <cellStyle name="40% - Accent5 25 10" xfId="25457"/>
    <cellStyle name="40% - Accent5 25 11" xfId="25658"/>
    <cellStyle name="40% - Accent5 25 12" xfId="25505"/>
    <cellStyle name="40% - Accent5 25 13" xfId="27098"/>
    <cellStyle name="40% - Accent5 25 14" xfId="25095"/>
    <cellStyle name="40% - Accent5 25 15" xfId="25294"/>
    <cellStyle name="40% - Accent5 25 16" xfId="28098"/>
    <cellStyle name="40% - Accent5 25 17" xfId="28353"/>
    <cellStyle name="40% - Accent5 25 18" xfId="28601"/>
    <cellStyle name="40% - Accent5 25 19" xfId="28847"/>
    <cellStyle name="40% - Accent5 25 2" xfId="1368"/>
    <cellStyle name="40% - Accent5 25 2 2" xfId="23763"/>
    <cellStyle name="40% - Accent5 25 20" xfId="29108"/>
    <cellStyle name="40% - Accent5 25 21" xfId="29358"/>
    <cellStyle name="40% - Accent5 25 22" xfId="29594"/>
    <cellStyle name="40% - Accent5 25 23" xfId="30601"/>
    <cellStyle name="40% - Accent5 25 24" xfId="27829"/>
    <cellStyle name="40% - Accent5 25 25" xfId="29629"/>
    <cellStyle name="40% - Accent5 25 26" xfId="27246"/>
    <cellStyle name="40% - Accent5 25 27" xfId="29925"/>
    <cellStyle name="40% - Accent5 25 28" xfId="30822"/>
    <cellStyle name="40% - Accent5 25 29" xfId="30997"/>
    <cellStyle name="40% - Accent5 25 3" xfId="5832"/>
    <cellStyle name="40% - Accent5 25 30" xfId="31161"/>
    <cellStyle name="40% - Accent5 25 31" xfId="31306"/>
    <cellStyle name="40% - Accent5 25 4" xfId="5833"/>
    <cellStyle name="40% - Accent5 25 5" xfId="5834"/>
    <cellStyle name="40% - Accent5 25 6" xfId="22863"/>
    <cellStyle name="40% - Accent5 25 7" xfId="23762"/>
    <cellStyle name="40% - Accent5 25 8" xfId="24234"/>
    <cellStyle name="40% - Accent5 25 9" xfId="24707"/>
    <cellStyle name="40% - Accent5 25_Upload" xfId="1369"/>
    <cellStyle name="40% - Accent5 26" xfId="1370"/>
    <cellStyle name="40% - Accent5 26 10" xfId="25459"/>
    <cellStyle name="40% - Accent5 26 11" xfId="25656"/>
    <cellStyle name="40% - Accent5 26 12" xfId="25506"/>
    <cellStyle name="40% - Accent5 26 13" xfId="28290"/>
    <cellStyle name="40% - Accent5 26 14" xfId="28547"/>
    <cellStyle name="40% - Accent5 26 15" xfId="28792"/>
    <cellStyle name="40% - Accent5 26 16" xfId="29054"/>
    <cellStyle name="40% - Accent5 26 17" xfId="29301"/>
    <cellStyle name="40% - Accent5 26 18" xfId="29538"/>
    <cellStyle name="40% - Accent5 26 19" xfId="29768"/>
    <cellStyle name="40% - Accent5 26 2" xfId="1371"/>
    <cellStyle name="40% - Accent5 26 2 2" xfId="23765"/>
    <cellStyle name="40% - Accent5 26 20" xfId="29987"/>
    <cellStyle name="40% - Accent5 26 21" xfId="30190"/>
    <cellStyle name="40% - Accent5 26 22" xfId="30404"/>
    <cellStyle name="40% - Accent5 26 23" xfId="30604"/>
    <cellStyle name="40% - Accent5 26 24" xfId="30035"/>
    <cellStyle name="40% - Accent5 26 25" xfId="30958"/>
    <cellStyle name="40% - Accent5 26 26" xfId="31123"/>
    <cellStyle name="40% - Accent5 26 27" xfId="31272"/>
    <cellStyle name="40% - Accent5 26 28" xfId="31407"/>
    <cellStyle name="40% - Accent5 26 29" xfId="31523"/>
    <cellStyle name="40% - Accent5 26 3" xfId="5838"/>
    <cellStyle name="40% - Accent5 26 30" xfId="31624"/>
    <cellStyle name="40% - Accent5 26 31" xfId="31717"/>
    <cellStyle name="40% - Accent5 26 4" xfId="5839"/>
    <cellStyle name="40% - Accent5 26 5" xfId="5840"/>
    <cellStyle name="40% - Accent5 26 6" xfId="22862"/>
    <cellStyle name="40% - Accent5 26 7" xfId="23764"/>
    <cellStyle name="40% - Accent5 26 8" xfId="24235"/>
    <cellStyle name="40% - Accent5 26 9" xfId="24708"/>
    <cellStyle name="40% - Accent5 26_Upload" xfId="1372"/>
    <cellStyle name="40% - Accent5 27" xfId="1373"/>
    <cellStyle name="40% - Accent5 27 10" xfId="25461"/>
    <cellStyle name="40% - Accent5 27 11" xfId="25654"/>
    <cellStyle name="40% - Accent5 27 12" xfId="25507"/>
    <cellStyle name="40% - Accent5 27 13" xfId="28293"/>
    <cellStyle name="40% - Accent5 27 14" xfId="28550"/>
    <cellStyle name="40% - Accent5 27 15" xfId="28795"/>
    <cellStyle name="40% - Accent5 27 16" xfId="29057"/>
    <cellStyle name="40% - Accent5 27 17" xfId="29304"/>
    <cellStyle name="40% - Accent5 27 18" xfId="29541"/>
    <cellStyle name="40% - Accent5 27 19" xfId="29771"/>
    <cellStyle name="40% - Accent5 27 2" xfId="1374"/>
    <cellStyle name="40% - Accent5 27 2 2" xfId="23767"/>
    <cellStyle name="40% - Accent5 27 20" xfId="29990"/>
    <cellStyle name="40% - Accent5 27 21" xfId="30192"/>
    <cellStyle name="40% - Accent5 27 22" xfId="30407"/>
    <cellStyle name="40% - Accent5 27 23" xfId="27244"/>
    <cellStyle name="40% - Accent5 27 24" xfId="30783"/>
    <cellStyle name="40% - Accent5 27 25" xfId="30961"/>
    <cellStyle name="40% - Accent5 27 26" xfId="31126"/>
    <cellStyle name="40% - Accent5 27 27" xfId="31275"/>
    <cellStyle name="40% - Accent5 27 28" xfId="31410"/>
    <cellStyle name="40% - Accent5 27 29" xfId="31526"/>
    <cellStyle name="40% - Accent5 27 3" xfId="5844"/>
    <cellStyle name="40% - Accent5 27 30" xfId="31625"/>
    <cellStyle name="40% - Accent5 27 31" xfId="31718"/>
    <cellStyle name="40% - Accent5 27 4" xfId="5845"/>
    <cellStyle name="40% - Accent5 27 5" xfId="5846"/>
    <cellStyle name="40% - Accent5 27 6" xfId="22861"/>
    <cellStyle name="40% - Accent5 27 7" xfId="23766"/>
    <cellStyle name="40% - Accent5 27 8" xfId="24236"/>
    <cellStyle name="40% - Accent5 27 9" xfId="24709"/>
    <cellStyle name="40% - Accent5 27_Upload" xfId="1375"/>
    <cellStyle name="40% - Accent5 28" xfId="1376"/>
    <cellStyle name="40% - Accent5 28 2" xfId="23768"/>
    <cellStyle name="40% - Accent5 29" xfId="24795"/>
    <cellStyle name="40% - Accent5 3" xfId="1377"/>
    <cellStyle name="40% - Accent5 3 10" xfId="1378"/>
    <cellStyle name="40% - Accent5 3 11" xfId="1379"/>
    <cellStyle name="40% - Accent5 3 12" xfId="1380"/>
    <cellStyle name="40% - Accent5 3 13" xfId="5848"/>
    <cellStyle name="40% - Accent5 3 14" xfId="5852"/>
    <cellStyle name="40% - Accent5 3 15" xfId="5853"/>
    <cellStyle name="40% - Accent5 3 16" xfId="5854"/>
    <cellStyle name="40% - Accent5 3 17" xfId="5855"/>
    <cellStyle name="40% - Accent5 3 18" xfId="5856"/>
    <cellStyle name="40% - Accent5 3 19" xfId="5857"/>
    <cellStyle name="40% - Accent5 3 2" xfId="1381"/>
    <cellStyle name="40% - Accent5 3 2 2" xfId="23769"/>
    <cellStyle name="40% - Accent5 3 20" xfId="5859"/>
    <cellStyle name="40% - Accent5 3 21" xfId="5860"/>
    <cellStyle name="40% - Accent5 3 22" xfId="5861"/>
    <cellStyle name="40% - Accent5 3 23" xfId="5862"/>
    <cellStyle name="40% - Accent5 3 24" xfId="5863"/>
    <cellStyle name="40% - Accent5 3 25" xfId="5864"/>
    <cellStyle name="40% - Accent5 3 26" xfId="10023"/>
    <cellStyle name="40% - Accent5 3 27" xfId="10000"/>
    <cellStyle name="40% - Accent5 3 28" xfId="10024"/>
    <cellStyle name="40% - Accent5 3 29" xfId="9999"/>
    <cellStyle name="40% - Accent5 3 3" xfId="1382"/>
    <cellStyle name="40% - Accent5 3 3 2" xfId="23770"/>
    <cellStyle name="40% - Accent5 3 30" xfId="10025"/>
    <cellStyle name="40% - Accent5 3 31" xfId="9998"/>
    <cellStyle name="40% - Accent5 3 32" xfId="10026"/>
    <cellStyle name="40% - Accent5 3 33" xfId="10001"/>
    <cellStyle name="40% - Accent5 3 34" xfId="10027"/>
    <cellStyle name="40% - Accent5 3 35" xfId="10002"/>
    <cellStyle name="40% - Accent5 3 36" xfId="22040"/>
    <cellStyle name="40% - Accent5 3 37" xfId="22047"/>
    <cellStyle name="40% - Accent5 3 38" xfId="22244"/>
    <cellStyle name="40% - Accent5 3 39" xfId="22275"/>
    <cellStyle name="40% - Accent5 3 4" xfId="1383"/>
    <cellStyle name="40% - Accent5 3 4 2" xfId="23771"/>
    <cellStyle name="40% - Accent5 3 40" xfId="22243"/>
    <cellStyle name="40% - Accent5 3 41" xfId="22276"/>
    <cellStyle name="40% - Accent5 3 42" xfId="22242"/>
    <cellStyle name="40% - Accent5 3 43" xfId="22277"/>
    <cellStyle name="40% - Accent5 3 44" xfId="22241"/>
    <cellStyle name="40% - Accent5 3 45" xfId="22278"/>
    <cellStyle name="40% - Accent5 3 46" xfId="22240"/>
    <cellStyle name="40% - Accent5 3 47" xfId="22279"/>
    <cellStyle name="40% - Accent5 3 48" xfId="22515"/>
    <cellStyle name="40% - Accent5 3 49" xfId="22595"/>
    <cellStyle name="40% - Accent5 3 5" xfId="1384"/>
    <cellStyle name="40% - Accent5 3 5 2" xfId="23772"/>
    <cellStyle name="40% - Accent5 3 50" xfId="22557"/>
    <cellStyle name="40% - Accent5 3 51" xfId="22564"/>
    <cellStyle name="40% - Accent5 3 52" xfId="22567"/>
    <cellStyle name="40% - Accent5 3 53" xfId="22703"/>
    <cellStyle name="40% - Accent5 3 54" xfId="22765"/>
    <cellStyle name="40% - Accent5 3 55" xfId="22780"/>
    <cellStyle name="40% - Accent5 3 56" xfId="22845"/>
    <cellStyle name="40% - Accent5 3 57" xfId="22823"/>
    <cellStyle name="40% - Accent5 3 58" xfId="23901"/>
    <cellStyle name="40% - Accent5 3 59" xfId="23908"/>
    <cellStyle name="40% - Accent5 3 6" xfId="1385"/>
    <cellStyle name="40% - Accent5 3 6 2" xfId="23773"/>
    <cellStyle name="40% - Accent5 3 60" xfId="23955"/>
    <cellStyle name="40% - Accent5 3 61" xfId="24011"/>
    <cellStyle name="40% - Accent5 3 62" xfId="24261"/>
    <cellStyle name="40% - Accent5 3 63" xfId="24334"/>
    <cellStyle name="40% - Accent5 3 64" xfId="24414"/>
    <cellStyle name="40% - Accent5 3 65" xfId="24369"/>
    <cellStyle name="40% - Accent5 3 66" xfId="24387"/>
    <cellStyle name="40% - Accent5 3 67" xfId="24776"/>
    <cellStyle name="40% - Accent5 3 68" xfId="28039"/>
    <cellStyle name="40% - Accent5 3 69" xfId="26266"/>
    <cellStyle name="40% - Accent5 3 7" xfId="1386"/>
    <cellStyle name="40% - Accent5 3 70" xfId="26883"/>
    <cellStyle name="40% - Accent5 3 71" xfId="28116"/>
    <cellStyle name="40% - Accent5 3 72" xfId="28374"/>
    <cellStyle name="40% - Accent5 3 73" xfId="28622"/>
    <cellStyle name="40% - Accent5 3 74" xfId="28871"/>
    <cellStyle name="40% - Accent5 3 75" xfId="29127"/>
    <cellStyle name="40% - Accent5 3 76" xfId="30603"/>
    <cellStyle name="40% - Accent5 3 77" xfId="26313"/>
    <cellStyle name="40% - Accent5 3 78" xfId="29161"/>
    <cellStyle name="40% - Accent5 3 79" xfId="27727"/>
    <cellStyle name="40% - Accent5 3 8" xfId="1387"/>
    <cellStyle name="40% - Accent5 3 80" xfId="30074"/>
    <cellStyle name="40% - Accent5 3 81" xfId="26728"/>
    <cellStyle name="40% - Accent5 3 82" xfId="30654"/>
    <cellStyle name="40% - Accent5 3 83" xfId="30831"/>
    <cellStyle name="40% - Accent5 3 84" xfId="31005"/>
    <cellStyle name="40% - Accent5 3 85" xfId="31769"/>
    <cellStyle name="40% - Accent5 3 86" xfId="31850"/>
    <cellStyle name="40% - Accent5 3 87" xfId="31788"/>
    <cellStyle name="40% - Accent5 3 88" xfId="31858"/>
    <cellStyle name="40% - Accent5 3 89" xfId="31931"/>
    <cellStyle name="40% - Accent5 3 9" xfId="1388"/>
    <cellStyle name="40% - Accent5 3 90" xfId="31958"/>
    <cellStyle name="40% - Accent5 3_Pricing" xfId="5872"/>
    <cellStyle name="40% - Accent5 4" xfId="1389"/>
    <cellStyle name="40% - Accent5 4 10" xfId="5874"/>
    <cellStyle name="40% - Accent5 4 11" xfId="5875"/>
    <cellStyle name="40% - Accent5 4 12" xfId="5876"/>
    <cellStyle name="40% - Accent5 4 13" xfId="5877"/>
    <cellStyle name="40% - Accent5 4 14" xfId="5878"/>
    <cellStyle name="40% - Accent5 4 15" xfId="5879"/>
    <cellStyle name="40% - Accent5 4 16" xfId="5880"/>
    <cellStyle name="40% - Accent5 4 17" xfId="5881"/>
    <cellStyle name="40% - Accent5 4 18" xfId="5882"/>
    <cellStyle name="40% - Accent5 4 19" xfId="5883"/>
    <cellStyle name="40% - Accent5 4 2" xfId="1390"/>
    <cellStyle name="40% - Accent5 4 2 2" xfId="23774"/>
    <cellStyle name="40% - Accent5 4 20" xfId="5885"/>
    <cellStyle name="40% - Accent5 4 21" xfId="5886"/>
    <cellStyle name="40% - Accent5 4 22" xfId="5887"/>
    <cellStyle name="40% - Accent5 4 23" xfId="24710"/>
    <cellStyle name="40% - Accent5 4 24" xfId="25468"/>
    <cellStyle name="40% - Accent5 4 25" xfId="25648"/>
    <cellStyle name="40% - Accent5 4 26" xfId="27992"/>
    <cellStyle name="40% - Accent5 4 27" xfId="25158"/>
    <cellStyle name="40% - Accent5 4 28" xfId="27248"/>
    <cellStyle name="40% - Accent5 4 29" xfId="27780"/>
    <cellStyle name="40% - Accent5 4 3" xfId="1391"/>
    <cellStyle name="40% - Accent5 4 3 2" xfId="23775"/>
    <cellStyle name="40% - Accent5 4 30" xfId="25819"/>
    <cellStyle name="40% - Accent5 4 31" xfId="26701"/>
    <cellStyle name="40% - Accent5 4 32" xfId="28242"/>
    <cellStyle name="40% - Accent5 4 33" xfId="28501"/>
    <cellStyle name="40% - Accent5 4 34" xfId="28745"/>
    <cellStyle name="40% - Accent5 4 35" xfId="29007"/>
    <cellStyle name="40% - Accent5 4 36" xfId="29255"/>
    <cellStyle name="40% - Accent5 4 37" xfId="27365"/>
    <cellStyle name="40% - Accent5 4 38" xfId="30785"/>
    <cellStyle name="40% - Accent5 4 39" xfId="28669"/>
    <cellStyle name="40% - Accent5 4 4" xfId="1392"/>
    <cellStyle name="40% - Accent5 4 40" xfId="25306"/>
    <cellStyle name="40% - Accent5 4 41" xfId="27939"/>
    <cellStyle name="40% - Accent5 4 42" xfId="30565"/>
    <cellStyle name="40% - Accent5 4 43" xfId="26921"/>
    <cellStyle name="40% - Accent5 4 44" xfId="30923"/>
    <cellStyle name="40% - Accent5 4 45" xfId="31090"/>
    <cellStyle name="40% - Accent5 4 5" xfId="1393"/>
    <cellStyle name="40% - Accent5 4 6" xfId="1394"/>
    <cellStyle name="40% - Accent5 4 7" xfId="1395"/>
    <cellStyle name="40% - Accent5 4 8" xfId="1396"/>
    <cellStyle name="40% - Accent5 4 9" xfId="1397"/>
    <cellStyle name="40% - Accent5 5" xfId="1398"/>
    <cellStyle name="40% - Accent5 5 10" xfId="5896"/>
    <cellStyle name="40% - Accent5 5 11" xfId="5897"/>
    <cellStyle name="40% - Accent5 5 12" xfId="5898"/>
    <cellStyle name="40% - Accent5 5 13" xfId="5899"/>
    <cellStyle name="40% - Accent5 5 14" xfId="5900"/>
    <cellStyle name="40% - Accent5 5 15" xfId="5901"/>
    <cellStyle name="40% - Accent5 5 16" xfId="5902"/>
    <cellStyle name="40% - Accent5 5 17" xfId="5903"/>
    <cellStyle name="40% - Accent5 5 18" xfId="5904"/>
    <cellStyle name="40% - Accent5 5 19" xfId="5905"/>
    <cellStyle name="40% - Accent5 5 2" xfId="1399"/>
    <cellStyle name="40% - Accent5 5 2 2" xfId="23776"/>
    <cellStyle name="40% - Accent5 5 20" xfId="5907"/>
    <cellStyle name="40% - Accent5 5 21" xfId="5908"/>
    <cellStyle name="40% - Accent5 5 22" xfId="5909"/>
    <cellStyle name="40% - Accent5 5 23" xfId="24711"/>
    <cellStyle name="40% - Accent5 5 24" xfId="25471"/>
    <cellStyle name="40% - Accent5 5 25" xfId="25645"/>
    <cellStyle name="40% - Accent5 5 26" xfId="26720"/>
    <cellStyle name="40% - Accent5 5 27" xfId="28294"/>
    <cellStyle name="40% - Accent5 5 28" xfId="28551"/>
    <cellStyle name="40% - Accent5 5 29" xfId="28796"/>
    <cellStyle name="40% - Accent5 5 3" xfId="1400"/>
    <cellStyle name="40% - Accent5 5 3 2" xfId="23777"/>
    <cellStyle name="40% - Accent5 5 30" xfId="29058"/>
    <cellStyle name="40% - Accent5 5 31" xfId="29305"/>
    <cellStyle name="40% - Accent5 5 32" xfId="29542"/>
    <cellStyle name="40% - Accent5 5 33" xfId="29772"/>
    <cellStyle name="40% - Accent5 5 34" xfId="29991"/>
    <cellStyle name="40% - Accent5 5 35" xfId="30193"/>
    <cellStyle name="40% - Accent5 5 36" xfId="30408"/>
    <cellStyle name="40% - Accent5 5 37" xfId="30608"/>
    <cellStyle name="40% - Accent5 5 38" xfId="29404"/>
    <cellStyle name="40% - Accent5 5 39" xfId="30962"/>
    <cellStyle name="40% - Accent5 5 4" xfId="1401"/>
    <cellStyle name="40% - Accent5 5 40" xfId="31127"/>
    <cellStyle name="40% - Accent5 5 41" xfId="31276"/>
    <cellStyle name="40% - Accent5 5 42" xfId="31411"/>
    <cellStyle name="40% - Accent5 5 43" xfId="31527"/>
    <cellStyle name="40% - Accent5 5 44" xfId="31626"/>
    <cellStyle name="40% - Accent5 5 45" xfId="31719"/>
    <cellStyle name="40% - Accent5 5 5" xfId="1402"/>
    <cellStyle name="40% - Accent5 5 6" xfId="1403"/>
    <cellStyle name="40% - Accent5 5 7" xfId="1404"/>
    <cellStyle name="40% - Accent5 5 8" xfId="1405"/>
    <cellStyle name="40% - Accent5 5 9" xfId="1406"/>
    <cellStyle name="40% - Accent5 6" xfId="1407"/>
    <cellStyle name="40% - Accent5 6 10" xfId="5918"/>
    <cellStyle name="40% - Accent5 6 11" xfId="5919"/>
    <cellStyle name="40% - Accent5 6 12" xfId="5920"/>
    <cellStyle name="40% - Accent5 6 13" xfId="5921"/>
    <cellStyle name="40% - Accent5 6 14" xfId="5922"/>
    <cellStyle name="40% - Accent5 6 15" xfId="5923"/>
    <cellStyle name="40% - Accent5 6 16" xfId="5924"/>
    <cellStyle name="40% - Accent5 6 17" xfId="5925"/>
    <cellStyle name="40% - Accent5 6 18" xfId="5926"/>
    <cellStyle name="40% - Accent5 6 19" xfId="5927"/>
    <cellStyle name="40% - Accent5 6 2" xfId="1408"/>
    <cellStyle name="40% - Accent5 6 2 2" xfId="23778"/>
    <cellStyle name="40% - Accent5 6 20" xfId="5929"/>
    <cellStyle name="40% - Accent5 6 21" xfId="5930"/>
    <cellStyle name="40% - Accent5 6 22" xfId="5931"/>
    <cellStyle name="40% - Accent5 6 23" xfId="24712"/>
    <cellStyle name="40% - Accent5 6 24" xfId="25474"/>
    <cellStyle name="40% - Accent5 6 25" xfId="25642"/>
    <cellStyle name="40% - Accent5 6 26" xfId="25513"/>
    <cellStyle name="40% - Accent5 6 27" xfId="25165"/>
    <cellStyle name="40% - Accent5 6 28" xfId="25944"/>
    <cellStyle name="40% - Accent5 6 29" xfId="26868"/>
    <cellStyle name="40% - Accent5 6 3" xfId="1409"/>
    <cellStyle name="40% - Accent5 6 3 2" xfId="23779"/>
    <cellStyle name="40% - Accent5 6 30" xfId="28209"/>
    <cellStyle name="40% - Accent5 6 31" xfId="28468"/>
    <cellStyle name="40% - Accent5 6 32" xfId="28712"/>
    <cellStyle name="40% - Accent5 6 33" xfId="28972"/>
    <cellStyle name="40% - Accent5 6 34" xfId="29222"/>
    <cellStyle name="40% - Accent5 6 35" xfId="29465"/>
    <cellStyle name="40% - Accent5 6 36" xfId="29699"/>
    <cellStyle name="40% - Accent5 6 37" xfId="28651"/>
    <cellStyle name="40% - Accent5 6 38" xfId="29097"/>
    <cellStyle name="40% - Accent5 6 39" xfId="29981"/>
    <cellStyle name="40% - Accent5 6 4" xfId="1410"/>
    <cellStyle name="40% - Accent5 6 40" xfId="27477"/>
    <cellStyle name="40% - Accent5 6 41" xfId="30717"/>
    <cellStyle name="40% - Accent5 6 42" xfId="30901"/>
    <cellStyle name="40% - Accent5 6 43" xfId="31069"/>
    <cellStyle name="40% - Accent5 6 44" xfId="31224"/>
    <cellStyle name="40% - Accent5 6 45" xfId="31361"/>
    <cellStyle name="40% - Accent5 6 5" xfId="1411"/>
    <cellStyle name="40% - Accent5 6 6" xfId="1412"/>
    <cellStyle name="40% - Accent5 6 7" xfId="1413"/>
    <cellStyle name="40% - Accent5 6 8" xfId="1414"/>
    <cellStyle name="40% - Accent5 6 9" xfId="1415"/>
    <cellStyle name="40% - Accent5 7" xfId="1416"/>
    <cellStyle name="40% - Accent5 7 10" xfId="5940"/>
    <cellStyle name="40% - Accent5 7 11" xfId="5941"/>
    <cellStyle name="40% - Accent5 7 12" xfId="5942"/>
    <cellStyle name="40% - Accent5 7 13" xfId="5943"/>
    <cellStyle name="40% - Accent5 7 14" xfId="5944"/>
    <cellStyle name="40% - Accent5 7 15" xfId="5945"/>
    <cellStyle name="40% - Accent5 7 16" xfId="5946"/>
    <cellStyle name="40% - Accent5 7 17" xfId="5947"/>
    <cellStyle name="40% - Accent5 7 18" xfId="5948"/>
    <cellStyle name="40% - Accent5 7 19" xfId="5949"/>
    <cellStyle name="40% - Accent5 7 2" xfId="1417"/>
    <cellStyle name="40% - Accent5 7 2 2" xfId="23780"/>
    <cellStyle name="40% - Accent5 7 20" xfId="5951"/>
    <cellStyle name="40% - Accent5 7 21" xfId="5952"/>
    <cellStyle name="40% - Accent5 7 22" xfId="5953"/>
    <cellStyle name="40% - Accent5 7 23" xfId="24713"/>
    <cellStyle name="40% - Accent5 7 24" xfId="25476"/>
    <cellStyle name="40% - Accent5 7 25" xfId="25639"/>
    <cellStyle name="40% - Accent5 7 26" xfId="26305"/>
    <cellStyle name="40% - Accent5 7 27" xfId="27791"/>
    <cellStyle name="40% - Accent5 7 28" xfId="27717"/>
    <cellStyle name="40% - Accent5 7 29" xfId="27268"/>
    <cellStyle name="40% - Accent5 7 3" xfId="1418"/>
    <cellStyle name="40% - Accent5 7 3 2" xfId="23781"/>
    <cellStyle name="40% - Accent5 7 30" xfId="26040"/>
    <cellStyle name="40% - Accent5 7 31" xfId="27873"/>
    <cellStyle name="40% - Accent5 7 32" xfId="28176"/>
    <cellStyle name="40% - Accent5 7 33" xfId="28436"/>
    <cellStyle name="40% - Accent5 7 34" xfId="28680"/>
    <cellStyle name="40% - Accent5 7 35" xfId="28938"/>
    <cellStyle name="40% - Accent5 7 36" xfId="29189"/>
    <cellStyle name="40% - Accent5 7 37" xfId="30607"/>
    <cellStyle name="40% - Accent5 7 38" xfId="30460"/>
    <cellStyle name="40% - Accent5 7 39" xfId="29651"/>
    <cellStyle name="40% - Accent5 7 4" xfId="1419"/>
    <cellStyle name="40% - Accent5 7 40" xfId="27480"/>
    <cellStyle name="40% - Accent5 7 41" xfId="28521"/>
    <cellStyle name="40% - Accent5 7 42" xfId="30512"/>
    <cellStyle name="40% - Accent5 7 43" xfId="25974"/>
    <cellStyle name="40% - Accent5 7 44" xfId="30871"/>
    <cellStyle name="40% - Accent5 7 45" xfId="31042"/>
    <cellStyle name="40% - Accent5 7 5" xfId="1420"/>
    <cellStyle name="40% - Accent5 7 6" xfId="1421"/>
    <cellStyle name="40% - Accent5 7 7" xfId="1422"/>
    <cellStyle name="40% - Accent5 7 8" xfId="1423"/>
    <cellStyle name="40% - Accent5 7 9" xfId="1424"/>
    <cellStyle name="40% - Accent5 8" xfId="1425"/>
    <cellStyle name="40% - Accent5 8 10" xfId="25479"/>
    <cellStyle name="40% - Accent5 8 11" xfId="25636"/>
    <cellStyle name="40% - Accent5 8 12" xfId="26774"/>
    <cellStyle name="40% - Accent5 8 13" xfId="25589"/>
    <cellStyle name="40% - Accent5 8 14" xfId="25528"/>
    <cellStyle name="40% - Accent5 8 15" xfId="26981"/>
    <cellStyle name="40% - Accent5 8 16" xfId="25950"/>
    <cellStyle name="40% - Accent5 8 17" xfId="25416"/>
    <cellStyle name="40% - Accent5 8 18" xfId="28207"/>
    <cellStyle name="40% - Accent5 8 19" xfId="28466"/>
    <cellStyle name="40% - Accent5 8 2" xfId="1426"/>
    <cellStyle name="40% - Accent5 8 2 2" xfId="23783"/>
    <cellStyle name="40% - Accent5 8 20" xfId="28710"/>
    <cellStyle name="40% - Accent5 8 21" xfId="28971"/>
    <cellStyle name="40% - Accent5 8 22" xfId="29220"/>
    <cellStyle name="40% - Accent5 8 23" xfId="25428"/>
    <cellStyle name="40% - Accent5 8 24" xfId="27923"/>
    <cellStyle name="40% - Accent5 8 25" xfId="26579"/>
    <cellStyle name="40% - Accent5 8 26" xfId="30804"/>
    <cellStyle name="40% - Accent5 8 27" xfId="27266"/>
    <cellStyle name="40% - Accent5 8 28" xfId="29905"/>
    <cellStyle name="40% - Accent5 8 29" xfId="30715"/>
    <cellStyle name="40% - Accent5 8 3" xfId="5963"/>
    <cellStyle name="40% - Accent5 8 30" xfId="30900"/>
    <cellStyle name="40% - Accent5 8 31" xfId="31068"/>
    <cellStyle name="40% - Accent5 8 4" xfId="5964"/>
    <cellStyle name="40% - Accent5 8 5" xfId="5965"/>
    <cellStyle name="40% - Accent5 8 6" xfId="22860"/>
    <cellStyle name="40% - Accent5 8 7" xfId="23782"/>
    <cellStyle name="40% - Accent5 8 8" xfId="24237"/>
    <cellStyle name="40% - Accent5 8 9" xfId="24714"/>
    <cellStyle name="40% - Accent5 8_Upload" xfId="1427"/>
    <cellStyle name="40% - Accent5 9" xfId="1428"/>
    <cellStyle name="40% - Accent5 9 10" xfId="25481"/>
    <cellStyle name="40% - Accent5 9 11" xfId="25634"/>
    <cellStyle name="40% - Accent5 9 12" xfId="25515"/>
    <cellStyle name="40% - Accent5 9 13" xfId="26309"/>
    <cellStyle name="40% - Accent5 9 14" xfId="27790"/>
    <cellStyle name="40% - Accent5 9 15" xfId="27718"/>
    <cellStyle name="40% - Accent5 9 16" xfId="25879"/>
    <cellStyle name="40% - Accent5 9 17" xfId="27917"/>
    <cellStyle name="40% - Accent5 9 18" xfId="27615"/>
    <cellStyle name="40% - Accent5 9 19" xfId="25978"/>
    <cellStyle name="40% - Accent5 9 2" xfId="1429"/>
    <cellStyle name="40% - Accent5 9 2 2" xfId="23785"/>
    <cellStyle name="40% - Accent5 9 20" xfId="25407"/>
    <cellStyle name="40% - Accent5 9 21" xfId="27687"/>
    <cellStyle name="40% - Accent5 9 22" xfId="25912"/>
    <cellStyle name="40% - Accent5 9 23" xfId="30610"/>
    <cellStyle name="40% - Accent5 9 24" xfId="29697"/>
    <cellStyle name="40% - Accent5 9 25" xfId="30458"/>
    <cellStyle name="40% - Accent5 9 26" xfId="30128"/>
    <cellStyle name="40% - Accent5 9 27" xfId="30096"/>
    <cellStyle name="40% - Accent5 9 28" xfId="29251"/>
    <cellStyle name="40% - Accent5 9 29" xfId="26576"/>
    <cellStyle name="40% - Accent5 9 3" xfId="5969"/>
    <cellStyle name="40% - Accent5 9 30" xfId="27465"/>
    <cellStyle name="40% - Accent5 9 31" xfId="30528"/>
    <cellStyle name="40% - Accent5 9 4" xfId="5970"/>
    <cellStyle name="40% - Accent5 9 5" xfId="5971"/>
    <cellStyle name="40% - Accent5 9 6" xfId="22859"/>
    <cellStyle name="40% - Accent5 9 7" xfId="23784"/>
    <cellStyle name="40% - Accent5 9 8" xfId="24238"/>
    <cellStyle name="40% - Accent5 9 9" xfId="24715"/>
    <cellStyle name="40% - Accent5 9_Upload" xfId="1430"/>
    <cellStyle name="40% - Accent6" xfId="32028" builtinId="51" customBuiltin="1"/>
    <cellStyle name="40% - Accent6 10" xfId="1431"/>
    <cellStyle name="40% - Accent6 10 10" xfId="25483"/>
    <cellStyle name="40% - Accent6 10 11" xfId="25632"/>
    <cellStyle name="40% - Accent6 10 12" xfId="26735"/>
    <cellStyle name="40% - Accent6 10 13" xfId="28299"/>
    <cellStyle name="40% - Accent6 10 14" xfId="28555"/>
    <cellStyle name="40% - Accent6 10 15" xfId="28800"/>
    <cellStyle name="40% - Accent6 10 16" xfId="29063"/>
    <cellStyle name="40% - Accent6 10 17" xfId="29309"/>
    <cellStyle name="40% - Accent6 10 18" xfId="29547"/>
    <cellStyle name="40% - Accent6 10 19" xfId="29776"/>
    <cellStyle name="40% - Accent6 10 2" xfId="1432"/>
    <cellStyle name="40% - Accent6 10 2 2" xfId="23787"/>
    <cellStyle name="40% - Accent6 10 20" xfId="29996"/>
    <cellStyle name="40% - Accent6 10 21" xfId="30198"/>
    <cellStyle name="40% - Accent6 10 22" xfId="30413"/>
    <cellStyle name="40% - Accent6 10 23" xfId="30611"/>
    <cellStyle name="40% - Accent6 10 24" xfId="26991"/>
    <cellStyle name="40% - Accent6 10 25" xfId="30966"/>
    <cellStyle name="40% - Accent6 10 26" xfId="31131"/>
    <cellStyle name="40% - Accent6 10 27" xfId="31280"/>
    <cellStyle name="40% - Accent6 10 28" xfId="31414"/>
    <cellStyle name="40% - Accent6 10 29" xfId="31530"/>
    <cellStyle name="40% - Accent6 10 3" xfId="5975"/>
    <cellStyle name="40% - Accent6 10 30" xfId="31627"/>
    <cellStyle name="40% - Accent6 10 31" xfId="31720"/>
    <cellStyle name="40% - Accent6 10 4" xfId="5976"/>
    <cellStyle name="40% - Accent6 10 5" xfId="5977"/>
    <cellStyle name="40% - Accent6 10 6" xfId="22858"/>
    <cellStyle name="40% - Accent6 10 7" xfId="23786"/>
    <cellStyle name="40% - Accent6 10 8" xfId="24239"/>
    <cellStyle name="40% - Accent6 10 9" xfId="24716"/>
    <cellStyle name="40% - Accent6 10_Upload" xfId="1433"/>
    <cellStyle name="40% - Accent6 11" xfId="1434"/>
    <cellStyle name="40% - Accent6 11 10" xfId="25484"/>
    <cellStyle name="40% - Accent6 11 11" xfId="25630"/>
    <cellStyle name="40% - Accent6 11 12" xfId="26726"/>
    <cellStyle name="40% - Accent6 11 13" xfId="28300"/>
    <cellStyle name="40% - Accent6 11 14" xfId="28556"/>
    <cellStyle name="40% - Accent6 11 15" xfId="28801"/>
    <cellStyle name="40% - Accent6 11 16" xfId="29064"/>
    <cellStyle name="40% - Accent6 11 17" xfId="29310"/>
    <cellStyle name="40% - Accent6 11 18" xfId="29548"/>
    <cellStyle name="40% - Accent6 11 19" xfId="29777"/>
    <cellStyle name="40% - Accent6 11 2" xfId="1435"/>
    <cellStyle name="40% - Accent6 11 2 2" xfId="23789"/>
    <cellStyle name="40% - Accent6 11 20" xfId="29997"/>
    <cellStyle name="40% - Accent6 11 21" xfId="30199"/>
    <cellStyle name="40% - Accent6 11 22" xfId="30414"/>
    <cellStyle name="40% - Accent6 11 23" xfId="30612"/>
    <cellStyle name="40% - Accent6 11 24" xfId="30788"/>
    <cellStyle name="40% - Accent6 11 25" xfId="30967"/>
    <cellStyle name="40% - Accent6 11 26" xfId="31132"/>
    <cellStyle name="40% - Accent6 11 27" xfId="31281"/>
    <cellStyle name="40% - Accent6 11 28" xfId="31415"/>
    <cellStyle name="40% - Accent6 11 29" xfId="31531"/>
    <cellStyle name="40% - Accent6 11 3" xfId="5981"/>
    <cellStyle name="40% - Accent6 11 30" xfId="31628"/>
    <cellStyle name="40% - Accent6 11 31" xfId="31721"/>
    <cellStyle name="40% - Accent6 11 4" xfId="5982"/>
    <cellStyle name="40% - Accent6 11 5" xfId="5983"/>
    <cellStyle name="40% - Accent6 11 6" xfId="22857"/>
    <cellStyle name="40% - Accent6 11 7" xfId="23788"/>
    <cellStyle name="40% - Accent6 11 8" xfId="24240"/>
    <cellStyle name="40% - Accent6 11 9" xfId="24717"/>
    <cellStyle name="40% - Accent6 11_Upload" xfId="1436"/>
    <cellStyle name="40% - Accent6 12" xfId="1437"/>
    <cellStyle name="40% - Accent6 12 10" xfId="25486"/>
    <cellStyle name="40% - Accent6 12 11" xfId="25628"/>
    <cellStyle name="40% - Accent6 12 12" xfId="27995"/>
    <cellStyle name="40% - Accent6 12 13" xfId="28301"/>
    <cellStyle name="40% - Accent6 12 14" xfId="28557"/>
    <cellStyle name="40% - Accent6 12 15" xfId="28802"/>
    <cellStyle name="40% - Accent6 12 16" xfId="29065"/>
    <cellStyle name="40% - Accent6 12 17" xfId="29311"/>
    <cellStyle name="40% - Accent6 12 18" xfId="29549"/>
    <cellStyle name="40% - Accent6 12 19" xfId="29778"/>
    <cellStyle name="40% - Accent6 12 2" xfId="1438"/>
    <cellStyle name="40% - Accent6 12 2 2" xfId="23791"/>
    <cellStyle name="40% - Accent6 12 20" xfId="29998"/>
    <cellStyle name="40% - Accent6 12 21" xfId="30200"/>
    <cellStyle name="40% - Accent6 12 22" xfId="30415"/>
    <cellStyle name="40% - Accent6 12 23" xfId="30613"/>
    <cellStyle name="40% - Accent6 12 24" xfId="30789"/>
    <cellStyle name="40% - Accent6 12 25" xfId="30968"/>
    <cellStyle name="40% - Accent6 12 26" xfId="31133"/>
    <cellStyle name="40% - Accent6 12 27" xfId="31282"/>
    <cellStyle name="40% - Accent6 12 28" xfId="31416"/>
    <cellStyle name="40% - Accent6 12 29" xfId="31532"/>
    <cellStyle name="40% - Accent6 12 3" xfId="5987"/>
    <cellStyle name="40% - Accent6 12 30" xfId="31629"/>
    <cellStyle name="40% - Accent6 12 31" xfId="31722"/>
    <cellStyle name="40% - Accent6 12 4" xfId="5988"/>
    <cellStyle name="40% - Accent6 12 5" xfId="5989"/>
    <cellStyle name="40% - Accent6 12 6" xfId="22856"/>
    <cellStyle name="40% - Accent6 12 7" xfId="23790"/>
    <cellStyle name="40% - Accent6 12 8" xfId="24241"/>
    <cellStyle name="40% - Accent6 12 9" xfId="24718"/>
    <cellStyle name="40% - Accent6 12_Upload" xfId="1439"/>
    <cellStyle name="40% - Accent6 13" xfId="1440"/>
    <cellStyle name="40% - Accent6 13 10" xfId="25488"/>
    <cellStyle name="40% - Accent6 13 11" xfId="25626"/>
    <cellStyle name="40% - Accent6 13 12" xfId="27998"/>
    <cellStyle name="40% - Accent6 13 13" xfId="28302"/>
    <cellStyle name="40% - Accent6 13 14" xfId="28558"/>
    <cellStyle name="40% - Accent6 13 15" xfId="28803"/>
    <cellStyle name="40% - Accent6 13 16" xfId="29066"/>
    <cellStyle name="40% - Accent6 13 17" xfId="29312"/>
    <cellStyle name="40% - Accent6 13 18" xfId="29550"/>
    <cellStyle name="40% - Accent6 13 19" xfId="29779"/>
    <cellStyle name="40% - Accent6 13 2" xfId="1441"/>
    <cellStyle name="40% - Accent6 13 2 2" xfId="23793"/>
    <cellStyle name="40% - Accent6 13 20" xfId="29999"/>
    <cellStyle name="40% - Accent6 13 21" xfId="30201"/>
    <cellStyle name="40% - Accent6 13 22" xfId="30416"/>
    <cellStyle name="40% - Accent6 13 23" xfId="30614"/>
    <cellStyle name="40% - Accent6 13 24" xfId="30790"/>
    <cellStyle name="40% - Accent6 13 25" xfId="30969"/>
    <cellStyle name="40% - Accent6 13 26" xfId="31134"/>
    <cellStyle name="40% - Accent6 13 27" xfId="31283"/>
    <cellStyle name="40% - Accent6 13 28" xfId="31417"/>
    <cellStyle name="40% - Accent6 13 29" xfId="31533"/>
    <cellStyle name="40% - Accent6 13 3" xfId="5993"/>
    <cellStyle name="40% - Accent6 13 30" xfId="31630"/>
    <cellStyle name="40% - Accent6 13 31" xfId="31723"/>
    <cellStyle name="40% - Accent6 13 4" xfId="5994"/>
    <cellStyle name="40% - Accent6 13 5" xfId="5995"/>
    <cellStyle name="40% - Accent6 13 6" xfId="22855"/>
    <cellStyle name="40% - Accent6 13 7" xfId="23792"/>
    <cellStyle name="40% - Accent6 13 8" xfId="24242"/>
    <cellStyle name="40% - Accent6 13 9" xfId="24719"/>
    <cellStyle name="40% - Accent6 13_Upload" xfId="1442"/>
    <cellStyle name="40% - Accent6 14" xfId="1443"/>
    <cellStyle name="40% - Accent6 14 10" xfId="25490"/>
    <cellStyle name="40% - Accent6 14 11" xfId="25624"/>
    <cellStyle name="40% - Accent6 14 12" xfId="26761"/>
    <cellStyle name="40% - Accent6 14 13" xfId="28303"/>
    <cellStyle name="40% - Accent6 14 14" xfId="28559"/>
    <cellStyle name="40% - Accent6 14 15" xfId="28804"/>
    <cellStyle name="40% - Accent6 14 16" xfId="29067"/>
    <cellStyle name="40% - Accent6 14 17" xfId="29313"/>
    <cellStyle name="40% - Accent6 14 18" xfId="29551"/>
    <cellStyle name="40% - Accent6 14 19" xfId="29780"/>
    <cellStyle name="40% - Accent6 14 2" xfId="1444"/>
    <cellStyle name="40% - Accent6 14 2 2" xfId="23795"/>
    <cellStyle name="40% - Accent6 14 20" xfId="30000"/>
    <cellStyle name="40% - Accent6 14 21" xfId="30202"/>
    <cellStyle name="40% - Accent6 14 22" xfId="30417"/>
    <cellStyle name="40% - Accent6 14 23" xfId="30615"/>
    <cellStyle name="40% - Accent6 14 24" xfId="30791"/>
    <cellStyle name="40% - Accent6 14 25" xfId="30970"/>
    <cellStyle name="40% - Accent6 14 26" xfId="31135"/>
    <cellStyle name="40% - Accent6 14 27" xfId="31284"/>
    <cellStyle name="40% - Accent6 14 28" xfId="31418"/>
    <cellStyle name="40% - Accent6 14 29" xfId="31534"/>
    <cellStyle name="40% - Accent6 14 3" xfId="5999"/>
    <cellStyle name="40% - Accent6 14 30" xfId="31631"/>
    <cellStyle name="40% - Accent6 14 31" xfId="31724"/>
    <cellStyle name="40% - Accent6 14 4" xfId="6000"/>
    <cellStyle name="40% - Accent6 14 5" xfId="6001"/>
    <cellStyle name="40% - Accent6 14 6" xfId="22854"/>
    <cellStyle name="40% - Accent6 14 7" xfId="23794"/>
    <cellStyle name="40% - Accent6 14 8" xfId="24243"/>
    <cellStyle name="40% - Accent6 14 9" xfId="24720"/>
    <cellStyle name="40% - Accent6 14_Upload" xfId="1445"/>
    <cellStyle name="40% - Accent6 15" xfId="1446"/>
    <cellStyle name="40% - Accent6 15 10" xfId="25492"/>
    <cellStyle name="40% - Accent6 15 11" xfId="25623"/>
    <cellStyle name="40% - Accent6 15 12" xfId="26770"/>
    <cellStyle name="40% - Accent6 15 13" xfId="28304"/>
    <cellStyle name="40% - Accent6 15 14" xfId="28560"/>
    <cellStyle name="40% - Accent6 15 15" xfId="28805"/>
    <cellStyle name="40% - Accent6 15 16" xfId="29068"/>
    <cellStyle name="40% - Accent6 15 17" xfId="29314"/>
    <cellStyle name="40% - Accent6 15 18" xfId="29552"/>
    <cellStyle name="40% - Accent6 15 19" xfId="29781"/>
    <cellStyle name="40% - Accent6 15 2" xfId="1447"/>
    <cellStyle name="40% - Accent6 15 2 2" xfId="23797"/>
    <cellStyle name="40% - Accent6 15 20" xfId="30001"/>
    <cellStyle name="40% - Accent6 15 21" xfId="30203"/>
    <cellStyle name="40% - Accent6 15 22" xfId="30418"/>
    <cellStyle name="40% - Accent6 15 23" xfId="29575"/>
    <cellStyle name="40% - Accent6 15 24" xfId="30792"/>
    <cellStyle name="40% - Accent6 15 25" xfId="30971"/>
    <cellStyle name="40% - Accent6 15 26" xfId="31136"/>
    <cellStyle name="40% - Accent6 15 27" xfId="31285"/>
    <cellStyle name="40% - Accent6 15 28" xfId="31419"/>
    <cellStyle name="40% - Accent6 15 29" xfId="31535"/>
    <cellStyle name="40% - Accent6 15 3" xfId="6005"/>
    <cellStyle name="40% - Accent6 15 30" xfId="31632"/>
    <cellStyle name="40% - Accent6 15 31" xfId="31725"/>
    <cellStyle name="40% - Accent6 15 4" xfId="6006"/>
    <cellStyle name="40% - Accent6 15 5" xfId="6007"/>
    <cellStyle name="40% - Accent6 15 6" xfId="22853"/>
    <cellStyle name="40% - Accent6 15 7" xfId="23796"/>
    <cellStyle name="40% - Accent6 15 8" xfId="24244"/>
    <cellStyle name="40% - Accent6 15 9" xfId="24721"/>
    <cellStyle name="40% - Accent6 15_Upload" xfId="1448"/>
    <cellStyle name="40% - Accent6 16" xfId="1449"/>
    <cellStyle name="40% - Accent6 16 10" xfId="25494"/>
    <cellStyle name="40% - Accent6 16 11" xfId="25621"/>
    <cellStyle name="40% - Accent6 16 12" xfId="25519"/>
    <cellStyle name="40% - Accent6 16 13" xfId="26982"/>
    <cellStyle name="40% - Accent6 16 14" xfId="27363"/>
    <cellStyle name="40% - Accent6 16 15" xfId="27311"/>
    <cellStyle name="40% - Accent6 16 16" xfId="25272"/>
    <cellStyle name="40% - Accent6 16 17" xfId="28076"/>
    <cellStyle name="40% - Accent6 16 18" xfId="28332"/>
    <cellStyle name="40% - Accent6 16 19" xfId="28583"/>
    <cellStyle name="40% - Accent6 16 2" xfId="1450"/>
    <cellStyle name="40% - Accent6 16 2 2" xfId="23799"/>
    <cellStyle name="40% - Accent6 16 20" xfId="28829"/>
    <cellStyle name="40% - Accent6 16 21" xfId="29087"/>
    <cellStyle name="40% - Accent6 16 22" xfId="29337"/>
    <cellStyle name="40% - Accent6 16 23" xfId="27391"/>
    <cellStyle name="40% - Accent6 16 24" xfId="30793"/>
    <cellStyle name="40% - Accent6 16 25" xfId="30247"/>
    <cellStyle name="40% - Accent6 16 26" xfId="25973"/>
    <cellStyle name="40% - Accent6 16 27" xfId="30244"/>
    <cellStyle name="40% - Accent6 16 28" xfId="30137"/>
    <cellStyle name="40% - Accent6 16 29" xfId="30813"/>
    <cellStyle name="40% - Accent6 16 3" xfId="6011"/>
    <cellStyle name="40% - Accent6 16 30" xfId="30988"/>
    <cellStyle name="40% - Accent6 16 31" xfId="31153"/>
    <cellStyle name="40% - Accent6 16 4" xfId="6012"/>
    <cellStyle name="40% - Accent6 16 5" xfId="6013"/>
    <cellStyle name="40% - Accent6 16 6" xfId="22852"/>
    <cellStyle name="40% - Accent6 16 7" xfId="23798"/>
    <cellStyle name="40% - Accent6 16 8" xfId="24245"/>
    <cellStyle name="40% - Accent6 16 9" xfId="24722"/>
    <cellStyle name="40% - Accent6 16_Upload" xfId="1451"/>
    <cellStyle name="40% - Accent6 17" xfId="1452"/>
    <cellStyle name="40% - Accent6 17 10" xfId="25496"/>
    <cellStyle name="40% - Accent6 17 11" xfId="25619"/>
    <cellStyle name="40% - Accent6 17 12" xfId="26738"/>
    <cellStyle name="40% - Accent6 17 13" xfId="25583"/>
    <cellStyle name="40% - Accent6 17 14" xfId="26743"/>
    <cellStyle name="40% - Accent6 17 15" xfId="26388"/>
    <cellStyle name="40% - Accent6 17 16" xfId="27361"/>
    <cellStyle name="40% - Accent6 17 17" xfId="24953"/>
    <cellStyle name="40% - Accent6 17 18" xfId="26433"/>
    <cellStyle name="40% - Accent6 17 19" xfId="27301"/>
    <cellStyle name="40% - Accent6 17 2" xfId="1453"/>
    <cellStyle name="40% - Accent6 17 2 2" xfId="23801"/>
    <cellStyle name="40% - Accent6 17 20" xfId="27544"/>
    <cellStyle name="40% - Accent6 17 21" xfId="27740"/>
    <cellStyle name="40% - Accent6 17 22" xfId="27168"/>
    <cellStyle name="40% - Accent6 17 23" xfId="28596"/>
    <cellStyle name="40% - Accent6 17 24" xfId="29801"/>
    <cellStyle name="40% - Accent6 17 25" xfId="30627"/>
    <cellStyle name="40% - Accent6 17 26" xfId="28595"/>
    <cellStyle name="40% - Accent6 17 27" xfId="30441"/>
    <cellStyle name="40% - Accent6 17 28" xfId="24971"/>
    <cellStyle name="40% - Accent6 17 29" xfId="30438"/>
    <cellStyle name="40% - Accent6 17 3" xfId="6017"/>
    <cellStyle name="40% - Accent6 17 30" xfId="29202"/>
    <cellStyle name="40% - Accent6 17 31" xfId="29272"/>
    <cellStyle name="40% - Accent6 17 4" xfId="6018"/>
    <cellStyle name="40% - Accent6 17 5" xfId="6019"/>
    <cellStyle name="40% - Accent6 17 6" xfId="22851"/>
    <cellStyle name="40% - Accent6 17 7" xfId="23800"/>
    <cellStyle name="40% - Accent6 17 8" xfId="24246"/>
    <cellStyle name="40% - Accent6 17 9" xfId="24723"/>
    <cellStyle name="40% - Accent6 17_Upload" xfId="1454"/>
    <cellStyle name="40% - Accent6 18" xfId="1455"/>
    <cellStyle name="40% - Accent6 18 10" xfId="25498"/>
    <cellStyle name="40% - Accent6 18 11" xfId="25617"/>
    <cellStyle name="40% - Accent6 18 12" xfId="26729"/>
    <cellStyle name="40% - Accent6 18 13" xfId="25582"/>
    <cellStyle name="40% - Accent6 18 14" xfId="26755"/>
    <cellStyle name="40% - Accent6 18 15" xfId="26387"/>
    <cellStyle name="40% - Accent6 18 16" xfId="26343"/>
    <cellStyle name="40% - Accent6 18 17" xfId="27491"/>
    <cellStyle name="40% - Accent6 18 18" xfId="27038"/>
    <cellStyle name="40% - Accent6 18 19" xfId="27394"/>
    <cellStyle name="40% - Accent6 18 2" xfId="1456"/>
    <cellStyle name="40% - Accent6 18 2 2" xfId="23803"/>
    <cellStyle name="40% - Accent6 18 20" xfId="26903"/>
    <cellStyle name="40% - Accent6 18 21" xfId="28091"/>
    <cellStyle name="40% - Accent6 18 22" xfId="28347"/>
    <cellStyle name="40% - Accent6 18 23" xfId="29660"/>
    <cellStyle name="40% - Accent6 18 24" xfId="26408"/>
    <cellStyle name="40% - Accent6 18 25" xfId="25552"/>
    <cellStyle name="40% - Accent6 18 26" xfId="26375"/>
    <cellStyle name="40% - Accent6 18 27" xfId="28756"/>
    <cellStyle name="40% - Accent6 18 28" xfId="30452"/>
    <cellStyle name="40% - Accent6 18 29" xfId="29880"/>
    <cellStyle name="40% - Accent6 18 3" xfId="6023"/>
    <cellStyle name="40% - Accent6 18 30" xfId="30087"/>
    <cellStyle name="40% - Accent6 18 31" xfId="29954"/>
    <cellStyle name="40% - Accent6 18 4" xfId="6024"/>
    <cellStyle name="40% - Accent6 18 5" xfId="6025"/>
    <cellStyle name="40% - Accent6 18 6" xfId="22850"/>
    <cellStyle name="40% - Accent6 18 7" xfId="23802"/>
    <cellStyle name="40% - Accent6 18 8" xfId="24247"/>
    <cellStyle name="40% - Accent6 18 9" xfId="24724"/>
    <cellStyle name="40% - Accent6 18_Upload" xfId="1457"/>
    <cellStyle name="40% - Accent6 19" xfId="1458"/>
    <cellStyle name="40% - Accent6 19 10" xfId="25500"/>
    <cellStyle name="40% - Accent6 19 11" xfId="25615"/>
    <cellStyle name="40% - Accent6 19 12" xfId="27999"/>
    <cellStyle name="40% - Accent6 19 13" xfId="26980"/>
    <cellStyle name="40% - Accent6 19 14" xfId="25051"/>
    <cellStyle name="40% - Accent6 19 15" xfId="26060"/>
    <cellStyle name="40% - Accent6 19 16" xfId="27863"/>
    <cellStyle name="40% - Accent6 19 17" xfId="28172"/>
    <cellStyle name="40% - Accent6 19 18" xfId="28431"/>
    <cellStyle name="40% - Accent6 19 19" xfId="28676"/>
    <cellStyle name="40% - Accent6 19 2" xfId="1459"/>
    <cellStyle name="40% - Accent6 19 2 2" xfId="23805"/>
    <cellStyle name="40% - Accent6 19 20" xfId="28934"/>
    <cellStyle name="40% - Accent6 19 21" xfId="29185"/>
    <cellStyle name="40% - Accent6 19 22" xfId="29430"/>
    <cellStyle name="40% - Accent6 19 23" xfId="27108"/>
    <cellStyle name="40% - Accent6 19 24" xfId="28843"/>
    <cellStyle name="40% - Accent6 19 25" xfId="27862"/>
    <cellStyle name="40% - Accent6 19 26" xfId="26030"/>
    <cellStyle name="40% - Accent6 19 27" xfId="30509"/>
    <cellStyle name="40% - Accent6 19 28" xfId="27437"/>
    <cellStyle name="40% - Accent6 19 29" xfId="30868"/>
    <cellStyle name="40% - Accent6 19 3" xfId="6029"/>
    <cellStyle name="40% - Accent6 19 30" xfId="31039"/>
    <cellStyle name="40% - Accent6 19 31" xfId="31198"/>
    <cellStyle name="40% - Accent6 19 4" xfId="6030"/>
    <cellStyle name="40% - Accent6 19 5" xfId="6031"/>
    <cellStyle name="40% - Accent6 19 6" xfId="22849"/>
    <cellStyle name="40% - Accent6 19 7" xfId="23804"/>
    <cellStyle name="40% - Accent6 19 8" xfId="24248"/>
    <cellStyle name="40% - Accent6 19 9" xfId="24725"/>
    <cellStyle name="40% - Accent6 19_Upload" xfId="1460"/>
    <cellStyle name="40% - Accent6 2" xfId="1461"/>
    <cellStyle name="40% - Accent6 2 10" xfId="1462"/>
    <cellStyle name="40% - Accent6 2 11" xfId="1463"/>
    <cellStyle name="40% - Accent6 2 12" xfId="1464"/>
    <cellStyle name="40% - Accent6 2 13" xfId="1465"/>
    <cellStyle name="40% - Accent6 2 14" xfId="6033"/>
    <cellStyle name="40% - Accent6 2 15" xfId="6039"/>
    <cellStyle name="40% - Accent6 2 16" xfId="6040"/>
    <cellStyle name="40% - Accent6 2 17" xfId="6041"/>
    <cellStyle name="40% - Accent6 2 18" xfId="6042"/>
    <cellStyle name="40% - Accent6 2 19" xfId="6043"/>
    <cellStyle name="40% - Accent6 2 2" xfId="1466"/>
    <cellStyle name="40% - Accent6 2 2 10" xfId="6044"/>
    <cellStyle name="40% - Accent6 2 2 11" xfId="6046"/>
    <cellStyle name="40% - Accent6 2 2 12" xfId="6047"/>
    <cellStyle name="40% - Accent6 2 2 13" xfId="6048"/>
    <cellStyle name="40% - Accent6 2 2 14" xfId="6049"/>
    <cellStyle name="40% - Accent6 2 2 15" xfId="6050"/>
    <cellStyle name="40% - Accent6 2 2 16" xfId="6051"/>
    <cellStyle name="40% - Accent6 2 2 17" xfId="6052"/>
    <cellStyle name="40% - Accent6 2 2 18" xfId="6053"/>
    <cellStyle name="40% - Accent6 2 2 19" xfId="6054"/>
    <cellStyle name="40% - Accent6 2 2 2" xfId="1467"/>
    <cellStyle name="40% - Accent6 2 2 2 2" xfId="23807"/>
    <cellStyle name="40% - Accent6 2 2 20" xfId="6056"/>
    <cellStyle name="40% - Accent6 2 2 21" xfId="10038"/>
    <cellStyle name="40% - Accent6 2 2 22" xfId="9981"/>
    <cellStyle name="40% - Accent6 2 2 23" xfId="10041"/>
    <cellStyle name="40% - Accent6 2 2 24" xfId="9976"/>
    <cellStyle name="40% - Accent6 2 2 25" xfId="10044"/>
    <cellStyle name="40% - Accent6 2 2 26" xfId="9973"/>
    <cellStyle name="40% - Accent6 2 2 27" xfId="10048"/>
    <cellStyle name="40% - Accent6 2 2 28" xfId="9978"/>
    <cellStyle name="40% - Accent6 2 2 29" xfId="10051"/>
    <cellStyle name="40% - Accent6 2 2 3" xfId="1468"/>
    <cellStyle name="40% - Accent6 2 2 3 2" xfId="23808"/>
    <cellStyle name="40% - Accent6 2 2 30" xfId="9975"/>
    <cellStyle name="40% - Accent6 2 2 31" xfId="22042"/>
    <cellStyle name="40% - Accent6 2 2 32" xfId="22045"/>
    <cellStyle name="40% - Accent6 2 2 33" xfId="22254"/>
    <cellStyle name="40% - Accent6 2 2 34" xfId="22265"/>
    <cellStyle name="40% - Accent6 2 2 35" xfId="22252"/>
    <cellStyle name="40% - Accent6 2 2 36" xfId="22267"/>
    <cellStyle name="40% - Accent6 2 2 37" xfId="22250"/>
    <cellStyle name="40% - Accent6 2 2 38" xfId="22269"/>
    <cellStyle name="40% - Accent6 2 2 39" xfId="22248"/>
    <cellStyle name="40% - Accent6 2 2 4" xfId="1469"/>
    <cellStyle name="40% - Accent6 2 2 4 2" xfId="23809"/>
    <cellStyle name="40% - Accent6 2 2 40" xfId="22271"/>
    <cellStyle name="40% - Accent6 2 2 41" xfId="22246"/>
    <cellStyle name="40% - Accent6 2 2 42" xfId="22273"/>
    <cellStyle name="40% - Accent6 2 2 43" xfId="22517"/>
    <cellStyle name="40% - Accent6 2 2 44" xfId="22650"/>
    <cellStyle name="40% - Accent6 2 2 45" xfId="22495"/>
    <cellStyle name="40% - Accent6 2 2 46" xfId="22626"/>
    <cellStyle name="40% - Accent6 2 2 47" xfId="22543"/>
    <cellStyle name="40% - Accent6 2 2 48" xfId="22705"/>
    <cellStyle name="40% - Accent6 2 2 49" xfId="22771"/>
    <cellStyle name="40% - Accent6 2 2 5" xfId="1470"/>
    <cellStyle name="40% - Accent6 2 2 5 2" xfId="23810"/>
    <cellStyle name="40% - Accent6 2 2 50" xfId="22776"/>
    <cellStyle name="40% - Accent6 2 2 51" xfId="23833"/>
    <cellStyle name="40% - Accent6 2 2 52" xfId="22727"/>
    <cellStyle name="40% - Accent6 2 2 53" xfId="23903"/>
    <cellStyle name="40% - Accent6 2 2 54" xfId="23906"/>
    <cellStyle name="40% - Accent6 2 2 55" xfId="23954"/>
    <cellStyle name="40% - Accent6 2 2 56" xfId="24013"/>
    <cellStyle name="40% - Accent6 2 2 57" xfId="24273"/>
    <cellStyle name="40% - Accent6 2 2 58" xfId="24336"/>
    <cellStyle name="40% - Accent6 2 2 59" xfId="24394"/>
    <cellStyle name="40% - Accent6 2 2 6" xfId="1471"/>
    <cellStyle name="40% - Accent6 2 2 60" xfId="24399"/>
    <cellStyle name="40% - Accent6 2 2 61" xfId="24422"/>
    <cellStyle name="40% - Accent6 2 2 62" xfId="24778"/>
    <cellStyle name="40% - Accent6 2 2 63" xfId="31771"/>
    <cellStyle name="40% - Accent6 2 2 64" xfId="31830"/>
    <cellStyle name="40% - Accent6 2 2 65" xfId="31829"/>
    <cellStyle name="40% - Accent6 2 2 66" xfId="31775"/>
    <cellStyle name="40% - Accent6 2 2 67" xfId="31933"/>
    <cellStyle name="40% - Accent6 2 2 68" xfId="31949"/>
    <cellStyle name="40% - Accent6 2 2 7" xfId="1472"/>
    <cellStyle name="40% - Accent6 2 2 8" xfId="1473"/>
    <cellStyle name="40% - Accent6 2 2 9" xfId="1474"/>
    <cellStyle name="40% - Accent6 2 2_Pricing" xfId="6064"/>
    <cellStyle name="40% - Accent6 2 20" xfId="6065"/>
    <cellStyle name="40% - Accent6 2 21" xfId="6066"/>
    <cellStyle name="40% - Accent6 2 22" xfId="6067"/>
    <cellStyle name="40% - Accent6 2 23" xfId="6068"/>
    <cellStyle name="40% - Accent6 2 24" xfId="6069"/>
    <cellStyle name="40% - Accent6 2 25" xfId="6070"/>
    <cellStyle name="40% - Accent6 2 26" xfId="6071"/>
    <cellStyle name="40% - Accent6 2 27" xfId="10033"/>
    <cellStyle name="40% - Accent6 2 28" xfId="9988"/>
    <cellStyle name="40% - Accent6 2 29" xfId="10035"/>
    <cellStyle name="40% - Accent6 2 3" xfId="1475"/>
    <cellStyle name="40% - Accent6 2 3 2" xfId="23811"/>
    <cellStyle name="40% - Accent6 2 30" xfId="9985"/>
    <cellStyle name="40% - Accent6 2 31" xfId="10039"/>
    <cellStyle name="40% - Accent6 2 32" xfId="9977"/>
    <cellStyle name="40% - Accent6 2 33" xfId="10045"/>
    <cellStyle name="40% - Accent6 2 34" xfId="9989"/>
    <cellStyle name="40% - Accent6 2 35" xfId="10047"/>
    <cellStyle name="40% - Accent6 2 36" xfId="9987"/>
    <cellStyle name="40% - Accent6 2 37" xfId="22041"/>
    <cellStyle name="40% - Accent6 2 38" xfId="22046"/>
    <cellStyle name="40% - Accent6 2 39" xfId="22253"/>
    <cellStyle name="40% - Accent6 2 4" xfId="1476"/>
    <cellStyle name="40% - Accent6 2 4 2" xfId="23812"/>
    <cellStyle name="40% - Accent6 2 40" xfId="22266"/>
    <cellStyle name="40% - Accent6 2 41" xfId="22251"/>
    <cellStyle name="40% - Accent6 2 42" xfId="22268"/>
    <cellStyle name="40% - Accent6 2 43" xfId="22249"/>
    <cellStyle name="40% - Accent6 2 44" xfId="22270"/>
    <cellStyle name="40% - Accent6 2 45" xfId="22247"/>
    <cellStyle name="40% - Accent6 2 46" xfId="22272"/>
    <cellStyle name="40% - Accent6 2 47" xfId="22245"/>
    <cellStyle name="40% - Accent6 2 48" xfId="22274"/>
    <cellStyle name="40% - Accent6 2 49" xfId="22516"/>
    <cellStyle name="40% - Accent6 2 5" xfId="1477"/>
    <cellStyle name="40% - Accent6 2 5 2" xfId="23813"/>
    <cellStyle name="40% - Accent6 2 50" xfId="22594"/>
    <cellStyle name="40% - Accent6 2 51" xfId="22538"/>
    <cellStyle name="40% - Accent6 2 52" xfId="22554"/>
    <cellStyle name="40% - Accent6 2 53" xfId="22603"/>
    <cellStyle name="40% - Accent6 2 54" xfId="22704"/>
    <cellStyle name="40% - Accent6 2 55" xfId="22770"/>
    <cellStyle name="40% - Accent6 2 56" xfId="22777"/>
    <cellStyle name="40% - Accent6 2 57" xfId="22839"/>
    <cellStyle name="40% - Accent6 2 58" xfId="22726"/>
    <cellStyle name="40% - Accent6 2 59" xfId="23902"/>
    <cellStyle name="40% - Accent6 2 6" xfId="1478"/>
    <cellStyle name="40% - Accent6 2 6 2" xfId="23814"/>
    <cellStyle name="40% - Accent6 2 60" xfId="23907"/>
    <cellStyle name="40% - Accent6 2 61" xfId="23952"/>
    <cellStyle name="40% - Accent6 2 62" xfId="24012"/>
    <cellStyle name="40% - Accent6 2 63" xfId="24277"/>
    <cellStyle name="40% - Accent6 2 64" xfId="24335"/>
    <cellStyle name="40% - Accent6 2 65" xfId="24402"/>
    <cellStyle name="40% - Accent6 2 66" xfId="24373"/>
    <cellStyle name="40% - Accent6 2 67" xfId="24390"/>
    <cellStyle name="40% - Accent6 2 68" xfId="24777"/>
    <cellStyle name="40% - Accent6 2 69" xfId="27085"/>
    <cellStyle name="40% - Accent6 2 7" xfId="1479"/>
    <cellStyle name="40% - Accent6 2 7 2" xfId="23815"/>
    <cellStyle name="40% - Accent6 2 70" xfId="27273"/>
    <cellStyle name="40% - Accent6 2 71" xfId="27554"/>
    <cellStyle name="40% - Accent6 2 72" xfId="27238"/>
    <cellStyle name="40% - Accent6 2 73" xfId="25038"/>
    <cellStyle name="40% - Accent6 2 74" xfId="27128"/>
    <cellStyle name="40% - Accent6 2 75" xfId="27436"/>
    <cellStyle name="40% - Accent6 2 76" xfId="26381"/>
    <cellStyle name="40% - Accent6 2 77" xfId="30616"/>
    <cellStyle name="40% - Accent6 2 78" xfId="29881"/>
    <cellStyle name="40% - Accent6 2 79" xfId="30240"/>
    <cellStyle name="40% - Accent6 2 8" xfId="1480"/>
    <cellStyle name="40% - Accent6 2 80" xfId="26813"/>
    <cellStyle name="40% - Accent6 2 81" xfId="29724"/>
    <cellStyle name="40% - Accent6 2 82" xfId="27897"/>
    <cellStyle name="40% - Accent6 2 83" xfId="27706"/>
    <cellStyle name="40% - Accent6 2 84" xfId="28510"/>
    <cellStyle name="40% - Accent6 2 85" xfId="25894"/>
    <cellStyle name="40% - Accent6 2 86" xfId="31770"/>
    <cellStyle name="40% - Accent6 2 87" xfId="31838"/>
    <cellStyle name="40% - Accent6 2 88" xfId="31825"/>
    <cellStyle name="40% - Accent6 2 89" xfId="31826"/>
    <cellStyle name="40% - Accent6 2 9" xfId="1481"/>
    <cellStyle name="40% - Accent6 2 90" xfId="31932"/>
    <cellStyle name="40% - Accent6 2 91" xfId="31954"/>
    <cellStyle name="40% - Accent6 20" xfId="1482"/>
    <cellStyle name="40% - Accent6 20 10" xfId="25510"/>
    <cellStyle name="40% - Accent6 20 11" xfId="25604"/>
    <cellStyle name="40% - Accent6 20 12" xfId="26731"/>
    <cellStyle name="40% - Accent6 20 13" xfId="26385"/>
    <cellStyle name="40% - Accent6 20 14" xfId="25953"/>
    <cellStyle name="40% - Accent6 20 15" xfId="26629"/>
    <cellStyle name="40% - Accent6 20 16" xfId="27611"/>
    <cellStyle name="40% - Accent6 20 17" xfId="25239"/>
    <cellStyle name="40% - Accent6 20 18" xfId="27052"/>
    <cellStyle name="40% - Accent6 20 19" xfId="25893"/>
    <cellStyle name="40% - Accent6 20 2" xfId="1483"/>
    <cellStyle name="40% - Accent6 20 2 2" xfId="23817"/>
    <cellStyle name="40% - Accent6 20 20" xfId="26648"/>
    <cellStyle name="40% - Accent6 20 21" xfId="28223"/>
    <cellStyle name="40% - Accent6 20 22" xfId="28482"/>
    <cellStyle name="40% - Accent6 20 23" xfId="26918"/>
    <cellStyle name="40% - Accent6 20 24" xfId="25452"/>
    <cellStyle name="40% - Accent6 20 25" xfId="26448"/>
    <cellStyle name="40% - Accent6 20 26" xfId="26035"/>
    <cellStyle name="40% - Accent6 20 27" xfId="28735"/>
    <cellStyle name="40% - Accent6 20 28" xfId="27963"/>
    <cellStyle name="40% - Accent6 20 29" xfId="30353"/>
    <cellStyle name="40% - Accent6 20 3" xfId="6080"/>
    <cellStyle name="40% - Accent6 20 30" xfId="28599"/>
    <cellStyle name="40% - Accent6 20 31" xfId="30551"/>
    <cellStyle name="40% - Accent6 20 4" xfId="6081"/>
    <cellStyle name="40% - Accent6 20 5" xfId="6082"/>
    <cellStyle name="40% - Accent6 20 6" xfId="22848"/>
    <cellStyle name="40% - Accent6 20 7" xfId="23816"/>
    <cellStyle name="40% - Accent6 20 8" xfId="24249"/>
    <cellStyle name="40% - Accent6 20 9" xfId="24726"/>
    <cellStyle name="40% - Accent6 20_Upload" xfId="1484"/>
    <cellStyle name="40% - Accent6 21" xfId="1485"/>
    <cellStyle name="40% - Accent6 21 10" xfId="25512"/>
    <cellStyle name="40% - Accent6 21 11" xfId="25602"/>
    <cellStyle name="40% - Accent6 21 12" xfId="28002"/>
    <cellStyle name="40% - Accent6 21 13" xfId="25577"/>
    <cellStyle name="40% - Accent6 21 14" xfId="25533"/>
    <cellStyle name="40% - Accent6 21 15" xfId="27646"/>
    <cellStyle name="40% - Accent6 21 16" xfId="27572"/>
    <cellStyle name="40% - Accent6 21 17" xfId="27785"/>
    <cellStyle name="40% - Accent6 21 18" xfId="26951"/>
    <cellStyle name="40% - Accent6 21 19" xfId="27345"/>
    <cellStyle name="40% - Accent6 21 2" xfId="1486"/>
    <cellStyle name="40% - Accent6 21 2 2" xfId="23819"/>
    <cellStyle name="40% - Accent6 21 20" xfId="24994"/>
    <cellStyle name="40% - Accent6 21 21" xfId="27302"/>
    <cellStyle name="40% - Accent6 21 22" xfId="26129"/>
    <cellStyle name="40% - Accent6 21 23" xfId="28654"/>
    <cellStyle name="40% - Accent6 21 24" xfId="28987"/>
    <cellStyle name="40% - Accent6 21 25" xfId="30025"/>
    <cellStyle name="40% - Accent6 21 26" xfId="28022"/>
    <cellStyle name="40% - Accent6 21 27" xfId="27494"/>
    <cellStyle name="40% - Accent6 21 28" xfId="27442"/>
    <cellStyle name="40% - Accent6 21 29" xfId="26332"/>
    <cellStyle name="40% - Accent6 21 3" xfId="6086"/>
    <cellStyle name="40% - Accent6 21 30" xfId="28998"/>
    <cellStyle name="40% - Accent6 21 31" xfId="29713"/>
    <cellStyle name="40% - Accent6 21 4" xfId="6087"/>
    <cellStyle name="40% - Accent6 21 5" xfId="6088"/>
    <cellStyle name="40% - Accent6 21 6" xfId="22847"/>
    <cellStyle name="40% - Accent6 21 7" xfId="23818"/>
    <cellStyle name="40% - Accent6 21 8" xfId="24250"/>
    <cellStyle name="40% - Accent6 21 9" xfId="24727"/>
    <cellStyle name="40% - Accent6 21_Upload" xfId="1487"/>
    <cellStyle name="40% - Accent6 22" xfId="1488"/>
    <cellStyle name="40% - Accent6 22 10" xfId="25514"/>
    <cellStyle name="40% - Accent6 22 11" xfId="25600"/>
    <cellStyle name="40% - Accent6 22 12" xfId="28005"/>
    <cellStyle name="40% - Accent6 22 13" xfId="25576"/>
    <cellStyle name="40% - Accent6 22 14" xfId="28014"/>
    <cellStyle name="40% - Accent6 22 15" xfId="25162"/>
    <cellStyle name="40% - Accent6 22 16" xfId="27722"/>
    <cellStyle name="40% - Accent6 22 17" xfId="28041"/>
    <cellStyle name="40% - Accent6 22 18" xfId="27457"/>
    <cellStyle name="40% - Accent6 22 19" xfId="26148"/>
    <cellStyle name="40% - Accent6 22 2" xfId="1489"/>
    <cellStyle name="40% - Accent6 22 2 2" xfId="23821"/>
    <cellStyle name="40% - Accent6 22 20" xfId="27840"/>
    <cellStyle name="40% - Accent6 22 21" xfId="28151"/>
    <cellStyle name="40% - Accent6 22 22" xfId="28411"/>
    <cellStyle name="40% - Accent6 22 23" xfId="28128"/>
    <cellStyle name="40% - Accent6 22 24" xfId="26538"/>
    <cellStyle name="40% - Accent6 22 25" xfId="25093"/>
    <cellStyle name="40% - Accent6 22 26" xfId="30808"/>
    <cellStyle name="40% - Accent6 22 27" xfId="26450"/>
    <cellStyle name="40% - Accent6 22 28" xfId="29861"/>
    <cellStyle name="40% - Accent6 22 29" xfId="28416"/>
    <cellStyle name="40% - Accent6 22 3" xfId="6092"/>
    <cellStyle name="40% - Accent6 22 30" xfId="25406"/>
    <cellStyle name="40% - Accent6 22 31" xfId="27435"/>
    <cellStyle name="40% - Accent6 22 4" xfId="6093"/>
    <cellStyle name="40% - Accent6 22 5" xfId="6094"/>
    <cellStyle name="40% - Accent6 22 6" xfId="22846"/>
    <cellStyle name="40% - Accent6 22 7" xfId="23820"/>
    <cellStyle name="40% - Accent6 22 8" xfId="24251"/>
    <cellStyle name="40% - Accent6 22 9" xfId="24728"/>
    <cellStyle name="40% - Accent6 22_Upload" xfId="1490"/>
    <cellStyle name="40% - Accent6 23" xfId="1491"/>
    <cellStyle name="40% - Accent6 23 10" xfId="25516"/>
    <cellStyle name="40% - Accent6 23 11" xfId="25598"/>
    <cellStyle name="40% - Accent6 23 12" xfId="26757"/>
    <cellStyle name="40% - Accent6 23 13" xfId="27645"/>
    <cellStyle name="40% - Accent6 23 14" xfId="27339"/>
    <cellStyle name="40% - Accent6 23 15" xfId="26244"/>
    <cellStyle name="40% - Accent6 23 16" xfId="26956"/>
    <cellStyle name="40% - Accent6 23 17" xfId="26954"/>
    <cellStyle name="40% - Accent6 23 18" xfId="27583"/>
    <cellStyle name="40% - Accent6 23 19" xfId="27264"/>
    <cellStyle name="40% - Accent6 23 2" xfId="1492"/>
    <cellStyle name="40% - Accent6 23 2 2" xfId="23823"/>
    <cellStyle name="40% - Accent6 23 20" xfId="27390"/>
    <cellStyle name="40% - Accent6 23 21" xfId="26220"/>
    <cellStyle name="40% - Accent6 23 22" xfId="27819"/>
    <cellStyle name="40% - Accent6 23 23" xfId="30024"/>
    <cellStyle name="40% - Accent6 23 24" xfId="28908"/>
    <cellStyle name="40% - Accent6 23 25" xfId="26300"/>
    <cellStyle name="40% - Accent6 23 26" xfId="26945"/>
    <cellStyle name="40% - Accent6 23 27" xfId="27577"/>
    <cellStyle name="40% - Accent6 23 28" xfId="28864"/>
    <cellStyle name="40% - Accent6 23 29" xfId="29627"/>
    <cellStyle name="40% - Accent6 23 3" xfId="6098"/>
    <cellStyle name="40% - Accent6 23 30" xfId="30055"/>
    <cellStyle name="40% - Accent6 23 31" xfId="26825"/>
    <cellStyle name="40% - Accent6 23 4" xfId="6099"/>
    <cellStyle name="40% - Accent6 23 5" xfId="6100"/>
    <cellStyle name="40% - Accent6 23 6" xfId="22844"/>
    <cellStyle name="40% - Accent6 23 7" xfId="23822"/>
    <cellStyle name="40% - Accent6 23 8" xfId="24252"/>
    <cellStyle name="40% - Accent6 23 9" xfId="24729"/>
    <cellStyle name="40% - Accent6 23_Upload" xfId="1493"/>
    <cellStyle name="40% - Accent6 24" xfId="1494"/>
    <cellStyle name="40% - Accent6 24 10" xfId="25518"/>
    <cellStyle name="40% - Accent6 24 11" xfId="25597"/>
    <cellStyle name="40% - Accent6 24 12" xfId="26766"/>
    <cellStyle name="40% - Accent6 24 13" xfId="26519"/>
    <cellStyle name="40% - Accent6 24 14" xfId="26587"/>
    <cellStyle name="40% - Accent6 24 15" xfId="28078"/>
    <cellStyle name="40% - Accent6 24 16" xfId="28333"/>
    <cellStyle name="40% - Accent6 24 17" xfId="28584"/>
    <cellStyle name="40% - Accent6 24 18" xfId="28830"/>
    <cellStyle name="40% - Accent6 24 19" xfId="29089"/>
    <cellStyle name="40% - Accent6 24 2" xfId="1495"/>
    <cellStyle name="40% - Accent6 24 2 2" xfId="23825"/>
    <cellStyle name="40% - Accent6 24 20" xfId="29339"/>
    <cellStyle name="40% - Accent6 24 21" xfId="29576"/>
    <cellStyle name="40% - Accent6 24 22" xfId="29803"/>
    <cellStyle name="40% - Accent6 24 23" xfId="30621"/>
    <cellStyle name="40% - Accent6 24 24" xfId="28388"/>
    <cellStyle name="40% - Accent6 24 25" xfId="26910"/>
    <cellStyle name="40% - Accent6 24 26" xfId="30636"/>
    <cellStyle name="40% - Accent6 24 27" xfId="30814"/>
    <cellStyle name="40% - Accent6 24 28" xfId="30989"/>
    <cellStyle name="40% - Accent6 24 29" xfId="31154"/>
    <cellStyle name="40% - Accent6 24 3" xfId="6104"/>
    <cellStyle name="40% - Accent6 24 30" xfId="31301"/>
    <cellStyle name="40% - Accent6 24 31" xfId="31430"/>
    <cellStyle name="40% - Accent6 24 4" xfId="6105"/>
    <cellStyle name="40% - Accent6 24 5" xfId="6106"/>
    <cellStyle name="40% - Accent6 24 6" xfId="22843"/>
    <cellStyle name="40% - Accent6 24 7" xfId="23824"/>
    <cellStyle name="40% - Accent6 24 8" xfId="24253"/>
    <cellStyle name="40% - Accent6 24 9" xfId="24730"/>
    <cellStyle name="40% - Accent6 24_Upload" xfId="1496"/>
    <cellStyle name="40% - Accent6 25" xfId="1497"/>
    <cellStyle name="40% - Accent6 25 10" xfId="25520"/>
    <cellStyle name="40% - Accent6 25 11" xfId="25595"/>
    <cellStyle name="40% - Accent6 25 12" xfId="25526"/>
    <cellStyle name="40% - Accent6 25 13" xfId="28311"/>
    <cellStyle name="40% - Accent6 25 14" xfId="28567"/>
    <cellStyle name="40% - Accent6 25 15" xfId="28812"/>
    <cellStyle name="40% - Accent6 25 16" xfId="29074"/>
    <cellStyle name="40% - Accent6 25 17" xfId="29320"/>
    <cellStyle name="40% - Accent6 25 18" xfId="29558"/>
    <cellStyle name="40% - Accent6 25 19" xfId="29787"/>
    <cellStyle name="40% - Accent6 25 2" xfId="1498"/>
    <cellStyle name="40% - Accent6 25 2 2" xfId="23827"/>
    <cellStyle name="40% - Accent6 25 20" xfId="30006"/>
    <cellStyle name="40% - Accent6 25 21" xfId="30209"/>
    <cellStyle name="40% - Accent6 25 22" xfId="30425"/>
    <cellStyle name="40% - Accent6 25 23" xfId="30625"/>
    <cellStyle name="40% - Accent6 25 24" xfId="30227"/>
    <cellStyle name="40% - Accent6 25 25" xfId="30977"/>
    <cellStyle name="40% - Accent6 25 26" xfId="31142"/>
    <cellStyle name="40% - Accent6 25 27" xfId="31291"/>
    <cellStyle name="40% - Accent6 25 28" xfId="31423"/>
    <cellStyle name="40% - Accent6 25 29" xfId="31539"/>
    <cellStyle name="40% - Accent6 25 3" xfId="6110"/>
    <cellStyle name="40% - Accent6 25 30" xfId="31633"/>
    <cellStyle name="40% - Accent6 25 31" xfId="31726"/>
    <cellStyle name="40% - Accent6 25 4" xfId="6111"/>
    <cellStyle name="40% - Accent6 25 5" xfId="6112"/>
    <cellStyle name="40% - Accent6 25 6" xfId="22842"/>
    <cellStyle name="40% - Accent6 25 7" xfId="23826"/>
    <cellStyle name="40% - Accent6 25 8" xfId="24254"/>
    <cellStyle name="40% - Accent6 25 9" xfId="24731"/>
    <cellStyle name="40% - Accent6 25_Upload" xfId="1499"/>
    <cellStyle name="40% - Accent6 26" xfId="1500"/>
    <cellStyle name="40% - Accent6 26 10" xfId="25522"/>
    <cellStyle name="40% - Accent6 26 11" xfId="25593"/>
    <cellStyle name="40% - Accent6 26 12" xfId="26762"/>
    <cellStyle name="40% - Accent6 26 13" xfId="28315"/>
    <cellStyle name="40% - Accent6 26 14" xfId="28571"/>
    <cellStyle name="40% - Accent6 26 15" xfId="28816"/>
    <cellStyle name="40% - Accent6 26 16" xfId="29078"/>
    <cellStyle name="40% - Accent6 26 17" xfId="29323"/>
    <cellStyle name="40% - Accent6 26 18" xfId="29561"/>
    <cellStyle name="40% - Accent6 26 19" xfId="29789"/>
    <cellStyle name="40% - Accent6 26 2" xfId="1501"/>
    <cellStyle name="40% - Accent6 26 2 2" xfId="23829"/>
    <cellStyle name="40% - Accent6 26 20" xfId="30009"/>
    <cellStyle name="40% - Accent6 26 21" xfId="30212"/>
    <cellStyle name="40% - Accent6 26 22" xfId="30429"/>
    <cellStyle name="40% - Accent6 26 23" xfId="30626"/>
    <cellStyle name="40% - Accent6 26 24" xfId="30800"/>
    <cellStyle name="40% - Accent6 26 25" xfId="30980"/>
    <cellStyle name="40% - Accent6 26 26" xfId="31145"/>
    <cellStyle name="40% - Accent6 26 27" xfId="31294"/>
    <cellStyle name="40% - Accent6 26 28" xfId="31424"/>
    <cellStyle name="40% - Accent6 26 29" xfId="31540"/>
    <cellStyle name="40% - Accent6 26 3" xfId="6116"/>
    <cellStyle name="40% - Accent6 26 30" xfId="31634"/>
    <cellStyle name="40% - Accent6 26 31" xfId="31727"/>
    <cellStyle name="40% - Accent6 26 4" xfId="6117"/>
    <cellStyle name="40% - Accent6 26 5" xfId="6118"/>
    <cellStyle name="40% - Accent6 26 6" xfId="22841"/>
    <cellStyle name="40% - Accent6 26 7" xfId="23828"/>
    <cellStyle name="40% - Accent6 26 8" xfId="24255"/>
    <cellStyle name="40% - Accent6 26 9" xfId="24732"/>
    <cellStyle name="40% - Accent6 26_Upload" xfId="1502"/>
    <cellStyle name="40% - Accent6 27" xfId="1503"/>
    <cellStyle name="40% - Accent6 27 10" xfId="25524"/>
    <cellStyle name="40% - Accent6 27 11" xfId="25591"/>
    <cellStyle name="40% - Accent6 27 12" xfId="25527"/>
    <cellStyle name="40% - Accent6 27 13" xfId="28316"/>
    <cellStyle name="40% - Accent6 27 14" xfId="28572"/>
    <cellStyle name="40% - Accent6 27 15" xfId="28817"/>
    <cellStyle name="40% - Accent6 27 16" xfId="29079"/>
    <cellStyle name="40% - Accent6 27 17" xfId="29324"/>
    <cellStyle name="40% - Accent6 27 18" xfId="29562"/>
    <cellStyle name="40% - Accent6 27 19" xfId="29790"/>
    <cellStyle name="40% - Accent6 27 2" xfId="1504"/>
    <cellStyle name="40% - Accent6 27 2 2" xfId="23831"/>
    <cellStyle name="40% - Accent6 27 20" xfId="30010"/>
    <cellStyle name="40% - Accent6 27 21" xfId="30213"/>
    <cellStyle name="40% - Accent6 27 22" xfId="30430"/>
    <cellStyle name="40% - Accent6 27 23" xfId="29911"/>
    <cellStyle name="40% - Accent6 27 24" xfId="30803"/>
    <cellStyle name="40% - Accent6 27 25" xfId="30981"/>
    <cellStyle name="40% - Accent6 27 26" xfId="31146"/>
    <cellStyle name="40% - Accent6 27 27" xfId="31295"/>
    <cellStyle name="40% - Accent6 27 28" xfId="31425"/>
    <cellStyle name="40% - Accent6 27 29" xfId="31541"/>
    <cellStyle name="40% - Accent6 27 3" xfId="6122"/>
    <cellStyle name="40% - Accent6 27 30" xfId="31635"/>
    <cellStyle name="40% - Accent6 27 31" xfId="31728"/>
    <cellStyle name="40% - Accent6 27 4" xfId="6123"/>
    <cellStyle name="40% - Accent6 27 5" xfId="6124"/>
    <cellStyle name="40% - Accent6 27 6" xfId="22840"/>
    <cellStyle name="40% - Accent6 27 7" xfId="23830"/>
    <cellStyle name="40% - Accent6 27 8" xfId="24256"/>
    <cellStyle name="40% - Accent6 27 9" xfId="24733"/>
    <cellStyle name="40% - Accent6 27_Upload" xfId="1505"/>
    <cellStyle name="40% - Accent6 28" xfId="1506"/>
    <cellStyle name="40% - Accent6 28 2" xfId="23832"/>
    <cellStyle name="40% - Accent6 29" xfId="24796"/>
    <cellStyle name="40% - Accent6 3" xfId="1507"/>
    <cellStyle name="40% - Accent6 3 10" xfId="1508"/>
    <cellStyle name="40% - Accent6 3 11" xfId="1509"/>
    <cellStyle name="40% - Accent6 3 12" xfId="1510"/>
    <cellStyle name="40% - Accent6 3 13" xfId="6125"/>
    <cellStyle name="40% - Accent6 3 14" xfId="6129"/>
    <cellStyle name="40% - Accent6 3 15" xfId="6130"/>
    <cellStyle name="40% - Accent6 3 16" xfId="6131"/>
    <cellStyle name="40% - Accent6 3 17" xfId="6132"/>
    <cellStyle name="40% - Accent6 3 18" xfId="6133"/>
    <cellStyle name="40% - Accent6 3 19" xfId="6134"/>
    <cellStyle name="40% - Accent6 3 2" xfId="1511"/>
    <cellStyle name="40% - Accent6 3 2 2" xfId="23834"/>
    <cellStyle name="40% - Accent6 3 20" xfId="6136"/>
    <cellStyle name="40% - Accent6 3 21" xfId="6137"/>
    <cellStyle name="40% - Accent6 3 22" xfId="6138"/>
    <cellStyle name="40% - Accent6 3 23" xfId="6139"/>
    <cellStyle name="40% - Accent6 3 24" xfId="6140"/>
    <cellStyle name="40% - Accent6 3 25" xfId="6141"/>
    <cellStyle name="40% - Accent6 3 26" xfId="10053"/>
    <cellStyle name="40% - Accent6 3 27" xfId="9972"/>
    <cellStyle name="40% - Accent6 3 28" xfId="10054"/>
    <cellStyle name="40% - Accent6 3 29" xfId="9971"/>
    <cellStyle name="40% - Accent6 3 3" xfId="1512"/>
    <cellStyle name="40% - Accent6 3 3 2" xfId="23835"/>
    <cellStyle name="40% - Accent6 3 30" xfId="10055"/>
    <cellStyle name="40% - Accent6 3 31" xfId="9968"/>
    <cellStyle name="40% - Accent6 3 32" xfId="10056"/>
    <cellStyle name="40% - Accent6 3 33" xfId="9970"/>
    <cellStyle name="40% - Accent6 3 34" xfId="10057"/>
    <cellStyle name="40% - Accent6 3 35" xfId="9969"/>
    <cellStyle name="40% - Accent6 3 36" xfId="22043"/>
    <cellStyle name="40% - Accent6 3 37" xfId="22044"/>
    <cellStyle name="40% - Accent6 3 38" xfId="22259"/>
    <cellStyle name="40% - Accent6 3 39" xfId="22260"/>
    <cellStyle name="40% - Accent6 3 4" xfId="1513"/>
    <cellStyle name="40% - Accent6 3 4 2" xfId="23836"/>
    <cellStyle name="40% - Accent6 3 40" xfId="22258"/>
    <cellStyle name="40% - Accent6 3 41" xfId="22261"/>
    <cellStyle name="40% - Accent6 3 42" xfId="22257"/>
    <cellStyle name="40% - Accent6 3 43" xfId="22262"/>
    <cellStyle name="40% - Accent6 3 44" xfId="22256"/>
    <cellStyle name="40% - Accent6 3 45" xfId="22263"/>
    <cellStyle name="40% - Accent6 3 46" xfId="22255"/>
    <cellStyle name="40% - Accent6 3 47" xfId="22264"/>
    <cellStyle name="40% - Accent6 3 48" xfId="22519"/>
    <cellStyle name="40% - Accent6 3 49" xfId="22613"/>
    <cellStyle name="40% - Accent6 3 5" xfId="1514"/>
    <cellStyle name="40% - Accent6 3 5 2" xfId="23837"/>
    <cellStyle name="40% - Accent6 3 50" xfId="22537"/>
    <cellStyle name="40% - Accent6 3 51" xfId="22652"/>
    <cellStyle name="40% - Accent6 3 52" xfId="22636"/>
    <cellStyle name="40% - Accent6 3 53" xfId="22706"/>
    <cellStyle name="40% - Accent6 3 54" xfId="22772"/>
    <cellStyle name="40% - Accent6 3 55" xfId="22774"/>
    <cellStyle name="40% - Accent6 3 56" xfId="22773"/>
    <cellStyle name="40% - Accent6 3 57" xfId="23859"/>
    <cellStyle name="40% - Accent6 3 58" xfId="23904"/>
    <cellStyle name="40% - Accent6 3 59" xfId="23905"/>
    <cellStyle name="40% - Accent6 3 6" xfId="1515"/>
    <cellStyle name="40% - Accent6 3 6 2" xfId="23838"/>
    <cellStyle name="40% - Accent6 3 60" xfId="23953"/>
    <cellStyle name="40% - Accent6 3 61" xfId="24014"/>
    <cellStyle name="40% - Accent6 3 62" xfId="24296"/>
    <cellStyle name="40% - Accent6 3 63" xfId="24337"/>
    <cellStyle name="40% - Accent6 3 64" xfId="24435"/>
    <cellStyle name="40% - Accent6 3 65" xfId="24355"/>
    <cellStyle name="40% - Accent6 3 66" xfId="24427"/>
    <cellStyle name="40% - Accent6 3 67" xfId="24779"/>
    <cellStyle name="40% - Accent6 3 68" xfId="27556"/>
    <cellStyle name="40% - Accent6 3 69" xfId="27267"/>
    <cellStyle name="40% - Accent6 3 7" xfId="1516"/>
    <cellStyle name="40% - Accent6 3 70" xfId="26037"/>
    <cellStyle name="40% - Accent6 3 71" xfId="26845"/>
    <cellStyle name="40% - Accent6 3 72" xfId="26995"/>
    <cellStyle name="40% - Accent6 3 73" xfId="26999"/>
    <cellStyle name="40% - Accent6 3 74" xfId="27260"/>
    <cellStyle name="40% - Accent6 3 75" xfId="27265"/>
    <cellStyle name="40% - Accent6 3 76" xfId="30624"/>
    <cellStyle name="40% - Accent6 3 77" xfId="29586"/>
    <cellStyle name="40% - Accent6 3 78" xfId="29810"/>
    <cellStyle name="40% - Accent6 3 79" xfId="26531"/>
    <cellStyle name="40% - Accent6 3 8" xfId="1517"/>
    <cellStyle name="40% - Accent6 3 80" xfId="27284"/>
    <cellStyle name="40% - Accent6 3 81" xfId="27602"/>
    <cellStyle name="40% - Accent6 3 82" xfId="29815"/>
    <cellStyle name="40% - Accent6 3 83" xfId="30692"/>
    <cellStyle name="40% - Accent6 3 84" xfId="26352"/>
    <cellStyle name="40% - Accent6 3 85" xfId="31772"/>
    <cellStyle name="40% - Accent6 3 86" xfId="31873"/>
    <cellStyle name="40% - Accent6 3 87" xfId="31780"/>
    <cellStyle name="40% - Accent6 3 88" xfId="31879"/>
    <cellStyle name="40% - Accent6 3 89" xfId="31934"/>
    <cellStyle name="40% - Accent6 3 9" xfId="1518"/>
    <cellStyle name="40% - Accent6 3 90" xfId="31974"/>
    <cellStyle name="40% - Accent6 3_Pricing" xfId="6148"/>
    <cellStyle name="40% - Accent6 4" xfId="1519"/>
    <cellStyle name="40% - Accent6 4 10" xfId="6149"/>
    <cellStyle name="40% - Accent6 4 11" xfId="6150"/>
    <cellStyle name="40% - Accent6 4 12" xfId="6151"/>
    <cellStyle name="40% - Accent6 4 13" xfId="6152"/>
    <cellStyle name="40% - Accent6 4 14" xfId="6153"/>
    <cellStyle name="40% - Accent6 4 15" xfId="6154"/>
    <cellStyle name="40% - Accent6 4 16" xfId="6155"/>
    <cellStyle name="40% - Accent6 4 17" xfId="6156"/>
    <cellStyle name="40% - Accent6 4 18" xfId="6157"/>
    <cellStyle name="40% - Accent6 4 19" xfId="6158"/>
    <cellStyle name="40% - Accent6 4 2" xfId="1520"/>
    <cellStyle name="40% - Accent6 4 2 2" xfId="23839"/>
    <cellStyle name="40% - Accent6 4 20" xfId="6159"/>
    <cellStyle name="40% - Accent6 4 21" xfId="6160"/>
    <cellStyle name="40% - Accent6 4 22" xfId="6161"/>
    <cellStyle name="40% - Accent6 4 23" xfId="24734"/>
    <cellStyle name="40% - Accent6 4 24" xfId="25531"/>
    <cellStyle name="40% - Accent6 4 25" xfId="25584"/>
    <cellStyle name="40% - Accent6 4 26" xfId="28011"/>
    <cellStyle name="40% - Accent6 4 27" xfId="27103"/>
    <cellStyle name="40% - Accent6 4 28" xfId="24819"/>
    <cellStyle name="40% - Accent6 4 29" xfId="27901"/>
    <cellStyle name="40% - Accent6 4 3" xfId="1521"/>
    <cellStyle name="40% - Accent6 4 3 2" xfId="23840"/>
    <cellStyle name="40% - Accent6 4 30" xfId="27671"/>
    <cellStyle name="40% - Accent6 4 31" xfId="27355"/>
    <cellStyle name="40% - Accent6 4 32" xfId="27446"/>
    <cellStyle name="40% - Accent6 4 33" xfId="27043"/>
    <cellStyle name="40% - Accent6 4 34" xfId="27171"/>
    <cellStyle name="40% - Accent6 4 35" xfId="24887"/>
    <cellStyle name="40% - Accent6 4 36" xfId="24943"/>
    <cellStyle name="40% - Accent6 4 37" xfId="29101"/>
    <cellStyle name="40% - Accent6 4 38" xfId="30806"/>
    <cellStyle name="40% - Accent6 4 39" xfId="30333"/>
    <cellStyle name="40% - Accent6 4 4" xfId="1522"/>
    <cellStyle name="40% - Accent6 4 40" xfId="29100"/>
    <cellStyle name="40% - Accent6 4 41" xfId="26290"/>
    <cellStyle name="40% - Accent6 4 42" xfId="28137"/>
    <cellStyle name="40% - Accent6 4 43" xfId="24962"/>
    <cellStyle name="40% - Accent6 4 44" xfId="28517"/>
    <cellStyle name="40% - Accent6 4 45" xfId="28153"/>
    <cellStyle name="40% - Accent6 4 5" xfId="1523"/>
    <cellStyle name="40% - Accent6 4 6" xfId="1524"/>
    <cellStyle name="40% - Accent6 4 7" xfId="1525"/>
    <cellStyle name="40% - Accent6 4 8" xfId="1526"/>
    <cellStyle name="40% - Accent6 4 9" xfId="1527"/>
    <cellStyle name="40% - Accent6 5" xfId="1528"/>
    <cellStyle name="40% - Accent6 5 10" xfId="6170"/>
    <cellStyle name="40% - Accent6 5 11" xfId="6171"/>
    <cellStyle name="40% - Accent6 5 12" xfId="6172"/>
    <cellStyle name="40% - Accent6 5 13" xfId="6173"/>
    <cellStyle name="40% - Accent6 5 14" xfId="6174"/>
    <cellStyle name="40% - Accent6 5 15" xfId="6175"/>
    <cellStyle name="40% - Accent6 5 16" xfId="6176"/>
    <cellStyle name="40% - Accent6 5 17" xfId="6177"/>
    <cellStyle name="40% - Accent6 5 18" xfId="6178"/>
    <cellStyle name="40% - Accent6 5 19" xfId="6179"/>
    <cellStyle name="40% - Accent6 5 2" xfId="1529"/>
    <cellStyle name="40% - Accent6 5 2 2" xfId="23841"/>
    <cellStyle name="40% - Accent6 5 20" xfId="6181"/>
    <cellStyle name="40% - Accent6 5 21" xfId="6182"/>
    <cellStyle name="40% - Accent6 5 22" xfId="6183"/>
    <cellStyle name="40% - Accent6 5 23" xfId="24735"/>
    <cellStyle name="40% - Accent6 5 24" xfId="25534"/>
    <cellStyle name="40% - Accent6 5 25" xfId="25581"/>
    <cellStyle name="40% - Accent6 5 26" xfId="26736"/>
    <cellStyle name="40% - Accent6 5 27" xfId="28317"/>
    <cellStyle name="40% - Accent6 5 28" xfId="28573"/>
    <cellStyle name="40% - Accent6 5 29" xfId="28818"/>
    <cellStyle name="40% - Accent6 5 3" xfId="1530"/>
    <cellStyle name="40% - Accent6 5 3 2" xfId="23842"/>
    <cellStyle name="40% - Accent6 5 30" xfId="29080"/>
    <cellStyle name="40% - Accent6 5 31" xfId="29325"/>
    <cellStyle name="40% - Accent6 5 32" xfId="29563"/>
    <cellStyle name="40% - Accent6 5 33" xfId="29791"/>
    <cellStyle name="40% - Accent6 5 34" xfId="30011"/>
    <cellStyle name="40% - Accent6 5 35" xfId="30214"/>
    <cellStyle name="40% - Accent6 5 36" xfId="30431"/>
    <cellStyle name="40% - Accent6 5 37" xfId="29175"/>
    <cellStyle name="40% - Accent6 5 38" xfId="25841"/>
    <cellStyle name="40% - Accent6 5 39" xfId="30982"/>
    <cellStyle name="40% - Accent6 5 4" xfId="1531"/>
    <cellStyle name="40% - Accent6 5 40" xfId="31147"/>
    <cellStyle name="40% - Accent6 5 41" xfId="31296"/>
    <cellStyle name="40% - Accent6 5 42" xfId="31426"/>
    <cellStyle name="40% - Accent6 5 43" xfId="31542"/>
    <cellStyle name="40% - Accent6 5 44" xfId="31636"/>
    <cellStyle name="40% - Accent6 5 45" xfId="31729"/>
    <cellStyle name="40% - Accent6 5 5" xfId="1532"/>
    <cellStyle name="40% - Accent6 5 6" xfId="1533"/>
    <cellStyle name="40% - Accent6 5 7" xfId="1534"/>
    <cellStyle name="40% - Accent6 5 8" xfId="1535"/>
    <cellStyle name="40% - Accent6 5 9" xfId="1536"/>
    <cellStyle name="40% - Accent6 6" xfId="1537"/>
    <cellStyle name="40% - Accent6 6 10" xfId="6192"/>
    <cellStyle name="40% - Accent6 6 11" xfId="6193"/>
    <cellStyle name="40% - Accent6 6 12" xfId="6194"/>
    <cellStyle name="40% - Accent6 6 13" xfId="6195"/>
    <cellStyle name="40% - Accent6 6 14" xfId="6196"/>
    <cellStyle name="40% - Accent6 6 15" xfId="6197"/>
    <cellStyle name="40% - Accent6 6 16" xfId="6198"/>
    <cellStyle name="40% - Accent6 6 17" xfId="6199"/>
    <cellStyle name="40% - Accent6 6 18" xfId="6200"/>
    <cellStyle name="40% - Accent6 6 19" xfId="6201"/>
    <cellStyle name="40% - Accent6 6 2" xfId="1538"/>
    <cellStyle name="40% - Accent6 6 2 2" xfId="23843"/>
    <cellStyle name="40% - Accent6 6 20" xfId="6203"/>
    <cellStyle name="40% - Accent6 6 21" xfId="6204"/>
    <cellStyle name="40% - Accent6 6 22" xfId="6205"/>
    <cellStyle name="40% - Accent6 6 23" xfId="24736"/>
    <cellStyle name="40% - Accent6 6 24" xfId="25537"/>
    <cellStyle name="40% - Accent6 6 25" xfId="25578"/>
    <cellStyle name="40% - Accent6 6 26" xfId="28013"/>
    <cellStyle name="40% - Accent6 6 27" xfId="28320"/>
    <cellStyle name="40% - Accent6 6 28" xfId="28576"/>
    <cellStyle name="40% - Accent6 6 29" xfId="28820"/>
    <cellStyle name="40% - Accent6 6 3" xfId="1539"/>
    <cellStyle name="40% - Accent6 6 3 2" xfId="23844"/>
    <cellStyle name="40% - Accent6 6 30" xfId="29082"/>
    <cellStyle name="40% - Accent6 6 31" xfId="29328"/>
    <cellStyle name="40% - Accent6 6 32" xfId="29565"/>
    <cellStyle name="40% - Accent6 6 33" xfId="29793"/>
    <cellStyle name="40% - Accent6 6 34" xfId="30014"/>
    <cellStyle name="40% - Accent6 6 35" xfId="30217"/>
    <cellStyle name="40% - Accent6 6 36" xfId="30433"/>
    <cellStyle name="40% - Accent6 6 37" xfId="29164"/>
    <cellStyle name="40% - Accent6 6 38" xfId="30805"/>
    <cellStyle name="40% - Accent6 6 39" xfId="30984"/>
    <cellStyle name="40% - Accent6 6 4" xfId="1540"/>
    <cellStyle name="40% - Accent6 6 40" xfId="31149"/>
    <cellStyle name="40% - Accent6 6 41" xfId="31298"/>
    <cellStyle name="40% - Accent6 6 42" xfId="31427"/>
    <cellStyle name="40% - Accent6 6 43" xfId="31543"/>
    <cellStyle name="40% - Accent6 6 44" xfId="31637"/>
    <cellStyle name="40% - Accent6 6 45" xfId="31730"/>
    <cellStyle name="40% - Accent6 6 5" xfId="1541"/>
    <cellStyle name="40% - Accent6 6 6" xfId="1542"/>
    <cellStyle name="40% - Accent6 6 7" xfId="1543"/>
    <cellStyle name="40% - Accent6 6 8" xfId="1544"/>
    <cellStyle name="40% - Accent6 6 9" xfId="1545"/>
    <cellStyle name="40% - Accent6 7" xfId="1546"/>
    <cellStyle name="40% - Accent6 7 10" xfId="6214"/>
    <cellStyle name="40% - Accent6 7 11" xfId="6215"/>
    <cellStyle name="40% - Accent6 7 12" xfId="6216"/>
    <cellStyle name="40% - Accent6 7 13" xfId="6217"/>
    <cellStyle name="40% - Accent6 7 14" xfId="6218"/>
    <cellStyle name="40% - Accent6 7 15" xfId="6219"/>
    <cellStyle name="40% - Accent6 7 16" xfId="6220"/>
    <cellStyle name="40% - Accent6 7 17" xfId="6221"/>
    <cellStyle name="40% - Accent6 7 18" xfId="6222"/>
    <cellStyle name="40% - Accent6 7 19" xfId="6223"/>
    <cellStyle name="40% - Accent6 7 2" xfId="1547"/>
    <cellStyle name="40% - Accent6 7 2 2" xfId="23845"/>
    <cellStyle name="40% - Accent6 7 20" xfId="6225"/>
    <cellStyle name="40% - Accent6 7 21" xfId="6226"/>
    <cellStyle name="40% - Accent6 7 22" xfId="6227"/>
    <cellStyle name="40% - Accent6 7 23" xfId="24737"/>
    <cellStyle name="40% - Accent6 7 24" xfId="25539"/>
    <cellStyle name="40% - Accent6 7 25" xfId="25575"/>
    <cellStyle name="40% - Accent6 7 26" xfId="26745"/>
    <cellStyle name="40% - Accent6 7 27" xfId="26518"/>
    <cellStyle name="40% - Accent6 7 28" xfId="26589"/>
    <cellStyle name="40% - Accent6 7 29" xfId="28079"/>
    <cellStyle name="40% - Accent6 7 3" xfId="1548"/>
    <cellStyle name="40% - Accent6 7 3 2" xfId="23846"/>
    <cellStyle name="40% - Accent6 7 30" xfId="28334"/>
    <cellStyle name="40% - Accent6 7 31" xfId="28585"/>
    <cellStyle name="40% - Accent6 7 32" xfId="28831"/>
    <cellStyle name="40% - Accent6 7 33" xfId="29090"/>
    <cellStyle name="40% - Accent6 7 34" xfId="29340"/>
    <cellStyle name="40% - Accent6 7 35" xfId="29577"/>
    <cellStyle name="40% - Accent6 7 36" xfId="29804"/>
    <cellStyle name="40% - Accent6 7 37" xfId="30629"/>
    <cellStyle name="40% - Accent6 7 38" xfId="25884"/>
    <cellStyle name="40% - Accent6 7 39" xfId="29637"/>
    <cellStyle name="40% - Accent6 7 4" xfId="1549"/>
    <cellStyle name="40% - Accent6 7 40" xfId="30637"/>
    <cellStyle name="40% - Accent6 7 41" xfId="30815"/>
    <cellStyle name="40% - Accent6 7 42" xfId="30990"/>
    <cellStyle name="40% - Accent6 7 43" xfId="31155"/>
    <cellStyle name="40% - Accent6 7 44" xfId="31302"/>
    <cellStyle name="40% - Accent6 7 45" xfId="31431"/>
    <cellStyle name="40% - Accent6 7 5" xfId="1550"/>
    <cellStyle name="40% - Accent6 7 6" xfId="1551"/>
    <cellStyle name="40% - Accent6 7 7" xfId="1552"/>
    <cellStyle name="40% - Accent6 7 8" xfId="1553"/>
    <cellStyle name="40% - Accent6 7 9" xfId="1554"/>
    <cellStyle name="40% - Accent6 8" xfId="1555"/>
    <cellStyle name="40% - Accent6 8 10" xfId="25542"/>
    <cellStyle name="40% - Accent6 8 11" xfId="25572"/>
    <cellStyle name="40% - Accent6 8 12" xfId="26756"/>
    <cellStyle name="40% - Accent6 8 13" xfId="25568"/>
    <cellStyle name="40% - Accent6 8 14" xfId="25536"/>
    <cellStyle name="40% - Accent6 8 15" xfId="25564"/>
    <cellStyle name="40% - Accent6 8 16" xfId="26744"/>
    <cellStyle name="40% - Accent6 8 17" xfId="25561"/>
    <cellStyle name="40% - Accent6 8 18" xfId="28019"/>
    <cellStyle name="40% - Accent6 8 19" xfId="25558"/>
    <cellStyle name="40% - Accent6 8 2" xfId="1556"/>
    <cellStyle name="40% - Accent6 8 2 2" xfId="23848"/>
    <cellStyle name="40% - Accent6 8 20" xfId="26751"/>
    <cellStyle name="40% - Accent6 8 21" xfId="25554"/>
    <cellStyle name="40% - Accent6 8 22" xfId="25540"/>
    <cellStyle name="40% - Accent6 8 23" xfId="25550"/>
    <cellStyle name="40% - Accent6 8 24" xfId="27139"/>
    <cellStyle name="40% - Accent6 8 25" xfId="26892"/>
    <cellStyle name="40% - Accent6 8 26" xfId="26307"/>
    <cellStyle name="40% - Accent6 8 27" xfId="28363"/>
    <cellStyle name="40% - Accent6 8 28" xfId="28105"/>
    <cellStyle name="40% - Accent6 8 29" xfId="28858"/>
    <cellStyle name="40% - Accent6 8 3" xfId="6237"/>
    <cellStyle name="40% - Accent6 8 30" xfId="28609"/>
    <cellStyle name="40% - Accent6 8 31" xfId="29367"/>
    <cellStyle name="40% - Accent6 8 4" xfId="6238"/>
    <cellStyle name="40% - Accent6 8 5" xfId="6239"/>
    <cellStyle name="40% - Accent6 8 6" xfId="22838"/>
    <cellStyle name="40% - Accent6 8 7" xfId="23847"/>
    <cellStyle name="40% - Accent6 8 8" xfId="24257"/>
    <cellStyle name="40% - Accent6 8 9" xfId="24738"/>
    <cellStyle name="40% - Accent6 8_Upload" xfId="1557"/>
    <cellStyle name="40% - Accent6 9" xfId="1558"/>
    <cellStyle name="40% - Accent6 9 10" xfId="25543"/>
    <cellStyle name="40% - Accent6 9 11" xfId="25570"/>
    <cellStyle name="40% - Accent6 9 12" xfId="25535"/>
    <cellStyle name="40% - Accent6 9 13" xfId="25566"/>
    <cellStyle name="40% - Accent6 9 14" xfId="26747"/>
    <cellStyle name="40% - Accent6 9 15" xfId="25562"/>
    <cellStyle name="40% - Accent6 9 16" xfId="28015"/>
    <cellStyle name="40% - Accent6 9 17" xfId="25560"/>
    <cellStyle name="40% - Accent6 9 18" xfId="28020"/>
    <cellStyle name="40% - Accent6 9 19" xfId="25556"/>
    <cellStyle name="40% - Accent6 9 2" xfId="1559"/>
    <cellStyle name="40% - Accent6 9 2 2" xfId="23850"/>
    <cellStyle name="40% - Accent6 9 20" xfId="26753"/>
    <cellStyle name="40% - Accent6 9 21" xfId="25553"/>
    <cellStyle name="40% - Accent6 9 22" xfId="25541"/>
    <cellStyle name="40% - Accent6 9 23" xfId="25549"/>
    <cellStyle name="40% - Accent6 9 24" xfId="26750"/>
    <cellStyle name="40% - Accent6 9 25" xfId="25547"/>
    <cellStyle name="40% - Accent6 9 26" xfId="26748"/>
    <cellStyle name="40% - Accent6 9 27" xfId="25546"/>
    <cellStyle name="40% - Accent6 9 28" xfId="28021"/>
    <cellStyle name="40% - Accent6 9 29" xfId="25545"/>
    <cellStyle name="40% - Accent6 9 3" xfId="6241"/>
    <cellStyle name="40% - Accent6 9 30" xfId="28023"/>
    <cellStyle name="40% - Accent6 9 31" xfId="25544"/>
    <cellStyle name="40% - Accent6 9 4" xfId="6242"/>
    <cellStyle name="40% - Accent6 9 5" xfId="6243"/>
    <cellStyle name="40% - Accent6 9 6" xfId="22837"/>
    <cellStyle name="40% - Accent6 9 7" xfId="23849"/>
    <cellStyle name="40% - Accent6 9 8" xfId="24258"/>
    <cellStyle name="40% - Accent6 9 9" xfId="24739"/>
    <cellStyle name="40% - Accent6 9_Upload" xfId="1560"/>
    <cellStyle name="60% - Accent1" xfId="32009" builtinId="32" customBuiltin="1"/>
    <cellStyle name="60% - Accent1 10" xfId="1561"/>
    <cellStyle name="60% - Accent1 11" xfId="1562"/>
    <cellStyle name="60% - Accent1 12" xfId="1563"/>
    <cellStyle name="60% - Accent1 13" xfId="1564"/>
    <cellStyle name="60% - Accent1 14" xfId="1565"/>
    <cellStyle name="60% - Accent1 15" xfId="1566"/>
    <cellStyle name="60% - Accent1 16" xfId="1567"/>
    <cellStyle name="60% - Accent1 17" xfId="1568"/>
    <cellStyle name="60% - Accent1 18" xfId="1569"/>
    <cellStyle name="60% - Accent1 19" xfId="1570"/>
    <cellStyle name="60% - Accent1 2" xfId="1571"/>
    <cellStyle name="60% - Accent1 2 10" xfId="6256"/>
    <cellStyle name="60% - Accent1 2 11" xfId="6257"/>
    <cellStyle name="60% - Accent1 2 12" xfId="6258"/>
    <cellStyle name="60% - Accent1 2 13" xfId="6259"/>
    <cellStyle name="60% - Accent1 2 14" xfId="6260"/>
    <cellStyle name="60% - Accent1 2 15" xfId="6261"/>
    <cellStyle name="60% - Accent1 2 16" xfId="6262"/>
    <cellStyle name="60% - Accent1 2 17" xfId="6263"/>
    <cellStyle name="60% - Accent1 2 18" xfId="6264"/>
    <cellStyle name="60% - Accent1 2 19" xfId="6265"/>
    <cellStyle name="60% - Accent1 2 2" xfId="1572"/>
    <cellStyle name="60% - Accent1 2 20" xfId="6267"/>
    <cellStyle name="60% - Accent1 2 3" xfId="1573"/>
    <cellStyle name="60% - Accent1 2 4" xfId="1574"/>
    <cellStyle name="60% - Accent1 2 5" xfId="1575"/>
    <cellStyle name="60% - Accent1 2 6" xfId="1576"/>
    <cellStyle name="60% - Accent1 2 7" xfId="1577"/>
    <cellStyle name="60% - Accent1 2 8" xfId="1578"/>
    <cellStyle name="60% - Accent1 2 9" xfId="1579"/>
    <cellStyle name="60% - Accent1 20" xfId="1580"/>
    <cellStyle name="60% - Accent1 21" xfId="1581"/>
    <cellStyle name="60% - Accent1 22" xfId="1582"/>
    <cellStyle name="60% - Accent1 23" xfId="1583"/>
    <cellStyle name="60% - Accent1 24" xfId="1584"/>
    <cellStyle name="60% - Accent1 25" xfId="1585"/>
    <cellStyle name="60% - Accent1 26" xfId="1586"/>
    <cellStyle name="60% - Accent1 27" xfId="1587"/>
    <cellStyle name="60% - Accent1 28" xfId="24797"/>
    <cellStyle name="60% - Accent1 3" xfId="1588"/>
    <cellStyle name="60% - Accent1 3 10" xfId="6284"/>
    <cellStyle name="60% - Accent1 3 11" xfId="6285"/>
    <cellStyle name="60% - Accent1 3 12" xfId="6286"/>
    <cellStyle name="60% - Accent1 3 13" xfId="6287"/>
    <cellStyle name="60% - Accent1 3 14" xfId="6288"/>
    <cellStyle name="60% - Accent1 3 15" xfId="6289"/>
    <cellStyle name="60% - Accent1 3 16" xfId="6290"/>
    <cellStyle name="60% - Accent1 3 17" xfId="6291"/>
    <cellStyle name="60% - Accent1 3 2" xfId="1589"/>
    <cellStyle name="60% - Accent1 3 3" xfId="1590"/>
    <cellStyle name="60% - Accent1 3 4" xfId="1591"/>
    <cellStyle name="60% - Accent1 3 5" xfId="1592"/>
    <cellStyle name="60% - Accent1 3 6" xfId="1593"/>
    <cellStyle name="60% - Accent1 3 7" xfId="6297"/>
    <cellStyle name="60% - Accent1 3 8" xfId="6298"/>
    <cellStyle name="60% - Accent1 3 9" xfId="6299"/>
    <cellStyle name="60% - Accent1 4" xfId="1594"/>
    <cellStyle name="60% - Accent1 4 10" xfId="6301"/>
    <cellStyle name="60% - Accent1 4 11" xfId="6302"/>
    <cellStyle name="60% - Accent1 4 12" xfId="6303"/>
    <cellStyle name="60% - Accent1 4 13" xfId="6304"/>
    <cellStyle name="60% - Accent1 4 14" xfId="6305"/>
    <cellStyle name="60% - Accent1 4 15" xfId="6306"/>
    <cellStyle name="60% - Accent1 4 16" xfId="6307"/>
    <cellStyle name="60% - Accent1 4 17" xfId="6308"/>
    <cellStyle name="60% - Accent1 4 2" xfId="1595"/>
    <cellStyle name="60% - Accent1 4 3" xfId="1596"/>
    <cellStyle name="60% - Accent1 4 4" xfId="1597"/>
    <cellStyle name="60% - Accent1 4 5" xfId="1598"/>
    <cellStyle name="60% - Accent1 4 6" xfId="1599"/>
    <cellStyle name="60% - Accent1 4 7" xfId="6314"/>
    <cellStyle name="60% - Accent1 4 8" xfId="6315"/>
    <cellStyle name="60% - Accent1 4 9" xfId="6316"/>
    <cellStyle name="60% - Accent1 5" xfId="1600"/>
    <cellStyle name="60% - Accent1 5 10" xfId="6318"/>
    <cellStyle name="60% - Accent1 5 11" xfId="6319"/>
    <cellStyle name="60% - Accent1 5 12" xfId="6320"/>
    <cellStyle name="60% - Accent1 5 13" xfId="6321"/>
    <cellStyle name="60% - Accent1 5 14" xfId="6322"/>
    <cellStyle name="60% - Accent1 5 15" xfId="6323"/>
    <cellStyle name="60% - Accent1 5 16" xfId="6324"/>
    <cellStyle name="60% - Accent1 5 2" xfId="1601"/>
    <cellStyle name="60% - Accent1 5 3" xfId="1602"/>
    <cellStyle name="60% - Accent1 5 4" xfId="1603"/>
    <cellStyle name="60% - Accent1 5 5" xfId="1604"/>
    <cellStyle name="60% - Accent1 5 6" xfId="6329"/>
    <cellStyle name="60% - Accent1 5 7" xfId="6330"/>
    <cellStyle name="60% - Accent1 5 8" xfId="6331"/>
    <cellStyle name="60% - Accent1 5 9" xfId="6332"/>
    <cellStyle name="60% - Accent1 6" xfId="1605"/>
    <cellStyle name="60% - Accent1 6 10" xfId="6334"/>
    <cellStyle name="60% - Accent1 6 11" xfId="6335"/>
    <cellStyle name="60% - Accent1 6 12" xfId="6336"/>
    <cellStyle name="60% - Accent1 6 13" xfId="6337"/>
    <cellStyle name="60% - Accent1 6 14" xfId="6338"/>
    <cellStyle name="60% - Accent1 6 15" xfId="6339"/>
    <cellStyle name="60% - Accent1 6 16" xfId="6340"/>
    <cellStyle name="60% - Accent1 6 2" xfId="1606"/>
    <cellStyle name="60% - Accent1 6 3" xfId="1607"/>
    <cellStyle name="60% - Accent1 6 4" xfId="1608"/>
    <cellStyle name="60% - Accent1 6 5" xfId="1609"/>
    <cellStyle name="60% - Accent1 6 6" xfId="6345"/>
    <cellStyle name="60% - Accent1 6 7" xfId="6346"/>
    <cellStyle name="60% - Accent1 6 8" xfId="6347"/>
    <cellStyle name="60% - Accent1 6 9" xfId="6348"/>
    <cellStyle name="60% - Accent1 7" xfId="1610"/>
    <cellStyle name="60% - Accent1 8" xfId="1611"/>
    <cellStyle name="60% - Accent1 9" xfId="1612"/>
    <cellStyle name="60% - Accent2" xfId="32013" builtinId="36" customBuiltin="1"/>
    <cellStyle name="60% - Accent2 10" xfId="1613"/>
    <cellStyle name="60% - Accent2 11" xfId="1614"/>
    <cellStyle name="60% - Accent2 12" xfId="1615"/>
    <cellStyle name="60% - Accent2 13" xfId="1616"/>
    <cellStyle name="60% - Accent2 14" xfId="1617"/>
    <cellStyle name="60% - Accent2 15" xfId="1618"/>
    <cellStyle name="60% - Accent2 16" xfId="1619"/>
    <cellStyle name="60% - Accent2 17" xfId="1620"/>
    <cellStyle name="60% - Accent2 18" xfId="1621"/>
    <cellStyle name="60% - Accent2 19" xfId="1622"/>
    <cellStyle name="60% - Accent2 2" xfId="1623"/>
    <cellStyle name="60% - Accent2 2 10" xfId="6363"/>
    <cellStyle name="60% - Accent2 2 11" xfId="6364"/>
    <cellStyle name="60% - Accent2 2 12" xfId="6365"/>
    <cellStyle name="60% - Accent2 2 13" xfId="6366"/>
    <cellStyle name="60% - Accent2 2 14" xfId="6367"/>
    <cellStyle name="60% - Accent2 2 15" xfId="6368"/>
    <cellStyle name="60% - Accent2 2 16" xfId="6369"/>
    <cellStyle name="60% - Accent2 2 17" xfId="6370"/>
    <cellStyle name="60% - Accent2 2 18" xfId="6371"/>
    <cellStyle name="60% - Accent2 2 19" xfId="6372"/>
    <cellStyle name="60% - Accent2 2 2" xfId="1624"/>
    <cellStyle name="60% - Accent2 2 20" xfId="6374"/>
    <cellStyle name="60% - Accent2 2 3" xfId="1625"/>
    <cellStyle name="60% - Accent2 2 4" xfId="1626"/>
    <cellStyle name="60% - Accent2 2 5" xfId="1627"/>
    <cellStyle name="60% - Accent2 2 6" xfId="1628"/>
    <cellStyle name="60% - Accent2 2 7" xfId="1629"/>
    <cellStyle name="60% - Accent2 2 8" xfId="1630"/>
    <cellStyle name="60% - Accent2 2 9" xfId="1631"/>
    <cellStyle name="60% - Accent2 20" xfId="1632"/>
    <cellStyle name="60% - Accent2 21" xfId="1633"/>
    <cellStyle name="60% - Accent2 22" xfId="1634"/>
    <cellStyle name="60% - Accent2 23" xfId="1635"/>
    <cellStyle name="60% - Accent2 24" xfId="1636"/>
    <cellStyle name="60% - Accent2 25" xfId="1637"/>
    <cellStyle name="60% - Accent2 26" xfId="1638"/>
    <cellStyle name="60% - Accent2 27" xfId="1639"/>
    <cellStyle name="60% - Accent2 28" xfId="24798"/>
    <cellStyle name="60% - Accent2 3" xfId="1640"/>
    <cellStyle name="60% - Accent2 3 10" xfId="6391"/>
    <cellStyle name="60% - Accent2 3 11" xfId="6392"/>
    <cellStyle name="60% - Accent2 3 12" xfId="6393"/>
    <cellStyle name="60% - Accent2 3 13" xfId="6394"/>
    <cellStyle name="60% - Accent2 3 14" xfId="6395"/>
    <cellStyle name="60% - Accent2 3 15" xfId="6396"/>
    <cellStyle name="60% - Accent2 3 16" xfId="6397"/>
    <cellStyle name="60% - Accent2 3 17" xfId="6398"/>
    <cellStyle name="60% - Accent2 3 2" xfId="1641"/>
    <cellStyle name="60% - Accent2 3 3" xfId="1642"/>
    <cellStyle name="60% - Accent2 3 4" xfId="1643"/>
    <cellStyle name="60% - Accent2 3 5" xfId="1644"/>
    <cellStyle name="60% - Accent2 3 6" xfId="1645"/>
    <cellStyle name="60% - Accent2 3 7" xfId="6404"/>
    <cellStyle name="60% - Accent2 3 8" xfId="6405"/>
    <cellStyle name="60% - Accent2 3 9" xfId="6406"/>
    <cellStyle name="60% - Accent2 4" xfId="1646"/>
    <cellStyle name="60% - Accent2 4 10" xfId="6408"/>
    <cellStyle name="60% - Accent2 4 11" xfId="6409"/>
    <cellStyle name="60% - Accent2 4 12" xfId="6410"/>
    <cellStyle name="60% - Accent2 4 13" xfId="6411"/>
    <cellStyle name="60% - Accent2 4 14" xfId="6412"/>
    <cellStyle name="60% - Accent2 4 15" xfId="6413"/>
    <cellStyle name="60% - Accent2 4 16" xfId="6414"/>
    <cellStyle name="60% - Accent2 4 17" xfId="6415"/>
    <cellStyle name="60% - Accent2 4 2" xfId="1647"/>
    <cellStyle name="60% - Accent2 4 3" xfId="1648"/>
    <cellStyle name="60% - Accent2 4 4" xfId="1649"/>
    <cellStyle name="60% - Accent2 4 5" xfId="1650"/>
    <cellStyle name="60% - Accent2 4 6" xfId="1651"/>
    <cellStyle name="60% - Accent2 4 7" xfId="6421"/>
    <cellStyle name="60% - Accent2 4 8" xfId="6422"/>
    <cellStyle name="60% - Accent2 4 9" xfId="6423"/>
    <cellStyle name="60% - Accent2 5" xfId="1652"/>
    <cellStyle name="60% - Accent2 5 10" xfId="6425"/>
    <cellStyle name="60% - Accent2 5 11" xfId="6426"/>
    <cellStyle name="60% - Accent2 5 12" xfId="6427"/>
    <cellStyle name="60% - Accent2 5 13" xfId="6428"/>
    <cellStyle name="60% - Accent2 5 14" xfId="6429"/>
    <cellStyle name="60% - Accent2 5 15" xfId="6430"/>
    <cellStyle name="60% - Accent2 5 16" xfId="6431"/>
    <cellStyle name="60% - Accent2 5 2" xfId="1653"/>
    <cellStyle name="60% - Accent2 5 3" xfId="1654"/>
    <cellStyle name="60% - Accent2 5 4" xfId="1655"/>
    <cellStyle name="60% - Accent2 5 5" xfId="1656"/>
    <cellStyle name="60% - Accent2 5 6" xfId="6436"/>
    <cellStyle name="60% - Accent2 5 7" xfId="6437"/>
    <cellStyle name="60% - Accent2 5 8" xfId="6438"/>
    <cellStyle name="60% - Accent2 5 9" xfId="6439"/>
    <cellStyle name="60% - Accent2 6" xfId="1657"/>
    <cellStyle name="60% - Accent2 6 10" xfId="6441"/>
    <cellStyle name="60% - Accent2 6 11" xfId="6442"/>
    <cellStyle name="60% - Accent2 6 12" xfId="6443"/>
    <cellStyle name="60% - Accent2 6 13" xfId="6444"/>
    <cellStyle name="60% - Accent2 6 14" xfId="6445"/>
    <cellStyle name="60% - Accent2 6 15" xfId="6446"/>
    <cellStyle name="60% - Accent2 6 16" xfId="6447"/>
    <cellStyle name="60% - Accent2 6 2" xfId="1658"/>
    <cellStyle name="60% - Accent2 6 3" xfId="1659"/>
    <cellStyle name="60% - Accent2 6 4" xfId="1660"/>
    <cellStyle name="60% - Accent2 6 5" xfId="1661"/>
    <cellStyle name="60% - Accent2 6 6" xfId="6452"/>
    <cellStyle name="60% - Accent2 6 7" xfId="6453"/>
    <cellStyle name="60% - Accent2 6 8" xfId="6454"/>
    <cellStyle name="60% - Accent2 6 9" xfId="6455"/>
    <cellStyle name="60% - Accent2 7" xfId="1662"/>
    <cellStyle name="60% - Accent2 8" xfId="1663"/>
    <cellStyle name="60% - Accent2 9" xfId="1664"/>
    <cellStyle name="60% - Accent3" xfId="32017" builtinId="40" customBuiltin="1"/>
    <cellStyle name="60% - Accent3 10" xfId="1665"/>
    <cellStyle name="60% - Accent3 11" xfId="1666"/>
    <cellStyle name="60% - Accent3 12" xfId="1667"/>
    <cellStyle name="60% - Accent3 13" xfId="1668"/>
    <cellStyle name="60% - Accent3 14" xfId="1669"/>
    <cellStyle name="60% - Accent3 15" xfId="1670"/>
    <cellStyle name="60% - Accent3 16" xfId="1671"/>
    <cellStyle name="60% - Accent3 17" xfId="1672"/>
    <cellStyle name="60% - Accent3 18" xfId="1673"/>
    <cellStyle name="60% - Accent3 19" xfId="1674"/>
    <cellStyle name="60% - Accent3 2" xfId="1675"/>
    <cellStyle name="60% - Accent3 2 10" xfId="6467"/>
    <cellStyle name="60% - Accent3 2 11" xfId="6468"/>
    <cellStyle name="60% - Accent3 2 12" xfId="6469"/>
    <cellStyle name="60% - Accent3 2 13" xfId="6470"/>
    <cellStyle name="60% - Accent3 2 14" xfId="6471"/>
    <cellStyle name="60% - Accent3 2 15" xfId="6472"/>
    <cellStyle name="60% - Accent3 2 16" xfId="6473"/>
    <cellStyle name="60% - Accent3 2 17" xfId="6474"/>
    <cellStyle name="60% - Accent3 2 18" xfId="6475"/>
    <cellStyle name="60% - Accent3 2 19" xfId="6476"/>
    <cellStyle name="60% - Accent3 2 2" xfId="1676"/>
    <cellStyle name="60% - Accent3 2 20" xfId="6478"/>
    <cellStyle name="60% - Accent3 2 3" xfId="1677"/>
    <cellStyle name="60% - Accent3 2 4" xfId="1678"/>
    <cellStyle name="60% - Accent3 2 5" xfId="1679"/>
    <cellStyle name="60% - Accent3 2 6" xfId="1680"/>
    <cellStyle name="60% - Accent3 2 7" xfId="1681"/>
    <cellStyle name="60% - Accent3 2 8" xfId="1682"/>
    <cellStyle name="60% - Accent3 2 9" xfId="1683"/>
    <cellStyle name="60% - Accent3 20" xfId="1684"/>
    <cellStyle name="60% - Accent3 21" xfId="1685"/>
    <cellStyle name="60% - Accent3 22" xfId="1686"/>
    <cellStyle name="60% - Accent3 23" xfId="1687"/>
    <cellStyle name="60% - Accent3 24" xfId="1688"/>
    <cellStyle name="60% - Accent3 25" xfId="1689"/>
    <cellStyle name="60% - Accent3 26" xfId="1690"/>
    <cellStyle name="60% - Accent3 27" xfId="1691"/>
    <cellStyle name="60% - Accent3 28" xfId="24799"/>
    <cellStyle name="60% - Accent3 3" xfId="1692"/>
    <cellStyle name="60% - Accent3 3 10" xfId="6495"/>
    <cellStyle name="60% - Accent3 3 11" xfId="6496"/>
    <cellStyle name="60% - Accent3 3 12" xfId="6497"/>
    <cellStyle name="60% - Accent3 3 13" xfId="6498"/>
    <cellStyle name="60% - Accent3 3 14" xfId="6499"/>
    <cellStyle name="60% - Accent3 3 15" xfId="6500"/>
    <cellStyle name="60% - Accent3 3 16" xfId="6501"/>
    <cellStyle name="60% - Accent3 3 17" xfId="6502"/>
    <cellStyle name="60% - Accent3 3 2" xfId="1693"/>
    <cellStyle name="60% - Accent3 3 3" xfId="1694"/>
    <cellStyle name="60% - Accent3 3 4" xfId="1695"/>
    <cellStyle name="60% - Accent3 3 5" xfId="1696"/>
    <cellStyle name="60% - Accent3 3 6" xfId="1697"/>
    <cellStyle name="60% - Accent3 3 7" xfId="6508"/>
    <cellStyle name="60% - Accent3 3 8" xfId="6509"/>
    <cellStyle name="60% - Accent3 3 9" xfId="6510"/>
    <cellStyle name="60% - Accent3 4" xfId="1698"/>
    <cellStyle name="60% - Accent3 4 10" xfId="6512"/>
    <cellStyle name="60% - Accent3 4 11" xfId="6513"/>
    <cellStyle name="60% - Accent3 4 12" xfId="6514"/>
    <cellStyle name="60% - Accent3 4 13" xfId="6515"/>
    <cellStyle name="60% - Accent3 4 14" xfId="6516"/>
    <cellStyle name="60% - Accent3 4 15" xfId="6517"/>
    <cellStyle name="60% - Accent3 4 16" xfId="6518"/>
    <cellStyle name="60% - Accent3 4 17" xfId="6519"/>
    <cellStyle name="60% - Accent3 4 2" xfId="1699"/>
    <cellStyle name="60% - Accent3 4 3" xfId="1700"/>
    <cellStyle name="60% - Accent3 4 4" xfId="1701"/>
    <cellStyle name="60% - Accent3 4 5" xfId="1702"/>
    <cellStyle name="60% - Accent3 4 6" xfId="1703"/>
    <cellStyle name="60% - Accent3 4 7" xfId="6525"/>
    <cellStyle name="60% - Accent3 4 8" xfId="6526"/>
    <cellStyle name="60% - Accent3 4 9" xfId="6527"/>
    <cellStyle name="60% - Accent3 5" xfId="1704"/>
    <cellStyle name="60% - Accent3 5 10" xfId="6529"/>
    <cellStyle name="60% - Accent3 5 11" xfId="6530"/>
    <cellStyle name="60% - Accent3 5 12" xfId="6531"/>
    <cellStyle name="60% - Accent3 5 13" xfId="6532"/>
    <cellStyle name="60% - Accent3 5 14" xfId="6533"/>
    <cellStyle name="60% - Accent3 5 15" xfId="6534"/>
    <cellStyle name="60% - Accent3 5 16" xfId="6535"/>
    <cellStyle name="60% - Accent3 5 2" xfId="1705"/>
    <cellStyle name="60% - Accent3 5 3" xfId="1706"/>
    <cellStyle name="60% - Accent3 5 4" xfId="1707"/>
    <cellStyle name="60% - Accent3 5 5" xfId="1708"/>
    <cellStyle name="60% - Accent3 5 6" xfId="6540"/>
    <cellStyle name="60% - Accent3 5 7" xfId="6541"/>
    <cellStyle name="60% - Accent3 5 8" xfId="6542"/>
    <cellStyle name="60% - Accent3 5 9" xfId="6543"/>
    <cellStyle name="60% - Accent3 6" xfId="1709"/>
    <cellStyle name="60% - Accent3 6 10" xfId="6545"/>
    <cellStyle name="60% - Accent3 6 11" xfId="6546"/>
    <cellStyle name="60% - Accent3 6 12" xfId="6547"/>
    <cellStyle name="60% - Accent3 6 13" xfId="6548"/>
    <cellStyle name="60% - Accent3 6 14" xfId="6549"/>
    <cellStyle name="60% - Accent3 6 15" xfId="6550"/>
    <cellStyle name="60% - Accent3 6 16" xfId="6551"/>
    <cellStyle name="60% - Accent3 6 2" xfId="1710"/>
    <cellStyle name="60% - Accent3 6 3" xfId="1711"/>
    <cellStyle name="60% - Accent3 6 4" xfId="1712"/>
    <cellStyle name="60% - Accent3 6 5" xfId="1713"/>
    <cellStyle name="60% - Accent3 6 6" xfId="6556"/>
    <cellStyle name="60% - Accent3 6 7" xfId="6557"/>
    <cellStyle name="60% - Accent3 6 8" xfId="6558"/>
    <cellStyle name="60% - Accent3 6 9" xfId="6559"/>
    <cellStyle name="60% - Accent3 7" xfId="1714"/>
    <cellStyle name="60% - Accent3 8" xfId="1715"/>
    <cellStyle name="60% - Accent3 9" xfId="1716"/>
    <cellStyle name="60% - Accent4" xfId="32021" builtinId="44" customBuiltin="1"/>
    <cellStyle name="60% - Accent4 10" xfId="1717"/>
    <cellStyle name="60% - Accent4 11" xfId="1718"/>
    <cellStyle name="60% - Accent4 12" xfId="1719"/>
    <cellStyle name="60% - Accent4 13" xfId="1720"/>
    <cellStyle name="60% - Accent4 14" xfId="1721"/>
    <cellStyle name="60% - Accent4 15" xfId="1722"/>
    <cellStyle name="60% - Accent4 16" xfId="1723"/>
    <cellStyle name="60% - Accent4 17" xfId="1724"/>
    <cellStyle name="60% - Accent4 18" xfId="1725"/>
    <cellStyle name="60% - Accent4 19" xfId="1726"/>
    <cellStyle name="60% - Accent4 2" xfId="1727"/>
    <cellStyle name="60% - Accent4 2 10" xfId="6574"/>
    <cellStyle name="60% - Accent4 2 11" xfId="6575"/>
    <cellStyle name="60% - Accent4 2 12" xfId="6576"/>
    <cellStyle name="60% - Accent4 2 13" xfId="6577"/>
    <cellStyle name="60% - Accent4 2 14" xfId="6578"/>
    <cellStyle name="60% - Accent4 2 15" xfId="6579"/>
    <cellStyle name="60% - Accent4 2 16" xfId="6580"/>
    <cellStyle name="60% - Accent4 2 17" xfId="6581"/>
    <cellStyle name="60% - Accent4 2 18" xfId="6582"/>
    <cellStyle name="60% - Accent4 2 19" xfId="6583"/>
    <cellStyle name="60% - Accent4 2 2" xfId="1728"/>
    <cellStyle name="60% - Accent4 2 20" xfId="6585"/>
    <cellStyle name="60% - Accent4 2 3" xfId="1729"/>
    <cellStyle name="60% - Accent4 2 4" xfId="1730"/>
    <cellStyle name="60% - Accent4 2 5" xfId="1731"/>
    <cellStyle name="60% - Accent4 2 6" xfId="1732"/>
    <cellStyle name="60% - Accent4 2 7" xfId="1733"/>
    <cellStyle name="60% - Accent4 2 8" xfId="1734"/>
    <cellStyle name="60% - Accent4 2 9" xfId="1735"/>
    <cellStyle name="60% - Accent4 20" xfId="1736"/>
    <cellStyle name="60% - Accent4 21" xfId="1737"/>
    <cellStyle name="60% - Accent4 22" xfId="1738"/>
    <cellStyle name="60% - Accent4 23" xfId="1739"/>
    <cellStyle name="60% - Accent4 24" xfId="1740"/>
    <cellStyle name="60% - Accent4 25" xfId="1741"/>
    <cellStyle name="60% - Accent4 26" xfId="1742"/>
    <cellStyle name="60% - Accent4 27" xfId="1743"/>
    <cellStyle name="60% - Accent4 28" xfId="24800"/>
    <cellStyle name="60% - Accent4 3" xfId="1744"/>
    <cellStyle name="60% - Accent4 3 10" xfId="6602"/>
    <cellStyle name="60% - Accent4 3 11" xfId="6603"/>
    <cellStyle name="60% - Accent4 3 12" xfId="6604"/>
    <cellStyle name="60% - Accent4 3 13" xfId="6605"/>
    <cellStyle name="60% - Accent4 3 14" xfId="6606"/>
    <cellStyle name="60% - Accent4 3 15" xfId="6607"/>
    <cellStyle name="60% - Accent4 3 16" xfId="6608"/>
    <cellStyle name="60% - Accent4 3 17" xfId="6609"/>
    <cellStyle name="60% - Accent4 3 2" xfId="1745"/>
    <cellStyle name="60% - Accent4 3 3" xfId="1746"/>
    <cellStyle name="60% - Accent4 3 4" xfId="1747"/>
    <cellStyle name="60% - Accent4 3 5" xfId="1748"/>
    <cellStyle name="60% - Accent4 3 6" xfId="1749"/>
    <cellStyle name="60% - Accent4 3 7" xfId="6614"/>
    <cellStyle name="60% - Accent4 3 8" xfId="6615"/>
    <cellStyle name="60% - Accent4 3 9" xfId="6616"/>
    <cellStyle name="60% - Accent4 4" xfId="1750"/>
    <cellStyle name="60% - Accent4 4 10" xfId="6618"/>
    <cellStyle name="60% - Accent4 4 11" xfId="6619"/>
    <cellStyle name="60% - Accent4 4 12" xfId="6620"/>
    <cellStyle name="60% - Accent4 4 13" xfId="6621"/>
    <cellStyle name="60% - Accent4 4 14" xfId="6622"/>
    <cellStyle name="60% - Accent4 4 15" xfId="6623"/>
    <cellStyle name="60% - Accent4 4 16" xfId="6624"/>
    <cellStyle name="60% - Accent4 4 17" xfId="6625"/>
    <cellStyle name="60% - Accent4 4 2" xfId="1751"/>
    <cellStyle name="60% - Accent4 4 3" xfId="1752"/>
    <cellStyle name="60% - Accent4 4 4" xfId="1753"/>
    <cellStyle name="60% - Accent4 4 5" xfId="1754"/>
    <cellStyle name="60% - Accent4 4 6" xfId="1755"/>
    <cellStyle name="60% - Accent4 4 7" xfId="6631"/>
    <cellStyle name="60% - Accent4 4 8" xfId="6632"/>
    <cellStyle name="60% - Accent4 4 9" xfId="6633"/>
    <cellStyle name="60% - Accent4 5" xfId="1756"/>
    <cellStyle name="60% - Accent4 5 10" xfId="6635"/>
    <cellStyle name="60% - Accent4 5 11" xfId="6636"/>
    <cellStyle name="60% - Accent4 5 12" xfId="6637"/>
    <cellStyle name="60% - Accent4 5 13" xfId="6638"/>
    <cellStyle name="60% - Accent4 5 14" xfId="6639"/>
    <cellStyle name="60% - Accent4 5 15" xfId="6640"/>
    <cellStyle name="60% - Accent4 5 16" xfId="6641"/>
    <cellStyle name="60% - Accent4 5 2" xfId="1757"/>
    <cellStyle name="60% - Accent4 5 3" xfId="1758"/>
    <cellStyle name="60% - Accent4 5 4" xfId="1759"/>
    <cellStyle name="60% - Accent4 5 5" xfId="1760"/>
    <cellStyle name="60% - Accent4 5 6" xfId="6646"/>
    <cellStyle name="60% - Accent4 5 7" xfId="6647"/>
    <cellStyle name="60% - Accent4 5 8" xfId="6648"/>
    <cellStyle name="60% - Accent4 5 9" xfId="6649"/>
    <cellStyle name="60% - Accent4 6" xfId="1761"/>
    <cellStyle name="60% - Accent4 6 10" xfId="6651"/>
    <cellStyle name="60% - Accent4 6 11" xfId="6652"/>
    <cellStyle name="60% - Accent4 6 12" xfId="6653"/>
    <cellStyle name="60% - Accent4 6 13" xfId="6654"/>
    <cellStyle name="60% - Accent4 6 14" xfId="6655"/>
    <cellStyle name="60% - Accent4 6 15" xfId="6656"/>
    <cellStyle name="60% - Accent4 6 16" xfId="6657"/>
    <cellStyle name="60% - Accent4 6 2" xfId="1762"/>
    <cellStyle name="60% - Accent4 6 3" xfId="1763"/>
    <cellStyle name="60% - Accent4 6 4" xfId="1764"/>
    <cellStyle name="60% - Accent4 6 5" xfId="1765"/>
    <cellStyle name="60% - Accent4 6 6" xfId="6662"/>
    <cellStyle name="60% - Accent4 6 7" xfId="6663"/>
    <cellStyle name="60% - Accent4 6 8" xfId="6664"/>
    <cellStyle name="60% - Accent4 6 9" xfId="6665"/>
    <cellStyle name="60% - Accent4 7" xfId="1766"/>
    <cellStyle name="60% - Accent4 8" xfId="1767"/>
    <cellStyle name="60% - Accent4 9" xfId="1768"/>
    <cellStyle name="60% - Accent5" xfId="32025" builtinId="48" customBuiltin="1"/>
    <cellStyle name="60% - Accent5 10" xfId="1769"/>
    <cellStyle name="60% - Accent5 11" xfId="1770"/>
    <cellStyle name="60% - Accent5 12" xfId="1771"/>
    <cellStyle name="60% - Accent5 13" xfId="1772"/>
    <cellStyle name="60% - Accent5 14" xfId="1773"/>
    <cellStyle name="60% - Accent5 15" xfId="1774"/>
    <cellStyle name="60% - Accent5 16" xfId="1775"/>
    <cellStyle name="60% - Accent5 17" xfId="1776"/>
    <cellStyle name="60% - Accent5 18" xfId="1777"/>
    <cellStyle name="60% - Accent5 19" xfId="1778"/>
    <cellStyle name="60% - Accent5 2" xfId="1779"/>
    <cellStyle name="60% - Accent5 2 10" xfId="6675"/>
    <cellStyle name="60% - Accent5 2 11" xfId="6676"/>
    <cellStyle name="60% - Accent5 2 12" xfId="6677"/>
    <cellStyle name="60% - Accent5 2 13" xfId="6678"/>
    <cellStyle name="60% - Accent5 2 14" xfId="6679"/>
    <cellStyle name="60% - Accent5 2 15" xfId="6680"/>
    <cellStyle name="60% - Accent5 2 16" xfId="6681"/>
    <cellStyle name="60% - Accent5 2 17" xfId="6682"/>
    <cellStyle name="60% - Accent5 2 18" xfId="6683"/>
    <cellStyle name="60% - Accent5 2 19" xfId="6684"/>
    <cellStyle name="60% - Accent5 2 2" xfId="1780"/>
    <cellStyle name="60% - Accent5 2 20" xfId="6685"/>
    <cellStyle name="60% - Accent5 2 3" xfId="1781"/>
    <cellStyle name="60% - Accent5 2 4" xfId="1782"/>
    <cellStyle name="60% - Accent5 2 5" xfId="1783"/>
    <cellStyle name="60% - Accent5 2 6" xfId="1784"/>
    <cellStyle name="60% - Accent5 2 7" xfId="1785"/>
    <cellStyle name="60% - Accent5 2 8" xfId="1786"/>
    <cellStyle name="60% - Accent5 2 9" xfId="1787"/>
    <cellStyle name="60% - Accent5 20" xfId="1788"/>
    <cellStyle name="60% - Accent5 21" xfId="1789"/>
    <cellStyle name="60% - Accent5 22" xfId="1790"/>
    <cellStyle name="60% - Accent5 23" xfId="1791"/>
    <cellStyle name="60% - Accent5 24" xfId="1792"/>
    <cellStyle name="60% - Accent5 25" xfId="1793"/>
    <cellStyle name="60% - Accent5 26" xfId="1794"/>
    <cellStyle name="60% - Accent5 27" xfId="1795"/>
    <cellStyle name="60% - Accent5 28" xfId="24801"/>
    <cellStyle name="60% - Accent5 3" xfId="1796"/>
    <cellStyle name="60% - Accent5 3 10" xfId="6702"/>
    <cellStyle name="60% - Accent5 3 11" xfId="6703"/>
    <cellStyle name="60% - Accent5 3 12" xfId="6704"/>
    <cellStyle name="60% - Accent5 3 13" xfId="6705"/>
    <cellStyle name="60% - Accent5 3 14" xfId="6706"/>
    <cellStyle name="60% - Accent5 3 15" xfId="6707"/>
    <cellStyle name="60% - Accent5 3 16" xfId="6708"/>
    <cellStyle name="60% - Accent5 3 17" xfId="6709"/>
    <cellStyle name="60% - Accent5 3 2" xfId="1797"/>
    <cellStyle name="60% - Accent5 3 3" xfId="1798"/>
    <cellStyle name="60% - Accent5 3 4" xfId="1799"/>
    <cellStyle name="60% - Accent5 3 5" xfId="1800"/>
    <cellStyle name="60% - Accent5 3 6" xfId="1801"/>
    <cellStyle name="60% - Accent5 3 7" xfId="6715"/>
    <cellStyle name="60% - Accent5 3 8" xfId="6716"/>
    <cellStyle name="60% - Accent5 3 9" xfId="6717"/>
    <cellStyle name="60% - Accent5 4" xfId="1802"/>
    <cellStyle name="60% - Accent5 4 10" xfId="6719"/>
    <cellStyle name="60% - Accent5 4 11" xfId="6720"/>
    <cellStyle name="60% - Accent5 4 12" xfId="6721"/>
    <cellStyle name="60% - Accent5 4 13" xfId="6722"/>
    <cellStyle name="60% - Accent5 4 14" xfId="6723"/>
    <cellStyle name="60% - Accent5 4 15" xfId="6724"/>
    <cellStyle name="60% - Accent5 4 16" xfId="6725"/>
    <cellStyle name="60% - Accent5 4 17" xfId="6726"/>
    <cellStyle name="60% - Accent5 4 2" xfId="1803"/>
    <cellStyle name="60% - Accent5 4 3" xfId="1804"/>
    <cellStyle name="60% - Accent5 4 4" xfId="1805"/>
    <cellStyle name="60% - Accent5 4 5" xfId="1806"/>
    <cellStyle name="60% - Accent5 4 6" xfId="1807"/>
    <cellStyle name="60% - Accent5 4 7" xfId="6732"/>
    <cellStyle name="60% - Accent5 4 8" xfId="6733"/>
    <cellStyle name="60% - Accent5 4 9" xfId="6734"/>
    <cellStyle name="60% - Accent5 5" xfId="1808"/>
    <cellStyle name="60% - Accent5 5 10" xfId="6736"/>
    <cellStyle name="60% - Accent5 5 11" xfId="6737"/>
    <cellStyle name="60% - Accent5 5 12" xfId="6738"/>
    <cellStyle name="60% - Accent5 5 13" xfId="6739"/>
    <cellStyle name="60% - Accent5 5 14" xfId="6740"/>
    <cellStyle name="60% - Accent5 5 15" xfId="6741"/>
    <cellStyle name="60% - Accent5 5 16" xfId="6742"/>
    <cellStyle name="60% - Accent5 5 2" xfId="1809"/>
    <cellStyle name="60% - Accent5 5 3" xfId="1810"/>
    <cellStyle name="60% - Accent5 5 4" xfId="1811"/>
    <cellStyle name="60% - Accent5 5 5" xfId="1812"/>
    <cellStyle name="60% - Accent5 5 6" xfId="6747"/>
    <cellStyle name="60% - Accent5 5 7" xfId="6748"/>
    <cellStyle name="60% - Accent5 5 8" xfId="6749"/>
    <cellStyle name="60% - Accent5 5 9" xfId="6750"/>
    <cellStyle name="60% - Accent5 6" xfId="1813"/>
    <cellStyle name="60% - Accent5 6 10" xfId="6752"/>
    <cellStyle name="60% - Accent5 6 11" xfId="6753"/>
    <cellStyle name="60% - Accent5 6 12" xfId="6754"/>
    <cellStyle name="60% - Accent5 6 13" xfId="6755"/>
    <cellStyle name="60% - Accent5 6 14" xfId="6756"/>
    <cellStyle name="60% - Accent5 6 15" xfId="6757"/>
    <cellStyle name="60% - Accent5 6 16" xfId="6758"/>
    <cellStyle name="60% - Accent5 6 2" xfId="1814"/>
    <cellStyle name="60% - Accent5 6 3" xfId="1815"/>
    <cellStyle name="60% - Accent5 6 4" xfId="1816"/>
    <cellStyle name="60% - Accent5 6 5" xfId="1817"/>
    <cellStyle name="60% - Accent5 6 6" xfId="6763"/>
    <cellStyle name="60% - Accent5 6 7" xfId="6764"/>
    <cellStyle name="60% - Accent5 6 8" xfId="6765"/>
    <cellStyle name="60% - Accent5 6 9" xfId="6766"/>
    <cellStyle name="60% - Accent5 7" xfId="1818"/>
    <cellStyle name="60% - Accent5 8" xfId="1819"/>
    <cellStyle name="60% - Accent5 9" xfId="1820"/>
    <cellStyle name="60% - Accent6" xfId="32029" builtinId="52" customBuiltin="1"/>
    <cellStyle name="60% - Accent6 10" xfId="1821"/>
    <cellStyle name="60% - Accent6 11" xfId="1822"/>
    <cellStyle name="60% - Accent6 12" xfId="1823"/>
    <cellStyle name="60% - Accent6 13" xfId="1824"/>
    <cellStyle name="60% - Accent6 14" xfId="1825"/>
    <cellStyle name="60% - Accent6 15" xfId="1826"/>
    <cellStyle name="60% - Accent6 16" xfId="1827"/>
    <cellStyle name="60% - Accent6 17" xfId="1828"/>
    <cellStyle name="60% - Accent6 18" xfId="1829"/>
    <cellStyle name="60% - Accent6 19" xfId="1830"/>
    <cellStyle name="60% - Accent6 2" xfId="1831"/>
    <cellStyle name="60% - Accent6 2 10" xfId="6781"/>
    <cellStyle name="60% - Accent6 2 11" xfId="6782"/>
    <cellStyle name="60% - Accent6 2 12" xfId="6783"/>
    <cellStyle name="60% - Accent6 2 13" xfId="6784"/>
    <cellStyle name="60% - Accent6 2 14" xfId="6785"/>
    <cellStyle name="60% - Accent6 2 15" xfId="6786"/>
    <cellStyle name="60% - Accent6 2 16" xfId="6787"/>
    <cellStyle name="60% - Accent6 2 17" xfId="6788"/>
    <cellStyle name="60% - Accent6 2 18" xfId="6789"/>
    <cellStyle name="60% - Accent6 2 19" xfId="6790"/>
    <cellStyle name="60% - Accent6 2 2" xfId="1832"/>
    <cellStyle name="60% - Accent6 2 20" xfId="6792"/>
    <cellStyle name="60% - Accent6 2 3" xfId="1833"/>
    <cellStyle name="60% - Accent6 2 4" xfId="1834"/>
    <cellStyle name="60% - Accent6 2 5" xfId="1835"/>
    <cellStyle name="60% - Accent6 2 6" xfId="1836"/>
    <cellStyle name="60% - Accent6 2 7" xfId="1837"/>
    <cellStyle name="60% - Accent6 2 8" xfId="1838"/>
    <cellStyle name="60% - Accent6 2 9" xfId="1839"/>
    <cellStyle name="60% - Accent6 20" xfId="1840"/>
    <cellStyle name="60% - Accent6 21" xfId="1841"/>
    <cellStyle name="60% - Accent6 22" xfId="1842"/>
    <cellStyle name="60% - Accent6 23" xfId="1843"/>
    <cellStyle name="60% - Accent6 24" xfId="1844"/>
    <cellStyle name="60% - Accent6 25" xfId="1845"/>
    <cellStyle name="60% - Accent6 26" xfId="1846"/>
    <cellStyle name="60% - Accent6 27" xfId="1847"/>
    <cellStyle name="60% - Accent6 28" xfId="24802"/>
    <cellStyle name="60% - Accent6 3" xfId="1848"/>
    <cellStyle name="60% - Accent6 3 10" xfId="6809"/>
    <cellStyle name="60% - Accent6 3 11" xfId="6810"/>
    <cellStyle name="60% - Accent6 3 12" xfId="6811"/>
    <cellStyle name="60% - Accent6 3 13" xfId="6812"/>
    <cellStyle name="60% - Accent6 3 14" xfId="6813"/>
    <cellStyle name="60% - Accent6 3 15" xfId="6814"/>
    <cellStyle name="60% - Accent6 3 16" xfId="6815"/>
    <cellStyle name="60% - Accent6 3 17" xfId="6816"/>
    <cellStyle name="60% - Accent6 3 2" xfId="1849"/>
    <cellStyle name="60% - Accent6 3 3" xfId="1850"/>
    <cellStyle name="60% - Accent6 3 4" xfId="1851"/>
    <cellStyle name="60% - Accent6 3 5" xfId="1852"/>
    <cellStyle name="60% - Accent6 3 6" xfId="1853"/>
    <cellStyle name="60% - Accent6 3 7" xfId="6822"/>
    <cellStyle name="60% - Accent6 3 8" xfId="6823"/>
    <cellStyle name="60% - Accent6 3 9" xfId="6824"/>
    <cellStyle name="60% - Accent6 4" xfId="1854"/>
    <cellStyle name="60% - Accent6 4 10" xfId="6826"/>
    <cellStyle name="60% - Accent6 4 11" xfId="6827"/>
    <cellStyle name="60% - Accent6 4 12" xfId="6828"/>
    <cellStyle name="60% - Accent6 4 13" xfId="6829"/>
    <cellStyle name="60% - Accent6 4 14" xfId="6830"/>
    <cellStyle name="60% - Accent6 4 15" xfId="6831"/>
    <cellStyle name="60% - Accent6 4 16" xfId="6832"/>
    <cellStyle name="60% - Accent6 4 17" xfId="6833"/>
    <cellStyle name="60% - Accent6 4 2" xfId="1855"/>
    <cellStyle name="60% - Accent6 4 3" xfId="1856"/>
    <cellStyle name="60% - Accent6 4 4" xfId="1857"/>
    <cellStyle name="60% - Accent6 4 5" xfId="1858"/>
    <cellStyle name="60% - Accent6 4 6" xfId="1859"/>
    <cellStyle name="60% - Accent6 4 7" xfId="6839"/>
    <cellStyle name="60% - Accent6 4 8" xfId="6840"/>
    <cellStyle name="60% - Accent6 4 9" xfId="6841"/>
    <cellStyle name="60% - Accent6 5" xfId="1860"/>
    <cellStyle name="60% - Accent6 5 10" xfId="6843"/>
    <cellStyle name="60% - Accent6 5 11" xfId="6844"/>
    <cellStyle name="60% - Accent6 5 12" xfId="6845"/>
    <cellStyle name="60% - Accent6 5 13" xfId="6846"/>
    <cellStyle name="60% - Accent6 5 14" xfId="6847"/>
    <cellStyle name="60% - Accent6 5 15" xfId="6848"/>
    <cellStyle name="60% - Accent6 5 16" xfId="6849"/>
    <cellStyle name="60% - Accent6 5 2" xfId="1861"/>
    <cellStyle name="60% - Accent6 5 3" xfId="1862"/>
    <cellStyle name="60% - Accent6 5 4" xfId="1863"/>
    <cellStyle name="60% - Accent6 5 5" xfId="1864"/>
    <cellStyle name="60% - Accent6 5 6" xfId="6854"/>
    <cellStyle name="60% - Accent6 5 7" xfId="6855"/>
    <cellStyle name="60% - Accent6 5 8" xfId="6856"/>
    <cellStyle name="60% - Accent6 5 9" xfId="6857"/>
    <cellStyle name="60% - Accent6 6" xfId="1865"/>
    <cellStyle name="60% - Accent6 6 10" xfId="6858"/>
    <cellStyle name="60% - Accent6 6 11" xfId="6859"/>
    <cellStyle name="60% - Accent6 6 12" xfId="6860"/>
    <cellStyle name="60% - Accent6 6 13" xfId="6861"/>
    <cellStyle name="60% - Accent6 6 14" xfId="6862"/>
    <cellStyle name="60% - Accent6 6 15" xfId="6863"/>
    <cellStyle name="60% - Accent6 6 16" xfId="6864"/>
    <cellStyle name="60% - Accent6 6 2" xfId="1866"/>
    <cellStyle name="60% - Accent6 6 3" xfId="1867"/>
    <cellStyle name="60% - Accent6 6 4" xfId="1868"/>
    <cellStyle name="60% - Accent6 6 5" xfId="1869"/>
    <cellStyle name="60% - Accent6 6 6" xfId="6867"/>
    <cellStyle name="60% - Accent6 6 7" xfId="6868"/>
    <cellStyle name="60% - Accent6 6 8" xfId="6869"/>
    <cellStyle name="60% - Accent6 6 9" xfId="6870"/>
    <cellStyle name="60% - Accent6 7" xfId="1870"/>
    <cellStyle name="60% - Accent6 8" xfId="1871"/>
    <cellStyle name="60% - Accent6 9" xfId="1872"/>
    <cellStyle name="Accent1" xfId="32006" builtinId="29" customBuiltin="1"/>
    <cellStyle name="Accent1 10" xfId="1873"/>
    <cellStyle name="Accent1 11" xfId="1874"/>
    <cellStyle name="Accent1 11 10" xfId="3908"/>
    <cellStyle name="Accent1 11 11" xfId="10820"/>
    <cellStyle name="Accent1 11 12" xfId="4461"/>
    <cellStyle name="Accent1 11 2" xfId="6875"/>
    <cellStyle name="Accent1 11 3" xfId="10095"/>
    <cellStyle name="Accent1 11 4" xfId="3559"/>
    <cellStyle name="Accent1 11 5" xfId="10125"/>
    <cellStyle name="Accent1 11 6" xfId="3639"/>
    <cellStyle name="Accent1 11 7" xfId="10188"/>
    <cellStyle name="Accent1 11 8" xfId="3859"/>
    <cellStyle name="Accent1 11 9" xfId="10427"/>
    <cellStyle name="Accent1 12" xfId="1875"/>
    <cellStyle name="Accent1 12 10" xfId="3913"/>
    <cellStyle name="Accent1 12 11" xfId="10829"/>
    <cellStyle name="Accent1 12 12" xfId="4474"/>
    <cellStyle name="Accent1 12 2" xfId="6876"/>
    <cellStyle name="Accent1 12 3" xfId="10096"/>
    <cellStyle name="Accent1 12 4" xfId="3560"/>
    <cellStyle name="Accent1 12 5" xfId="10131"/>
    <cellStyle name="Accent1 12 6" xfId="3651"/>
    <cellStyle name="Accent1 12 7" xfId="10211"/>
    <cellStyle name="Accent1 12 8" xfId="3865"/>
    <cellStyle name="Accent1 12 9" xfId="10428"/>
    <cellStyle name="Accent1 13" xfId="1876"/>
    <cellStyle name="Accent1 13 10" xfId="3915"/>
    <cellStyle name="Accent1 13 11" xfId="10830"/>
    <cellStyle name="Accent1 13 12" xfId="4481"/>
    <cellStyle name="Accent1 13 2" xfId="6877"/>
    <cellStyle name="Accent1 13 3" xfId="10097"/>
    <cellStyle name="Accent1 13 4" xfId="3561"/>
    <cellStyle name="Accent1 13 5" xfId="10132"/>
    <cellStyle name="Accent1 13 6" xfId="3652"/>
    <cellStyle name="Accent1 13 7" xfId="10212"/>
    <cellStyle name="Accent1 13 8" xfId="3866"/>
    <cellStyle name="Accent1 13 9" xfId="10429"/>
    <cellStyle name="Accent1 14" xfId="1877"/>
    <cellStyle name="Accent1 14 10" xfId="3916"/>
    <cellStyle name="Accent1 14 11" xfId="10831"/>
    <cellStyle name="Accent1 14 12" xfId="4482"/>
    <cellStyle name="Accent1 14 2" xfId="6878"/>
    <cellStyle name="Accent1 14 3" xfId="10098"/>
    <cellStyle name="Accent1 14 4" xfId="3565"/>
    <cellStyle name="Accent1 14 5" xfId="10133"/>
    <cellStyle name="Accent1 14 6" xfId="3654"/>
    <cellStyle name="Accent1 14 7" xfId="10213"/>
    <cellStyle name="Accent1 14 8" xfId="3870"/>
    <cellStyle name="Accent1 14 9" xfId="10430"/>
    <cellStyle name="Accent1 15" xfId="1878"/>
    <cellStyle name="Accent1 15 10" xfId="3917"/>
    <cellStyle name="Accent1 15 11" xfId="10833"/>
    <cellStyle name="Accent1 15 12" xfId="4574"/>
    <cellStyle name="Accent1 15 2" xfId="6879"/>
    <cellStyle name="Accent1 15 3" xfId="10099"/>
    <cellStyle name="Accent1 15 4" xfId="3566"/>
    <cellStyle name="Accent1 15 5" xfId="10135"/>
    <cellStyle name="Accent1 15 6" xfId="3656"/>
    <cellStyle name="Accent1 15 7" xfId="10215"/>
    <cellStyle name="Accent1 15 8" xfId="3872"/>
    <cellStyle name="Accent1 15 9" xfId="10440"/>
    <cellStyle name="Accent1 16" xfId="1879"/>
    <cellStyle name="Accent1 16 10" xfId="3918"/>
    <cellStyle name="Accent1 16 11" xfId="10834"/>
    <cellStyle name="Accent1 16 12" xfId="4575"/>
    <cellStyle name="Accent1 16 2" xfId="6880"/>
    <cellStyle name="Accent1 16 3" xfId="10100"/>
    <cellStyle name="Accent1 16 4" xfId="3567"/>
    <cellStyle name="Accent1 16 5" xfId="10136"/>
    <cellStyle name="Accent1 16 6" xfId="3657"/>
    <cellStyle name="Accent1 16 7" xfId="10221"/>
    <cellStyle name="Accent1 16 8" xfId="3877"/>
    <cellStyle name="Accent1 16 9" xfId="10441"/>
    <cellStyle name="Accent1 17" xfId="1880"/>
    <cellStyle name="Accent1 17 10" xfId="3935"/>
    <cellStyle name="Accent1 17 11" xfId="10835"/>
    <cellStyle name="Accent1 17 12" xfId="4671"/>
    <cellStyle name="Accent1 17 2" xfId="6881"/>
    <cellStyle name="Accent1 17 3" xfId="10101"/>
    <cellStyle name="Accent1 17 4" xfId="3571"/>
    <cellStyle name="Accent1 17 5" xfId="10137"/>
    <cellStyle name="Accent1 17 6" xfId="3664"/>
    <cellStyle name="Accent1 17 7" xfId="10222"/>
    <cellStyle name="Accent1 17 8" xfId="3878"/>
    <cellStyle name="Accent1 17 9" xfId="10451"/>
    <cellStyle name="Accent1 18" xfId="1881"/>
    <cellStyle name="Accent1 18 10" xfId="3936"/>
    <cellStyle name="Accent1 18 11" xfId="10850"/>
    <cellStyle name="Accent1 18 12" xfId="4673"/>
    <cellStyle name="Accent1 18 2" xfId="6882"/>
    <cellStyle name="Accent1 18 3" xfId="10102"/>
    <cellStyle name="Accent1 18 4" xfId="3573"/>
    <cellStyle name="Accent1 18 5" xfId="10138"/>
    <cellStyle name="Accent1 18 6" xfId="3671"/>
    <cellStyle name="Accent1 18 7" xfId="10223"/>
    <cellStyle name="Accent1 18 8" xfId="3882"/>
    <cellStyle name="Accent1 18 9" xfId="10452"/>
    <cellStyle name="Accent1 19" xfId="1882"/>
    <cellStyle name="Accent1 19 10" xfId="3956"/>
    <cellStyle name="Accent1 19 11" xfId="10851"/>
    <cellStyle name="Accent1 19 12" xfId="4674"/>
    <cellStyle name="Accent1 19 2" xfId="6883"/>
    <cellStyle name="Accent1 19 3" xfId="10103"/>
    <cellStyle name="Accent1 19 4" xfId="3574"/>
    <cellStyle name="Accent1 19 5" xfId="10139"/>
    <cellStyle name="Accent1 19 6" xfId="3672"/>
    <cellStyle name="Accent1 19 7" xfId="10225"/>
    <cellStyle name="Accent1 19 8" xfId="3902"/>
    <cellStyle name="Accent1 19 9" xfId="10453"/>
    <cellStyle name="Accent1 2" xfId="1883"/>
    <cellStyle name="Accent1 2 10" xfId="6884"/>
    <cellStyle name="Accent1 2 11" xfId="6886"/>
    <cellStyle name="Accent1 2 12" xfId="6887"/>
    <cellStyle name="Accent1 2 13" xfId="6888"/>
    <cellStyle name="Accent1 2 14" xfId="6889"/>
    <cellStyle name="Accent1 2 15" xfId="6890"/>
    <cellStyle name="Accent1 2 16" xfId="6891"/>
    <cellStyle name="Accent1 2 17" xfId="6892"/>
    <cellStyle name="Accent1 2 18" xfId="6893"/>
    <cellStyle name="Accent1 2 19" xfId="6894"/>
    <cellStyle name="Accent1 2 2" xfId="1884"/>
    <cellStyle name="Accent1 2 2 10" xfId="4300"/>
    <cellStyle name="Accent1 2 2 11" xfId="11005"/>
    <cellStyle name="Accent1 2 2 12" xfId="5052"/>
    <cellStyle name="Accent1 2 2 2" xfId="6895"/>
    <cellStyle name="Accent1 2 2 3" xfId="10106"/>
    <cellStyle name="Accent1 2 2 4" xfId="3594"/>
    <cellStyle name="Accent1 2 2 5" xfId="10148"/>
    <cellStyle name="Accent1 2 2 6" xfId="3708"/>
    <cellStyle name="Accent1 2 2 7" xfId="10243"/>
    <cellStyle name="Accent1 2 2 8" xfId="3958"/>
    <cellStyle name="Accent1 2 2 9" xfId="10523"/>
    <cellStyle name="Accent1 2 20" xfId="6896"/>
    <cellStyle name="Accent1 2 21" xfId="10104"/>
    <cellStyle name="Accent1 2 22" xfId="3575"/>
    <cellStyle name="Accent1 2 23" xfId="10140"/>
    <cellStyle name="Accent1 2 24" xfId="3673"/>
    <cellStyle name="Accent1 2 25" xfId="10226"/>
    <cellStyle name="Accent1 2 26" xfId="3906"/>
    <cellStyle name="Accent1 2 27" xfId="10454"/>
    <cellStyle name="Accent1 2 28" xfId="3957"/>
    <cellStyle name="Accent1 2 29" xfId="10880"/>
    <cellStyle name="Accent1 2 3" xfId="1885"/>
    <cellStyle name="Accent1 2 3 10" xfId="4309"/>
    <cellStyle name="Accent1 2 3 11" xfId="11008"/>
    <cellStyle name="Accent1 2 3 12" xfId="5128"/>
    <cellStyle name="Accent1 2 3 2" xfId="6897"/>
    <cellStyle name="Accent1 2 3 3" xfId="10107"/>
    <cellStyle name="Accent1 2 3 4" xfId="3603"/>
    <cellStyle name="Accent1 2 3 5" xfId="10153"/>
    <cellStyle name="Accent1 2 3 6" xfId="3713"/>
    <cellStyle name="Accent1 2 3 7" xfId="10249"/>
    <cellStyle name="Accent1 2 3 8" xfId="3977"/>
    <cellStyle name="Accent1 2 3 9" xfId="10607"/>
    <cellStyle name="Accent1 2 30" xfId="4807"/>
    <cellStyle name="Accent1 2 4" xfId="1886"/>
    <cellStyle name="Accent1 2 4 10" xfId="4311"/>
    <cellStyle name="Accent1 2 4 11" xfId="11048"/>
    <cellStyle name="Accent1 2 4 12" xfId="5159"/>
    <cellStyle name="Accent1 2 4 2" xfId="6898"/>
    <cellStyle name="Accent1 2 4 3" xfId="10108"/>
    <cellStyle name="Accent1 2 4 4" xfId="3604"/>
    <cellStyle name="Accent1 2 4 5" xfId="10154"/>
    <cellStyle name="Accent1 2 4 6" xfId="3724"/>
    <cellStyle name="Accent1 2 4 7" xfId="10250"/>
    <cellStyle name="Accent1 2 4 8" xfId="3978"/>
    <cellStyle name="Accent1 2 4 9" xfId="10608"/>
    <cellStyle name="Accent1 2 5" xfId="1887"/>
    <cellStyle name="Accent1 2 5 10" xfId="4315"/>
    <cellStyle name="Accent1 2 5 11" xfId="11049"/>
    <cellStyle name="Accent1 2 5 12" xfId="5163"/>
    <cellStyle name="Accent1 2 5 2" xfId="6899"/>
    <cellStyle name="Accent1 2 5 3" xfId="10109"/>
    <cellStyle name="Accent1 2 5 4" xfId="3605"/>
    <cellStyle name="Accent1 2 5 5" xfId="10155"/>
    <cellStyle name="Accent1 2 5 6" xfId="3728"/>
    <cellStyle name="Accent1 2 5 7" xfId="10251"/>
    <cellStyle name="Accent1 2 5 8" xfId="3979"/>
    <cellStyle name="Accent1 2 5 9" xfId="10609"/>
    <cellStyle name="Accent1 2 6" xfId="1888"/>
    <cellStyle name="Accent1 2 6 10" xfId="4327"/>
    <cellStyle name="Accent1 2 6 11" xfId="11073"/>
    <cellStyle name="Accent1 2 6 12" xfId="5176"/>
    <cellStyle name="Accent1 2 6 2" xfId="6900"/>
    <cellStyle name="Accent1 2 6 3" xfId="10110"/>
    <cellStyle name="Accent1 2 6 4" xfId="3606"/>
    <cellStyle name="Accent1 2 6 5" xfId="10156"/>
    <cellStyle name="Accent1 2 6 6" xfId="3729"/>
    <cellStyle name="Accent1 2 6 7" xfId="10252"/>
    <cellStyle name="Accent1 2 6 8" xfId="3980"/>
    <cellStyle name="Accent1 2 6 9" xfId="10611"/>
    <cellStyle name="Accent1 2 7" xfId="1889"/>
    <cellStyle name="Accent1 2 7 10" xfId="4328"/>
    <cellStyle name="Accent1 2 7 11" xfId="11075"/>
    <cellStyle name="Accent1 2 7 12" xfId="5181"/>
    <cellStyle name="Accent1 2 7 2" xfId="6901"/>
    <cellStyle name="Accent1 2 7 3" xfId="10111"/>
    <cellStyle name="Accent1 2 7 4" xfId="3607"/>
    <cellStyle name="Accent1 2 7 5" xfId="10158"/>
    <cellStyle name="Accent1 2 7 6" xfId="3731"/>
    <cellStyle name="Accent1 2 7 7" xfId="10258"/>
    <cellStyle name="Accent1 2 7 8" xfId="4021"/>
    <cellStyle name="Accent1 2 7 9" xfId="10617"/>
    <cellStyle name="Accent1 2 8" xfId="1890"/>
    <cellStyle name="Accent1 2 8 10" xfId="4329"/>
    <cellStyle name="Accent1 2 8 11" xfId="11076"/>
    <cellStyle name="Accent1 2 8 12" xfId="5229"/>
    <cellStyle name="Accent1 2 8 2" xfId="6902"/>
    <cellStyle name="Accent1 2 8 3" xfId="10112"/>
    <cellStyle name="Accent1 2 8 4" xfId="3608"/>
    <cellStyle name="Accent1 2 8 5" xfId="10159"/>
    <cellStyle name="Accent1 2 8 6" xfId="3732"/>
    <cellStyle name="Accent1 2 8 7" xfId="10259"/>
    <cellStyle name="Accent1 2 8 8" xfId="4022"/>
    <cellStyle name="Accent1 2 8 9" xfId="10618"/>
    <cellStyle name="Accent1 2 9" xfId="1891"/>
    <cellStyle name="Accent1 2 9 10" xfId="4334"/>
    <cellStyle name="Accent1 2 9 11" xfId="11077"/>
    <cellStyle name="Accent1 2 9 12" xfId="5230"/>
    <cellStyle name="Accent1 2 9 2" xfId="6903"/>
    <cellStyle name="Accent1 2 9 3" xfId="10113"/>
    <cellStyle name="Accent1 2 9 4" xfId="3609"/>
    <cellStyle name="Accent1 2 9 5" xfId="10160"/>
    <cellStyle name="Accent1 2 9 6" xfId="3733"/>
    <cellStyle name="Accent1 2 9 7" xfId="10260"/>
    <cellStyle name="Accent1 2 9 8" xfId="4023"/>
    <cellStyle name="Accent1 2 9 9" xfId="10624"/>
    <cellStyle name="Accent1 20" xfId="1892"/>
    <cellStyle name="Accent1 20 10" xfId="4335"/>
    <cellStyle name="Accent1 20 11" xfId="11078"/>
    <cellStyle name="Accent1 20 12" xfId="5269"/>
    <cellStyle name="Accent1 20 2" xfId="6904"/>
    <cellStyle name="Accent1 20 3" xfId="10114"/>
    <cellStyle name="Accent1 20 4" xfId="3610"/>
    <cellStyle name="Accent1 20 5" xfId="10161"/>
    <cellStyle name="Accent1 20 6" xfId="3734"/>
    <cellStyle name="Accent1 20 7" xfId="10261"/>
    <cellStyle name="Accent1 20 8" xfId="4028"/>
    <cellStyle name="Accent1 20 9" xfId="10626"/>
    <cellStyle name="Accent1 21" xfId="1893"/>
    <cellStyle name="Accent1 21 10" xfId="4372"/>
    <cellStyle name="Accent1 21 11" xfId="11123"/>
    <cellStyle name="Accent1 21 12" xfId="5282"/>
    <cellStyle name="Accent1 21 2" xfId="6905"/>
    <cellStyle name="Accent1 21 3" xfId="10115"/>
    <cellStyle name="Accent1 21 4" xfId="3614"/>
    <cellStyle name="Accent1 21 5" xfId="10162"/>
    <cellStyle name="Accent1 21 6" xfId="3735"/>
    <cellStyle name="Accent1 21 7" xfId="10276"/>
    <cellStyle name="Accent1 21 8" xfId="4032"/>
    <cellStyle name="Accent1 21 9" xfId="10628"/>
    <cellStyle name="Accent1 22" xfId="1894"/>
    <cellStyle name="Accent1 22 10" xfId="4373"/>
    <cellStyle name="Accent1 22 11" xfId="11124"/>
    <cellStyle name="Accent1 22 12" xfId="5289"/>
    <cellStyle name="Accent1 22 2" xfId="6906"/>
    <cellStyle name="Accent1 22 3" xfId="10116"/>
    <cellStyle name="Accent1 22 4" xfId="3615"/>
    <cellStyle name="Accent1 22 5" xfId="10163"/>
    <cellStyle name="Accent1 22 6" xfId="3746"/>
    <cellStyle name="Accent1 22 7" xfId="10277"/>
    <cellStyle name="Accent1 22 8" xfId="4033"/>
    <cellStyle name="Accent1 22 9" xfId="10630"/>
    <cellStyle name="Accent1 23" xfId="1895"/>
    <cellStyle name="Accent1 23 10" xfId="4374"/>
    <cellStyle name="Accent1 23 11" xfId="11125"/>
    <cellStyle name="Accent1 23 12" xfId="5293"/>
    <cellStyle name="Accent1 23 2" xfId="6907"/>
    <cellStyle name="Accent1 23 3" xfId="10117"/>
    <cellStyle name="Accent1 23 4" xfId="3616"/>
    <cellStyle name="Accent1 23 5" xfId="10164"/>
    <cellStyle name="Accent1 23 6" xfId="3750"/>
    <cellStyle name="Accent1 23 7" xfId="10278"/>
    <cellStyle name="Accent1 23 8" xfId="4038"/>
    <cellStyle name="Accent1 23 9" xfId="10679"/>
    <cellStyle name="Accent1 24" xfId="1896"/>
    <cellStyle name="Accent1 24 10" xfId="4382"/>
    <cellStyle name="Accent1 24 11" xfId="11135"/>
    <cellStyle name="Accent1 24 12" xfId="5294"/>
    <cellStyle name="Accent1 24 2" xfId="6908"/>
    <cellStyle name="Accent1 24 3" xfId="10118"/>
    <cellStyle name="Accent1 24 4" xfId="3620"/>
    <cellStyle name="Accent1 24 5" xfId="10169"/>
    <cellStyle name="Accent1 24 6" xfId="3755"/>
    <cellStyle name="Accent1 24 7" xfId="10283"/>
    <cellStyle name="Accent1 24 8" xfId="4124"/>
    <cellStyle name="Accent1 24 9" xfId="10680"/>
    <cellStyle name="Accent1 25" xfId="1897"/>
    <cellStyle name="Accent1 25 10" xfId="4410"/>
    <cellStyle name="Accent1 25 11" xfId="11215"/>
    <cellStyle name="Accent1 25 12" xfId="5316"/>
    <cellStyle name="Accent1 25 2" xfId="6909"/>
    <cellStyle name="Accent1 25 3" xfId="10119"/>
    <cellStyle name="Accent1 25 4" xfId="3621"/>
    <cellStyle name="Accent1 25 5" xfId="10170"/>
    <cellStyle name="Accent1 25 6" xfId="3756"/>
    <cellStyle name="Accent1 25 7" xfId="10284"/>
    <cellStyle name="Accent1 25 8" xfId="4125"/>
    <cellStyle name="Accent1 25 9" xfId="10718"/>
    <cellStyle name="Accent1 26" xfId="1898"/>
    <cellStyle name="Accent1 26 10" xfId="4411"/>
    <cellStyle name="Accent1 26 11" xfId="11216"/>
    <cellStyle name="Accent1 26 12" xfId="5317"/>
    <cellStyle name="Accent1 26 2" xfId="6910"/>
    <cellStyle name="Accent1 26 3" xfId="10120"/>
    <cellStyle name="Accent1 26 4" xfId="3622"/>
    <cellStyle name="Accent1 26 5" xfId="10171"/>
    <cellStyle name="Accent1 26 6" xfId="3757"/>
    <cellStyle name="Accent1 26 7" xfId="10285"/>
    <cellStyle name="Accent1 26 8" xfId="4126"/>
    <cellStyle name="Accent1 26 9" xfId="10719"/>
    <cellStyle name="Accent1 27" xfId="1899"/>
    <cellStyle name="Accent1 27 10" xfId="4412"/>
    <cellStyle name="Accent1 27 11" xfId="11217"/>
    <cellStyle name="Accent1 27 12" xfId="5318"/>
    <cellStyle name="Accent1 27 2" xfId="6911"/>
    <cellStyle name="Accent1 27 3" xfId="10121"/>
    <cellStyle name="Accent1 27 4" xfId="3626"/>
    <cellStyle name="Accent1 27 5" xfId="10172"/>
    <cellStyle name="Accent1 27 6" xfId="3758"/>
    <cellStyle name="Accent1 27 7" xfId="10287"/>
    <cellStyle name="Accent1 27 8" xfId="4127"/>
    <cellStyle name="Accent1 27 9" xfId="10720"/>
    <cellStyle name="Accent1 28" xfId="24803"/>
    <cellStyle name="Accent1 3" xfId="1900"/>
    <cellStyle name="Accent1 3 10" xfId="6913"/>
    <cellStyle name="Accent1 3 11" xfId="6914"/>
    <cellStyle name="Accent1 3 12" xfId="6915"/>
    <cellStyle name="Accent1 3 13" xfId="6916"/>
    <cellStyle name="Accent1 3 14" xfId="6917"/>
    <cellStyle name="Accent1 3 15" xfId="6918"/>
    <cellStyle name="Accent1 3 16" xfId="6919"/>
    <cellStyle name="Accent1 3 17" xfId="6920"/>
    <cellStyle name="Accent1 3 18" xfId="10122"/>
    <cellStyle name="Accent1 3 19" xfId="3627"/>
    <cellStyle name="Accent1 3 2" xfId="1901"/>
    <cellStyle name="Accent1 3 2 10" xfId="4576"/>
    <cellStyle name="Accent1 3 2 11" xfId="11467"/>
    <cellStyle name="Accent1 3 2 12" xfId="5831"/>
    <cellStyle name="Accent1 3 2 2" xfId="6921"/>
    <cellStyle name="Accent1 3 2 3" xfId="10126"/>
    <cellStyle name="Accent1 3 2 4" xfId="3640"/>
    <cellStyle name="Accent1 3 2 5" xfId="10189"/>
    <cellStyle name="Accent1 3 2 6" xfId="3799"/>
    <cellStyle name="Accent1 3 2 7" xfId="10332"/>
    <cellStyle name="Accent1 3 2 8" xfId="4234"/>
    <cellStyle name="Accent1 3 2 9" xfId="10781"/>
    <cellStyle name="Accent1 3 20" xfId="10187"/>
    <cellStyle name="Accent1 3 21" xfId="3788"/>
    <cellStyle name="Accent1 3 22" xfId="10324"/>
    <cellStyle name="Accent1 3 23" xfId="4128"/>
    <cellStyle name="Accent1 3 24" xfId="10721"/>
    <cellStyle name="Accent1 3 25" xfId="4413"/>
    <cellStyle name="Accent1 3 26" xfId="11224"/>
    <cellStyle name="Accent1 3 27" xfId="5319"/>
    <cellStyle name="Accent1 3 3" xfId="1902"/>
    <cellStyle name="Accent1 3 3 10" xfId="4577"/>
    <cellStyle name="Accent1 3 3 11" xfId="11469"/>
    <cellStyle name="Accent1 3 3 12" xfId="5835"/>
    <cellStyle name="Accent1 3 3 2" xfId="6922"/>
    <cellStyle name="Accent1 3 3 3" xfId="10127"/>
    <cellStyle name="Accent1 3 3 4" xfId="3641"/>
    <cellStyle name="Accent1 3 3 5" xfId="10191"/>
    <cellStyle name="Accent1 3 3 6" xfId="3804"/>
    <cellStyle name="Accent1 3 3 7" xfId="10334"/>
    <cellStyle name="Accent1 3 3 8" xfId="4245"/>
    <cellStyle name="Accent1 3 3 9" xfId="10782"/>
    <cellStyle name="Accent1 3 4" xfId="1903"/>
    <cellStyle name="Accent1 3 4 10" xfId="4578"/>
    <cellStyle name="Accent1 3 4 11" xfId="11470"/>
    <cellStyle name="Accent1 3 4 12" xfId="5836"/>
    <cellStyle name="Accent1 3 4 2" xfId="6923"/>
    <cellStyle name="Accent1 3 4 3" xfId="10128"/>
    <cellStyle name="Accent1 3 4 4" xfId="3645"/>
    <cellStyle name="Accent1 3 4 5" xfId="10208"/>
    <cellStyle name="Accent1 3 4 6" xfId="3847"/>
    <cellStyle name="Accent1 3 4 7" xfId="10360"/>
    <cellStyle name="Accent1 3 4 8" xfId="4249"/>
    <cellStyle name="Accent1 3 4 9" xfId="10784"/>
    <cellStyle name="Accent1 3 5" xfId="1904"/>
    <cellStyle name="Accent1 3 5 10" xfId="4582"/>
    <cellStyle name="Accent1 3 5 11" xfId="11480"/>
    <cellStyle name="Accent1 3 5 12" xfId="5837"/>
    <cellStyle name="Accent1 3 5 2" xfId="6924"/>
    <cellStyle name="Accent1 3 5 3" xfId="10129"/>
    <cellStyle name="Accent1 3 5 4" xfId="3646"/>
    <cellStyle name="Accent1 3 5 5" xfId="10209"/>
    <cellStyle name="Accent1 3 5 6" xfId="3848"/>
    <cellStyle name="Accent1 3 5 7" xfId="10361"/>
    <cellStyle name="Accent1 3 5 8" xfId="4250"/>
    <cellStyle name="Accent1 3 5 9" xfId="10802"/>
    <cellStyle name="Accent1 3 6" xfId="1905"/>
    <cellStyle name="Accent1 3 6 10" xfId="4583"/>
    <cellStyle name="Accent1 3 6 11" xfId="11481"/>
    <cellStyle name="Accent1 3 6 12" xfId="5841"/>
    <cellStyle name="Accent1 3 6 2" xfId="6925"/>
    <cellStyle name="Accent1 3 6 3" xfId="10130"/>
    <cellStyle name="Accent1 3 6 4" xfId="3647"/>
    <cellStyle name="Accent1 3 6 5" xfId="10210"/>
    <cellStyle name="Accent1 3 6 6" xfId="3849"/>
    <cellStyle name="Accent1 3 6 7" xfId="10376"/>
    <cellStyle name="Accent1 3 6 8" xfId="4251"/>
    <cellStyle name="Accent1 3 6 9" xfId="10803"/>
    <cellStyle name="Accent1 3 7" xfId="6912"/>
    <cellStyle name="Accent1 3 8" xfId="6927"/>
    <cellStyle name="Accent1 3 9" xfId="6928"/>
    <cellStyle name="Accent1 4" xfId="1906"/>
    <cellStyle name="Accent1 4 10" xfId="6930"/>
    <cellStyle name="Accent1 4 11" xfId="6931"/>
    <cellStyle name="Accent1 4 12" xfId="6932"/>
    <cellStyle name="Accent1 4 13" xfId="6933"/>
    <cellStyle name="Accent1 4 14" xfId="6934"/>
    <cellStyle name="Accent1 4 15" xfId="6935"/>
    <cellStyle name="Accent1 4 16" xfId="6936"/>
    <cellStyle name="Accent1 4 17" xfId="6937"/>
    <cellStyle name="Accent1 4 18" xfId="10134"/>
    <cellStyle name="Accent1 4 19" xfId="3655"/>
    <cellStyle name="Accent1 4 2" xfId="1907"/>
    <cellStyle name="Accent1 4 2 10" xfId="4846"/>
    <cellStyle name="Accent1 4 2 11" xfId="11579"/>
    <cellStyle name="Accent1 4 2 12" xfId="6240"/>
    <cellStyle name="Accent1 4 2 2" xfId="6938"/>
    <cellStyle name="Accent1 4 2 3" xfId="10141"/>
    <cellStyle name="Accent1 4 2 4" xfId="3675"/>
    <cellStyle name="Accent1 4 2 5" xfId="10227"/>
    <cellStyle name="Accent1 4 2 6" xfId="3883"/>
    <cellStyle name="Accent1 4 2 7" xfId="10408"/>
    <cellStyle name="Accent1 4 2 8" xfId="4347"/>
    <cellStyle name="Accent1 4 2 9" xfId="10852"/>
    <cellStyle name="Accent1 4 20" xfId="10214"/>
    <cellStyle name="Accent1 4 21" xfId="3858"/>
    <cellStyle name="Accent1 4 22" xfId="10377"/>
    <cellStyle name="Accent1 4 23" xfId="4304"/>
    <cellStyle name="Accent1 4 24" xfId="10823"/>
    <cellStyle name="Accent1 4 25" xfId="4701"/>
    <cellStyle name="Accent1 4 26" xfId="11547"/>
    <cellStyle name="Accent1 4 27" xfId="6079"/>
    <cellStyle name="Accent1 4 3" xfId="1908"/>
    <cellStyle name="Accent1 4 3 10" xfId="4847"/>
    <cellStyle name="Accent1 4 3 11" xfId="11626"/>
    <cellStyle name="Accent1 4 3 12" xfId="6292"/>
    <cellStyle name="Accent1 4 3 2" xfId="6939"/>
    <cellStyle name="Accent1 4 3 3" xfId="10142"/>
    <cellStyle name="Accent1 4 3 4" xfId="3676"/>
    <cellStyle name="Accent1 4 3 5" xfId="10228"/>
    <cellStyle name="Accent1 4 3 6" xfId="3884"/>
    <cellStyle name="Accent1 4 3 7" xfId="10409"/>
    <cellStyle name="Accent1 4 3 8" xfId="4359"/>
    <cellStyle name="Accent1 4 3 9" xfId="10853"/>
    <cellStyle name="Accent1 4 4" xfId="1909"/>
    <cellStyle name="Accent1 4 4 10" xfId="4863"/>
    <cellStyle name="Accent1 4 4 11" xfId="11627"/>
    <cellStyle name="Accent1 4 4 12" xfId="6362"/>
    <cellStyle name="Accent1 4 4 2" xfId="6940"/>
    <cellStyle name="Accent1 4 4 3" xfId="10143"/>
    <cellStyle name="Accent1 4 4 4" xfId="3678"/>
    <cellStyle name="Accent1 4 4 5" xfId="10229"/>
    <cellStyle name="Accent1 4 4 6" xfId="3888"/>
    <cellStyle name="Accent1 4 4 7" xfId="10411"/>
    <cellStyle name="Accent1 4 4 8" xfId="4363"/>
    <cellStyle name="Accent1 4 4 9" xfId="10855"/>
    <cellStyle name="Accent1 4 5" xfId="1910"/>
    <cellStyle name="Accent1 4 5 10" xfId="5021"/>
    <cellStyle name="Accent1 4 5 11" xfId="11628"/>
    <cellStyle name="Accent1 4 5 12" xfId="6440"/>
    <cellStyle name="Accent1 4 5 2" xfId="6941"/>
    <cellStyle name="Accent1 4 5 3" xfId="10144"/>
    <cellStyle name="Accent1 4 5 4" xfId="3689"/>
    <cellStyle name="Accent1 4 5 5" xfId="10230"/>
    <cellStyle name="Accent1 4 5 6" xfId="3889"/>
    <cellStyle name="Accent1 4 5 7" xfId="10412"/>
    <cellStyle name="Accent1 4 5 8" xfId="4369"/>
    <cellStyle name="Accent1 4 5 9" xfId="10860"/>
    <cellStyle name="Accent1 4 6" xfId="1911"/>
    <cellStyle name="Accent1 4 6 10" xfId="5022"/>
    <cellStyle name="Accent1 4 6 11" xfId="11635"/>
    <cellStyle name="Accent1 4 6 12" xfId="6456"/>
    <cellStyle name="Accent1 4 6 2" xfId="6942"/>
    <cellStyle name="Accent1 4 6 3" xfId="10145"/>
    <cellStyle name="Accent1 4 6 4" xfId="3693"/>
    <cellStyle name="Accent1 4 6 5" xfId="10236"/>
    <cellStyle name="Accent1 4 6 6" xfId="3901"/>
    <cellStyle name="Accent1 4 6 7" xfId="10418"/>
    <cellStyle name="Accent1 4 6 8" xfId="4371"/>
    <cellStyle name="Accent1 4 6 9" xfId="10879"/>
    <cellStyle name="Accent1 4 7" xfId="6929"/>
    <cellStyle name="Accent1 4 8" xfId="6944"/>
    <cellStyle name="Accent1 4 9" xfId="6945"/>
    <cellStyle name="Accent1 5" xfId="1912"/>
    <cellStyle name="Accent1 5 10" xfId="6947"/>
    <cellStyle name="Accent1 5 11" xfId="6948"/>
    <cellStyle name="Accent1 5 12" xfId="6949"/>
    <cellStyle name="Accent1 5 13" xfId="6950"/>
    <cellStyle name="Accent1 5 14" xfId="6951"/>
    <cellStyle name="Accent1 5 15" xfId="6952"/>
    <cellStyle name="Accent1 5 16" xfId="6953"/>
    <cellStyle name="Accent1 5 17" xfId="10146"/>
    <cellStyle name="Accent1 5 18" xfId="3694"/>
    <cellStyle name="Accent1 5 19" xfId="10238"/>
    <cellStyle name="Accent1 5 2" xfId="1913"/>
    <cellStyle name="Accent1 5 2 10" xfId="5225"/>
    <cellStyle name="Accent1 5 2 11" xfId="11829"/>
    <cellStyle name="Accent1 5 2 12" xfId="6798"/>
    <cellStyle name="Accent1 5 2 2" xfId="6954"/>
    <cellStyle name="Accent1 5 2 3" xfId="10149"/>
    <cellStyle name="Accent1 5 2 4" xfId="3709"/>
    <cellStyle name="Accent1 5 2 5" xfId="10244"/>
    <cellStyle name="Accent1 5 2 6" xfId="3937"/>
    <cellStyle name="Accent1 5 2 7" xfId="10442"/>
    <cellStyle name="Accent1 5 2 8" xfId="4425"/>
    <cellStyle name="Accent1 5 2 9" xfId="10992"/>
    <cellStyle name="Accent1 5 20" xfId="3912"/>
    <cellStyle name="Accent1 5 21" xfId="10426"/>
    <cellStyle name="Accent1 5 22" xfId="4375"/>
    <cellStyle name="Accent1 5 23" xfId="10917"/>
    <cellStyle name="Accent1 5 24" xfId="5035"/>
    <cellStyle name="Accent1 5 25" xfId="11670"/>
    <cellStyle name="Accent1 5 26" xfId="6464"/>
    <cellStyle name="Accent1 5 3" xfId="1914"/>
    <cellStyle name="Accent1 5 3 10" xfId="5226"/>
    <cellStyle name="Accent1 5 3 11" xfId="11830"/>
    <cellStyle name="Accent1 5 3 12" xfId="6799"/>
    <cellStyle name="Accent1 5 3 2" xfId="6955"/>
    <cellStyle name="Accent1 5 3 3" xfId="10150"/>
    <cellStyle name="Accent1 5 3 4" xfId="3710"/>
    <cellStyle name="Accent1 5 3 5" xfId="10245"/>
    <cellStyle name="Accent1 5 3 6" xfId="3938"/>
    <cellStyle name="Accent1 5 3 7" xfId="10443"/>
    <cellStyle name="Accent1 5 3 8" xfId="4426"/>
    <cellStyle name="Accent1 5 3 9" xfId="10993"/>
    <cellStyle name="Accent1 5 4" xfId="1915"/>
    <cellStyle name="Accent1 5 4 10" xfId="5227"/>
    <cellStyle name="Accent1 5 4 11" xfId="11831"/>
    <cellStyle name="Accent1 5 4 12" xfId="6805"/>
    <cellStyle name="Accent1 5 4 2" xfId="6956"/>
    <cellStyle name="Accent1 5 4 3" xfId="10151"/>
    <cellStyle name="Accent1 5 4 4" xfId="3711"/>
    <cellStyle name="Accent1 5 4 5" xfId="10247"/>
    <cellStyle name="Accent1 5 4 6" xfId="3951"/>
    <cellStyle name="Accent1 5 4 7" xfId="10445"/>
    <cellStyle name="Accent1 5 4 8" xfId="4427"/>
    <cellStyle name="Accent1 5 4 9" xfId="10994"/>
    <cellStyle name="Accent1 5 5" xfId="1916"/>
    <cellStyle name="Accent1 5 5 10" xfId="5228"/>
    <cellStyle name="Accent1 5 5 11" xfId="11841"/>
    <cellStyle name="Accent1 5 5 12" xfId="6852"/>
    <cellStyle name="Accent1 5 5 2" xfId="6957"/>
    <cellStyle name="Accent1 5 5 3" xfId="10152"/>
    <cellStyle name="Accent1 5 5 4" xfId="3712"/>
    <cellStyle name="Accent1 5 5 5" xfId="10248"/>
    <cellStyle name="Accent1 5 5 6" xfId="3955"/>
    <cellStyle name="Accent1 5 5 7" xfId="10446"/>
    <cellStyle name="Accent1 5 5 8" xfId="4431"/>
    <cellStyle name="Accent1 5 5 9" xfId="10995"/>
    <cellStyle name="Accent1 5 6" xfId="6946"/>
    <cellStyle name="Accent1 5 7" xfId="6959"/>
    <cellStyle name="Accent1 5 8" xfId="6960"/>
    <cellStyle name="Accent1 5 9" xfId="6961"/>
    <cellStyle name="Accent1 6" xfId="1917"/>
    <cellStyle name="Accent1 6 10" xfId="6963"/>
    <cellStyle name="Accent1 6 11" xfId="6964"/>
    <cellStyle name="Accent1 6 12" xfId="6965"/>
    <cellStyle name="Accent1 6 13" xfId="6966"/>
    <cellStyle name="Accent1 6 14" xfId="6967"/>
    <cellStyle name="Accent1 6 15" xfId="6968"/>
    <cellStyle name="Accent1 6 16" xfId="6969"/>
    <cellStyle name="Accent1 6 17" xfId="10157"/>
    <cellStyle name="Accent1 6 18" xfId="3730"/>
    <cellStyle name="Accent1 6 19" xfId="10253"/>
    <cellStyle name="Accent1 6 2" xfId="1918"/>
    <cellStyle name="Accent1 6 2 10" xfId="5340"/>
    <cellStyle name="Accent1 6 2 11" xfId="11970"/>
    <cellStyle name="Accent1 6 2 12" xfId="8675"/>
    <cellStyle name="Accent1 6 2 2" xfId="6970"/>
    <cellStyle name="Accent1 6 2 3" xfId="10165"/>
    <cellStyle name="Accent1 6 2 4" xfId="3751"/>
    <cellStyle name="Accent1 6 2 5" xfId="10279"/>
    <cellStyle name="Accent1 6 2 6" xfId="4024"/>
    <cellStyle name="Accent1 6 2 7" xfId="10512"/>
    <cellStyle name="Accent1 6 2 8" xfId="4595"/>
    <cellStyle name="Accent1 6 2 9" xfId="11111"/>
    <cellStyle name="Accent1 6 20" xfId="3959"/>
    <cellStyle name="Accent1 6 21" xfId="10469"/>
    <cellStyle name="Accent1 6 22" xfId="4483"/>
    <cellStyle name="Accent1 6 23" xfId="11047"/>
    <cellStyle name="Accent1 6 24" xfId="5283"/>
    <cellStyle name="Accent1 6 25" xfId="11876"/>
    <cellStyle name="Accent1 6 26" xfId="7187"/>
    <cellStyle name="Accent1 6 3" xfId="1919"/>
    <cellStyle name="Accent1 6 3 10" xfId="5341"/>
    <cellStyle name="Accent1 6 3 11" xfId="11972"/>
    <cellStyle name="Accent1 6 3 12" xfId="8800"/>
    <cellStyle name="Accent1 6 3 2" xfId="6971"/>
    <cellStyle name="Accent1 6 3 3" xfId="10166"/>
    <cellStyle name="Accent1 6 3 4" xfId="3752"/>
    <cellStyle name="Accent1 6 3 5" xfId="10280"/>
    <cellStyle name="Accent1 6 3 6" xfId="4025"/>
    <cellStyle name="Accent1 6 3 7" xfId="10513"/>
    <cellStyle name="Accent1 6 3 8" xfId="4596"/>
    <cellStyle name="Accent1 6 3 9" xfId="11119"/>
    <cellStyle name="Accent1 6 4" xfId="1920"/>
    <cellStyle name="Accent1 6 4 10" xfId="5359"/>
    <cellStyle name="Accent1 6 4 11" xfId="11973"/>
    <cellStyle name="Accent1 6 4 12" xfId="13072"/>
    <cellStyle name="Accent1 6 4 2" xfId="6972"/>
    <cellStyle name="Accent1 6 4 3" xfId="10167"/>
    <cellStyle name="Accent1 6 4 4" xfId="3753"/>
    <cellStyle name="Accent1 6 4 5" xfId="10281"/>
    <cellStyle name="Accent1 6 4 6" xfId="4026"/>
    <cellStyle name="Accent1 6 4 7" xfId="10514"/>
    <cellStyle name="Accent1 6 4 8" xfId="4600"/>
    <cellStyle name="Accent1 6 4 9" xfId="11120"/>
    <cellStyle name="Accent1 6 5" xfId="1921"/>
    <cellStyle name="Accent1 6 5 10" xfId="5404"/>
    <cellStyle name="Accent1 6 5 11" xfId="11974"/>
    <cellStyle name="Accent1 6 5 12" xfId="13083"/>
    <cellStyle name="Accent1 6 5 2" xfId="6973"/>
    <cellStyle name="Accent1 6 5 3" xfId="10168"/>
    <cellStyle name="Accent1 6 5 4" xfId="3754"/>
    <cellStyle name="Accent1 6 5 5" xfId="10282"/>
    <cellStyle name="Accent1 6 5 6" xfId="4027"/>
    <cellStyle name="Accent1 6 5 7" xfId="10515"/>
    <cellStyle name="Accent1 6 5 8" xfId="4606"/>
    <cellStyle name="Accent1 6 5 9" xfId="11122"/>
    <cellStyle name="Accent1 6 6" xfId="6962"/>
    <cellStyle name="Accent1 6 7" xfId="6975"/>
    <cellStyle name="Accent1 6 8" xfId="6976"/>
    <cellStyle name="Accent1 6 9" xfId="6977"/>
    <cellStyle name="Accent1 7" xfId="1922"/>
    <cellStyle name="Accent1 7 10" xfId="5479"/>
    <cellStyle name="Accent1 7 11" xfId="12158"/>
    <cellStyle name="Accent1 7 12" xfId="13152"/>
    <cellStyle name="Accent1 7 2" xfId="6978"/>
    <cellStyle name="Accent1 7 3" xfId="10173"/>
    <cellStyle name="Accent1 7 4" xfId="3762"/>
    <cellStyle name="Accent1 7 5" xfId="10304"/>
    <cellStyle name="Accent1 7 6" xfId="4074"/>
    <cellStyle name="Accent1 7 7" xfId="10550"/>
    <cellStyle name="Accent1 7 8" xfId="4706"/>
    <cellStyle name="Accent1 7 9" xfId="11136"/>
    <cellStyle name="Accent1 8" xfId="1923"/>
    <cellStyle name="Accent1 8 10" xfId="5482"/>
    <cellStyle name="Accent1 8 11" xfId="12159"/>
    <cellStyle name="Accent1 8 12" xfId="13153"/>
    <cellStyle name="Accent1 8 2" xfId="6979"/>
    <cellStyle name="Accent1 8 3" xfId="10174"/>
    <cellStyle name="Accent1 8 4" xfId="3763"/>
    <cellStyle name="Accent1 8 5" xfId="10305"/>
    <cellStyle name="Accent1 8 6" xfId="4075"/>
    <cellStyle name="Accent1 8 7" xfId="10551"/>
    <cellStyle name="Accent1 8 8" xfId="4707"/>
    <cellStyle name="Accent1 8 9" xfId="11137"/>
    <cellStyle name="Accent1 9" xfId="1924"/>
    <cellStyle name="Accent1 9 10" xfId="5489"/>
    <cellStyle name="Accent1 9 11" xfId="12174"/>
    <cellStyle name="Accent1 9 12" xfId="13154"/>
    <cellStyle name="Accent1 9 2" xfId="6980"/>
    <cellStyle name="Accent1 9 3" xfId="10175"/>
    <cellStyle name="Accent1 9 4" xfId="3764"/>
    <cellStyle name="Accent1 9 5" xfId="10306"/>
    <cellStyle name="Accent1 9 6" xfId="4076"/>
    <cellStyle name="Accent1 9 7" xfId="10552"/>
    <cellStyle name="Accent1 9 8" xfId="4708"/>
    <cellStyle name="Accent1 9 9" xfId="11139"/>
    <cellStyle name="Accent2" xfId="32010" builtinId="33" customBuiltin="1"/>
    <cellStyle name="Accent2 10" xfId="1925"/>
    <cellStyle name="Accent2 10 10" xfId="5504"/>
    <cellStyle name="Accent2 10 11" xfId="12175"/>
    <cellStyle name="Accent2 10 12" xfId="13158"/>
    <cellStyle name="Accent2 10 2" xfId="6981"/>
    <cellStyle name="Accent2 10 3" xfId="10176"/>
    <cellStyle name="Accent2 10 4" xfId="3768"/>
    <cellStyle name="Accent2 10 5" xfId="10307"/>
    <cellStyle name="Accent2 10 6" xfId="4080"/>
    <cellStyle name="Accent2 10 7" xfId="10567"/>
    <cellStyle name="Accent2 10 8" xfId="4712"/>
    <cellStyle name="Accent2 10 9" xfId="11150"/>
    <cellStyle name="Accent2 11" xfId="1926"/>
    <cellStyle name="Accent2 11 10" xfId="5519"/>
    <cellStyle name="Accent2 11 11" xfId="12176"/>
    <cellStyle name="Accent2 11 12" xfId="13165"/>
    <cellStyle name="Accent2 11 2" xfId="6982"/>
    <cellStyle name="Accent2 11 3" xfId="10177"/>
    <cellStyle name="Accent2 11 4" xfId="3769"/>
    <cellStyle name="Accent2 11 5" xfId="10308"/>
    <cellStyle name="Accent2 11 6" xfId="4082"/>
    <cellStyle name="Accent2 11 7" xfId="10569"/>
    <cellStyle name="Accent2 11 8" xfId="4763"/>
    <cellStyle name="Accent2 11 9" xfId="11151"/>
    <cellStyle name="Accent2 12" xfId="1927"/>
    <cellStyle name="Accent2 12 10" xfId="5560"/>
    <cellStyle name="Accent2 12 11" xfId="12191"/>
    <cellStyle name="Accent2 12 12" xfId="13260"/>
    <cellStyle name="Accent2 12 2" xfId="6983"/>
    <cellStyle name="Accent2 12 3" xfId="10178"/>
    <cellStyle name="Accent2 12 4" xfId="3770"/>
    <cellStyle name="Accent2 12 5" xfId="10309"/>
    <cellStyle name="Accent2 12 6" xfId="4086"/>
    <cellStyle name="Accent2 12 7" xfId="10570"/>
    <cellStyle name="Accent2 12 8" xfId="4764"/>
    <cellStyle name="Accent2 12 9" xfId="11161"/>
    <cellStyle name="Accent2 13" xfId="1928"/>
    <cellStyle name="Accent2 13 10" xfId="5564"/>
    <cellStyle name="Accent2 13 11" xfId="12197"/>
    <cellStyle name="Accent2 13 12" xfId="13261"/>
    <cellStyle name="Accent2 13 2" xfId="6984"/>
    <cellStyle name="Accent2 13 3" xfId="10179"/>
    <cellStyle name="Accent2 13 4" xfId="3774"/>
    <cellStyle name="Accent2 13 5" xfId="10310"/>
    <cellStyle name="Accent2 13 6" xfId="4087"/>
    <cellStyle name="Accent2 13 7" xfId="10571"/>
    <cellStyle name="Accent2 13 8" xfId="4765"/>
    <cellStyle name="Accent2 13 9" xfId="11163"/>
    <cellStyle name="Accent2 14" xfId="1929"/>
    <cellStyle name="Accent2 14 10" xfId="5661"/>
    <cellStyle name="Accent2 14 11" xfId="12198"/>
    <cellStyle name="Accent2 14 12" xfId="13272"/>
    <cellStyle name="Accent2 14 2" xfId="6985"/>
    <cellStyle name="Accent2 14 3" xfId="10180"/>
    <cellStyle name="Accent2 14 4" xfId="3775"/>
    <cellStyle name="Accent2 14 5" xfId="10311"/>
    <cellStyle name="Accent2 14 6" xfId="4088"/>
    <cellStyle name="Accent2 14 7" xfId="10572"/>
    <cellStyle name="Accent2 14 8" xfId="4767"/>
    <cellStyle name="Accent2 14 9" xfId="11182"/>
    <cellStyle name="Accent2 15" xfId="1930"/>
    <cellStyle name="Accent2 15 10" xfId="5662"/>
    <cellStyle name="Accent2 15 11" xfId="12220"/>
    <cellStyle name="Accent2 15 12" xfId="13273"/>
    <cellStyle name="Accent2 15 2" xfId="6986"/>
    <cellStyle name="Accent2 15 3" xfId="10181"/>
    <cellStyle name="Accent2 15 4" xfId="3776"/>
    <cellStyle name="Accent2 15 5" xfId="10317"/>
    <cellStyle name="Accent2 15 6" xfId="4101"/>
    <cellStyle name="Accent2 15 7" xfId="10595"/>
    <cellStyle name="Accent2 15 8" xfId="4768"/>
    <cellStyle name="Accent2 15 9" xfId="11183"/>
    <cellStyle name="Accent2 16" xfId="1931"/>
    <cellStyle name="Accent2 16 10" xfId="5663"/>
    <cellStyle name="Accent2 16 11" xfId="12222"/>
    <cellStyle name="Accent2 16 12" xfId="13274"/>
    <cellStyle name="Accent2 16 2" xfId="6987"/>
    <cellStyle name="Accent2 16 3" xfId="10182"/>
    <cellStyle name="Accent2 16 4" xfId="3780"/>
    <cellStyle name="Accent2 16 5" xfId="10318"/>
    <cellStyle name="Accent2 16 6" xfId="4102"/>
    <cellStyle name="Accent2 16 7" xfId="10596"/>
    <cellStyle name="Accent2 16 8" xfId="4770"/>
    <cellStyle name="Accent2 16 9" xfId="11184"/>
    <cellStyle name="Accent2 17" xfId="1932"/>
    <cellStyle name="Accent2 17 10" xfId="5683"/>
    <cellStyle name="Accent2 17 11" xfId="12263"/>
    <cellStyle name="Accent2 17 12" xfId="13287"/>
    <cellStyle name="Accent2 17 2" xfId="6988"/>
    <cellStyle name="Accent2 17 3" xfId="10183"/>
    <cellStyle name="Accent2 17 4" xfId="3781"/>
    <cellStyle name="Accent2 17 5" xfId="10319"/>
    <cellStyle name="Accent2 17 6" xfId="4103"/>
    <cellStyle name="Accent2 17 7" xfId="10597"/>
    <cellStyle name="Accent2 17 8" xfId="4781"/>
    <cellStyle name="Accent2 17 9" xfId="11185"/>
    <cellStyle name="Accent2 18" xfId="1933"/>
    <cellStyle name="Accent2 18 10" xfId="5691"/>
    <cellStyle name="Accent2 18 11" xfId="12269"/>
    <cellStyle name="Accent2 18 12" xfId="13288"/>
    <cellStyle name="Accent2 18 2" xfId="6989"/>
    <cellStyle name="Accent2 18 3" xfId="10184"/>
    <cellStyle name="Accent2 18 4" xfId="3782"/>
    <cellStyle name="Accent2 18 5" xfId="10321"/>
    <cellStyle name="Accent2 18 6" xfId="4111"/>
    <cellStyle name="Accent2 18 7" xfId="10599"/>
    <cellStyle name="Accent2 18 8" xfId="4790"/>
    <cellStyle name="Accent2 18 9" xfId="11186"/>
    <cellStyle name="Accent2 19" xfId="1934"/>
    <cellStyle name="Accent2 19 10" xfId="5692"/>
    <cellStyle name="Accent2 19 11" xfId="12270"/>
    <cellStyle name="Accent2 19 12" xfId="13289"/>
    <cellStyle name="Accent2 19 2" xfId="6990"/>
    <cellStyle name="Accent2 19 3" xfId="10185"/>
    <cellStyle name="Accent2 19 4" xfId="3786"/>
    <cellStyle name="Accent2 19 5" xfId="10322"/>
    <cellStyle name="Accent2 19 6" xfId="4121"/>
    <cellStyle name="Accent2 19 7" xfId="10600"/>
    <cellStyle name="Accent2 19 8" xfId="4791"/>
    <cellStyle name="Accent2 19 9" xfId="11187"/>
    <cellStyle name="Accent2 2" xfId="1935"/>
    <cellStyle name="Accent2 2 10" xfId="6991"/>
    <cellStyle name="Accent2 2 11" xfId="6993"/>
    <cellStyle name="Accent2 2 12" xfId="6994"/>
    <cellStyle name="Accent2 2 13" xfId="6995"/>
    <cellStyle name="Accent2 2 14" xfId="6996"/>
    <cellStyle name="Accent2 2 15" xfId="6997"/>
    <cellStyle name="Accent2 2 16" xfId="6998"/>
    <cellStyle name="Accent2 2 17" xfId="6999"/>
    <cellStyle name="Accent2 2 18" xfId="7000"/>
    <cellStyle name="Accent2 2 19" xfId="7001"/>
    <cellStyle name="Accent2 2 2" xfId="1936"/>
    <cellStyle name="Accent2 2 2 10" xfId="5847"/>
    <cellStyle name="Accent2 2 2 11" xfId="12357"/>
    <cellStyle name="Accent2 2 2 12" xfId="13391"/>
    <cellStyle name="Accent2 2 2 2" xfId="7002"/>
    <cellStyle name="Accent2 2 2 3" xfId="10190"/>
    <cellStyle name="Accent2 2 2 4" xfId="3803"/>
    <cellStyle name="Accent2 2 2 5" xfId="10333"/>
    <cellStyle name="Accent2 2 2 6" xfId="4146"/>
    <cellStyle name="Accent2 2 2 7" xfId="10629"/>
    <cellStyle name="Accent2 2 2 8" xfId="4848"/>
    <cellStyle name="Accent2 2 2 9" xfId="11259"/>
    <cellStyle name="Accent2 2 20" xfId="7003"/>
    <cellStyle name="Accent2 2 21" xfId="10186"/>
    <cellStyle name="Accent2 2 22" xfId="3787"/>
    <cellStyle name="Accent2 2 23" xfId="10323"/>
    <cellStyle name="Accent2 2 24" xfId="4123"/>
    <cellStyle name="Accent2 2 25" xfId="10601"/>
    <cellStyle name="Accent2 2 26" xfId="4792"/>
    <cellStyle name="Accent2 2 27" xfId="11213"/>
    <cellStyle name="Accent2 2 28" xfId="5697"/>
    <cellStyle name="Accent2 2 29" xfId="12271"/>
    <cellStyle name="Accent2 2 3" xfId="1937"/>
    <cellStyle name="Accent2 2 3 10" xfId="5950"/>
    <cellStyle name="Accent2 2 3 11" xfId="12398"/>
    <cellStyle name="Accent2 2 3 12" xfId="13470"/>
    <cellStyle name="Accent2 2 3 2" xfId="7004"/>
    <cellStyle name="Accent2 2 3 3" xfId="10192"/>
    <cellStyle name="Accent2 2 3 4" xfId="3805"/>
    <cellStyle name="Accent2 2 3 5" xfId="10335"/>
    <cellStyle name="Accent2 2 3 6" xfId="4150"/>
    <cellStyle name="Accent2 2 3 7" xfId="10631"/>
    <cellStyle name="Accent2 2 3 8" xfId="4868"/>
    <cellStyle name="Accent2 2 3 9" xfId="11264"/>
    <cellStyle name="Accent2 2 30" xfId="13306"/>
    <cellStyle name="Accent2 2 4" xfId="1938"/>
    <cellStyle name="Accent2 2 4 10" xfId="5954"/>
    <cellStyle name="Accent2 2 4 11" xfId="12399"/>
    <cellStyle name="Accent2 2 4 12" xfId="13472"/>
    <cellStyle name="Accent2 2 4 2" xfId="7005"/>
    <cellStyle name="Accent2 2 4 3" xfId="10193"/>
    <cellStyle name="Accent2 2 4 4" xfId="3809"/>
    <cellStyle name="Accent2 2 4 5" xfId="10336"/>
    <cellStyle name="Accent2 2 4 6" xfId="4151"/>
    <cellStyle name="Accent2 2 4 7" xfId="10632"/>
    <cellStyle name="Accent2 2 4 8" xfId="4869"/>
    <cellStyle name="Accent2 2 4 9" xfId="11265"/>
    <cellStyle name="Accent2 2 5" xfId="1939"/>
    <cellStyle name="Accent2 2 5 10" xfId="5955"/>
    <cellStyle name="Accent2 2 5 11" xfId="12404"/>
    <cellStyle name="Accent2 2 5 12" xfId="13482"/>
    <cellStyle name="Accent2 2 5 2" xfId="7006"/>
    <cellStyle name="Accent2 2 5 3" xfId="10194"/>
    <cellStyle name="Accent2 2 5 4" xfId="3810"/>
    <cellStyle name="Accent2 2 5 5" xfId="10337"/>
    <cellStyle name="Accent2 2 5 6" xfId="4152"/>
    <cellStyle name="Accent2 2 5 7" xfId="10633"/>
    <cellStyle name="Accent2 2 5 8" xfId="4870"/>
    <cellStyle name="Accent2 2 5 9" xfId="11349"/>
    <cellStyle name="Accent2 2 6" xfId="1940"/>
    <cellStyle name="Accent2 2 6 10" xfId="5972"/>
    <cellStyle name="Accent2 2 6 11" xfId="12409"/>
    <cellStyle name="Accent2 2 6 12" xfId="13483"/>
    <cellStyle name="Accent2 2 6 2" xfId="7007"/>
    <cellStyle name="Accent2 2 6 3" xfId="10195"/>
    <cellStyle name="Accent2 2 6 4" xfId="3811"/>
    <cellStyle name="Accent2 2 6 5" xfId="10342"/>
    <cellStyle name="Accent2 2 6 6" xfId="4163"/>
    <cellStyle name="Accent2 2 6 7" xfId="10642"/>
    <cellStyle name="Accent2 2 6 8" xfId="4875"/>
    <cellStyle name="Accent2 2 6 9" xfId="11350"/>
    <cellStyle name="Accent2 2 7" xfId="1941"/>
    <cellStyle name="Accent2 2 7 10" xfId="5973"/>
    <cellStyle name="Accent2 2 7 11" xfId="12411"/>
    <cellStyle name="Accent2 2 7 12" xfId="13484"/>
    <cellStyle name="Accent2 2 7 2" xfId="7008"/>
    <cellStyle name="Accent2 2 7 3" xfId="10196"/>
    <cellStyle name="Accent2 2 7 4" xfId="3815"/>
    <cellStyle name="Accent2 2 7 5" xfId="10343"/>
    <cellStyle name="Accent2 2 7 6" xfId="4164"/>
    <cellStyle name="Accent2 2 7 7" xfId="10644"/>
    <cellStyle name="Accent2 2 7 8" xfId="4876"/>
    <cellStyle name="Accent2 2 7 9" xfId="11351"/>
    <cellStyle name="Accent2 2 8" xfId="1942"/>
    <cellStyle name="Accent2 2 8 10" xfId="5974"/>
    <cellStyle name="Accent2 2 8 11" xfId="12438"/>
    <cellStyle name="Accent2 2 8 12" xfId="13485"/>
    <cellStyle name="Accent2 2 8 2" xfId="7009"/>
    <cellStyle name="Accent2 2 8 3" xfId="10197"/>
    <cellStyle name="Accent2 2 8 4" xfId="3816"/>
    <cellStyle name="Accent2 2 8 5" xfId="10344"/>
    <cellStyle name="Accent2 2 8 6" xfId="4168"/>
    <cellStyle name="Accent2 2 8 7" xfId="10645"/>
    <cellStyle name="Accent2 2 8 8" xfId="4880"/>
    <cellStyle name="Accent2 2 8 9" xfId="11352"/>
    <cellStyle name="Accent2 2 9" xfId="1943"/>
    <cellStyle name="Accent2 2 9 10" xfId="5979"/>
    <cellStyle name="Accent2 2 9 11" xfId="12492"/>
    <cellStyle name="Accent2 2 9 12" xfId="13495"/>
    <cellStyle name="Accent2 2 9 2" xfId="7010"/>
    <cellStyle name="Accent2 2 9 3" xfId="10198"/>
    <cellStyle name="Accent2 2 9 4" xfId="3817"/>
    <cellStyle name="Accent2 2 9 5" xfId="10345"/>
    <cellStyle name="Accent2 2 9 6" xfId="4169"/>
    <cellStyle name="Accent2 2 9 7" xfId="10646"/>
    <cellStyle name="Accent2 2 9 8" xfId="4888"/>
    <cellStyle name="Accent2 2 9 9" xfId="11353"/>
    <cellStyle name="Accent2 20" xfId="1944"/>
    <cellStyle name="Accent2 20 10" xfId="5980"/>
    <cellStyle name="Accent2 20 11" xfId="12498"/>
    <cellStyle name="Accent2 20 12" xfId="13496"/>
    <cellStyle name="Accent2 20 2" xfId="7011"/>
    <cellStyle name="Accent2 20 3" xfId="10199"/>
    <cellStyle name="Accent2 20 4" xfId="3821"/>
    <cellStyle name="Accent2 20 5" xfId="10347"/>
    <cellStyle name="Accent2 20 6" xfId="4174"/>
    <cellStyle name="Accent2 20 7" xfId="10648"/>
    <cellStyle name="Accent2 20 8" xfId="4892"/>
    <cellStyle name="Accent2 20 9" xfId="11358"/>
    <cellStyle name="Accent2 21" xfId="1945"/>
    <cellStyle name="Accent2 21 10" xfId="5991"/>
    <cellStyle name="Accent2 21 11" xfId="12499"/>
    <cellStyle name="Accent2 21 12" xfId="13511"/>
    <cellStyle name="Accent2 21 2" xfId="7012"/>
    <cellStyle name="Accent2 21 3" xfId="10200"/>
    <cellStyle name="Accent2 21 4" xfId="3823"/>
    <cellStyle name="Accent2 21 5" xfId="10348"/>
    <cellStyle name="Accent2 21 6" xfId="4175"/>
    <cellStyle name="Accent2 21 7" xfId="10649"/>
    <cellStyle name="Accent2 21 8" xfId="4893"/>
    <cellStyle name="Accent2 21 9" xfId="11359"/>
    <cellStyle name="Accent2 22" xfId="1946"/>
    <cellStyle name="Accent2 22 10" xfId="5992"/>
    <cellStyle name="Accent2 22 11" xfId="12500"/>
    <cellStyle name="Accent2 22 12" xfId="13512"/>
    <cellStyle name="Accent2 22 2" xfId="7013"/>
    <cellStyle name="Accent2 22 3" xfId="10201"/>
    <cellStyle name="Accent2 22 4" xfId="3824"/>
    <cellStyle name="Accent2 22 5" xfId="10349"/>
    <cellStyle name="Accent2 22 6" xfId="4176"/>
    <cellStyle name="Accent2 22 7" xfId="10650"/>
    <cellStyle name="Accent2 22 8" xfId="4894"/>
    <cellStyle name="Accent2 22 9" xfId="11360"/>
    <cellStyle name="Accent2 23" xfId="1947"/>
    <cellStyle name="Accent2 23 10" xfId="5996"/>
    <cellStyle name="Accent2 23 11" xfId="12502"/>
    <cellStyle name="Accent2 23 12" xfId="13524"/>
    <cellStyle name="Accent2 23 2" xfId="7014"/>
    <cellStyle name="Accent2 23 3" xfId="10202"/>
    <cellStyle name="Accent2 23 4" xfId="3825"/>
    <cellStyle name="Accent2 23 5" xfId="10350"/>
    <cellStyle name="Accent2 23 6" xfId="4180"/>
    <cellStyle name="Accent2 23 7" xfId="10655"/>
    <cellStyle name="Accent2 23 8" xfId="4935"/>
    <cellStyle name="Accent2 23 9" xfId="11367"/>
    <cellStyle name="Accent2 24" xfId="1948"/>
    <cellStyle name="Accent2 24 10" xfId="6027"/>
    <cellStyle name="Accent2 24 11" xfId="12519"/>
    <cellStyle name="Accent2 24 12" xfId="13525"/>
    <cellStyle name="Accent2 24 2" xfId="7015"/>
    <cellStyle name="Accent2 24 3" xfId="10203"/>
    <cellStyle name="Accent2 24 4" xfId="3826"/>
    <cellStyle name="Accent2 24 5" xfId="10351"/>
    <cellStyle name="Accent2 24 6" xfId="4181"/>
    <cellStyle name="Accent2 24 7" xfId="10656"/>
    <cellStyle name="Accent2 24 8" xfId="4945"/>
    <cellStyle name="Accent2 24 9" xfId="11368"/>
    <cellStyle name="Accent2 25" xfId="1949"/>
    <cellStyle name="Accent2 25 10" xfId="6074"/>
    <cellStyle name="Accent2 25 11" xfId="12521"/>
    <cellStyle name="Accent2 25 12" xfId="13576"/>
    <cellStyle name="Accent2 25 2" xfId="7016"/>
    <cellStyle name="Accent2 25 3" xfId="10204"/>
    <cellStyle name="Accent2 25 4" xfId="3827"/>
    <cellStyle name="Accent2 25 5" xfId="10352"/>
    <cellStyle name="Accent2 25 6" xfId="4182"/>
    <cellStyle name="Accent2 25 7" xfId="10657"/>
    <cellStyle name="Accent2 25 8" xfId="4947"/>
    <cellStyle name="Accent2 25 9" xfId="11375"/>
    <cellStyle name="Accent2 26" xfId="1950"/>
    <cellStyle name="Accent2 26 10" xfId="6075"/>
    <cellStyle name="Accent2 26 11" xfId="12523"/>
    <cellStyle name="Accent2 26 12" xfId="13582"/>
    <cellStyle name="Accent2 26 2" xfId="7017"/>
    <cellStyle name="Accent2 26 3" xfId="10205"/>
    <cellStyle name="Accent2 26 4" xfId="3834"/>
    <cellStyle name="Accent2 26 5" xfId="10353"/>
    <cellStyle name="Accent2 26 6" xfId="4186"/>
    <cellStyle name="Accent2 26 7" xfId="10658"/>
    <cellStyle name="Accent2 26 8" xfId="4948"/>
    <cellStyle name="Accent2 26 9" xfId="11434"/>
    <cellStyle name="Accent2 27" xfId="1951"/>
    <cellStyle name="Accent2 27 10" xfId="6077"/>
    <cellStyle name="Accent2 27 11" xfId="12524"/>
    <cellStyle name="Accent2 27 12" xfId="13583"/>
    <cellStyle name="Accent2 27 2" xfId="7018"/>
    <cellStyle name="Accent2 27 3" xfId="10206"/>
    <cellStyle name="Accent2 27 4" xfId="3844"/>
    <cellStyle name="Accent2 27 5" xfId="10358"/>
    <cellStyle name="Accent2 27 6" xfId="4192"/>
    <cellStyle name="Accent2 27 7" xfId="10677"/>
    <cellStyle name="Accent2 27 8" xfId="5019"/>
    <cellStyle name="Accent2 27 9" xfId="11441"/>
    <cellStyle name="Accent2 28" xfId="24804"/>
    <cellStyle name="Accent2 3" xfId="1952"/>
    <cellStyle name="Accent2 3 10" xfId="7020"/>
    <cellStyle name="Accent2 3 11" xfId="7021"/>
    <cellStyle name="Accent2 3 12" xfId="7022"/>
    <cellStyle name="Accent2 3 13" xfId="7023"/>
    <cellStyle name="Accent2 3 14" xfId="7024"/>
    <cellStyle name="Accent2 3 15" xfId="7025"/>
    <cellStyle name="Accent2 3 16" xfId="7026"/>
    <cellStyle name="Accent2 3 17" xfId="7027"/>
    <cellStyle name="Accent2 3 18" xfId="10207"/>
    <cellStyle name="Accent2 3 19" xfId="3846"/>
    <cellStyle name="Accent2 3 2" xfId="1953"/>
    <cellStyle name="Accent2 3 2 10" xfId="6163"/>
    <cellStyle name="Accent2 3 2 11" xfId="12624"/>
    <cellStyle name="Accent2 3 2 12" xfId="13727"/>
    <cellStyle name="Accent2 3 2 2" xfId="7028"/>
    <cellStyle name="Accent2 3 2 3" xfId="10216"/>
    <cellStyle name="Accent2 3 2 4" xfId="3860"/>
    <cellStyle name="Accent2 3 2 5" xfId="10378"/>
    <cellStyle name="Accent2 3 2 6" xfId="4252"/>
    <cellStyle name="Accent2 3 2 7" xfId="10722"/>
    <cellStyle name="Accent2 3 2 8" xfId="5058"/>
    <cellStyle name="Accent2 3 2 9" xfId="11531"/>
    <cellStyle name="Accent2 3 20" xfId="10359"/>
    <cellStyle name="Accent2 3 21" xfId="4199"/>
    <cellStyle name="Accent2 3 22" xfId="10678"/>
    <cellStyle name="Accent2 3 23" xfId="5020"/>
    <cellStyle name="Accent2 3 24" xfId="11442"/>
    <cellStyle name="Accent2 3 25" xfId="6078"/>
    <cellStyle name="Accent2 3 26" xfId="12591"/>
    <cellStyle name="Accent2 3 27" xfId="13586"/>
    <cellStyle name="Accent2 3 3" xfId="1954"/>
    <cellStyle name="Accent2 3 3 10" xfId="6169"/>
    <cellStyle name="Accent2 3 3 11" xfId="12632"/>
    <cellStyle name="Accent2 3 3 12" xfId="13753"/>
    <cellStyle name="Accent2 3 3 2" xfId="7029"/>
    <cellStyle name="Accent2 3 3 3" xfId="10217"/>
    <cellStyle name="Accent2 3 3 4" xfId="3861"/>
    <cellStyle name="Accent2 3 3 5" xfId="10379"/>
    <cellStyle name="Accent2 3 3 6" xfId="4253"/>
    <cellStyle name="Accent2 3 3 7" xfId="10723"/>
    <cellStyle name="Accent2 3 3 8" xfId="5117"/>
    <cellStyle name="Accent2 3 3 9" xfId="11537"/>
    <cellStyle name="Accent2 3 4" xfId="1955"/>
    <cellStyle name="Accent2 3 4 10" xfId="6180"/>
    <cellStyle name="Accent2 3 4 11" xfId="12772"/>
    <cellStyle name="Accent2 3 4 12" xfId="13754"/>
    <cellStyle name="Accent2 3 4 2" xfId="7030"/>
    <cellStyle name="Accent2 3 4 3" xfId="10218"/>
    <cellStyle name="Accent2 3 4 4" xfId="3862"/>
    <cellStyle name="Accent2 3 4 5" xfId="10380"/>
    <cellStyle name="Accent2 3 4 6" xfId="4254"/>
    <cellStyle name="Accent2 3 4 7" xfId="10729"/>
    <cellStyle name="Accent2 3 4 8" xfId="5125"/>
    <cellStyle name="Accent2 3 4 9" xfId="11538"/>
    <cellStyle name="Accent2 3 5" xfId="1956"/>
    <cellStyle name="Accent2 3 5 10" xfId="6189"/>
    <cellStyle name="Accent2 3 5 11" xfId="12774"/>
    <cellStyle name="Accent2 3 5 12" xfId="13755"/>
    <cellStyle name="Accent2 3 5 2" xfId="7031"/>
    <cellStyle name="Accent2 3 5 3" xfId="10219"/>
    <cellStyle name="Accent2 3 5 4" xfId="3863"/>
    <cellStyle name="Accent2 3 5 5" xfId="10381"/>
    <cellStyle name="Accent2 3 5 6" xfId="4255"/>
    <cellStyle name="Accent2 3 5 7" xfId="10730"/>
    <cellStyle name="Accent2 3 5 8" xfId="5126"/>
    <cellStyle name="Accent2 3 5 9" xfId="11539"/>
    <cellStyle name="Accent2 3 6" xfId="1957"/>
    <cellStyle name="Accent2 3 6 10" xfId="6236"/>
    <cellStyle name="Accent2 3 6 11" xfId="12775"/>
    <cellStyle name="Accent2 3 6 12" xfId="13756"/>
    <cellStyle name="Accent2 3 6 2" xfId="7032"/>
    <cellStyle name="Accent2 3 6 3" xfId="10220"/>
    <cellStyle name="Accent2 3 6 4" xfId="3864"/>
    <cellStyle name="Accent2 3 6 5" xfId="10383"/>
    <cellStyle name="Accent2 3 6 6" xfId="4270"/>
    <cellStyle name="Accent2 3 6 7" xfId="10733"/>
    <cellStyle name="Accent2 3 6 8" xfId="5127"/>
    <cellStyle name="Accent2 3 6 9" xfId="11541"/>
    <cellStyle name="Accent2 3 7" xfId="7019"/>
    <cellStyle name="Accent2 3 8" xfId="7034"/>
    <cellStyle name="Accent2 3 9" xfId="7035"/>
    <cellStyle name="Accent2 4" xfId="1958"/>
    <cellStyle name="Accent2 4 10" xfId="7037"/>
    <cellStyle name="Accent2 4 11" xfId="7038"/>
    <cellStyle name="Accent2 4 12" xfId="7039"/>
    <cellStyle name="Accent2 4 13" xfId="7040"/>
    <cellStyle name="Accent2 4 14" xfId="7041"/>
    <cellStyle name="Accent2 4 15" xfId="7042"/>
    <cellStyle name="Accent2 4 16" xfId="7043"/>
    <cellStyle name="Accent2 4 17" xfId="7044"/>
    <cellStyle name="Accent2 4 18" xfId="10224"/>
    <cellStyle name="Accent2 4 19" xfId="3871"/>
    <cellStyle name="Accent2 4 2" xfId="1959"/>
    <cellStyle name="Accent2 4 2 10" xfId="6465"/>
    <cellStyle name="Accent2 4 2 11" xfId="12849"/>
    <cellStyle name="Accent2 4 2 12" xfId="13945"/>
    <cellStyle name="Accent2 4 2 2" xfId="7045"/>
    <cellStyle name="Accent2 4 2 3" xfId="10231"/>
    <cellStyle name="Accent2 4 2 4" xfId="3890"/>
    <cellStyle name="Accent2 4 2 5" xfId="10413"/>
    <cellStyle name="Accent2 4 2 6" xfId="4339"/>
    <cellStyle name="Accent2 4 2 7" xfId="10804"/>
    <cellStyle name="Accent2 4 2 8" xfId="5239"/>
    <cellStyle name="Accent2 4 2 9" xfId="11602"/>
    <cellStyle name="Accent2 4 20" xfId="10400"/>
    <cellStyle name="Accent2 4 21" xfId="4305"/>
    <cellStyle name="Accent2 4 22" xfId="10759"/>
    <cellStyle name="Accent2 4 23" xfId="5175"/>
    <cellStyle name="Accent2 4 24" xfId="11561"/>
    <cellStyle name="Accent2 4 25" xfId="6253"/>
    <cellStyle name="Accent2 4 26" xfId="12783"/>
    <cellStyle name="Accent2 4 27" xfId="13818"/>
    <cellStyle name="Accent2 4 3" xfId="1960"/>
    <cellStyle name="Accent2 4 3 10" xfId="6482"/>
    <cellStyle name="Accent2 4 3 11" xfId="12850"/>
    <cellStyle name="Accent2 4 3 12" xfId="13950"/>
    <cellStyle name="Accent2 4 3 2" xfId="7046"/>
    <cellStyle name="Accent2 4 3 3" xfId="10232"/>
    <cellStyle name="Accent2 4 3 4" xfId="3894"/>
    <cellStyle name="Accent2 4 3 5" xfId="10414"/>
    <cellStyle name="Accent2 4 3 6" xfId="4340"/>
    <cellStyle name="Accent2 4 3 7" xfId="10805"/>
    <cellStyle name="Accent2 4 3 8" xfId="5245"/>
    <cellStyle name="Accent2 4 3 9" xfId="11603"/>
    <cellStyle name="Accent2 4 4" xfId="1961"/>
    <cellStyle name="Accent2 4 4 10" xfId="6483"/>
    <cellStyle name="Accent2 4 4 11" xfId="12851"/>
    <cellStyle name="Accent2 4 4 12" xfId="13951"/>
    <cellStyle name="Accent2 4 4 2" xfId="7047"/>
    <cellStyle name="Accent2 4 4 3" xfId="10233"/>
    <cellStyle name="Accent2 4 4 4" xfId="3895"/>
    <cellStyle name="Accent2 4 4 5" xfId="10415"/>
    <cellStyle name="Accent2 4 4 6" xfId="4341"/>
    <cellStyle name="Accent2 4 4 7" xfId="10806"/>
    <cellStyle name="Accent2 4 4 8" xfId="5259"/>
    <cellStyle name="Accent2 4 4 9" xfId="11605"/>
    <cellStyle name="Accent2 4 5" xfId="1962"/>
    <cellStyle name="Accent2 4 5 10" xfId="6484"/>
    <cellStyle name="Accent2 4 5 11" xfId="12877"/>
    <cellStyle name="Accent2 4 5 12" xfId="13968"/>
    <cellStyle name="Accent2 4 5 2" xfId="7048"/>
    <cellStyle name="Accent2 4 5 3" xfId="10234"/>
    <cellStyle name="Accent2 4 5 4" xfId="3896"/>
    <cellStyle name="Accent2 4 5 5" xfId="10416"/>
    <cellStyle name="Accent2 4 5 6" xfId="4345"/>
    <cellStyle name="Accent2 4 5 7" xfId="10807"/>
    <cellStyle name="Accent2 4 5 8" xfId="5263"/>
    <cellStyle name="Accent2 4 5 9" xfId="11622"/>
    <cellStyle name="Accent2 4 6" xfId="1963"/>
    <cellStyle name="Accent2 4 6 10" xfId="6511"/>
    <cellStyle name="Accent2 4 6 11" xfId="12879"/>
    <cellStyle name="Accent2 4 6 12" xfId="13969"/>
    <cellStyle name="Accent2 4 6 2" xfId="7049"/>
    <cellStyle name="Accent2 4 6 3" xfId="10235"/>
    <cellStyle name="Accent2 4 6 4" xfId="3900"/>
    <cellStyle name="Accent2 4 6 5" xfId="10417"/>
    <cellStyle name="Accent2 4 6 6" xfId="4346"/>
    <cellStyle name="Accent2 4 6 7" xfId="10808"/>
    <cellStyle name="Accent2 4 6 8" xfId="5264"/>
    <cellStyle name="Accent2 4 6 9" xfId="11625"/>
    <cellStyle name="Accent2 4 7" xfId="7036"/>
    <cellStyle name="Accent2 4 8" xfId="7051"/>
    <cellStyle name="Accent2 4 9" xfId="7052"/>
    <cellStyle name="Accent2 5" xfId="1964"/>
    <cellStyle name="Accent2 5 10" xfId="7054"/>
    <cellStyle name="Accent2 5 11" xfId="7055"/>
    <cellStyle name="Accent2 5 12" xfId="7056"/>
    <cellStyle name="Accent2 5 13" xfId="7057"/>
    <cellStyle name="Accent2 5 14" xfId="7058"/>
    <cellStyle name="Accent2 5 15" xfId="7059"/>
    <cellStyle name="Accent2 5 16" xfId="7060"/>
    <cellStyle name="Accent2 5 17" xfId="10237"/>
    <cellStyle name="Accent2 5 18" xfId="3907"/>
    <cellStyle name="Accent2 5 19" xfId="10424"/>
    <cellStyle name="Accent2 5 2" xfId="1965"/>
    <cellStyle name="Accent2 5 2 10" xfId="6807"/>
    <cellStyle name="Accent2 5 2 11" xfId="12970"/>
    <cellStyle name="Accent2 5 2 12" xfId="14088"/>
    <cellStyle name="Accent2 5 2 2" xfId="7061"/>
    <cellStyle name="Accent2 5 2 3" xfId="10239"/>
    <cellStyle name="Accent2 5 2 4" xfId="3925"/>
    <cellStyle name="Accent2 5 2 5" xfId="10435"/>
    <cellStyle name="Accent2 5 2 6" xfId="4397"/>
    <cellStyle name="Accent2 5 2 7" xfId="10844"/>
    <cellStyle name="Accent2 5 2 8" xfId="5336"/>
    <cellStyle name="Accent2 5 2 9" xfId="11748"/>
    <cellStyle name="Accent2 5 20" xfId="4364"/>
    <cellStyle name="Accent2 5 21" xfId="10821"/>
    <cellStyle name="Accent2 5 22" xfId="5287"/>
    <cellStyle name="Accent2 5 23" xfId="11629"/>
    <cellStyle name="Accent2 5 24" xfId="6674"/>
    <cellStyle name="Accent2 5 25" xfId="12913"/>
    <cellStyle name="Accent2 5 26" xfId="13980"/>
    <cellStyle name="Accent2 5 3" xfId="1966"/>
    <cellStyle name="Accent2 5 3 10" xfId="6817"/>
    <cellStyle name="Accent2 5 3 11" xfId="12972"/>
    <cellStyle name="Accent2 5 3 12" xfId="14089"/>
    <cellStyle name="Accent2 5 3 2" xfId="7062"/>
    <cellStyle name="Accent2 5 3 3" xfId="10240"/>
    <cellStyle name="Accent2 5 3 4" xfId="3932"/>
    <cellStyle name="Accent2 5 3 5" xfId="10436"/>
    <cellStyle name="Accent2 5 3 6" xfId="4398"/>
    <cellStyle name="Accent2 5 3 7" xfId="10845"/>
    <cellStyle name="Accent2 5 3 8" xfId="5337"/>
    <cellStyle name="Accent2 5 3 9" xfId="11754"/>
    <cellStyle name="Accent2 5 4" xfId="1967"/>
    <cellStyle name="Accent2 5 4 10" xfId="6818"/>
    <cellStyle name="Accent2 5 4 11" xfId="12973"/>
    <cellStyle name="Accent2 5 4 12" xfId="14094"/>
    <cellStyle name="Accent2 5 4 2" xfId="7063"/>
    <cellStyle name="Accent2 5 4 3" xfId="10241"/>
    <cellStyle name="Accent2 5 4 4" xfId="3933"/>
    <cellStyle name="Accent2 5 4 5" xfId="10437"/>
    <cellStyle name="Accent2 5 4 6" xfId="4399"/>
    <cellStyle name="Accent2 5 4 7" xfId="10846"/>
    <cellStyle name="Accent2 5 4 8" xfId="5338"/>
    <cellStyle name="Accent2 5 4 9" xfId="11758"/>
    <cellStyle name="Accent2 5 5" xfId="1968"/>
    <cellStyle name="Accent2 5 5 10" xfId="6836"/>
    <cellStyle name="Accent2 5 5 11" xfId="12975"/>
    <cellStyle name="Accent2 5 5 12" xfId="14096"/>
    <cellStyle name="Accent2 5 5 2" xfId="7064"/>
    <cellStyle name="Accent2 5 5 3" xfId="10242"/>
    <cellStyle name="Accent2 5 5 4" xfId="3934"/>
    <cellStyle name="Accent2 5 5 5" xfId="10438"/>
    <cellStyle name="Accent2 5 5 6" xfId="4400"/>
    <cellStyle name="Accent2 5 5 7" xfId="10847"/>
    <cellStyle name="Accent2 5 5 8" xfId="5339"/>
    <cellStyle name="Accent2 5 5 9" xfId="11759"/>
    <cellStyle name="Accent2 5 6" xfId="7053"/>
    <cellStyle name="Accent2 5 7" xfId="7066"/>
    <cellStyle name="Accent2 5 8" xfId="7067"/>
    <cellStyle name="Accent2 5 9" xfId="7068"/>
    <cellStyle name="Accent2 6" xfId="1969"/>
    <cellStyle name="Accent2 6 10" xfId="7070"/>
    <cellStyle name="Accent2 6 11" xfId="7071"/>
    <cellStyle name="Accent2 6 12" xfId="7072"/>
    <cellStyle name="Accent2 6 13" xfId="7073"/>
    <cellStyle name="Accent2 6 14" xfId="7074"/>
    <cellStyle name="Accent2 6 15" xfId="7075"/>
    <cellStyle name="Accent2 6 16" xfId="7076"/>
    <cellStyle name="Accent2 6 17" xfId="10246"/>
    <cellStyle name="Accent2 6 18" xfId="3940"/>
    <cellStyle name="Accent2 6 19" xfId="10444"/>
    <cellStyle name="Accent2 6 2" xfId="1970"/>
    <cellStyle name="Accent2 6 2 10" xfId="7735"/>
    <cellStyle name="Accent2 6 2 11" xfId="14418"/>
    <cellStyle name="Accent2 6 2 12" xfId="14177"/>
    <cellStyle name="Accent2 6 2 2" xfId="7077"/>
    <cellStyle name="Accent2 6 2 3" xfId="10254"/>
    <cellStyle name="Accent2 6 2 4" xfId="3960"/>
    <cellStyle name="Accent2 6 2 5" xfId="10470"/>
    <cellStyle name="Accent2 6 2 6" xfId="4462"/>
    <cellStyle name="Accent2 6 2 7" xfId="10918"/>
    <cellStyle name="Accent2 6 2 8" xfId="5499"/>
    <cellStyle name="Accent2 6 2 9" xfId="11843"/>
    <cellStyle name="Accent2 6 20" xfId="4414"/>
    <cellStyle name="Accent2 6 21" xfId="10854"/>
    <cellStyle name="Accent2 6 22" xfId="5405"/>
    <cellStyle name="Accent2 6 23" xfId="11760"/>
    <cellStyle name="Accent2 6 24" xfId="6992"/>
    <cellStyle name="Accent2 6 25" xfId="14356"/>
    <cellStyle name="Accent2 6 26" xfId="14142"/>
    <cellStyle name="Accent2 6 3" xfId="1971"/>
    <cellStyle name="Accent2 6 3 10" xfId="7776"/>
    <cellStyle name="Accent2 6 3 11" xfId="14419"/>
    <cellStyle name="Accent2 6 3 12" xfId="14178"/>
    <cellStyle name="Accent2 6 3 2" xfId="7078"/>
    <cellStyle name="Accent2 6 3 3" xfId="10255"/>
    <cellStyle name="Accent2 6 3 4" xfId="3961"/>
    <cellStyle name="Accent2 6 3 5" xfId="10471"/>
    <cellStyle name="Accent2 6 3 6" xfId="4464"/>
    <cellStyle name="Accent2 6 3 7" xfId="10919"/>
    <cellStyle name="Accent2 6 3 8" xfId="5501"/>
    <cellStyle name="Accent2 6 3 9" xfId="11847"/>
    <cellStyle name="Accent2 6 4" xfId="1972"/>
    <cellStyle name="Accent2 6 4 10" xfId="8554"/>
    <cellStyle name="Accent2 6 4 11" xfId="14420"/>
    <cellStyle name="Accent2 6 4 12" xfId="14215"/>
    <cellStyle name="Accent2 6 4 2" xfId="7079"/>
    <cellStyle name="Accent2 6 4 3" xfId="10256"/>
    <cellStyle name="Accent2 6 4 4" xfId="3972"/>
    <cellStyle name="Accent2 6 4 5" xfId="10472"/>
    <cellStyle name="Accent2 6 4 6" xfId="4466"/>
    <cellStyle name="Accent2 6 4 7" xfId="10922"/>
    <cellStyle name="Accent2 6 4 8" xfId="5502"/>
    <cellStyle name="Accent2 6 4 9" xfId="11872"/>
    <cellStyle name="Accent2 6 5" xfId="1973"/>
    <cellStyle name="Accent2 6 5 10" xfId="8570"/>
    <cellStyle name="Accent2 6 5 11" xfId="14421"/>
    <cellStyle name="Accent2 6 5 12" xfId="14216"/>
    <cellStyle name="Accent2 6 5 2" xfId="7080"/>
    <cellStyle name="Accent2 6 5 3" xfId="10257"/>
    <cellStyle name="Accent2 6 5 4" xfId="3976"/>
    <cellStyle name="Accent2 6 5 5" xfId="10473"/>
    <cellStyle name="Accent2 6 5 6" xfId="4467"/>
    <cellStyle name="Accent2 6 5 7" xfId="10923"/>
    <cellStyle name="Accent2 6 5 8" xfId="5503"/>
    <cellStyle name="Accent2 6 5 9" xfId="11874"/>
    <cellStyle name="Accent2 6 6" xfId="7069"/>
    <cellStyle name="Accent2 6 7" xfId="7082"/>
    <cellStyle name="Accent2 6 8" xfId="7083"/>
    <cellStyle name="Accent2 6 9" xfId="7084"/>
    <cellStyle name="Accent2 7" xfId="1974"/>
    <cellStyle name="Accent2 7 10" xfId="8948"/>
    <cellStyle name="Accent2 7 11" xfId="14490"/>
    <cellStyle name="Accent2 7 12" xfId="14290"/>
    <cellStyle name="Accent2 7 2" xfId="7085"/>
    <cellStyle name="Accent2 7 3" xfId="10262"/>
    <cellStyle name="Accent2 7 4" xfId="3981"/>
    <cellStyle name="Accent2 7 5" xfId="10474"/>
    <cellStyle name="Accent2 7 6" xfId="4484"/>
    <cellStyle name="Accent2 7 7" xfId="10924"/>
    <cellStyle name="Accent2 7 8" xfId="5565"/>
    <cellStyle name="Accent2 7 9" xfId="11885"/>
    <cellStyle name="Accent2 8" xfId="1975"/>
    <cellStyle name="Accent2 8 10" xfId="8965"/>
    <cellStyle name="Accent2 8 11" xfId="14491"/>
    <cellStyle name="Accent2 8 12" xfId="14295"/>
    <cellStyle name="Accent2 8 2" xfId="7086"/>
    <cellStyle name="Accent2 8 3" xfId="10263"/>
    <cellStyle name="Accent2 8 4" xfId="3982"/>
    <cellStyle name="Accent2 8 5" xfId="10476"/>
    <cellStyle name="Accent2 8 6" xfId="4486"/>
    <cellStyle name="Accent2 8 7" xfId="10931"/>
    <cellStyle name="Accent2 8 8" xfId="5574"/>
    <cellStyle name="Accent2 8 9" xfId="11900"/>
    <cellStyle name="Accent2 9" xfId="1976"/>
    <cellStyle name="Accent2 9 10" xfId="8980"/>
    <cellStyle name="Accent2 9 11" xfId="14492"/>
    <cellStyle name="Accent2 9 12" xfId="14296"/>
    <cellStyle name="Accent2 9 2" xfId="7087"/>
    <cellStyle name="Accent2 9 3" xfId="10264"/>
    <cellStyle name="Accent2 9 4" xfId="3983"/>
    <cellStyle name="Accent2 9 5" xfId="10493"/>
    <cellStyle name="Accent2 9 6" xfId="4530"/>
    <cellStyle name="Accent2 9 7" xfId="10954"/>
    <cellStyle name="Accent2 9 8" xfId="5575"/>
    <cellStyle name="Accent2 9 9" xfId="11901"/>
    <cellStyle name="Accent3" xfId="32014" builtinId="37" customBuiltin="1"/>
    <cellStyle name="Accent3 10" xfId="1977"/>
    <cellStyle name="Accent3 10 10" xfId="8996"/>
    <cellStyle name="Accent3 10 11" xfId="14501"/>
    <cellStyle name="Accent3 10 12" xfId="15567"/>
    <cellStyle name="Accent3 10 2" xfId="7088"/>
    <cellStyle name="Accent3 10 3" xfId="10265"/>
    <cellStyle name="Accent3 10 4" xfId="3994"/>
    <cellStyle name="Accent3 10 5" xfId="10494"/>
    <cellStyle name="Accent3 10 6" xfId="4531"/>
    <cellStyle name="Accent3 10 7" xfId="10955"/>
    <cellStyle name="Accent3 10 8" xfId="5576"/>
    <cellStyle name="Accent3 10 9" xfId="11902"/>
    <cellStyle name="Accent3 11" xfId="1978"/>
    <cellStyle name="Accent3 11 10" xfId="9599"/>
    <cellStyle name="Accent3 11 11" xfId="14516"/>
    <cellStyle name="Accent3 11 12" xfId="15569"/>
    <cellStyle name="Accent3 11 2" xfId="7089"/>
    <cellStyle name="Accent3 11 3" xfId="10266"/>
    <cellStyle name="Accent3 11 4" xfId="3998"/>
    <cellStyle name="Accent3 11 5" xfId="10495"/>
    <cellStyle name="Accent3 11 6" xfId="4532"/>
    <cellStyle name="Accent3 11 7" xfId="10956"/>
    <cellStyle name="Accent3 11 8" xfId="5583"/>
    <cellStyle name="Accent3 11 9" xfId="11903"/>
    <cellStyle name="Accent3 12" xfId="1979"/>
    <cellStyle name="Accent3 12 10" xfId="9707"/>
    <cellStyle name="Accent3 12 11" xfId="14517"/>
    <cellStyle name="Accent3 12 12" xfId="15608"/>
    <cellStyle name="Accent3 12 2" xfId="7090"/>
    <cellStyle name="Accent3 12 3" xfId="10267"/>
    <cellStyle name="Accent3 12 4" xfId="3999"/>
    <cellStyle name="Accent3 12 5" xfId="10496"/>
    <cellStyle name="Accent3 12 6" xfId="4533"/>
    <cellStyle name="Accent3 12 7" xfId="10961"/>
    <cellStyle name="Accent3 12 8" xfId="5593"/>
    <cellStyle name="Accent3 12 9" xfId="11911"/>
    <cellStyle name="Accent3 13" xfId="1980"/>
    <cellStyle name="Accent3 13 10" xfId="9720"/>
    <cellStyle name="Accent3 13 11" xfId="14518"/>
    <cellStyle name="Accent3 13 12" xfId="15610"/>
    <cellStyle name="Accent3 13 2" xfId="7091"/>
    <cellStyle name="Accent3 13 3" xfId="10268"/>
    <cellStyle name="Accent3 13 4" xfId="4000"/>
    <cellStyle name="Accent3 13 5" xfId="10497"/>
    <cellStyle name="Accent3 13 6" xfId="4544"/>
    <cellStyle name="Accent3 13 7" xfId="10962"/>
    <cellStyle name="Accent3 13 8" xfId="5635"/>
    <cellStyle name="Accent3 13 9" xfId="11932"/>
    <cellStyle name="Accent3 14" xfId="1981"/>
    <cellStyle name="Accent3 14 10" xfId="9735"/>
    <cellStyle name="Accent3 14 11" xfId="14525"/>
    <cellStyle name="Accent3 14 12" xfId="15650"/>
    <cellStyle name="Accent3 14 2" xfId="7092"/>
    <cellStyle name="Accent3 14 3" xfId="10269"/>
    <cellStyle name="Accent3 14 4" xfId="4001"/>
    <cellStyle name="Accent3 14 5" xfId="10498"/>
    <cellStyle name="Accent3 14 6" xfId="4548"/>
    <cellStyle name="Accent3 14 7" xfId="10963"/>
    <cellStyle name="Accent3 14 8" xfId="5636"/>
    <cellStyle name="Accent3 14 9" xfId="11933"/>
    <cellStyle name="Accent3 15" xfId="1982"/>
    <cellStyle name="Accent3 15 10" xfId="9751"/>
    <cellStyle name="Accent3 15 11" xfId="14527"/>
    <cellStyle name="Accent3 15 12" xfId="15651"/>
    <cellStyle name="Accent3 15 2" xfId="7093"/>
    <cellStyle name="Accent3 15 3" xfId="10270"/>
    <cellStyle name="Accent3 15 4" xfId="4002"/>
    <cellStyle name="Accent3 15 5" xfId="10499"/>
    <cellStyle name="Accent3 15 6" xfId="4549"/>
    <cellStyle name="Accent3 15 7" xfId="10964"/>
    <cellStyle name="Accent3 15 8" xfId="5637"/>
    <cellStyle name="Accent3 15 9" xfId="11935"/>
    <cellStyle name="Accent3 16" xfId="1983"/>
    <cellStyle name="Accent3 16 10" xfId="13067"/>
    <cellStyle name="Accent3 16 11" xfId="14548"/>
    <cellStyle name="Accent3 16 12" xfId="15656"/>
    <cellStyle name="Accent3 16 2" xfId="7094"/>
    <cellStyle name="Accent3 16 3" xfId="10271"/>
    <cellStyle name="Accent3 16 4" xfId="4003"/>
    <cellStyle name="Accent3 16 5" xfId="10500"/>
    <cellStyle name="Accent3 16 6" xfId="4550"/>
    <cellStyle name="Accent3 16 7" xfId="10968"/>
    <cellStyle name="Accent3 16 8" xfId="5639"/>
    <cellStyle name="Accent3 16 9" xfId="11941"/>
    <cellStyle name="Accent3 17" xfId="1984"/>
    <cellStyle name="Accent3 17 10" xfId="13068"/>
    <cellStyle name="Accent3 17 11" xfId="14550"/>
    <cellStyle name="Accent3 17 12" xfId="15658"/>
    <cellStyle name="Accent3 17 2" xfId="7095"/>
    <cellStyle name="Accent3 17 3" xfId="10272"/>
    <cellStyle name="Accent3 17 4" xfId="4004"/>
    <cellStyle name="Accent3 17 5" xfId="10506"/>
    <cellStyle name="Accent3 17 6" xfId="4566"/>
    <cellStyle name="Accent3 17 7" xfId="10983"/>
    <cellStyle name="Accent3 17 8" xfId="5640"/>
    <cellStyle name="Accent3 17 9" xfId="11942"/>
    <cellStyle name="Accent3 18" xfId="1985"/>
    <cellStyle name="Accent3 18 10" xfId="13069"/>
    <cellStyle name="Accent3 18 11" xfId="14551"/>
    <cellStyle name="Accent3 18 12" xfId="15659"/>
    <cellStyle name="Accent3 18 2" xfId="7096"/>
    <cellStyle name="Accent3 18 3" xfId="10273"/>
    <cellStyle name="Accent3 18 4" xfId="4005"/>
    <cellStyle name="Accent3 18 5" xfId="10507"/>
    <cellStyle name="Accent3 18 6" xfId="4570"/>
    <cellStyle name="Accent3 18 7" xfId="10984"/>
    <cellStyle name="Accent3 18 8" xfId="5641"/>
    <cellStyle name="Accent3 18 9" xfId="11943"/>
    <cellStyle name="Accent3 19" xfId="1986"/>
    <cellStyle name="Accent3 19 10" xfId="13070"/>
    <cellStyle name="Accent3 19 11" xfId="14557"/>
    <cellStyle name="Accent3 19 12" xfId="15674"/>
    <cellStyle name="Accent3 19 2" xfId="7097"/>
    <cellStyle name="Accent3 19 3" xfId="10274"/>
    <cellStyle name="Accent3 19 4" xfId="4016"/>
    <cellStyle name="Accent3 19 5" xfId="10508"/>
    <cellStyle name="Accent3 19 6" xfId="4571"/>
    <cellStyle name="Accent3 19 7" xfId="10985"/>
    <cellStyle name="Accent3 19 8" xfId="5659"/>
    <cellStyle name="Accent3 19 9" xfId="11945"/>
    <cellStyle name="Accent3 2" xfId="1987"/>
    <cellStyle name="Accent3 2 10" xfId="7098"/>
    <cellStyle name="Accent3 2 11" xfId="7100"/>
    <cellStyle name="Accent3 2 12" xfId="7101"/>
    <cellStyle name="Accent3 2 13" xfId="7102"/>
    <cellStyle name="Accent3 2 14" xfId="7103"/>
    <cellStyle name="Accent3 2 15" xfId="7104"/>
    <cellStyle name="Accent3 2 16" xfId="7105"/>
    <cellStyle name="Accent3 2 17" xfId="7106"/>
    <cellStyle name="Accent3 2 18" xfId="7107"/>
    <cellStyle name="Accent3 2 19" xfId="7108"/>
    <cellStyle name="Accent3 2 2" xfId="1988"/>
    <cellStyle name="Accent3 2 2 10" xfId="13159"/>
    <cellStyle name="Accent3 2 2 11" xfId="14584"/>
    <cellStyle name="Accent3 2 2 12" xfId="15714"/>
    <cellStyle name="Accent3 2 2 2" xfId="7109"/>
    <cellStyle name="Accent3 2 2 3" xfId="10286"/>
    <cellStyle name="Accent3 2 2 4" xfId="4034"/>
    <cellStyle name="Accent3 2 2 5" xfId="10522"/>
    <cellStyle name="Accent3 2 2 6" xfId="4602"/>
    <cellStyle name="Accent3 2 2 7" xfId="11007"/>
    <cellStyle name="Accent3 2 2 8" xfId="5701"/>
    <cellStyle name="Accent3 2 2 9" xfId="11983"/>
    <cellStyle name="Accent3 2 20" xfId="7110"/>
    <cellStyle name="Accent3 2 21" xfId="10275"/>
    <cellStyle name="Accent3 2 22" xfId="4020"/>
    <cellStyle name="Accent3 2 23" xfId="10510"/>
    <cellStyle name="Accent3 2 24" xfId="4573"/>
    <cellStyle name="Accent3 2 25" xfId="10987"/>
    <cellStyle name="Accent3 2 26" xfId="5660"/>
    <cellStyle name="Accent3 2 27" xfId="11946"/>
    <cellStyle name="Accent3 2 28" xfId="13071"/>
    <cellStyle name="Accent3 2 29" xfId="14558"/>
    <cellStyle name="Accent3 2 3" xfId="1989"/>
    <cellStyle name="Accent3 2 3 10" xfId="13167"/>
    <cellStyle name="Accent3 2 3 11" xfId="14594"/>
    <cellStyle name="Accent3 2 3 12" xfId="15730"/>
    <cellStyle name="Accent3 2 3 2" xfId="7111"/>
    <cellStyle name="Accent3 2 3 3" xfId="10288"/>
    <cellStyle name="Accent3 2 3 4" xfId="4039"/>
    <cellStyle name="Accent3 2 3 5" xfId="10524"/>
    <cellStyle name="Accent3 2 3 6" xfId="4607"/>
    <cellStyle name="Accent3 2 3 7" xfId="11009"/>
    <cellStyle name="Accent3 2 3 8" xfId="5705"/>
    <cellStyle name="Accent3 2 3 9" xfId="12004"/>
    <cellStyle name="Accent3 2 30" xfId="15675"/>
    <cellStyle name="Accent3 2 4" xfId="1990"/>
    <cellStyle name="Accent3 2 4 10" xfId="13169"/>
    <cellStyle name="Accent3 2 4 11" xfId="14595"/>
    <cellStyle name="Accent3 2 4 12" xfId="15744"/>
    <cellStyle name="Accent3 2 4 2" xfId="7112"/>
    <cellStyle name="Accent3 2 4 3" xfId="10289"/>
    <cellStyle name="Accent3 2 4 4" xfId="4040"/>
    <cellStyle name="Accent3 2 4 5" xfId="10525"/>
    <cellStyle name="Accent3 2 4 6" xfId="4608"/>
    <cellStyle name="Accent3 2 4 7" xfId="11010"/>
    <cellStyle name="Accent3 2 4 8" xfId="5723"/>
    <cellStyle name="Accent3 2 4 9" xfId="12005"/>
    <cellStyle name="Accent3 2 5" xfId="1991"/>
    <cellStyle name="Accent3 2 5 10" xfId="13188"/>
    <cellStyle name="Accent3 2 5 11" xfId="14614"/>
    <cellStyle name="Accent3 2 5 12" xfId="15745"/>
    <cellStyle name="Accent3 2 5 2" xfId="7113"/>
    <cellStyle name="Accent3 2 5 3" xfId="10290"/>
    <cellStyle name="Accent3 2 5 4" xfId="4044"/>
    <cellStyle name="Accent3 2 5 5" xfId="10526"/>
    <cellStyle name="Accent3 2 5 6" xfId="4612"/>
    <cellStyle name="Accent3 2 5 7" xfId="11011"/>
    <cellStyle name="Accent3 2 5 8" xfId="5724"/>
    <cellStyle name="Accent3 2 5 9" xfId="12052"/>
    <cellStyle name="Accent3 2 6" xfId="1992"/>
    <cellStyle name="Accent3 2 6 10" xfId="13189"/>
    <cellStyle name="Accent3 2 6 11" xfId="14615"/>
    <cellStyle name="Accent3 2 6 12" xfId="15747"/>
    <cellStyle name="Accent3 2 6 2" xfId="7114"/>
    <cellStyle name="Accent3 2 6 3" xfId="10291"/>
    <cellStyle name="Accent3 2 6 4" xfId="4045"/>
    <cellStyle name="Accent3 2 6 5" xfId="10527"/>
    <cellStyle name="Accent3 2 6 6" xfId="4613"/>
    <cellStyle name="Accent3 2 6 7" xfId="11012"/>
    <cellStyle name="Accent3 2 6 8" xfId="5725"/>
    <cellStyle name="Accent3 2 6 9" xfId="12058"/>
    <cellStyle name="Accent3 2 7" xfId="1993"/>
    <cellStyle name="Accent3 2 7 10" xfId="13190"/>
    <cellStyle name="Accent3 2 7 11" xfId="14616"/>
    <cellStyle name="Accent3 2 7 12" xfId="15752"/>
    <cellStyle name="Accent3 2 7 2" xfId="7115"/>
    <cellStyle name="Accent3 2 7 3" xfId="10292"/>
    <cellStyle name="Accent3 2 7 4" xfId="4046"/>
    <cellStyle name="Accent3 2 7 5" xfId="10528"/>
    <cellStyle name="Accent3 2 7 6" xfId="4614"/>
    <cellStyle name="Accent3 2 7 7" xfId="11013"/>
    <cellStyle name="Accent3 2 7 8" xfId="5729"/>
    <cellStyle name="Accent3 2 7 9" xfId="12059"/>
    <cellStyle name="Accent3 2 8" xfId="1994"/>
    <cellStyle name="Accent3 2 8 10" xfId="13214"/>
    <cellStyle name="Accent3 2 8 11" xfId="14641"/>
    <cellStyle name="Accent3 2 8 12" xfId="15753"/>
    <cellStyle name="Accent3 2 8 2" xfId="7116"/>
    <cellStyle name="Accent3 2 8 3" xfId="10293"/>
    <cellStyle name="Accent3 2 8 4" xfId="4050"/>
    <cellStyle name="Accent3 2 8 5" xfId="10533"/>
    <cellStyle name="Accent3 2 8 6" xfId="4625"/>
    <cellStyle name="Accent3 2 8 7" xfId="11022"/>
    <cellStyle name="Accent3 2 8 8" xfId="5737"/>
    <cellStyle name="Accent3 2 8 9" xfId="12060"/>
    <cellStyle name="Accent3 2 9" xfId="1995"/>
    <cellStyle name="Accent3 2 9 10" xfId="13215"/>
    <cellStyle name="Accent3 2 9 11" xfId="14642"/>
    <cellStyle name="Accent3 2 9 12" xfId="15754"/>
    <cellStyle name="Accent3 2 9 2" xfId="7117"/>
    <cellStyle name="Accent3 2 9 3" xfId="10294"/>
    <cellStyle name="Accent3 2 9 4" xfId="4051"/>
    <cellStyle name="Accent3 2 9 5" xfId="10534"/>
    <cellStyle name="Accent3 2 9 6" xfId="4626"/>
    <cellStyle name="Accent3 2 9 7" xfId="11023"/>
    <cellStyle name="Accent3 2 9 8" xfId="5742"/>
    <cellStyle name="Accent3 2 9 9" xfId="12062"/>
    <cellStyle name="Accent3 20" xfId="1996"/>
    <cellStyle name="Accent3 20 10" xfId="13216"/>
    <cellStyle name="Accent3 20 11" xfId="14643"/>
    <cellStyle name="Accent3 20 12" xfId="15773"/>
    <cellStyle name="Accent3 20 2" xfId="7118"/>
    <cellStyle name="Accent3 20 3" xfId="10295"/>
    <cellStyle name="Accent3 20 4" xfId="4052"/>
    <cellStyle name="Accent3 20 5" xfId="10535"/>
    <cellStyle name="Accent3 20 6" xfId="4630"/>
    <cellStyle name="Accent3 20 7" xfId="11024"/>
    <cellStyle name="Accent3 20 8" xfId="5743"/>
    <cellStyle name="Accent3 20 9" xfId="12063"/>
    <cellStyle name="Accent3 21" xfId="1997"/>
    <cellStyle name="Accent3 21 10" xfId="13218"/>
    <cellStyle name="Accent3 21 11" xfId="14644"/>
    <cellStyle name="Accent3 21 12" xfId="15774"/>
    <cellStyle name="Accent3 21 2" xfId="7119"/>
    <cellStyle name="Accent3 21 3" xfId="10296"/>
    <cellStyle name="Accent3 21 4" xfId="4056"/>
    <cellStyle name="Accent3 21 5" xfId="10536"/>
    <cellStyle name="Accent3 21 6" xfId="4631"/>
    <cellStyle name="Accent3 21 7" xfId="11025"/>
    <cellStyle name="Accent3 21 8" xfId="5747"/>
    <cellStyle name="Accent3 21 9" xfId="12064"/>
    <cellStyle name="Accent3 22" xfId="1998"/>
    <cellStyle name="Accent3 22 10" xfId="13219"/>
    <cellStyle name="Accent3 22 11" xfId="14645"/>
    <cellStyle name="Accent3 22 12" xfId="15775"/>
    <cellStyle name="Accent3 22 2" xfId="7120"/>
    <cellStyle name="Accent3 22 3" xfId="10297"/>
    <cellStyle name="Accent3 22 4" xfId="4057"/>
    <cellStyle name="Accent3 22 5" xfId="10538"/>
    <cellStyle name="Accent3 22 6" xfId="4636"/>
    <cellStyle name="Accent3 22 7" xfId="11030"/>
    <cellStyle name="Accent3 22 8" xfId="5748"/>
    <cellStyle name="Accent3 22 9" xfId="12067"/>
    <cellStyle name="Accent3 23" xfId="1999"/>
    <cellStyle name="Accent3 23 10" xfId="13220"/>
    <cellStyle name="Accent3 23 11" xfId="14646"/>
    <cellStyle name="Accent3 23 12" xfId="15799"/>
    <cellStyle name="Accent3 23 2" xfId="7121"/>
    <cellStyle name="Accent3 23 3" xfId="10298"/>
    <cellStyle name="Accent3 23 4" xfId="4062"/>
    <cellStyle name="Accent3 23 5" xfId="10540"/>
    <cellStyle name="Accent3 23 6" xfId="4638"/>
    <cellStyle name="Accent3 23 7" xfId="11032"/>
    <cellStyle name="Accent3 23 8" xfId="5757"/>
    <cellStyle name="Accent3 23 9" xfId="12068"/>
    <cellStyle name="Accent3 24" xfId="2000"/>
    <cellStyle name="Accent3 24 10" xfId="13221"/>
    <cellStyle name="Accent3 24 11" xfId="14647"/>
    <cellStyle name="Accent3 24 12" xfId="15800"/>
    <cellStyle name="Accent3 24 2" xfId="7122"/>
    <cellStyle name="Accent3 24 3" xfId="10299"/>
    <cellStyle name="Accent3 24 4" xfId="4063"/>
    <cellStyle name="Accent3 24 5" xfId="10541"/>
    <cellStyle name="Accent3 24 6" xfId="4642"/>
    <cellStyle name="Accent3 24 7" xfId="11033"/>
    <cellStyle name="Accent3 24 8" xfId="5779"/>
    <cellStyle name="Accent3 24 9" xfId="12073"/>
    <cellStyle name="Accent3 25" xfId="2001"/>
    <cellStyle name="Accent3 25 10" xfId="13249"/>
    <cellStyle name="Accent3 25 11" xfId="14662"/>
    <cellStyle name="Accent3 25 12" xfId="15801"/>
    <cellStyle name="Accent3 25 2" xfId="7123"/>
    <cellStyle name="Accent3 25 3" xfId="10300"/>
    <cellStyle name="Accent3 25 4" xfId="4064"/>
    <cellStyle name="Accent3 25 5" xfId="10542"/>
    <cellStyle name="Accent3 25 6" xfId="4643"/>
    <cellStyle name="Accent3 25 7" xfId="11034"/>
    <cellStyle name="Accent3 25 8" xfId="5780"/>
    <cellStyle name="Accent3 25 9" xfId="12075"/>
    <cellStyle name="Accent3 26" xfId="2002"/>
    <cellStyle name="Accent3 26 10" xfId="13255"/>
    <cellStyle name="Accent3 26 11" xfId="14663"/>
    <cellStyle name="Accent3 26 12" xfId="15812"/>
    <cellStyle name="Accent3 26 2" xfId="7124"/>
    <cellStyle name="Accent3 26 3" xfId="10301"/>
    <cellStyle name="Accent3 26 4" xfId="4068"/>
    <cellStyle name="Accent3 26 5" xfId="10543"/>
    <cellStyle name="Accent3 26 6" xfId="4644"/>
    <cellStyle name="Accent3 26 7" xfId="11035"/>
    <cellStyle name="Accent3 26 8" xfId="5781"/>
    <cellStyle name="Accent3 26 9" xfId="12140"/>
    <cellStyle name="Accent3 27" xfId="2003"/>
    <cellStyle name="Accent3 27 10" xfId="13256"/>
    <cellStyle name="Accent3 27 11" xfId="14664"/>
    <cellStyle name="Accent3 27 12" xfId="15813"/>
    <cellStyle name="Accent3 27 2" xfId="7125"/>
    <cellStyle name="Accent3 27 3" xfId="10302"/>
    <cellStyle name="Accent3 27 4" xfId="4069"/>
    <cellStyle name="Accent3 27 5" xfId="10544"/>
    <cellStyle name="Accent3 27 6" xfId="4648"/>
    <cellStyle name="Accent3 27 7" xfId="11040"/>
    <cellStyle name="Accent3 27 8" xfId="5782"/>
    <cellStyle name="Accent3 27 9" xfId="12149"/>
    <cellStyle name="Accent3 28" xfId="24805"/>
    <cellStyle name="Accent3 3" xfId="2004"/>
    <cellStyle name="Accent3 3 10" xfId="7127"/>
    <cellStyle name="Accent3 3 11" xfId="7128"/>
    <cellStyle name="Accent3 3 12" xfId="7129"/>
    <cellStyle name="Accent3 3 13" xfId="7130"/>
    <cellStyle name="Accent3 3 14" xfId="7131"/>
    <cellStyle name="Accent3 3 15" xfId="7132"/>
    <cellStyle name="Accent3 3 16" xfId="7133"/>
    <cellStyle name="Accent3 3 17" xfId="7134"/>
    <cellStyle name="Accent3 3 18" xfId="10303"/>
    <cellStyle name="Accent3 3 19" xfId="4070"/>
    <cellStyle name="Accent3 3 2" xfId="2005"/>
    <cellStyle name="Accent3 3 2 10" xfId="13290"/>
    <cellStyle name="Accent3 3 2 11" xfId="14733"/>
    <cellStyle name="Accent3 3 2 12" xfId="15877"/>
    <cellStyle name="Accent3 3 2 2" xfId="7135"/>
    <cellStyle name="Accent3 3 2 3" xfId="10312"/>
    <cellStyle name="Accent3 3 2 4" xfId="4092"/>
    <cellStyle name="Accent3 3 2 5" xfId="10573"/>
    <cellStyle name="Accent3 3 2 6" xfId="4713"/>
    <cellStyle name="Accent3 3 2 7" xfId="11079"/>
    <cellStyle name="Accent3 3 2 8" xfId="5850"/>
    <cellStyle name="Accent3 3 2 9" xfId="12182"/>
    <cellStyle name="Accent3 3 20" xfId="10549"/>
    <cellStyle name="Accent3 3 21" xfId="4661"/>
    <cellStyle name="Accent3 3 22" xfId="11046"/>
    <cellStyle name="Accent3 3 23" xfId="5829"/>
    <cellStyle name="Accent3 3 24" xfId="12157"/>
    <cellStyle name="Accent3 3 25" xfId="13259"/>
    <cellStyle name="Accent3 3 26" xfId="14693"/>
    <cellStyle name="Accent3 3 27" xfId="15815"/>
    <cellStyle name="Accent3 3 3" xfId="2006"/>
    <cellStyle name="Accent3 3 3 10" xfId="13293"/>
    <cellStyle name="Accent3 3 3 11" xfId="14742"/>
    <cellStyle name="Accent3 3 3 12" xfId="15878"/>
    <cellStyle name="Accent3 3 3 2" xfId="7136"/>
    <cellStyle name="Accent3 3 3 3" xfId="10313"/>
    <cellStyle name="Accent3 3 3 4" xfId="4093"/>
    <cellStyle name="Accent3 3 3 5" xfId="10574"/>
    <cellStyle name="Accent3 3 3 6" xfId="4714"/>
    <cellStyle name="Accent3 3 3 7" xfId="11081"/>
    <cellStyle name="Accent3 3 3 8" xfId="5916"/>
    <cellStyle name="Accent3 3 3 9" xfId="12183"/>
    <cellStyle name="Accent3 3 4" xfId="2007"/>
    <cellStyle name="Accent3 3 4 10" xfId="13294"/>
    <cellStyle name="Accent3 3 4 11" xfId="14788"/>
    <cellStyle name="Accent3 3 4 12" xfId="15880"/>
    <cellStyle name="Accent3 3 4 2" xfId="7137"/>
    <cellStyle name="Accent3 3 4 3" xfId="10314"/>
    <cellStyle name="Accent3 3 4 4" xfId="4094"/>
    <cellStyle name="Accent3 3 4 5" xfId="10575"/>
    <cellStyle name="Accent3 3 4 6" xfId="4718"/>
    <cellStyle name="Accent3 3 4 7" xfId="11082"/>
    <cellStyle name="Accent3 3 4 8" xfId="5937"/>
    <cellStyle name="Accent3 3 4 9" xfId="12188"/>
    <cellStyle name="Accent3 3 5" xfId="2008"/>
    <cellStyle name="Accent3 3 5 10" xfId="13303"/>
    <cellStyle name="Accent3 3 5 11" xfId="14789"/>
    <cellStyle name="Accent3 3 5 12" xfId="15901"/>
    <cellStyle name="Accent3 3 5 2" xfId="7138"/>
    <cellStyle name="Accent3 3 5 3" xfId="10315"/>
    <cellStyle name="Accent3 3 5 4" xfId="4098"/>
    <cellStyle name="Accent3 3 5 5" xfId="10576"/>
    <cellStyle name="Accent3 3 5 6" xfId="4719"/>
    <cellStyle name="Accent3 3 5 7" xfId="11083"/>
    <cellStyle name="Accent3 3 5 8" xfId="5938"/>
    <cellStyle name="Accent3 3 5 9" xfId="12189"/>
    <cellStyle name="Accent3 3 6" xfId="2009"/>
    <cellStyle name="Accent3 3 6 10" xfId="13304"/>
    <cellStyle name="Accent3 3 6 11" xfId="14790"/>
    <cellStyle name="Accent3 3 6 12" xfId="15902"/>
    <cellStyle name="Accent3 3 6 2" xfId="7139"/>
    <cellStyle name="Accent3 3 6 3" xfId="10316"/>
    <cellStyle name="Accent3 3 6 4" xfId="4100"/>
    <cellStyle name="Accent3 3 6 5" xfId="10578"/>
    <cellStyle name="Accent3 3 6 6" xfId="4724"/>
    <cellStyle name="Accent3 3 6 7" xfId="11085"/>
    <cellStyle name="Accent3 3 6 8" xfId="5939"/>
    <cellStyle name="Accent3 3 6 9" xfId="12190"/>
    <cellStyle name="Accent3 3 7" xfId="7126"/>
    <cellStyle name="Accent3 3 8" xfId="7141"/>
    <cellStyle name="Accent3 3 9" xfId="7142"/>
    <cellStyle name="Accent3 4" xfId="2010"/>
    <cellStyle name="Accent3 4 10" xfId="7144"/>
    <cellStyle name="Accent3 4 11" xfId="7145"/>
    <cellStyle name="Accent3 4 12" xfId="7146"/>
    <cellStyle name="Accent3 4 13" xfId="7147"/>
    <cellStyle name="Accent3 4 14" xfId="7148"/>
    <cellStyle name="Accent3 4 15" xfId="7149"/>
    <cellStyle name="Accent3 4 16" xfId="7150"/>
    <cellStyle name="Accent3 4 17" xfId="7151"/>
    <cellStyle name="Accent3 4 18" xfId="10320"/>
    <cellStyle name="Accent3 4 19" xfId="4104"/>
    <cellStyle name="Accent3 4 2" xfId="2011"/>
    <cellStyle name="Accent3 4 2 10" xfId="13384"/>
    <cellStyle name="Accent3 4 2 11" xfId="14867"/>
    <cellStyle name="Accent3 4 2 12" xfId="15950"/>
    <cellStyle name="Accent3 4 2 2" xfId="7152"/>
    <cellStyle name="Accent3 4 2 3" xfId="10325"/>
    <cellStyle name="Accent3 4 2 4" xfId="4129"/>
    <cellStyle name="Accent3 4 2 5" xfId="10612"/>
    <cellStyle name="Accent3 4 2 6" xfId="4808"/>
    <cellStyle name="Accent3 4 2 7" xfId="11140"/>
    <cellStyle name="Accent3 4 2 8" xfId="5997"/>
    <cellStyle name="Accent3 4 2 9" xfId="12273"/>
    <cellStyle name="Accent3 4 20" xfId="10598"/>
    <cellStyle name="Accent3 4 21" xfId="4766"/>
    <cellStyle name="Accent3 4 22" xfId="11121"/>
    <cellStyle name="Accent3 4 23" xfId="5956"/>
    <cellStyle name="Accent3 4 24" xfId="12219"/>
    <cellStyle name="Accent3 4 25" xfId="13325"/>
    <cellStyle name="Accent3 4 26" xfId="14795"/>
    <cellStyle name="Accent3 4 27" xfId="15908"/>
    <cellStyle name="Accent3 4 3" xfId="2012"/>
    <cellStyle name="Accent3 4 3 10" xfId="13385"/>
    <cellStyle name="Accent3 4 3 11" xfId="14869"/>
    <cellStyle name="Accent3 4 3 12" xfId="15996"/>
    <cellStyle name="Accent3 4 3 2" xfId="7153"/>
    <cellStyle name="Accent3 4 3 3" xfId="10326"/>
    <cellStyle name="Accent3 4 3 4" xfId="4138"/>
    <cellStyle name="Accent3 4 3 5" xfId="10613"/>
    <cellStyle name="Accent3 4 3 6" xfId="4809"/>
    <cellStyle name="Accent3 4 3 7" xfId="11145"/>
    <cellStyle name="Accent3 4 3 8" xfId="6002"/>
    <cellStyle name="Accent3 4 3 9" xfId="12318"/>
    <cellStyle name="Accent3 4 4" xfId="2013"/>
    <cellStyle name="Accent3 4 4 10" xfId="13386"/>
    <cellStyle name="Accent3 4 4 11" xfId="14870"/>
    <cellStyle name="Accent3 4 4 12" xfId="15997"/>
    <cellStyle name="Accent3 4 4 2" xfId="7154"/>
    <cellStyle name="Accent3 4 4 3" xfId="10327"/>
    <cellStyle name="Accent3 4 4 4" xfId="4139"/>
    <cellStyle name="Accent3 4 4 5" xfId="10614"/>
    <cellStyle name="Accent3 4 4 6" xfId="4810"/>
    <cellStyle name="Accent3 4 4 7" xfId="11146"/>
    <cellStyle name="Accent3 4 4 8" xfId="6003"/>
    <cellStyle name="Accent3 4 4 9" xfId="12319"/>
    <cellStyle name="Accent3 4 5" xfId="2014"/>
    <cellStyle name="Accent3 4 5 10" xfId="13387"/>
    <cellStyle name="Accent3 4 5 11" xfId="14871"/>
    <cellStyle name="Accent3 4 5 12" xfId="15998"/>
    <cellStyle name="Accent3 4 5 2" xfId="7155"/>
    <cellStyle name="Accent3 4 5 3" xfId="10328"/>
    <cellStyle name="Accent3 4 5 4" xfId="4140"/>
    <cellStyle name="Accent3 4 5 5" xfId="10615"/>
    <cellStyle name="Accent3 4 5 6" xfId="4811"/>
    <cellStyle name="Accent3 4 5 7" xfId="11147"/>
    <cellStyle name="Accent3 4 5 8" xfId="6022"/>
    <cellStyle name="Accent3 4 5 9" xfId="12320"/>
    <cellStyle name="Accent3 4 6" xfId="2015"/>
    <cellStyle name="Accent3 4 6 10" xfId="13389"/>
    <cellStyle name="Accent3 4 6 11" xfId="14917"/>
    <cellStyle name="Accent3 4 6 12" xfId="16000"/>
    <cellStyle name="Accent3 4 6 2" xfId="7156"/>
    <cellStyle name="Accent3 4 6 3" xfId="10329"/>
    <cellStyle name="Accent3 4 6 4" xfId="4141"/>
    <cellStyle name="Accent3 4 6 5" xfId="10616"/>
    <cellStyle name="Accent3 4 6 6" xfId="4812"/>
    <cellStyle name="Accent3 4 6 7" xfId="11148"/>
    <cellStyle name="Accent3 4 6 8" xfId="6026"/>
    <cellStyle name="Accent3 4 6 9" xfId="12321"/>
    <cellStyle name="Accent3 4 7" xfId="7143"/>
    <cellStyle name="Accent3 4 8" xfId="7158"/>
    <cellStyle name="Accent3 4 9" xfId="7159"/>
    <cellStyle name="Accent3 5" xfId="2016"/>
    <cellStyle name="Accent3 5 10" xfId="7161"/>
    <cellStyle name="Accent3 5 11" xfId="7162"/>
    <cellStyle name="Accent3 5 12" xfId="7163"/>
    <cellStyle name="Accent3 5 13" xfId="7164"/>
    <cellStyle name="Accent3 5 14" xfId="7165"/>
    <cellStyle name="Accent3 5 15" xfId="7166"/>
    <cellStyle name="Accent3 5 16" xfId="7167"/>
    <cellStyle name="Accent3 5 17" xfId="10331"/>
    <cellStyle name="Accent3 5 18" xfId="4142"/>
    <cellStyle name="Accent3 5 19" xfId="10625"/>
    <cellStyle name="Accent3 5 2" xfId="2017"/>
    <cellStyle name="Accent3 5 2 10" xfId="13501"/>
    <cellStyle name="Accent3 5 2 11" xfId="14953"/>
    <cellStyle name="Accent3 5 2 12" xfId="16037"/>
    <cellStyle name="Accent3 5 2 2" xfId="7168"/>
    <cellStyle name="Accent3 5 2 3" xfId="10338"/>
    <cellStyle name="Accent3 5 2 4" xfId="4156"/>
    <cellStyle name="Accent3 5 2 5" xfId="10634"/>
    <cellStyle name="Accent3 5 2 6" xfId="4849"/>
    <cellStyle name="Accent3 5 2 7" xfId="11188"/>
    <cellStyle name="Accent3 5 2 8" xfId="6126"/>
    <cellStyle name="Accent3 5 2 9" xfId="12393"/>
    <cellStyle name="Accent3 5 20" xfId="4831"/>
    <cellStyle name="Accent3 5 21" xfId="11162"/>
    <cellStyle name="Accent3 5 22" xfId="6076"/>
    <cellStyle name="Accent3 5 23" xfId="12345"/>
    <cellStyle name="Accent3 5 24" xfId="13471"/>
    <cellStyle name="Accent3 5 25" xfId="14919"/>
    <cellStyle name="Accent3 5 26" xfId="16017"/>
    <cellStyle name="Accent3 5 3" xfId="2018"/>
    <cellStyle name="Accent3 5 3 10" xfId="13503"/>
    <cellStyle name="Accent3 5 3 11" xfId="14960"/>
    <cellStyle name="Accent3 5 3 12" xfId="16038"/>
    <cellStyle name="Accent3 5 3 2" xfId="7169"/>
    <cellStyle name="Accent3 5 3 3" xfId="10339"/>
    <cellStyle name="Accent3 5 3 4" xfId="4157"/>
    <cellStyle name="Accent3 5 3 5" xfId="10639"/>
    <cellStyle name="Accent3 5 3 6" xfId="4857"/>
    <cellStyle name="Accent3 5 3 7" xfId="11210"/>
    <cellStyle name="Accent3 5 3 8" xfId="6128"/>
    <cellStyle name="Accent3 5 3 9" xfId="12394"/>
    <cellStyle name="Accent3 5 4" xfId="2019"/>
    <cellStyle name="Accent3 5 4 10" xfId="13504"/>
    <cellStyle name="Accent3 5 4 11" xfId="14962"/>
    <cellStyle name="Accent3 5 4 12" xfId="16047"/>
    <cellStyle name="Accent3 5 4 2" xfId="7170"/>
    <cellStyle name="Accent3 5 4 3" xfId="10340"/>
    <cellStyle name="Accent3 5 4 4" xfId="4158"/>
    <cellStyle name="Accent3 5 4 5" xfId="10640"/>
    <cellStyle name="Accent3 5 4 6" xfId="4858"/>
    <cellStyle name="Accent3 5 4 7" xfId="11211"/>
    <cellStyle name="Accent3 5 4 8" xfId="6135"/>
    <cellStyle name="Accent3 5 4 9" xfId="12395"/>
    <cellStyle name="Accent3 5 5" xfId="2020"/>
    <cellStyle name="Accent3 5 5 10" xfId="13510"/>
    <cellStyle name="Accent3 5 5 11" xfId="14964"/>
    <cellStyle name="Accent3 5 5 12" xfId="16048"/>
    <cellStyle name="Accent3 5 5 2" xfId="7171"/>
    <cellStyle name="Accent3 5 5 3" xfId="10341"/>
    <cellStyle name="Accent3 5 5 4" xfId="4162"/>
    <cellStyle name="Accent3 5 5 5" xfId="10641"/>
    <cellStyle name="Accent3 5 5 6" xfId="4862"/>
    <cellStyle name="Accent3 5 5 7" xfId="11212"/>
    <cellStyle name="Accent3 5 5 8" xfId="6142"/>
    <cellStyle name="Accent3 5 5 9" xfId="12396"/>
    <cellStyle name="Accent3 5 6" xfId="7160"/>
    <cellStyle name="Accent3 5 7" xfId="7172"/>
    <cellStyle name="Accent3 5 8" xfId="7173"/>
    <cellStyle name="Accent3 5 9" xfId="7174"/>
    <cellStyle name="Accent3 6" xfId="2021"/>
    <cellStyle name="Accent3 6 10" xfId="7176"/>
    <cellStyle name="Accent3 6 11" xfId="7177"/>
    <cellStyle name="Accent3 6 12" xfId="7178"/>
    <cellStyle name="Accent3 6 13" xfId="7179"/>
    <cellStyle name="Accent3 6 14" xfId="7180"/>
    <cellStyle name="Accent3 6 15" xfId="7181"/>
    <cellStyle name="Accent3 6 16" xfId="7182"/>
    <cellStyle name="Accent3 6 17" xfId="10346"/>
    <cellStyle name="Accent3 6 18" xfId="4170"/>
    <cellStyle name="Accent3 6 19" xfId="10647"/>
    <cellStyle name="Accent3 6 2" xfId="2022"/>
    <cellStyle name="Accent3 6 2 10" xfId="13587"/>
    <cellStyle name="Accent3 6 2 11" xfId="15036"/>
    <cellStyle name="Accent3 6 2 12" xfId="16117"/>
    <cellStyle name="Accent3 6 2 2" xfId="7183"/>
    <cellStyle name="Accent3 6 2 3" xfId="10354"/>
    <cellStyle name="Accent3 6 2 4" xfId="4187"/>
    <cellStyle name="Accent3 6 2 5" xfId="10673"/>
    <cellStyle name="Accent3 6 2 6" xfId="4925"/>
    <cellStyle name="Accent3 6 2 7" xfId="11255"/>
    <cellStyle name="Accent3 6 2 8" xfId="6244"/>
    <cellStyle name="Accent3 6 2 9" xfId="12504"/>
    <cellStyle name="Accent3 6 20" xfId="4874"/>
    <cellStyle name="Accent3 6 21" xfId="11223"/>
    <cellStyle name="Accent3 6 22" xfId="6168"/>
    <cellStyle name="Accent3 6 23" xfId="12410"/>
    <cellStyle name="Accent3 6 24" xfId="13526"/>
    <cellStyle name="Accent3 6 25" xfId="14965"/>
    <cellStyle name="Accent3 6 26" xfId="16065"/>
    <cellStyle name="Accent3 6 3" xfId="2023"/>
    <cellStyle name="Accent3 6 3 10" xfId="13588"/>
    <cellStyle name="Accent3 6 3 11" xfId="15038"/>
    <cellStyle name="Accent3 6 3 12" xfId="16126"/>
    <cellStyle name="Accent3 6 3 2" xfId="7184"/>
    <cellStyle name="Accent3 6 3 3" xfId="10355"/>
    <cellStyle name="Accent3 6 3 4" xfId="4189"/>
    <cellStyle name="Accent3 6 3 5" xfId="10674"/>
    <cellStyle name="Accent3 6 3 6" xfId="4926"/>
    <cellStyle name="Accent3 6 3 7" xfId="11256"/>
    <cellStyle name="Accent3 6 3 8" xfId="6245"/>
    <cellStyle name="Accent3 6 3 9" xfId="12505"/>
    <cellStyle name="Accent3 6 4" xfId="2024"/>
    <cellStyle name="Accent3 6 4 10" xfId="13594"/>
    <cellStyle name="Accent3 6 4 11" xfId="15070"/>
    <cellStyle name="Accent3 6 4 12" xfId="16129"/>
    <cellStyle name="Accent3 6 4 2" xfId="7185"/>
    <cellStyle name="Accent3 6 4 3" xfId="10356"/>
    <cellStyle name="Accent3 6 4 4" xfId="4190"/>
    <cellStyle name="Accent3 6 4 5" xfId="10675"/>
    <cellStyle name="Accent3 6 4 6" xfId="4927"/>
    <cellStyle name="Accent3 6 4 7" xfId="11257"/>
    <cellStyle name="Accent3 6 4 8" xfId="6250"/>
    <cellStyle name="Accent3 6 4 9" xfId="12506"/>
    <cellStyle name="Accent3 6 5" xfId="2025"/>
    <cellStyle name="Accent3 6 5 10" xfId="13634"/>
    <cellStyle name="Accent3 6 5 11" xfId="15071"/>
    <cellStyle name="Accent3 6 5 12" xfId="16164"/>
    <cellStyle name="Accent3 6 5 2" xfId="7186"/>
    <cellStyle name="Accent3 6 5 3" xfId="10357"/>
    <cellStyle name="Accent3 6 5 4" xfId="4191"/>
    <cellStyle name="Accent3 6 5 5" xfId="10676"/>
    <cellStyle name="Accent3 6 5 6" xfId="4928"/>
    <cellStyle name="Accent3 6 5 7" xfId="11258"/>
    <cellStyle name="Accent3 6 5 8" xfId="6251"/>
    <cellStyle name="Accent3 6 5 9" xfId="12518"/>
    <cellStyle name="Accent3 6 6" xfId="7175"/>
    <cellStyle name="Accent3 6 7" xfId="7188"/>
    <cellStyle name="Accent3 6 8" xfId="7189"/>
    <cellStyle name="Accent3 6 9" xfId="7190"/>
    <cellStyle name="Accent3 7" xfId="2026"/>
    <cellStyle name="Accent3 7 10" xfId="13658"/>
    <cellStyle name="Accent3 7 11" xfId="15104"/>
    <cellStyle name="Accent3 7 12" xfId="16214"/>
    <cellStyle name="Accent3 7 2" xfId="7191"/>
    <cellStyle name="Accent3 7 3" xfId="10362"/>
    <cellStyle name="Accent3 7 4" xfId="4206"/>
    <cellStyle name="Accent3 7 5" xfId="10681"/>
    <cellStyle name="Accent3 7 6" xfId="4949"/>
    <cellStyle name="Accent3 7 7" xfId="11266"/>
    <cellStyle name="Accent3 7 8" xfId="6379"/>
    <cellStyle name="Accent3 7 9" xfId="12525"/>
    <cellStyle name="Accent3 8" xfId="2027"/>
    <cellStyle name="Accent3 8 10" xfId="13665"/>
    <cellStyle name="Accent3 8 11" xfId="15105"/>
    <cellStyle name="Accent3 8 12" xfId="16215"/>
    <cellStyle name="Accent3 8 2" xfId="7192"/>
    <cellStyle name="Accent3 8 3" xfId="10363"/>
    <cellStyle name="Accent3 8 4" xfId="4207"/>
    <cellStyle name="Accent3 8 5" xfId="10682"/>
    <cellStyle name="Accent3 8 6" xfId="4950"/>
    <cellStyle name="Accent3 8 7" xfId="11267"/>
    <cellStyle name="Accent3 8 8" xfId="6380"/>
    <cellStyle name="Accent3 8 9" xfId="12527"/>
    <cellStyle name="Accent3 9" xfId="2028"/>
    <cellStyle name="Accent3 9 10" xfId="13666"/>
    <cellStyle name="Accent3 9 11" xfId="15106"/>
    <cellStyle name="Accent3 9 12" xfId="16216"/>
    <cellStyle name="Accent3 9 2" xfId="7193"/>
    <cellStyle name="Accent3 9 3" xfId="10364"/>
    <cellStyle name="Accent3 9 4" xfId="4208"/>
    <cellStyle name="Accent3 9 5" xfId="10684"/>
    <cellStyle name="Accent3 9 6" xfId="4952"/>
    <cellStyle name="Accent3 9 7" xfId="11286"/>
    <cellStyle name="Accent3 9 8" xfId="6381"/>
    <cellStyle name="Accent3 9 9" xfId="12528"/>
    <cellStyle name="Accent4" xfId="32018" builtinId="41" customBuiltin="1"/>
    <cellStyle name="Accent4 10" xfId="2029"/>
    <cellStyle name="Accent4 10 10" xfId="13667"/>
    <cellStyle name="Accent4 10 11" xfId="15107"/>
    <cellStyle name="Accent4 10 12" xfId="16218"/>
    <cellStyle name="Accent4 10 2" xfId="7194"/>
    <cellStyle name="Accent4 10 3" xfId="10365"/>
    <cellStyle name="Accent4 10 4" xfId="4209"/>
    <cellStyle name="Accent4 10 5" xfId="10701"/>
    <cellStyle name="Accent4 10 6" xfId="4986"/>
    <cellStyle name="Accent4 10 7" xfId="11320"/>
    <cellStyle name="Accent4 10 8" xfId="6383"/>
    <cellStyle name="Accent4 10 9" xfId="12534"/>
    <cellStyle name="Accent4 11" xfId="2030"/>
    <cellStyle name="Accent4 11 10" xfId="13669"/>
    <cellStyle name="Accent4 11 11" xfId="15109"/>
    <cellStyle name="Accent4 11 12" xfId="16219"/>
    <cellStyle name="Accent4 11 2" xfId="7195"/>
    <cellStyle name="Accent4 11 3" xfId="10366"/>
    <cellStyle name="Accent4 11 4" xfId="4210"/>
    <cellStyle name="Accent4 11 5" xfId="10702"/>
    <cellStyle name="Accent4 11 6" xfId="4987"/>
    <cellStyle name="Accent4 11 7" xfId="11326"/>
    <cellStyle name="Accent4 11 8" xfId="6384"/>
    <cellStyle name="Accent4 11 9" xfId="12535"/>
    <cellStyle name="Accent4 12" xfId="2031"/>
    <cellStyle name="Accent4 12 10" xfId="13670"/>
    <cellStyle name="Accent4 12 11" xfId="15110"/>
    <cellStyle name="Accent4 12 12" xfId="16220"/>
    <cellStyle name="Accent4 12 2" xfId="7196"/>
    <cellStyle name="Accent4 12 3" xfId="10367"/>
    <cellStyle name="Accent4 12 4" xfId="4212"/>
    <cellStyle name="Accent4 12 5" xfId="10703"/>
    <cellStyle name="Accent4 12 6" xfId="4988"/>
    <cellStyle name="Accent4 12 7" xfId="11327"/>
    <cellStyle name="Accent4 12 8" xfId="6385"/>
    <cellStyle name="Accent4 12 9" xfId="12536"/>
    <cellStyle name="Accent4 13" xfId="2032"/>
    <cellStyle name="Accent4 13 10" xfId="13681"/>
    <cellStyle name="Accent4 13 11" xfId="15116"/>
    <cellStyle name="Accent4 13 12" xfId="16225"/>
    <cellStyle name="Accent4 13 2" xfId="7197"/>
    <cellStyle name="Accent4 13 3" xfId="10368"/>
    <cellStyle name="Accent4 13 4" xfId="4223"/>
    <cellStyle name="Accent4 13 5" xfId="10704"/>
    <cellStyle name="Accent4 13 6" xfId="4992"/>
    <cellStyle name="Accent4 13 7" xfId="11328"/>
    <cellStyle name="Accent4 13 8" xfId="6386"/>
    <cellStyle name="Accent4 13 9" xfId="12544"/>
    <cellStyle name="Accent4 14" xfId="2033"/>
    <cellStyle name="Accent4 14 10" xfId="13682"/>
    <cellStyle name="Accent4 14 11" xfId="15117"/>
    <cellStyle name="Accent4 14 12" xfId="16227"/>
    <cellStyle name="Accent4 14 2" xfId="7198"/>
    <cellStyle name="Accent4 14 3" xfId="10369"/>
    <cellStyle name="Accent4 14 4" xfId="4227"/>
    <cellStyle name="Accent4 14 5" xfId="10705"/>
    <cellStyle name="Accent4 14 6" xfId="4993"/>
    <cellStyle name="Accent4 14 7" xfId="11330"/>
    <cellStyle name="Accent4 14 8" xfId="6416"/>
    <cellStyle name="Accent4 14 9" xfId="12558"/>
    <cellStyle name="Accent4 15" xfId="2034"/>
    <cellStyle name="Accent4 15 10" xfId="13684"/>
    <cellStyle name="Accent4 15 11" xfId="15125"/>
    <cellStyle name="Accent4 15 12" xfId="16292"/>
    <cellStyle name="Accent4 15 2" xfId="7199"/>
    <cellStyle name="Accent4 15 3" xfId="10370"/>
    <cellStyle name="Accent4 15 4" xfId="4228"/>
    <cellStyle name="Accent4 15 5" xfId="10706"/>
    <cellStyle name="Accent4 15 6" xfId="4994"/>
    <cellStyle name="Accent4 15 7" xfId="11331"/>
    <cellStyle name="Accent4 15 8" xfId="6417"/>
    <cellStyle name="Accent4 15 9" xfId="12559"/>
    <cellStyle name="Accent4 16" xfId="2035"/>
    <cellStyle name="Accent4 16 10" xfId="13685"/>
    <cellStyle name="Accent4 16 11" xfId="15126"/>
    <cellStyle name="Accent4 16 12" xfId="16293"/>
    <cellStyle name="Accent4 16 2" xfId="7200"/>
    <cellStyle name="Accent4 16 3" xfId="10371"/>
    <cellStyle name="Accent4 16 4" xfId="4229"/>
    <cellStyle name="Accent4 16 5" xfId="10707"/>
    <cellStyle name="Accent4 16 6" xfId="4998"/>
    <cellStyle name="Accent4 16 7" xfId="11332"/>
    <cellStyle name="Accent4 16 8" xfId="6419"/>
    <cellStyle name="Accent4 16 9" xfId="12565"/>
    <cellStyle name="Accent4 17" xfId="2036"/>
    <cellStyle name="Accent4 17 10" xfId="13715"/>
    <cellStyle name="Accent4 17 11" xfId="15140"/>
    <cellStyle name="Accent4 17 12" xfId="16294"/>
    <cellStyle name="Accent4 17 2" xfId="7201"/>
    <cellStyle name="Accent4 17 3" xfId="10372"/>
    <cellStyle name="Accent4 17 4" xfId="4230"/>
    <cellStyle name="Accent4 17 5" xfId="10708"/>
    <cellStyle name="Accent4 17 6" xfId="4999"/>
    <cellStyle name="Accent4 17 7" xfId="11333"/>
    <cellStyle name="Accent4 17 8" xfId="6424"/>
    <cellStyle name="Accent4 17 9" xfId="12567"/>
    <cellStyle name="Accent4 18" xfId="2037"/>
    <cellStyle name="Accent4 18 10" xfId="13716"/>
    <cellStyle name="Accent4 18 11" xfId="15146"/>
    <cellStyle name="Accent4 18 12" xfId="16295"/>
    <cellStyle name="Accent4 18 2" xfId="7202"/>
    <cellStyle name="Accent4 18 3" xfId="10373"/>
    <cellStyle name="Accent4 18 4" xfId="4231"/>
    <cellStyle name="Accent4 18 5" xfId="10714"/>
    <cellStyle name="Accent4 18 6" xfId="5011"/>
    <cellStyle name="Accent4 18 7" xfId="11344"/>
    <cellStyle name="Accent4 18 8" xfId="6432"/>
    <cellStyle name="Accent4 18 9" xfId="12568"/>
    <cellStyle name="Accent4 19" xfId="2038"/>
    <cellStyle name="Accent4 19 10" xfId="13721"/>
    <cellStyle name="Accent4 19 11" xfId="15147"/>
    <cellStyle name="Accent4 19 12" xfId="16296"/>
    <cellStyle name="Accent4 19 2" xfId="7203"/>
    <cellStyle name="Accent4 19 3" xfId="10374"/>
    <cellStyle name="Accent4 19 4" xfId="4232"/>
    <cellStyle name="Accent4 19 5" xfId="10715"/>
    <cellStyle name="Accent4 19 6" xfId="5012"/>
    <cellStyle name="Accent4 19 7" xfId="11345"/>
    <cellStyle name="Accent4 19 8" xfId="6433"/>
    <cellStyle name="Accent4 19 9" xfId="12588"/>
    <cellStyle name="Accent4 2" xfId="2039"/>
    <cellStyle name="Accent4 2 10" xfId="7204"/>
    <cellStyle name="Accent4 2 11" xfId="7206"/>
    <cellStyle name="Accent4 2 12" xfId="7207"/>
    <cellStyle name="Accent4 2 13" xfId="7208"/>
    <cellStyle name="Accent4 2 14" xfId="7209"/>
    <cellStyle name="Accent4 2 15" xfId="7210"/>
    <cellStyle name="Accent4 2 16" xfId="7211"/>
    <cellStyle name="Accent4 2 17" xfId="7212"/>
    <cellStyle name="Accent4 2 18" xfId="7213"/>
    <cellStyle name="Accent4 2 19" xfId="7214"/>
    <cellStyle name="Accent4 2 2" xfId="2040"/>
    <cellStyle name="Accent4 2 2 10" xfId="13819"/>
    <cellStyle name="Accent4 2 2 11" xfId="15203"/>
    <cellStyle name="Accent4 2 2 12" xfId="16344"/>
    <cellStyle name="Accent4 2 2 2" xfId="7215"/>
    <cellStyle name="Accent4 2 2 3" xfId="10382"/>
    <cellStyle name="Accent4 2 2 4" xfId="4266"/>
    <cellStyle name="Accent4 2 2 5" xfId="10731"/>
    <cellStyle name="Accent4 2 2 6" xfId="5056"/>
    <cellStyle name="Accent4 2 2 7" xfId="11369"/>
    <cellStyle name="Accent4 2 2 8" xfId="6507"/>
    <cellStyle name="Accent4 2 2 9" xfId="12626"/>
    <cellStyle name="Accent4 2 20" xfId="7216"/>
    <cellStyle name="Accent4 2 21" xfId="10375"/>
    <cellStyle name="Accent4 2 22" xfId="4233"/>
    <cellStyle name="Accent4 2 23" xfId="10716"/>
    <cellStyle name="Accent4 2 24" xfId="5016"/>
    <cellStyle name="Accent4 2 25" xfId="11347"/>
    <cellStyle name="Accent4 2 26" xfId="6435"/>
    <cellStyle name="Accent4 2 27" xfId="12589"/>
    <cellStyle name="Accent4 2 28" xfId="13726"/>
    <cellStyle name="Accent4 2 29" xfId="15150"/>
    <cellStyle name="Accent4 2 3" xfId="2041"/>
    <cellStyle name="Accent4 2 3 10" xfId="13820"/>
    <cellStyle name="Accent4 2 3 11" xfId="15205"/>
    <cellStyle name="Accent4 2 3 12" xfId="16345"/>
    <cellStyle name="Accent4 2 3 2" xfId="7217"/>
    <cellStyle name="Accent4 2 3 3" xfId="10384"/>
    <cellStyle name="Accent4 2 3 4" xfId="4271"/>
    <cellStyle name="Accent4 2 3 5" xfId="10734"/>
    <cellStyle name="Accent4 2 3 6" xfId="5059"/>
    <cellStyle name="Accent4 2 3 7" xfId="11376"/>
    <cellStyle name="Accent4 2 3 8" xfId="6521"/>
    <cellStyle name="Accent4 2 3 9" xfId="12637"/>
    <cellStyle name="Accent4 2 30" xfId="16297"/>
    <cellStyle name="Accent4 2 4" xfId="2042"/>
    <cellStyle name="Accent4 2 4 10" xfId="13821"/>
    <cellStyle name="Accent4 2 4 11" xfId="15211"/>
    <cellStyle name="Accent4 2 4 12" xfId="16357"/>
    <cellStyle name="Accent4 2 4 2" xfId="7218"/>
    <cellStyle name="Accent4 2 4 3" xfId="10385"/>
    <cellStyle name="Accent4 2 4 4" xfId="4272"/>
    <cellStyle name="Accent4 2 4 5" xfId="10735"/>
    <cellStyle name="Accent4 2 4 6" xfId="5060"/>
    <cellStyle name="Accent4 2 4 7" xfId="11377"/>
    <cellStyle name="Accent4 2 4 8" xfId="6522"/>
    <cellStyle name="Accent4 2 4 9" xfId="12657"/>
    <cellStyle name="Accent4 2 5" xfId="2043"/>
    <cellStyle name="Accent4 2 5 10" xfId="13822"/>
    <cellStyle name="Accent4 2 5 11" xfId="15216"/>
    <cellStyle name="Accent4 2 5 12" xfId="16358"/>
    <cellStyle name="Accent4 2 5 2" xfId="7219"/>
    <cellStyle name="Accent4 2 5 3" xfId="10386"/>
    <cellStyle name="Accent4 2 5 4" xfId="4273"/>
    <cellStyle name="Accent4 2 5 5" xfId="10736"/>
    <cellStyle name="Accent4 2 5 6" xfId="5061"/>
    <cellStyle name="Accent4 2 5 7" xfId="11392"/>
    <cellStyle name="Accent4 2 5 8" xfId="6537"/>
    <cellStyle name="Accent4 2 5 9" xfId="12658"/>
    <cellStyle name="Accent4 2 6" xfId="2044"/>
    <cellStyle name="Accent4 2 6 10" xfId="13835"/>
    <cellStyle name="Accent4 2 6 11" xfId="15236"/>
    <cellStyle name="Accent4 2 6 12" xfId="16359"/>
    <cellStyle name="Accent4 2 6 2" xfId="7220"/>
    <cellStyle name="Accent4 2 6 3" xfId="10387"/>
    <cellStyle name="Accent4 2 6 4" xfId="4274"/>
    <cellStyle name="Accent4 2 6 5" xfId="10737"/>
    <cellStyle name="Accent4 2 6 6" xfId="5062"/>
    <cellStyle name="Accent4 2 6 7" xfId="11393"/>
    <cellStyle name="Accent4 2 6 8" xfId="6539"/>
    <cellStyle name="Accent4 2 6 9" xfId="12659"/>
    <cellStyle name="Accent4 2 7" xfId="2045"/>
    <cellStyle name="Accent4 2 7 10" xfId="13836"/>
    <cellStyle name="Accent4 2 7 11" xfId="15237"/>
    <cellStyle name="Accent4 2 7 12" xfId="16363"/>
    <cellStyle name="Accent4 2 7 2" xfId="7221"/>
    <cellStyle name="Accent4 2 7 3" xfId="10388"/>
    <cellStyle name="Accent4 2 7 4" xfId="4275"/>
    <cellStyle name="Accent4 2 7 5" xfId="10738"/>
    <cellStyle name="Accent4 2 7 6" xfId="5077"/>
    <cellStyle name="Accent4 2 7 7" xfId="11395"/>
    <cellStyle name="Accent4 2 7 8" xfId="6571"/>
    <cellStyle name="Accent4 2 7 9" xfId="12660"/>
    <cellStyle name="Accent4 2 8" xfId="2046"/>
    <cellStyle name="Accent4 2 8 10" xfId="13837"/>
    <cellStyle name="Accent4 2 8 11" xfId="15238"/>
    <cellStyle name="Accent4 2 8 12" xfId="16364"/>
    <cellStyle name="Accent4 2 8 2" xfId="7222"/>
    <cellStyle name="Accent4 2 8 3" xfId="10389"/>
    <cellStyle name="Accent4 2 8 4" xfId="4276"/>
    <cellStyle name="Accent4 2 8 5" xfId="10739"/>
    <cellStyle name="Accent4 2 8 6" xfId="5078"/>
    <cellStyle name="Accent4 2 8 7" xfId="11396"/>
    <cellStyle name="Accent4 2 8 8" xfId="6572"/>
    <cellStyle name="Accent4 2 8 9" xfId="12687"/>
    <cellStyle name="Accent4 2 9" xfId="2047"/>
    <cellStyle name="Accent4 2 9 10" xfId="13840"/>
    <cellStyle name="Accent4 2 9 11" xfId="15239"/>
    <cellStyle name="Accent4 2 9 12" xfId="16365"/>
    <cellStyle name="Accent4 2 9 2" xfId="7223"/>
    <cellStyle name="Accent4 2 9 3" xfId="10390"/>
    <cellStyle name="Accent4 2 9 4" xfId="4277"/>
    <cellStyle name="Accent4 2 9 5" xfId="10744"/>
    <cellStyle name="Accent4 2 9 6" xfId="5083"/>
    <cellStyle name="Accent4 2 9 7" xfId="11401"/>
    <cellStyle name="Accent4 2 9 8" xfId="6584"/>
    <cellStyle name="Accent4 2 9 9" xfId="12689"/>
    <cellStyle name="Accent4 20" xfId="2048"/>
    <cellStyle name="Accent4 20 10" xfId="13846"/>
    <cellStyle name="Accent4 20 11" xfId="15247"/>
    <cellStyle name="Accent4 20 12" xfId="16368"/>
    <cellStyle name="Accent4 20 2" xfId="7224"/>
    <cellStyle name="Accent4 20 3" xfId="10391"/>
    <cellStyle name="Accent4 20 4" xfId="4288"/>
    <cellStyle name="Accent4 20 5" xfId="10745"/>
    <cellStyle name="Accent4 20 6" xfId="5084"/>
    <cellStyle name="Accent4 20 7" xfId="11403"/>
    <cellStyle name="Accent4 20 8" xfId="6586"/>
    <cellStyle name="Accent4 20 9" xfId="12690"/>
    <cellStyle name="Accent4 21" xfId="2049"/>
    <cellStyle name="Accent4 21 10" xfId="13847"/>
    <cellStyle name="Accent4 21 11" xfId="15248"/>
    <cellStyle name="Accent4 21 12" xfId="16369"/>
    <cellStyle name="Accent4 21 2" xfId="7225"/>
    <cellStyle name="Accent4 21 3" xfId="10392"/>
    <cellStyle name="Accent4 21 4" xfId="4292"/>
    <cellStyle name="Accent4 21 5" xfId="10746"/>
    <cellStyle name="Accent4 21 6" xfId="5095"/>
    <cellStyle name="Accent4 21 7" xfId="11420"/>
    <cellStyle name="Accent4 21 8" xfId="6587"/>
    <cellStyle name="Accent4 21 9" xfId="12691"/>
    <cellStyle name="Accent4 22" xfId="2050"/>
    <cellStyle name="Accent4 22 10" xfId="13848"/>
    <cellStyle name="Accent4 22 11" xfId="15249"/>
    <cellStyle name="Accent4 22 12" xfId="16375"/>
    <cellStyle name="Accent4 22 2" xfId="7226"/>
    <cellStyle name="Accent4 22 3" xfId="10393"/>
    <cellStyle name="Accent4 22 4" xfId="4293"/>
    <cellStyle name="Accent4 22 5" xfId="10747"/>
    <cellStyle name="Accent4 22 6" xfId="5099"/>
    <cellStyle name="Accent4 22 7" xfId="11421"/>
    <cellStyle name="Accent4 22 8" xfId="6588"/>
    <cellStyle name="Accent4 22 9" xfId="12692"/>
    <cellStyle name="Accent4 23" xfId="2051"/>
    <cellStyle name="Accent4 23 10" xfId="13849"/>
    <cellStyle name="Accent4 23 11" xfId="15251"/>
    <cellStyle name="Accent4 23 12" xfId="16376"/>
    <cellStyle name="Accent4 23 2" xfId="7227"/>
    <cellStyle name="Accent4 23 3" xfId="10394"/>
    <cellStyle name="Accent4 23 4" xfId="4294"/>
    <cellStyle name="Accent4 23 5" xfId="10749"/>
    <cellStyle name="Accent4 23 6" xfId="5101"/>
    <cellStyle name="Accent4 23 7" xfId="11423"/>
    <cellStyle name="Accent4 23 8" xfId="6589"/>
    <cellStyle name="Accent4 23 9" xfId="12693"/>
    <cellStyle name="Accent4 24" xfId="2052"/>
    <cellStyle name="Accent4 24 10" xfId="13852"/>
    <cellStyle name="Accent4 24 11" xfId="15252"/>
    <cellStyle name="Accent4 24 12" xfId="16395"/>
    <cellStyle name="Accent4 24 2" xfId="7228"/>
    <cellStyle name="Accent4 24 3" xfId="10395"/>
    <cellStyle name="Accent4 24 4" xfId="4295"/>
    <cellStyle name="Accent4 24 5" xfId="10750"/>
    <cellStyle name="Accent4 24 6" xfId="5102"/>
    <cellStyle name="Accent4 24 7" xfId="11424"/>
    <cellStyle name="Accent4 24 8" xfId="6595"/>
    <cellStyle name="Accent4 24 9" xfId="12695"/>
    <cellStyle name="Accent4 25" xfId="2053"/>
    <cellStyle name="Accent4 25 10" xfId="13853"/>
    <cellStyle name="Accent4 25 11" xfId="15253"/>
    <cellStyle name="Accent4 25 12" xfId="16396"/>
    <cellStyle name="Accent4 25 2" xfId="7229"/>
    <cellStyle name="Accent4 25 3" xfId="10396"/>
    <cellStyle name="Accent4 25 4" xfId="4296"/>
    <cellStyle name="Accent4 25 5" xfId="10751"/>
    <cellStyle name="Accent4 25 6" xfId="5103"/>
    <cellStyle name="Accent4 25 7" xfId="11425"/>
    <cellStyle name="Accent4 25 8" xfId="6596"/>
    <cellStyle name="Accent4 25 9" xfId="12696"/>
    <cellStyle name="Accent4 26" xfId="2054"/>
    <cellStyle name="Accent4 26 10" xfId="13854"/>
    <cellStyle name="Accent4 26 11" xfId="15254"/>
    <cellStyle name="Accent4 26 12" xfId="16397"/>
    <cellStyle name="Accent4 26 2" xfId="7230"/>
    <cellStyle name="Accent4 26 3" xfId="10397"/>
    <cellStyle name="Accent4 26 4" xfId="4297"/>
    <cellStyle name="Accent4 26 5" xfId="10752"/>
    <cellStyle name="Accent4 26 6" xfId="5104"/>
    <cellStyle name="Accent4 26 7" xfId="11426"/>
    <cellStyle name="Accent4 26 8" xfId="6610"/>
    <cellStyle name="Accent4 26 9" xfId="12701"/>
    <cellStyle name="Accent4 27" xfId="2055"/>
    <cellStyle name="Accent4 27 10" xfId="13877"/>
    <cellStyle name="Accent4 27 11" xfId="15264"/>
    <cellStyle name="Accent4 27 12" xfId="16398"/>
    <cellStyle name="Accent4 27 2" xfId="7231"/>
    <cellStyle name="Accent4 27 3" xfId="10398"/>
    <cellStyle name="Accent4 27 4" xfId="4298"/>
    <cellStyle name="Accent4 27 5" xfId="10753"/>
    <cellStyle name="Accent4 27 6" xfId="5105"/>
    <cellStyle name="Accent4 27 7" xfId="11427"/>
    <cellStyle name="Accent4 27 8" xfId="6611"/>
    <cellStyle name="Accent4 27 9" xfId="12702"/>
    <cellStyle name="Accent4 28" xfId="24806"/>
    <cellStyle name="Accent4 3" xfId="2056"/>
    <cellStyle name="Accent4 3 10" xfId="7233"/>
    <cellStyle name="Accent4 3 11" xfId="7234"/>
    <cellStyle name="Accent4 3 12" xfId="7235"/>
    <cellStyle name="Accent4 3 13" xfId="7236"/>
    <cellStyle name="Accent4 3 14" xfId="7237"/>
    <cellStyle name="Accent4 3 15" xfId="7238"/>
    <cellStyle name="Accent4 3 16" xfId="7239"/>
    <cellStyle name="Accent4 3 17" xfId="7240"/>
    <cellStyle name="Accent4 3 18" xfId="10399"/>
    <cellStyle name="Accent4 3 19" xfId="4299"/>
    <cellStyle name="Accent4 3 2" xfId="2057"/>
    <cellStyle name="Accent4 3 2 10" xfId="13929"/>
    <cellStyle name="Accent4 3 2 11" xfId="15317"/>
    <cellStyle name="Accent4 3 2 12" xfId="16430"/>
    <cellStyle name="Accent4 3 2 2" xfId="7241"/>
    <cellStyle name="Accent4 3 2 3" xfId="10403"/>
    <cellStyle name="Accent4 3 2 4" xfId="4316"/>
    <cellStyle name="Accent4 3 2 5" xfId="10776"/>
    <cellStyle name="Accent4 3 2 6" xfId="5164"/>
    <cellStyle name="Accent4 3 2 7" xfId="11471"/>
    <cellStyle name="Accent4 3 2 8" xfId="6686"/>
    <cellStyle name="Accent4 3 2 9" xfId="12795"/>
    <cellStyle name="Accent4 3 20" xfId="10754"/>
    <cellStyle name="Accent4 3 21" xfId="5106"/>
    <cellStyle name="Accent4 3 22" xfId="11433"/>
    <cellStyle name="Accent4 3 23" xfId="6612"/>
    <cellStyle name="Accent4 3 24" xfId="12704"/>
    <cellStyle name="Accent4 3 25" xfId="13879"/>
    <cellStyle name="Accent4 3 26" xfId="15265"/>
    <cellStyle name="Accent4 3 27" xfId="16405"/>
    <cellStyle name="Accent4 3 3" xfId="2058"/>
    <cellStyle name="Accent4 3 3 10" xfId="13934"/>
    <cellStyle name="Accent4 3 3 11" xfId="15339"/>
    <cellStyle name="Accent4 3 3 12" xfId="16432"/>
    <cellStyle name="Accent4 3 3 2" xfId="7242"/>
    <cellStyle name="Accent4 3 3 3" xfId="10404"/>
    <cellStyle name="Accent4 3 3 4" xfId="4317"/>
    <cellStyle name="Accent4 3 3 5" xfId="10777"/>
    <cellStyle name="Accent4 3 3 6" xfId="5165"/>
    <cellStyle name="Accent4 3 3 7" xfId="11472"/>
    <cellStyle name="Accent4 3 3 8" xfId="6691"/>
    <cellStyle name="Accent4 3 3 9" xfId="12805"/>
    <cellStyle name="Accent4 3 4" xfId="2059"/>
    <cellStyle name="Accent4 3 4 10" xfId="13935"/>
    <cellStyle name="Accent4 3 4 11" xfId="15340"/>
    <cellStyle name="Accent4 3 4 12" xfId="16497"/>
    <cellStyle name="Accent4 3 4 2" xfId="7243"/>
    <cellStyle name="Accent4 3 4 3" xfId="10405"/>
    <cellStyle name="Accent4 3 4 4" xfId="4321"/>
    <cellStyle name="Accent4 3 4 5" xfId="10778"/>
    <cellStyle name="Accent4 3 4 6" xfId="5169"/>
    <cellStyle name="Accent4 3 4 7" xfId="11473"/>
    <cellStyle name="Accent4 3 4 8" xfId="6692"/>
    <cellStyle name="Accent4 3 4 9" xfId="12808"/>
    <cellStyle name="Accent4 3 5" xfId="2060"/>
    <cellStyle name="Accent4 3 5 10" xfId="13936"/>
    <cellStyle name="Accent4 3 5 11" xfId="15341"/>
    <cellStyle name="Accent4 3 5 12" xfId="16498"/>
    <cellStyle name="Accent4 3 5 2" xfId="7244"/>
    <cellStyle name="Accent4 3 5 3" xfId="10406"/>
    <cellStyle name="Accent4 3 5 4" xfId="4322"/>
    <cellStyle name="Accent4 3 5 5" xfId="10779"/>
    <cellStyle name="Accent4 3 5 6" xfId="5170"/>
    <cellStyle name="Accent4 3 5 7" xfId="11474"/>
    <cellStyle name="Accent4 3 5 8" xfId="6694"/>
    <cellStyle name="Accent4 3 5 9" xfId="12811"/>
    <cellStyle name="Accent4 3 6" xfId="2061"/>
    <cellStyle name="Accent4 3 6 10" xfId="13939"/>
    <cellStyle name="Accent4 3 6 11" xfId="15343"/>
    <cellStyle name="Accent4 3 6 12" xfId="16499"/>
    <cellStyle name="Accent4 3 6 2" xfId="7245"/>
    <cellStyle name="Accent4 3 6 3" xfId="10407"/>
    <cellStyle name="Accent4 3 6 4" xfId="4323"/>
    <cellStyle name="Accent4 3 6 5" xfId="10780"/>
    <cellStyle name="Accent4 3 6 6" xfId="5171"/>
    <cellStyle name="Accent4 3 6 7" xfId="11475"/>
    <cellStyle name="Accent4 3 6 8" xfId="6797"/>
    <cellStyle name="Accent4 3 6 9" xfId="12812"/>
    <cellStyle name="Accent4 3 7" xfId="7232"/>
    <cellStyle name="Accent4 3 8" xfId="7247"/>
    <cellStyle name="Accent4 3 9" xfId="7248"/>
    <cellStyle name="Accent4 4" xfId="2062"/>
    <cellStyle name="Accent4 4 10" xfId="7250"/>
    <cellStyle name="Accent4 4 11" xfId="7251"/>
    <cellStyle name="Accent4 4 12" xfId="7252"/>
    <cellStyle name="Accent4 4 13" xfId="7253"/>
    <cellStyle name="Accent4 4 14" xfId="7254"/>
    <cellStyle name="Accent4 4 15" xfId="7255"/>
    <cellStyle name="Accent4 4 16" xfId="7256"/>
    <cellStyle name="Accent4 4 17" xfId="7257"/>
    <cellStyle name="Accent4 4 18" xfId="10410"/>
    <cellStyle name="Accent4 4 19" xfId="4333"/>
    <cellStyle name="Accent4 4 2" xfId="2063"/>
    <cellStyle name="Accent4 4 2 10" xfId="14003"/>
    <cellStyle name="Accent4 4 2 11" xfId="15421"/>
    <cellStyle name="Accent4 4 2 12" xfId="16564"/>
    <cellStyle name="Accent4 4 2 2" xfId="7258"/>
    <cellStyle name="Accent4 4 2 3" xfId="10419"/>
    <cellStyle name="Accent4 4 2 4" xfId="4351"/>
    <cellStyle name="Accent4 4 2 5" xfId="10814"/>
    <cellStyle name="Accent4 4 2 6" xfId="5246"/>
    <cellStyle name="Accent4 4 2 7" xfId="11553"/>
    <cellStyle name="Accent4 4 2 8" xfId="6871"/>
    <cellStyle name="Accent4 4 2 9" xfId="12867"/>
    <cellStyle name="Accent4 4 20" xfId="10801"/>
    <cellStyle name="Accent4 4 21" xfId="5224"/>
    <cellStyle name="Accent4 4 22" xfId="11530"/>
    <cellStyle name="Accent4 4 23" xfId="6806"/>
    <cellStyle name="Accent4 4 24" xfId="12817"/>
    <cellStyle name="Accent4 4 25" xfId="13953"/>
    <cellStyle name="Accent4 4 26" xfId="15385"/>
    <cellStyle name="Accent4 4 27" xfId="16506"/>
    <cellStyle name="Accent4 4 3" xfId="2064"/>
    <cellStyle name="Accent4 4 3 10" xfId="14004"/>
    <cellStyle name="Accent4 4 3 11" xfId="15422"/>
    <cellStyle name="Accent4 4 3 12" xfId="16565"/>
    <cellStyle name="Accent4 4 3 2" xfId="7259"/>
    <cellStyle name="Accent4 4 3 3" xfId="10420"/>
    <cellStyle name="Accent4 4 3 4" xfId="4352"/>
    <cellStyle name="Accent4 4 3 5" xfId="10815"/>
    <cellStyle name="Accent4 4 3 6" xfId="5251"/>
    <cellStyle name="Accent4 4 3 7" xfId="11555"/>
    <cellStyle name="Accent4 4 3 8" xfId="6872"/>
    <cellStyle name="Accent4 4 3 9" xfId="12869"/>
    <cellStyle name="Accent4 4 4" xfId="2065"/>
    <cellStyle name="Accent4 4 4 10" xfId="14009"/>
    <cellStyle name="Accent4 4 4 11" xfId="15423"/>
    <cellStyle name="Accent4 4 4 12" xfId="16566"/>
    <cellStyle name="Accent4 4 4 2" xfId="7260"/>
    <cellStyle name="Accent4 4 4 3" xfId="10421"/>
    <cellStyle name="Accent4 4 4 4" xfId="4353"/>
    <cellStyle name="Accent4 4 4 5" xfId="10817"/>
    <cellStyle name="Accent4 4 4 6" xfId="5253"/>
    <cellStyle name="Accent4 4 4 7" xfId="11558"/>
    <cellStyle name="Accent4 4 4 8" xfId="6873"/>
    <cellStyle name="Accent4 4 4 9" xfId="12870"/>
    <cellStyle name="Accent4 4 5" xfId="2066"/>
    <cellStyle name="Accent4 4 5 10" xfId="14010"/>
    <cellStyle name="Accent4 4 5 11" xfId="15439"/>
    <cellStyle name="Accent4 4 5 12" xfId="16567"/>
    <cellStyle name="Accent4 4 5 2" xfId="7261"/>
    <cellStyle name="Accent4 4 5 3" xfId="10422"/>
    <cellStyle name="Accent4 4 5 4" xfId="4357"/>
    <cellStyle name="Accent4 4 5 5" xfId="10818"/>
    <cellStyle name="Accent4 4 5 6" xfId="5257"/>
    <cellStyle name="Accent4 4 5 7" xfId="11559"/>
    <cellStyle name="Accent4 4 5 8" xfId="6874"/>
    <cellStyle name="Accent4 4 5 9" xfId="12871"/>
    <cellStyle name="Accent4 4 6" xfId="2067"/>
    <cellStyle name="Accent4 4 6 10" xfId="14011"/>
    <cellStyle name="Accent4 4 6 11" xfId="15441"/>
    <cellStyle name="Accent4 4 6 12" xfId="16597"/>
    <cellStyle name="Accent4 4 6 2" xfId="7262"/>
    <cellStyle name="Accent4 4 6 3" xfId="10423"/>
    <cellStyle name="Accent4 4 6 4" xfId="4358"/>
    <cellStyle name="Accent4 4 6 5" xfId="10819"/>
    <cellStyle name="Accent4 4 6 6" xfId="5258"/>
    <cellStyle name="Accent4 4 6 7" xfId="11560"/>
    <cellStyle name="Accent4 4 6 8" xfId="6974"/>
    <cellStyle name="Accent4 4 6 9" xfId="12876"/>
    <cellStyle name="Accent4 4 7" xfId="7249"/>
    <cellStyle name="Accent4 4 8" xfId="7264"/>
    <cellStyle name="Accent4 4 9" xfId="7265"/>
    <cellStyle name="Accent4 5" xfId="2068"/>
    <cellStyle name="Accent4 5 10" xfId="7267"/>
    <cellStyle name="Accent4 5 11" xfId="7268"/>
    <cellStyle name="Accent4 5 12" xfId="7269"/>
    <cellStyle name="Accent4 5 13" xfId="7270"/>
    <cellStyle name="Accent4 5 14" xfId="7271"/>
    <cellStyle name="Accent4 5 15" xfId="7272"/>
    <cellStyle name="Accent4 5 16" xfId="7273"/>
    <cellStyle name="Accent4 5 17" xfId="10425"/>
    <cellStyle name="Accent4 5 18" xfId="4365"/>
    <cellStyle name="Accent4 5 19" xfId="10822"/>
    <cellStyle name="Accent4 5 2" xfId="2069"/>
    <cellStyle name="Accent4 5 2 10" xfId="14098"/>
    <cellStyle name="Accent4 5 2 11" xfId="15488"/>
    <cellStyle name="Accent4 5 2 12" xfId="16629"/>
    <cellStyle name="Accent4 5 2 2" xfId="7274"/>
    <cellStyle name="Accent4 5 2 3" xfId="10431"/>
    <cellStyle name="Accent4 5 2 4" xfId="4392"/>
    <cellStyle name="Accent4 5 2 5" xfId="10836"/>
    <cellStyle name="Accent4 5 2 6" xfId="5296"/>
    <cellStyle name="Accent4 5 2 7" xfId="11594"/>
    <cellStyle name="Accent4 5 2 8" xfId="8050"/>
    <cellStyle name="Accent4 5 2 9" xfId="12930"/>
    <cellStyle name="Accent4 5 20" xfId="5265"/>
    <cellStyle name="Accent4 5 21" xfId="11566"/>
    <cellStyle name="Accent4 5 22" xfId="7205"/>
    <cellStyle name="Accent4 5 23" xfId="12912"/>
    <cellStyle name="Accent4 5 24" xfId="14041"/>
    <cellStyle name="Accent4 5 25" xfId="15448"/>
    <cellStyle name="Accent4 5 26" xfId="16600"/>
    <cellStyle name="Accent4 5 3" xfId="2070"/>
    <cellStyle name="Accent4 5 3 10" xfId="14116"/>
    <cellStyle name="Accent4 5 3 11" xfId="15498"/>
    <cellStyle name="Accent4 5 3 12" xfId="16630"/>
    <cellStyle name="Accent4 5 3 2" xfId="7275"/>
    <cellStyle name="Accent4 5 3 3" xfId="10432"/>
    <cellStyle name="Accent4 5 3 4" xfId="4394"/>
    <cellStyle name="Accent4 5 3 5" xfId="10837"/>
    <cellStyle name="Accent4 5 3 6" xfId="5297"/>
    <cellStyle name="Accent4 5 3 7" xfId="11595"/>
    <cellStyle name="Accent4 5 3 8" xfId="8091"/>
    <cellStyle name="Accent4 5 3 9" xfId="12932"/>
    <cellStyle name="Accent4 5 4" xfId="2071"/>
    <cellStyle name="Accent4 5 4 10" xfId="14117"/>
    <cellStyle name="Accent4 5 4 11" xfId="15499"/>
    <cellStyle name="Accent4 5 4 12" xfId="16637"/>
    <cellStyle name="Accent4 5 4 2" xfId="7276"/>
    <cellStyle name="Accent4 5 4 3" xfId="10433"/>
    <cellStyle name="Accent4 5 4 4" xfId="4395"/>
    <cellStyle name="Accent4 5 4 5" xfId="10838"/>
    <cellStyle name="Accent4 5 4 6" xfId="5298"/>
    <cellStyle name="Accent4 5 4 7" xfId="11596"/>
    <cellStyle name="Accent4 5 4 8" xfId="8123"/>
    <cellStyle name="Accent4 5 4 9" xfId="12933"/>
    <cellStyle name="Accent4 5 5" xfId="2072"/>
    <cellStyle name="Accent4 5 5 10" xfId="14118"/>
    <cellStyle name="Accent4 5 5 11" xfId="15501"/>
    <cellStyle name="Accent4 5 5 12" xfId="16638"/>
    <cellStyle name="Accent4 5 5 2" xfId="7277"/>
    <cellStyle name="Accent4 5 5 3" xfId="10434"/>
    <cellStyle name="Accent4 5 5 4" xfId="4396"/>
    <cellStyle name="Accent4 5 5 5" xfId="10839"/>
    <cellStyle name="Accent4 5 5 6" xfId="5299"/>
    <cellStyle name="Accent4 5 5 7" xfId="11597"/>
    <cellStyle name="Accent4 5 5 8" xfId="8522"/>
    <cellStyle name="Accent4 5 5 9" xfId="12964"/>
    <cellStyle name="Accent4 5 6" xfId="7266"/>
    <cellStyle name="Accent4 5 7" xfId="7279"/>
    <cellStyle name="Accent4 5 8" xfId="7280"/>
    <cellStyle name="Accent4 5 9" xfId="7281"/>
    <cellStyle name="Accent4 6" xfId="2073"/>
    <cellStyle name="Accent4 6 10" xfId="7283"/>
    <cellStyle name="Accent4 6 11" xfId="7284"/>
    <cellStyle name="Accent4 6 12" xfId="7285"/>
    <cellStyle name="Accent4 6 13" xfId="7286"/>
    <cellStyle name="Accent4 6 14" xfId="7287"/>
    <cellStyle name="Accent4 6 15" xfId="7288"/>
    <cellStyle name="Accent4 6 16" xfId="7289"/>
    <cellStyle name="Accent4 6 17" xfId="10439"/>
    <cellStyle name="Accent4 6 18" xfId="4409"/>
    <cellStyle name="Accent4 6 19" xfId="10849"/>
    <cellStyle name="Accent4 6 2" xfId="2074"/>
    <cellStyle name="Accent4 6 2 10" xfId="14173"/>
    <cellStyle name="Accent4 6 2 11" xfId="16829"/>
    <cellStyle name="Accent4 6 2 12" xfId="16670"/>
    <cellStyle name="Accent4 6 2 2" xfId="7290"/>
    <cellStyle name="Accent4 6 2 3" xfId="10447"/>
    <cellStyle name="Accent4 6 2 4" xfId="4415"/>
    <cellStyle name="Accent4 6 2 5" xfId="10861"/>
    <cellStyle name="Accent4 6 2 6" xfId="5360"/>
    <cellStyle name="Accent4 6 2 7" xfId="11641"/>
    <cellStyle name="Accent4 6 2 8" xfId="9614"/>
    <cellStyle name="Accent4 6 2 9" xfId="14347"/>
    <cellStyle name="Accent4 6 20" xfId="5332"/>
    <cellStyle name="Accent4 6 21" xfId="11624"/>
    <cellStyle name="Accent4 6 22" xfId="8659"/>
    <cellStyle name="Accent4 6 23" xfId="12971"/>
    <cellStyle name="Accent4 6 24" xfId="14144"/>
    <cellStyle name="Accent4 6 25" xfId="15509"/>
    <cellStyle name="Accent4 6 26" xfId="16657"/>
    <cellStyle name="Accent4 6 3" xfId="2075"/>
    <cellStyle name="Accent4 6 3 10" xfId="14174"/>
    <cellStyle name="Accent4 6 3 11" xfId="16830"/>
    <cellStyle name="Accent4 6 3 12" xfId="16671"/>
    <cellStyle name="Accent4 6 3 2" xfId="7291"/>
    <cellStyle name="Accent4 6 3 3" xfId="10448"/>
    <cellStyle name="Accent4 6 3 4" xfId="4419"/>
    <cellStyle name="Accent4 6 3 5" xfId="10862"/>
    <cellStyle name="Accent4 6 3 6" xfId="5361"/>
    <cellStyle name="Accent4 6 3 7" xfId="11642"/>
    <cellStyle name="Accent4 6 3 8" xfId="9642"/>
    <cellStyle name="Accent4 6 3 9" xfId="14348"/>
    <cellStyle name="Accent4 6 4" xfId="2076"/>
    <cellStyle name="Accent4 6 4 10" xfId="14175"/>
    <cellStyle name="Accent4 6 4 11" xfId="16831"/>
    <cellStyle name="Accent4 6 4 12" xfId="16687"/>
    <cellStyle name="Accent4 6 4 2" xfId="7292"/>
    <cellStyle name="Accent4 6 4 3" xfId="10449"/>
    <cellStyle name="Accent4 6 4 4" xfId="4420"/>
    <cellStyle name="Accent4 6 4 5" xfId="10863"/>
    <cellStyle name="Accent4 6 4 6" xfId="5362"/>
    <cellStyle name="Accent4 6 4 7" xfId="11643"/>
    <cellStyle name="Accent4 6 4 8" xfId="9677"/>
    <cellStyle name="Accent4 6 4 9" xfId="14354"/>
    <cellStyle name="Accent4 6 5" xfId="2077"/>
    <cellStyle name="Accent4 6 5 10" xfId="14176"/>
    <cellStyle name="Accent4 6 5 11" xfId="16832"/>
    <cellStyle name="Accent4 6 5 12" xfId="16688"/>
    <cellStyle name="Accent4 6 5 2" xfId="7293"/>
    <cellStyle name="Accent4 6 5 3" xfId="10450"/>
    <cellStyle name="Accent4 6 5 4" xfId="4421"/>
    <cellStyle name="Accent4 6 5 5" xfId="10878"/>
    <cellStyle name="Accent4 6 5 6" xfId="5403"/>
    <cellStyle name="Accent4 6 5 7" xfId="11668"/>
    <cellStyle name="Accent4 6 5 8" xfId="9690"/>
    <cellStyle name="Accent4 6 5 9" xfId="14355"/>
    <cellStyle name="Accent4 6 6" xfId="7282"/>
    <cellStyle name="Accent4 6 7" xfId="7295"/>
    <cellStyle name="Accent4 6 8" xfId="7296"/>
    <cellStyle name="Accent4 6 9" xfId="7297"/>
    <cellStyle name="Accent4 7" xfId="2078"/>
    <cellStyle name="Accent4 7 10" xfId="14217"/>
    <cellStyle name="Accent4 7 11" xfId="16850"/>
    <cellStyle name="Accent4 7 12" xfId="16752"/>
    <cellStyle name="Accent4 7 2" xfId="7298"/>
    <cellStyle name="Accent4 7 3" xfId="10455"/>
    <cellStyle name="Accent4 7 4" xfId="4432"/>
    <cellStyle name="Accent4 7 5" xfId="10881"/>
    <cellStyle name="Accent4 7 6" xfId="5406"/>
    <cellStyle name="Accent4 7 7" xfId="11671"/>
    <cellStyle name="Accent4 7 8" xfId="9827"/>
    <cellStyle name="Accent4 7 9" xfId="14370"/>
    <cellStyle name="Accent4 8" xfId="2079"/>
    <cellStyle name="Accent4 8 10" xfId="14218"/>
    <cellStyle name="Accent4 8 11" xfId="16851"/>
    <cellStyle name="Accent4 8 12" xfId="16753"/>
    <cellStyle name="Accent4 8 2" xfId="7299"/>
    <cellStyle name="Accent4 8 3" xfId="10456"/>
    <cellStyle name="Accent4 8 4" xfId="4433"/>
    <cellStyle name="Accent4 8 5" xfId="10882"/>
    <cellStyle name="Accent4 8 6" xfId="5407"/>
    <cellStyle name="Accent4 8 7" xfId="11672"/>
    <cellStyle name="Accent4 8 8" xfId="9875"/>
    <cellStyle name="Accent4 8 9" xfId="14372"/>
    <cellStyle name="Accent4 9" xfId="2080"/>
    <cellStyle name="Accent4 9 10" xfId="14222"/>
    <cellStyle name="Accent4 9 11" xfId="16853"/>
    <cellStyle name="Accent4 9 12" xfId="16754"/>
    <cellStyle name="Accent4 9 2" xfId="7300"/>
    <cellStyle name="Accent4 9 3" xfId="10457"/>
    <cellStyle name="Accent4 9 4" xfId="4437"/>
    <cellStyle name="Accent4 9 5" xfId="10883"/>
    <cellStyle name="Accent4 9 6" xfId="5408"/>
    <cellStyle name="Accent4 9 7" xfId="11673"/>
    <cellStyle name="Accent4 9 8" xfId="13036"/>
    <cellStyle name="Accent4 9 9" xfId="14373"/>
    <cellStyle name="Accent5" xfId="32022" builtinId="45" customBuiltin="1"/>
    <cellStyle name="Accent5 10" xfId="2081"/>
    <cellStyle name="Accent5 10 10" xfId="14223"/>
    <cellStyle name="Accent5 10 11" xfId="16881"/>
    <cellStyle name="Accent5 10 12" xfId="16755"/>
    <cellStyle name="Accent5 10 2" xfId="7301"/>
    <cellStyle name="Accent5 10 3" xfId="10458"/>
    <cellStyle name="Accent5 10 4" xfId="4438"/>
    <cellStyle name="Accent5 10 5" xfId="10884"/>
    <cellStyle name="Accent5 10 6" xfId="5412"/>
    <cellStyle name="Accent5 10 7" xfId="11674"/>
    <cellStyle name="Accent5 10 8" xfId="13037"/>
    <cellStyle name="Accent5 10 9" xfId="14374"/>
    <cellStyle name="Accent5 11" xfId="2082"/>
    <cellStyle name="Accent5 11 10" xfId="14229"/>
    <cellStyle name="Accent5 11 11" xfId="16882"/>
    <cellStyle name="Accent5 11 12" xfId="16756"/>
    <cellStyle name="Accent5 11 2" xfId="7302"/>
    <cellStyle name="Accent5 11 3" xfId="10459"/>
    <cellStyle name="Accent5 11 4" xfId="4439"/>
    <cellStyle name="Accent5 11 5" xfId="10885"/>
    <cellStyle name="Accent5 11 6" xfId="5413"/>
    <cellStyle name="Accent5 11 7" xfId="11679"/>
    <cellStyle name="Accent5 11 8" xfId="13038"/>
    <cellStyle name="Accent5 11 9" xfId="14375"/>
    <cellStyle name="Accent5 12" xfId="2083"/>
    <cellStyle name="Accent5 12 10" xfId="14230"/>
    <cellStyle name="Accent5 12 11" xfId="16884"/>
    <cellStyle name="Accent5 12 12" xfId="16757"/>
    <cellStyle name="Accent5 12 2" xfId="7303"/>
    <cellStyle name="Accent5 12 3" xfId="10460"/>
    <cellStyle name="Accent5 12 4" xfId="4443"/>
    <cellStyle name="Accent5 12 5" xfId="10887"/>
    <cellStyle name="Accent5 12 6" xfId="5418"/>
    <cellStyle name="Accent5 12 7" xfId="11681"/>
    <cellStyle name="Accent5 12 8" xfId="13039"/>
    <cellStyle name="Accent5 12 9" xfId="14376"/>
    <cellStyle name="Accent5 13" xfId="2084"/>
    <cellStyle name="Accent5 13 10" xfId="14231"/>
    <cellStyle name="Accent5 13 11" xfId="16885"/>
    <cellStyle name="Accent5 13 12" xfId="16764"/>
    <cellStyle name="Accent5 13 2" xfId="7304"/>
    <cellStyle name="Accent5 13 3" xfId="10461"/>
    <cellStyle name="Accent5 13 4" xfId="4444"/>
    <cellStyle name="Accent5 13 5" xfId="10904"/>
    <cellStyle name="Accent5 13 6" xfId="5450"/>
    <cellStyle name="Accent5 13 7" xfId="11729"/>
    <cellStyle name="Accent5 13 8" xfId="13045"/>
    <cellStyle name="Accent5 13 9" xfId="14377"/>
    <cellStyle name="Accent5 14" xfId="2085"/>
    <cellStyle name="Accent5 14 10" xfId="14233"/>
    <cellStyle name="Accent5 14 11" xfId="16886"/>
    <cellStyle name="Accent5 14 12" xfId="16765"/>
    <cellStyle name="Accent5 14 2" xfId="7305"/>
    <cellStyle name="Accent5 14 3" xfId="10462"/>
    <cellStyle name="Accent5 14 4" xfId="4445"/>
    <cellStyle name="Accent5 14 5" xfId="10905"/>
    <cellStyle name="Accent5 14 6" xfId="5454"/>
    <cellStyle name="Accent5 14 7" xfId="11730"/>
    <cellStyle name="Accent5 14 8" xfId="13046"/>
    <cellStyle name="Accent5 14 9" xfId="14378"/>
    <cellStyle name="Accent5 15" xfId="2086"/>
    <cellStyle name="Accent5 15 10" xfId="14238"/>
    <cellStyle name="Accent5 15 11" xfId="16887"/>
    <cellStyle name="Accent5 15 12" xfId="16766"/>
    <cellStyle name="Accent5 15 2" xfId="7306"/>
    <cellStyle name="Accent5 15 3" xfId="10463"/>
    <cellStyle name="Accent5 15 4" xfId="4449"/>
    <cellStyle name="Accent5 15 5" xfId="10906"/>
    <cellStyle name="Accent5 15 6" xfId="5455"/>
    <cellStyle name="Accent5 15 7" xfId="11731"/>
    <cellStyle name="Accent5 15 8" xfId="13047"/>
    <cellStyle name="Accent5 15 9" xfId="14389"/>
    <cellStyle name="Accent5 16" xfId="2087"/>
    <cellStyle name="Accent5 16 10" xfId="14244"/>
    <cellStyle name="Accent5 16 11" xfId="16888"/>
    <cellStyle name="Accent5 16 12" xfId="16768"/>
    <cellStyle name="Accent5 16 2" xfId="7307"/>
    <cellStyle name="Accent5 16 3" xfId="10464"/>
    <cellStyle name="Accent5 16 4" xfId="4450"/>
    <cellStyle name="Accent5 16 5" xfId="10907"/>
    <cellStyle name="Accent5 16 6" xfId="5456"/>
    <cellStyle name="Accent5 16 7" xfId="11732"/>
    <cellStyle name="Accent5 16 8" xfId="13049"/>
    <cellStyle name="Accent5 16 9" xfId="14390"/>
    <cellStyle name="Accent5 17" xfId="2088"/>
    <cellStyle name="Accent5 17 10" xfId="14245"/>
    <cellStyle name="Accent5 17 11" xfId="16889"/>
    <cellStyle name="Accent5 17 12" xfId="16770"/>
    <cellStyle name="Accent5 17 2" xfId="7308"/>
    <cellStyle name="Accent5 17 3" xfId="10465"/>
    <cellStyle name="Accent5 17 4" xfId="4451"/>
    <cellStyle name="Accent5 17 5" xfId="10908"/>
    <cellStyle name="Accent5 17 6" xfId="5460"/>
    <cellStyle name="Accent5 17 7" xfId="11738"/>
    <cellStyle name="Accent5 17 8" xfId="13055"/>
    <cellStyle name="Accent5 17 9" xfId="14391"/>
    <cellStyle name="Accent5 18" xfId="2089"/>
    <cellStyle name="Accent5 18 10" xfId="14252"/>
    <cellStyle name="Accent5 18 11" xfId="16900"/>
    <cellStyle name="Accent5 18 12" xfId="17958"/>
    <cellStyle name="Accent5 18 2" xfId="7309"/>
    <cellStyle name="Accent5 18 3" xfId="10466"/>
    <cellStyle name="Accent5 18 4" xfId="4455"/>
    <cellStyle name="Accent5 18 5" xfId="10909"/>
    <cellStyle name="Accent5 18 6" xfId="5461"/>
    <cellStyle name="Accent5 18 7" xfId="11739"/>
    <cellStyle name="Accent5 18 8" xfId="13056"/>
    <cellStyle name="Accent5 18 9" xfId="14393"/>
    <cellStyle name="Accent5 19" xfId="2090"/>
    <cellStyle name="Accent5 19 10" xfId="14253"/>
    <cellStyle name="Accent5 19 11" xfId="16902"/>
    <cellStyle name="Accent5 19 12" xfId="17959"/>
    <cellStyle name="Accent5 19 2" xfId="7310"/>
    <cellStyle name="Accent5 19 3" xfId="10467"/>
    <cellStyle name="Accent5 19 4" xfId="4456"/>
    <cellStyle name="Accent5 19 5" xfId="10910"/>
    <cellStyle name="Accent5 19 6" xfId="5462"/>
    <cellStyle name="Accent5 19 7" xfId="11740"/>
    <cellStyle name="Accent5 19 8" xfId="13062"/>
    <cellStyle name="Accent5 19 9" xfId="14394"/>
    <cellStyle name="Accent5 2" xfId="2091"/>
    <cellStyle name="Accent5 2 10" xfId="7311"/>
    <cellStyle name="Accent5 2 11" xfId="7313"/>
    <cellStyle name="Accent5 2 12" xfId="7314"/>
    <cellStyle name="Accent5 2 13" xfId="7315"/>
    <cellStyle name="Accent5 2 14" xfId="7316"/>
    <cellStyle name="Accent5 2 15" xfId="7317"/>
    <cellStyle name="Accent5 2 16" xfId="7318"/>
    <cellStyle name="Accent5 2 17" xfId="7319"/>
    <cellStyle name="Accent5 2 18" xfId="7320"/>
    <cellStyle name="Accent5 2 19" xfId="7321"/>
    <cellStyle name="Accent5 2 2" xfId="2092"/>
    <cellStyle name="Accent5 2 2 10" xfId="15609"/>
    <cellStyle name="Accent5 2 2 11" xfId="16930"/>
    <cellStyle name="Accent5 2 2 12" xfId="17999"/>
    <cellStyle name="Accent5 2 2 2" xfId="7322"/>
    <cellStyle name="Accent5 2 2 3" xfId="10475"/>
    <cellStyle name="Accent5 2 2 4" xfId="4485"/>
    <cellStyle name="Accent5 2 2 5" xfId="10930"/>
    <cellStyle name="Accent5 2 2 6" xfId="5518"/>
    <cellStyle name="Accent5 2 2 7" xfId="11771"/>
    <cellStyle name="Accent5 2 2 8" xfId="13085"/>
    <cellStyle name="Accent5 2 2 9" xfId="14440"/>
    <cellStyle name="Accent5 2 20" xfId="7323"/>
    <cellStyle name="Accent5 2 21" xfId="10468"/>
    <cellStyle name="Accent5 2 22" xfId="4457"/>
    <cellStyle name="Accent5 2 23" xfId="10911"/>
    <cellStyle name="Accent5 2 24" xfId="5466"/>
    <cellStyle name="Accent5 2 25" xfId="11742"/>
    <cellStyle name="Accent5 2 26" xfId="13066"/>
    <cellStyle name="Accent5 2 27" xfId="14399"/>
    <cellStyle name="Accent5 2 28" xfId="14283"/>
    <cellStyle name="Accent5 2 29" xfId="16904"/>
    <cellStyle name="Accent5 2 3" xfId="2093"/>
    <cellStyle name="Accent5 2 3 10" xfId="15612"/>
    <cellStyle name="Accent5 2 3 11" xfId="16947"/>
    <cellStyle name="Accent5 2 3 12" xfId="18005"/>
    <cellStyle name="Accent5 2 3 2" xfId="7324"/>
    <cellStyle name="Accent5 2 3 3" xfId="10477"/>
    <cellStyle name="Accent5 2 3 4" xfId="4487"/>
    <cellStyle name="Accent5 2 3 5" xfId="10932"/>
    <cellStyle name="Accent5 2 3 6" xfId="5520"/>
    <cellStyle name="Accent5 2 3 7" xfId="11772"/>
    <cellStyle name="Accent5 2 3 8" xfId="13090"/>
    <cellStyle name="Accent5 2 3 9" xfId="14441"/>
    <cellStyle name="Accent5 2 30" xfId="17960"/>
    <cellStyle name="Accent5 2 4" xfId="2094"/>
    <cellStyle name="Accent5 2 4 10" xfId="15613"/>
    <cellStyle name="Accent5 2 4 11" xfId="16948"/>
    <cellStyle name="Accent5 2 4 12" xfId="18006"/>
    <cellStyle name="Accent5 2 4 2" xfId="7325"/>
    <cellStyle name="Accent5 2 4 3" xfId="10478"/>
    <cellStyle name="Accent5 2 4 4" xfId="4489"/>
    <cellStyle name="Accent5 2 4 5" xfId="10934"/>
    <cellStyle name="Accent5 2 4 6" xfId="5522"/>
    <cellStyle name="Accent5 2 4 7" xfId="11774"/>
    <cellStyle name="Accent5 2 4 8" xfId="13091"/>
    <cellStyle name="Accent5 2 4 9" xfId="14442"/>
    <cellStyle name="Accent5 2 5" xfId="2095"/>
    <cellStyle name="Accent5 2 5 10" xfId="15614"/>
    <cellStyle name="Accent5 2 5 11" xfId="16949"/>
    <cellStyle name="Accent5 2 5 12" xfId="18007"/>
    <cellStyle name="Accent5 2 5 2" xfId="7326"/>
    <cellStyle name="Accent5 2 5 3" xfId="10479"/>
    <cellStyle name="Accent5 2 5 4" xfId="4500"/>
    <cellStyle name="Accent5 2 5 5" xfId="10935"/>
    <cellStyle name="Accent5 2 5 6" xfId="5523"/>
    <cellStyle name="Accent5 2 5 7" xfId="11775"/>
    <cellStyle name="Accent5 2 5 8" xfId="13092"/>
    <cellStyle name="Accent5 2 5 9" xfId="14443"/>
    <cellStyle name="Accent5 2 6" xfId="2096"/>
    <cellStyle name="Accent5 2 6 10" xfId="15615"/>
    <cellStyle name="Accent5 2 6 11" xfId="16950"/>
    <cellStyle name="Accent5 2 6 12" xfId="18014"/>
    <cellStyle name="Accent5 2 6 2" xfId="7327"/>
    <cellStyle name="Accent5 2 6 3" xfId="10480"/>
    <cellStyle name="Accent5 2 6 4" xfId="4504"/>
    <cellStyle name="Accent5 2 6 5" xfId="10936"/>
    <cellStyle name="Accent5 2 6 6" xfId="5524"/>
    <cellStyle name="Accent5 2 6 7" xfId="11780"/>
    <cellStyle name="Accent5 2 6 8" xfId="13107"/>
    <cellStyle name="Accent5 2 6 9" xfId="14453"/>
    <cellStyle name="Accent5 2 7" xfId="2097"/>
    <cellStyle name="Accent5 2 7 10" xfId="15616"/>
    <cellStyle name="Accent5 2 7 11" xfId="16951"/>
    <cellStyle name="Accent5 2 7 12" xfId="18015"/>
    <cellStyle name="Accent5 2 7 2" xfId="7328"/>
    <cellStyle name="Accent5 2 7 3" xfId="10481"/>
    <cellStyle name="Accent5 2 7 4" xfId="4505"/>
    <cellStyle name="Accent5 2 7 5" xfId="10937"/>
    <cellStyle name="Accent5 2 7 6" xfId="5528"/>
    <cellStyle name="Accent5 2 7 7" xfId="11781"/>
    <cellStyle name="Accent5 2 7 8" xfId="13112"/>
    <cellStyle name="Accent5 2 7 9" xfId="14455"/>
    <cellStyle name="Accent5 2 8" xfId="2098"/>
    <cellStyle name="Accent5 2 8 10" xfId="15627"/>
    <cellStyle name="Accent5 2 8 11" xfId="16961"/>
    <cellStyle name="Accent5 2 8 12" xfId="18016"/>
    <cellStyle name="Accent5 2 8 2" xfId="7329"/>
    <cellStyle name="Accent5 2 8 3" xfId="10482"/>
    <cellStyle name="Accent5 2 8 4" xfId="4506"/>
    <cellStyle name="Accent5 2 8 5" xfId="10938"/>
    <cellStyle name="Accent5 2 8 6" xfId="5529"/>
    <cellStyle name="Accent5 2 8 7" xfId="11782"/>
    <cellStyle name="Accent5 2 8 8" xfId="13113"/>
    <cellStyle name="Accent5 2 8 9" xfId="14456"/>
    <cellStyle name="Accent5 2 9" xfId="2099"/>
    <cellStyle name="Accent5 2 9 10" xfId="15629"/>
    <cellStyle name="Accent5 2 9 11" xfId="16963"/>
    <cellStyle name="Accent5 2 9 12" xfId="18023"/>
    <cellStyle name="Accent5 2 9 2" xfId="7330"/>
    <cellStyle name="Accent5 2 9 3" xfId="10483"/>
    <cellStyle name="Accent5 2 9 4" xfId="4507"/>
    <cellStyle name="Accent5 2 9 5" xfId="10939"/>
    <cellStyle name="Accent5 2 9 6" xfId="5530"/>
    <cellStyle name="Accent5 2 9 7" xfId="11783"/>
    <cellStyle name="Accent5 2 9 8" xfId="13114"/>
    <cellStyle name="Accent5 2 9 9" xfId="14457"/>
    <cellStyle name="Accent5 20" xfId="2100"/>
    <cellStyle name="Accent5 20 10" xfId="15630"/>
    <cellStyle name="Accent5 20 11" xfId="16964"/>
    <cellStyle name="Accent5 20 12" xfId="18024"/>
    <cellStyle name="Accent5 20 2" xfId="7331"/>
    <cellStyle name="Accent5 20 3" xfId="10484"/>
    <cellStyle name="Accent5 20 4" xfId="4508"/>
    <cellStyle name="Accent5 20 5" xfId="10940"/>
    <cellStyle name="Accent5 20 6" xfId="5534"/>
    <cellStyle name="Accent5 20 7" xfId="11798"/>
    <cellStyle name="Accent5 20 8" xfId="13115"/>
    <cellStyle name="Accent5 20 9" xfId="14461"/>
    <cellStyle name="Accent5 21" xfId="2101"/>
    <cellStyle name="Accent5 21 10" xfId="15632"/>
    <cellStyle name="Accent5 21 11" xfId="16965"/>
    <cellStyle name="Accent5 21 12" xfId="18026"/>
    <cellStyle name="Accent5 21 2" xfId="7332"/>
    <cellStyle name="Accent5 21 3" xfId="10485"/>
    <cellStyle name="Accent5 21 4" xfId="4509"/>
    <cellStyle name="Accent5 21 5" xfId="10945"/>
    <cellStyle name="Accent5 21 6" xfId="5542"/>
    <cellStyle name="Accent5 21 7" xfId="11803"/>
    <cellStyle name="Accent5 21 8" xfId="13118"/>
    <cellStyle name="Accent5 21 9" xfId="14462"/>
    <cellStyle name="Accent5 22" xfId="2102"/>
    <cellStyle name="Accent5 22 10" xfId="15633"/>
    <cellStyle name="Accent5 22 11" xfId="16967"/>
    <cellStyle name="Accent5 22 12" xfId="18027"/>
    <cellStyle name="Accent5 22 2" xfId="7333"/>
    <cellStyle name="Accent5 22 3" xfId="10486"/>
    <cellStyle name="Accent5 22 4" xfId="4510"/>
    <cellStyle name="Accent5 22 5" xfId="10946"/>
    <cellStyle name="Accent5 22 6" xfId="5546"/>
    <cellStyle name="Accent5 22 7" xfId="11804"/>
    <cellStyle name="Accent5 22 8" xfId="13135"/>
    <cellStyle name="Accent5 22 9" xfId="14468"/>
    <cellStyle name="Accent5 23" xfId="2103"/>
    <cellStyle name="Accent5 23 10" xfId="15634"/>
    <cellStyle name="Accent5 23 11" xfId="16968"/>
    <cellStyle name="Accent5 23 12" xfId="18028"/>
    <cellStyle name="Accent5 23 2" xfId="7334"/>
    <cellStyle name="Accent5 23 3" xfId="10487"/>
    <cellStyle name="Accent5 23 4" xfId="4511"/>
    <cellStyle name="Accent5 23 5" xfId="10947"/>
    <cellStyle name="Accent5 23 6" xfId="5547"/>
    <cellStyle name="Accent5 23 7" xfId="11805"/>
    <cellStyle name="Accent5 23 8" xfId="13136"/>
    <cellStyle name="Accent5 23 9" xfId="14470"/>
    <cellStyle name="Accent5 24" xfId="2104"/>
    <cellStyle name="Accent5 24 10" xfId="15635"/>
    <cellStyle name="Accent5 24 11" xfId="16969"/>
    <cellStyle name="Accent5 24 12" xfId="18029"/>
    <cellStyle name="Accent5 24 2" xfId="7335"/>
    <cellStyle name="Accent5 24 3" xfId="10488"/>
    <cellStyle name="Accent5 24 4" xfId="4522"/>
    <cellStyle name="Accent5 24 5" xfId="10948"/>
    <cellStyle name="Accent5 24 6" xfId="5548"/>
    <cellStyle name="Accent5 24 7" xfId="11806"/>
    <cellStyle name="Accent5 24 8" xfId="13137"/>
    <cellStyle name="Accent5 24 9" xfId="14472"/>
    <cellStyle name="Accent5 25" xfId="2105"/>
    <cellStyle name="Accent5 25 10" xfId="15640"/>
    <cellStyle name="Accent5 25 11" xfId="16970"/>
    <cellStyle name="Accent5 25 12" xfId="18030"/>
    <cellStyle name="Accent5 25 2" xfId="7336"/>
    <cellStyle name="Accent5 25 3" xfId="10489"/>
    <cellStyle name="Accent5 25 4" xfId="4526"/>
    <cellStyle name="Accent5 25 5" xfId="10950"/>
    <cellStyle name="Accent5 25 6" xfId="5553"/>
    <cellStyle name="Accent5 25 7" xfId="11809"/>
    <cellStyle name="Accent5 25 8" xfId="13138"/>
    <cellStyle name="Accent5 25 9" xfId="14473"/>
    <cellStyle name="Accent5 26" xfId="2106"/>
    <cellStyle name="Accent5 26 10" xfId="15641"/>
    <cellStyle name="Accent5 26 11" xfId="16976"/>
    <cellStyle name="Accent5 26 12" xfId="18039"/>
    <cellStyle name="Accent5 26 2" xfId="7337"/>
    <cellStyle name="Accent5 26 3" xfId="10490"/>
    <cellStyle name="Accent5 26 4" xfId="4527"/>
    <cellStyle name="Accent5 26 5" xfId="10951"/>
    <cellStyle name="Accent5 26 6" xfId="5554"/>
    <cellStyle name="Accent5 26 7" xfId="11826"/>
    <cellStyle name="Accent5 26 8" xfId="13139"/>
    <cellStyle name="Accent5 26 9" xfId="14486"/>
    <cellStyle name="Accent5 27" xfId="2107"/>
    <cellStyle name="Accent5 27 10" xfId="15642"/>
    <cellStyle name="Accent5 27 11" xfId="16977"/>
    <cellStyle name="Accent5 27 12" xfId="18040"/>
    <cellStyle name="Accent5 27 2" xfId="7338"/>
    <cellStyle name="Accent5 27 3" xfId="10491"/>
    <cellStyle name="Accent5 27 4" xfId="4528"/>
    <cellStyle name="Accent5 27 5" xfId="10952"/>
    <cellStyle name="Accent5 27 6" xfId="5558"/>
    <cellStyle name="Accent5 27 7" xfId="11827"/>
    <cellStyle name="Accent5 27 8" xfId="13140"/>
    <cellStyle name="Accent5 27 9" xfId="14488"/>
    <cellStyle name="Accent5 28" xfId="24807"/>
    <cellStyle name="Accent5 3" xfId="2108"/>
    <cellStyle name="Accent5 3 10" xfId="7340"/>
    <cellStyle name="Accent5 3 11" xfId="7341"/>
    <cellStyle name="Accent5 3 12" xfId="7342"/>
    <cellStyle name="Accent5 3 13" xfId="7343"/>
    <cellStyle name="Accent5 3 14" xfId="7344"/>
    <cellStyle name="Accent5 3 15" xfId="7345"/>
    <cellStyle name="Accent5 3 16" xfId="7346"/>
    <cellStyle name="Accent5 3 17" xfId="7347"/>
    <cellStyle name="Accent5 3 18" xfId="10492"/>
    <cellStyle name="Accent5 3 19" xfId="4529"/>
    <cellStyle name="Accent5 3 2" xfId="2109"/>
    <cellStyle name="Accent5 3 2 10" xfId="15676"/>
    <cellStyle name="Accent5 3 2 11" xfId="16993"/>
    <cellStyle name="Accent5 3 2 12" xfId="18066"/>
    <cellStyle name="Accent5 3 2 2" xfId="7348"/>
    <cellStyle name="Accent5 3 2 3" xfId="10501"/>
    <cellStyle name="Accent5 3 2 4" xfId="4551"/>
    <cellStyle name="Accent5 3 2 5" xfId="10969"/>
    <cellStyle name="Accent5 3 2 6" xfId="5594"/>
    <cellStyle name="Accent5 3 2 7" xfId="11848"/>
    <cellStyle name="Accent5 3 2 8" xfId="13170"/>
    <cellStyle name="Accent5 3 2 9" xfId="14519"/>
    <cellStyle name="Accent5 3 20" xfId="10953"/>
    <cellStyle name="Accent5 3 21" xfId="5559"/>
    <cellStyle name="Accent5 3 22" xfId="11828"/>
    <cellStyle name="Accent5 3 23" xfId="13150"/>
    <cellStyle name="Accent5 3 24" xfId="14489"/>
    <cellStyle name="Accent5 3 25" xfId="15643"/>
    <cellStyle name="Accent5 3 26" xfId="16978"/>
    <cellStyle name="Accent5 3 27" xfId="18042"/>
    <cellStyle name="Accent5 3 3" xfId="2110"/>
    <cellStyle name="Accent5 3 3 10" xfId="15677"/>
    <cellStyle name="Accent5 3 3 11" xfId="16994"/>
    <cellStyle name="Accent5 3 3 12" xfId="18067"/>
    <cellStyle name="Accent5 3 3 2" xfId="7349"/>
    <cellStyle name="Accent5 3 3 3" xfId="10502"/>
    <cellStyle name="Accent5 3 3 4" xfId="4552"/>
    <cellStyle name="Accent5 3 3 5" xfId="10970"/>
    <cellStyle name="Accent5 3 3 6" xfId="5595"/>
    <cellStyle name="Accent5 3 3 7" xfId="11854"/>
    <cellStyle name="Accent5 3 3 8" xfId="13183"/>
    <cellStyle name="Accent5 3 3 9" xfId="14520"/>
    <cellStyle name="Accent5 3 4" xfId="2111"/>
    <cellStyle name="Accent5 3 4 10" xfId="15682"/>
    <cellStyle name="Accent5 3 4 11" xfId="17022"/>
    <cellStyle name="Accent5 3 4 12" xfId="18068"/>
    <cellStyle name="Accent5 3 4 2" xfId="7350"/>
    <cellStyle name="Accent5 3 4 3" xfId="10503"/>
    <cellStyle name="Accent5 3 4 4" xfId="4553"/>
    <cellStyle name="Accent5 3 4 5" xfId="10972"/>
    <cellStyle name="Accent5 3 4 6" xfId="5598"/>
    <cellStyle name="Accent5 3 4 7" xfId="11856"/>
    <cellStyle name="Accent5 3 4 8" xfId="13185"/>
    <cellStyle name="Accent5 3 4 9" xfId="14521"/>
    <cellStyle name="Accent5 3 5" xfId="2112"/>
    <cellStyle name="Accent5 3 5 10" xfId="15684"/>
    <cellStyle name="Accent5 3 5 11" xfId="17023"/>
    <cellStyle name="Accent5 3 5 12" xfId="18069"/>
    <cellStyle name="Accent5 3 5 2" xfId="7351"/>
    <cellStyle name="Accent5 3 5 3" xfId="10504"/>
    <cellStyle name="Accent5 3 5 4" xfId="4554"/>
    <cellStyle name="Accent5 3 5 5" xfId="10973"/>
    <cellStyle name="Accent5 3 5 6" xfId="5609"/>
    <cellStyle name="Accent5 3 5 7" xfId="11858"/>
    <cellStyle name="Accent5 3 5 8" xfId="13186"/>
    <cellStyle name="Accent5 3 5 9" xfId="14522"/>
    <cellStyle name="Accent5 3 6" xfId="2113"/>
    <cellStyle name="Accent5 3 6 10" xfId="15701"/>
    <cellStyle name="Accent5 3 6 11" xfId="17024"/>
    <cellStyle name="Accent5 3 6 12" xfId="18074"/>
    <cellStyle name="Accent5 3 6 2" xfId="7352"/>
    <cellStyle name="Accent5 3 6 3" xfId="10505"/>
    <cellStyle name="Accent5 3 6 4" xfId="4555"/>
    <cellStyle name="Accent5 3 6 5" xfId="10974"/>
    <cellStyle name="Accent5 3 6 6" xfId="5613"/>
    <cellStyle name="Accent5 3 6 7" xfId="11859"/>
    <cellStyle name="Accent5 3 6 8" xfId="13187"/>
    <cellStyle name="Accent5 3 6 9" xfId="14523"/>
    <cellStyle name="Accent5 3 7" xfId="7339"/>
    <cellStyle name="Accent5 3 8" xfId="7353"/>
    <cellStyle name="Accent5 3 9" xfId="7354"/>
    <cellStyle name="Accent5 4" xfId="2114"/>
    <cellStyle name="Accent5 4 10" xfId="7356"/>
    <cellStyle name="Accent5 4 11" xfId="7357"/>
    <cellStyle name="Accent5 4 12" xfId="7358"/>
    <cellStyle name="Accent5 4 13" xfId="7359"/>
    <cellStyle name="Accent5 4 14" xfId="7360"/>
    <cellStyle name="Accent5 4 15" xfId="7361"/>
    <cellStyle name="Accent5 4 16" xfId="7362"/>
    <cellStyle name="Accent5 4 17" xfId="7363"/>
    <cellStyle name="Accent5 4 18" xfId="10509"/>
    <cellStyle name="Accent5 4 19" xfId="4572"/>
    <cellStyle name="Accent5 4 2" xfId="2115"/>
    <cellStyle name="Accent5 4 2 10" xfId="15723"/>
    <cellStyle name="Accent5 4 2 11" xfId="17053"/>
    <cellStyle name="Accent5 4 2 12" xfId="18117"/>
    <cellStyle name="Accent5 4 2 2" xfId="7364"/>
    <cellStyle name="Accent5 4 2 3" xfId="10516"/>
    <cellStyle name="Accent5 4 2 4" xfId="4584"/>
    <cellStyle name="Accent5 4 2 5" xfId="10996"/>
    <cellStyle name="Accent5 4 2 6" xfId="5664"/>
    <cellStyle name="Accent5 4 2 7" xfId="11904"/>
    <cellStyle name="Accent5 4 2 8" xfId="13223"/>
    <cellStyle name="Accent5 4 2 9" xfId="14560"/>
    <cellStyle name="Accent5 4 20" xfId="10986"/>
    <cellStyle name="Accent5 4 21" xfId="5638"/>
    <cellStyle name="Accent5 4 22" xfId="11875"/>
    <cellStyle name="Accent5 4 23" xfId="13199"/>
    <cellStyle name="Accent5 4 24" xfId="14549"/>
    <cellStyle name="Accent5 4 25" xfId="15703"/>
    <cellStyle name="Accent5 4 26" xfId="17042"/>
    <cellStyle name="Accent5 4 27" xfId="18092"/>
    <cellStyle name="Accent5 4 3" xfId="2116"/>
    <cellStyle name="Accent5 4 3 10" xfId="15725"/>
    <cellStyle name="Accent5 4 3 11" xfId="17054"/>
    <cellStyle name="Accent5 4 3 12" xfId="18118"/>
    <cellStyle name="Accent5 4 3 2" xfId="7365"/>
    <cellStyle name="Accent5 4 3 3" xfId="10517"/>
    <cellStyle name="Accent5 4 3 4" xfId="4588"/>
    <cellStyle name="Accent5 4 3 5" xfId="10997"/>
    <cellStyle name="Accent5 4 3 6" xfId="5675"/>
    <cellStyle name="Accent5 4 3 7" xfId="11905"/>
    <cellStyle name="Accent5 4 3 8" xfId="13225"/>
    <cellStyle name="Accent5 4 3 9" xfId="14570"/>
    <cellStyle name="Accent5 4 4" xfId="2117"/>
    <cellStyle name="Accent5 4 4 10" xfId="15726"/>
    <cellStyle name="Accent5 4 4 11" xfId="17055"/>
    <cellStyle name="Accent5 4 4 12" xfId="18119"/>
    <cellStyle name="Accent5 4 4 2" xfId="7366"/>
    <cellStyle name="Accent5 4 4 3" xfId="10518"/>
    <cellStyle name="Accent5 4 4 4" xfId="4589"/>
    <cellStyle name="Accent5 4 4 5" xfId="10998"/>
    <cellStyle name="Accent5 4 4 6" xfId="5679"/>
    <cellStyle name="Accent5 4 4 7" xfId="11906"/>
    <cellStyle name="Accent5 4 4 8" xfId="13246"/>
    <cellStyle name="Accent5 4 4 9" xfId="14571"/>
    <cellStyle name="Accent5 4 5" xfId="2118"/>
    <cellStyle name="Accent5 4 5 10" xfId="15728"/>
    <cellStyle name="Accent5 4 5 11" xfId="17065"/>
    <cellStyle name="Accent5 4 5 12" xfId="18120"/>
    <cellStyle name="Accent5 4 5 2" xfId="7367"/>
    <cellStyle name="Accent5 4 5 3" xfId="10519"/>
    <cellStyle name="Accent5 4 5 4" xfId="4590"/>
    <cellStyle name="Accent5 4 5 5" xfId="10999"/>
    <cellStyle name="Accent5 4 5 6" xfId="5680"/>
    <cellStyle name="Accent5 4 5 7" xfId="11907"/>
    <cellStyle name="Accent5 4 5 8" xfId="13247"/>
    <cellStyle name="Accent5 4 5 9" xfId="14572"/>
    <cellStyle name="Accent5 4 6" xfId="2119"/>
    <cellStyle name="Accent5 4 6 10" xfId="15729"/>
    <cellStyle name="Accent5 4 6 11" xfId="17066"/>
    <cellStyle name="Accent5 4 6 12" xfId="18125"/>
    <cellStyle name="Accent5 4 6 2" xfId="7368"/>
    <cellStyle name="Accent5 4 6 3" xfId="10520"/>
    <cellStyle name="Accent5 4 6 4" xfId="4594"/>
    <cellStyle name="Accent5 4 6 5" xfId="11000"/>
    <cellStyle name="Accent5 4 6 6" xfId="5682"/>
    <cellStyle name="Accent5 4 6 7" xfId="11909"/>
    <cellStyle name="Accent5 4 6 8" xfId="13248"/>
    <cellStyle name="Accent5 4 6 9" xfId="14574"/>
    <cellStyle name="Accent5 4 7" xfId="7355"/>
    <cellStyle name="Accent5 4 8" xfId="7369"/>
    <cellStyle name="Accent5 4 9" xfId="7370"/>
    <cellStyle name="Accent5 5" xfId="2120"/>
    <cellStyle name="Accent5 5 10" xfId="7372"/>
    <cellStyle name="Accent5 5 11" xfId="7373"/>
    <cellStyle name="Accent5 5 12" xfId="7374"/>
    <cellStyle name="Accent5 5 13" xfId="7375"/>
    <cellStyle name="Accent5 5 14" xfId="7376"/>
    <cellStyle name="Accent5 5 15" xfId="7377"/>
    <cellStyle name="Accent5 5 16" xfId="7378"/>
    <cellStyle name="Accent5 5 17" xfId="10521"/>
    <cellStyle name="Accent5 5 18" xfId="4601"/>
    <cellStyle name="Accent5 5 19" xfId="11006"/>
    <cellStyle name="Accent5 5 2" xfId="2121"/>
    <cellStyle name="Accent5 5 2 10" xfId="15776"/>
    <cellStyle name="Accent5 5 2 11" xfId="17078"/>
    <cellStyle name="Accent5 5 2 12" xfId="18151"/>
    <cellStyle name="Accent5 5 2 2" xfId="7379"/>
    <cellStyle name="Accent5 5 2 3" xfId="10529"/>
    <cellStyle name="Accent5 5 2 4" xfId="4618"/>
    <cellStyle name="Accent5 5 2 5" xfId="11014"/>
    <cellStyle name="Accent5 5 2 6" xfId="5706"/>
    <cellStyle name="Accent5 5 2 7" xfId="11947"/>
    <cellStyle name="Accent5 5 2 8" xfId="13276"/>
    <cellStyle name="Accent5 5 2 9" xfId="14596"/>
    <cellStyle name="Accent5 5 20" xfId="5693"/>
    <cellStyle name="Accent5 5 21" xfId="11934"/>
    <cellStyle name="Accent5 5 22" xfId="13257"/>
    <cellStyle name="Accent5 5 23" xfId="14582"/>
    <cellStyle name="Accent5 5 24" xfId="15746"/>
    <cellStyle name="Accent5 5 25" xfId="17068"/>
    <cellStyle name="Accent5 5 26" xfId="18128"/>
    <cellStyle name="Accent5 5 3" xfId="2122"/>
    <cellStyle name="Accent5 5 3 10" xfId="15777"/>
    <cellStyle name="Accent5 5 3 11" xfId="17079"/>
    <cellStyle name="Accent5 5 3 12" xfId="18152"/>
    <cellStyle name="Accent5 5 3 2" xfId="7380"/>
    <cellStyle name="Accent5 5 3 3" xfId="10530"/>
    <cellStyle name="Accent5 5 3 4" xfId="4619"/>
    <cellStyle name="Accent5 5 3 5" xfId="11019"/>
    <cellStyle name="Accent5 5 3 6" xfId="5717"/>
    <cellStyle name="Accent5 5 3 7" xfId="11957"/>
    <cellStyle name="Accent5 5 3 8" xfId="13277"/>
    <cellStyle name="Accent5 5 3 9" xfId="14597"/>
    <cellStyle name="Accent5 5 4" xfId="2123"/>
    <cellStyle name="Accent5 5 4 10" xfId="15779"/>
    <cellStyle name="Accent5 5 4 11" xfId="17080"/>
    <cellStyle name="Accent5 5 4 12" xfId="18153"/>
    <cellStyle name="Accent5 5 4 2" xfId="7381"/>
    <cellStyle name="Accent5 5 4 3" xfId="10531"/>
    <cellStyle name="Accent5 5 4 4" xfId="4620"/>
    <cellStyle name="Accent5 5 4 5" xfId="11020"/>
    <cellStyle name="Accent5 5 4 6" xfId="5718"/>
    <cellStyle name="Accent5 5 4 7" xfId="11958"/>
    <cellStyle name="Accent5 5 4 8" xfId="13278"/>
    <cellStyle name="Accent5 5 4 9" xfId="14612"/>
    <cellStyle name="Accent5 5 5" xfId="2124"/>
    <cellStyle name="Accent5 5 5 10" xfId="15781"/>
    <cellStyle name="Accent5 5 5 11" xfId="17085"/>
    <cellStyle name="Accent5 5 5 12" xfId="18154"/>
    <cellStyle name="Accent5 5 5 2" xfId="7382"/>
    <cellStyle name="Accent5 5 5 3" xfId="10532"/>
    <cellStyle name="Accent5 5 5 4" xfId="4624"/>
    <cellStyle name="Accent5 5 5 5" xfId="11021"/>
    <cellStyle name="Accent5 5 5 6" xfId="5719"/>
    <cellStyle name="Accent5 5 5 7" xfId="11959"/>
    <cellStyle name="Accent5 5 5 8" xfId="13279"/>
    <cellStyle name="Accent5 5 5 9" xfId="14613"/>
    <cellStyle name="Accent5 5 6" xfId="7371"/>
    <cellStyle name="Accent5 5 7" xfId="7383"/>
    <cellStyle name="Accent5 5 8" xfId="7384"/>
    <cellStyle name="Accent5 5 9" xfId="7385"/>
    <cellStyle name="Accent5 6" xfId="2125"/>
    <cellStyle name="Accent5 6 10" xfId="7387"/>
    <cellStyle name="Accent5 6 11" xfId="7388"/>
    <cellStyle name="Accent5 6 12" xfId="7389"/>
    <cellStyle name="Accent5 6 13" xfId="7390"/>
    <cellStyle name="Accent5 6 14" xfId="7391"/>
    <cellStyle name="Accent5 6 15" xfId="7392"/>
    <cellStyle name="Accent5 6 16" xfId="7393"/>
    <cellStyle name="Accent5 6 17" xfId="10537"/>
    <cellStyle name="Accent5 6 18" xfId="4632"/>
    <cellStyle name="Accent5 6 19" xfId="11029"/>
    <cellStyle name="Accent5 6 2" xfId="2126"/>
    <cellStyle name="Accent5 6 2 10" xfId="15817"/>
    <cellStyle name="Accent5 6 2 11" xfId="17127"/>
    <cellStyle name="Accent5 6 2 12" xfId="18186"/>
    <cellStyle name="Accent5 6 2 2" xfId="7394"/>
    <cellStyle name="Accent5 6 2 3" xfId="10545"/>
    <cellStyle name="Accent5 6 2 4" xfId="4650"/>
    <cellStyle name="Accent5 6 2 5" xfId="11041"/>
    <cellStyle name="Accent5 6 2 6" xfId="5758"/>
    <cellStyle name="Accent5 6 2 7" xfId="11984"/>
    <cellStyle name="Accent5 6 2 8" xfId="13321"/>
    <cellStyle name="Accent5 6 2 9" xfId="14653"/>
    <cellStyle name="Accent5 6 20" xfId="5736"/>
    <cellStyle name="Accent5 6 21" xfId="11969"/>
    <cellStyle name="Accent5 6 22" xfId="13292"/>
    <cellStyle name="Accent5 6 23" xfId="14640"/>
    <cellStyle name="Accent5 6 24" xfId="15811"/>
    <cellStyle name="Accent5 6 25" xfId="17103"/>
    <cellStyle name="Accent5 6 26" xfId="18176"/>
    <cellStyle name="Accent5 6 3" xfId="2127"/>
    <cellStyle name="Accent5 6 3 10" xfId="15818"/>
    <cellStyle name="Accent5 6 3 11" xfId="17128"/>
    <cellStyle name="Accent5 6 3 12" xfId="18188"/>
    <cellStyle name="Accent5 6 3 2" xfId="7395"/>
    <cellStyle name="Accent5 6 3 3" xfId="10546"/>
    <cellStyle name="Accent5 6 3 4" xfId="4652"/>
    <cellStyle name="Accent5 6 3 5" xfId="11043"/>
    <cellStyle name="Accent5 6 3 6" xfId="5766"/>
    <cellStyle name="Accent5 6 3 7" xfId="11986"/>
    <cellStyle name="Accent5 6 3 8" xfId="13322"/>
    <cellStyle name="Accent5 6 3 9" xfId="14654"/>
    <cellStyle name="Accent5 6 4" xfId="2128"/>
    <cellStyle name="Accent5 6 4 10" xfId="15829"/>
    <cellStyle name="Accent5 6 4 11" xfId="17134"/>
    <cellStyle name="Accent5 6 4 12" xfId="18189"/>
    <cellStyle name="Accent5 6 4 2" xfId="7396"/>
    <cellStyle name="Accent5 6 4 3" xfId="10547"/>
    <cellStyle name="Accent5 6 4 4" xfId="4653"/>
    <cellStyle name="Accent5 6 4 5" xfId="11044"/>
    <cellStyle name="Accent5 6 4 6" xfId="5776"/>
    <cellStyle name="Accent5 6 4 7" xfId="12001"/>
    <cellStyle name="Accent5 6 4 8" xfId="13323"/>
    <cellStyle name="Accent5 6 4 9" xfId="14655"/>
    <cellStyle name="Accent5 6 5" xfId="2129"/>
    <cellStyle name="Accent5 6 5 10" xfId="15830"/>
    <cellStyle name="Accent5 6 5 11" xfId="17135"/>
    <cellStyle name="Accent5 6 5 12" xfId="18200"/>
    <cellStyle name="Accent5 6 5 2" xfId="7397"/>
    <cellStyle name="Accent5 6 5 3" xfId="10548"/>
    <cellStyle name="Accent5 6 5 4" xfId="4654"/>
    <cellStyle name="Accent5 6 5 5" xfId="11045"/>
    <cellStyle name="Accent5 6 5 6" xfId="5778"/>
    <cellStyle name="Accent5 6 5 7" xfId="12002"/>
    <cellStyle name="Accent5 6 5 8" xfId="13324"/>
    <cellStyle name="Accent5 6 5 9" xfId="14661"/>
    <cellStyle name="Accent5 6 6" xfId="7386"/>
    <cellStyle name="Accent5 6 7" xfId="7399"/>
    <cellStyle name="Accent5 6 8" xfId="7400"/>
    <cellStyle name="Accent5 6 9" xfId="7401"/>
    <cellStyle name="Accent5 7" xfId="2130"/>
    <cellStyle name="Accent5 7 10" xfId="15836"/>
    <cellStyle name="Accent5 7 11" xfId="17147"/>
    <cellStyle name="Accent5 7 12" xfId="18201"/>
    <cellStyle name="Accent5 7 2" xfId="7402"/>
    <cellStyle name="Accent5 7 3" xfId="10553"/>
    <cellStyle name="Accent5 7 4" xfId="4675"/>
    <cellStyle name="Accent5 7 5" xfId="11050"/>
    <cellStyle name="Accent5 7 6" xfId="5783"/>
    <cellStyle name="Accent5 7 7" xfId="12006"/>
    <cellStyle name="Accent5 7 8" xfId="13348"/>
    <cellStyle name="Accent5 7 9" xfId="14671"/>
    <cellStyle name="Accent5 8" xfId="2131"/>
    <cellStyle name="Accent5 8 10" xfId="15842"/>
    <cellStyle name="Accent5 8 11" xfId="17148"/>
    <cellStyle name="Accent5 8 12" xfId="18202"/>
    <cellStyle name="Accent5 8 2" xfId="7403"/>
    <cellStyle name="Accent5 8 3" xfId="10554"/>
    <cellStyle name="Accent5 8 4" xfId="4676"/>
    <cellStyle name="Accent5 8 5" xfId="11055"/>
    <cellStyle name="Accent5 8 6" xfId="5796"/>
    <cellStyle name="Accent5 8 7" xfId="12028"/>
    <cellStyle name="Accent5 8 8" xfId="13349"/>
    <cellStyle name="Accent5 8 9" xfId="14672"/>
    <cellStyle name="Accent5 9" xfId="2132"/>
    <cellStyle name="Accent5 9 10" xfId="15843"/>
    <cellStyle name="Accent5 9 11" xfId="17149"/>
    <cellStyle name="Accent5 9 12" xfId="18207"/>
    <cellStyle name="Accent5 9 2" xfId="7404"/>
    <cellStyle name="Accent5 9 3" xfId="10555"/>
    <cellStyle name="Accent5 9 4" xfId="4677"/>
    <cellStyle name="Accent5 9 5" xfId="11056"/>
    <cellStyle name="Accent5 9 6" xfId="5797"/>
    <cellStyle name="Accent5 9 7" xfId="12029"/>
    <cellStyle name="Accent5 9 8" xfId="13350"/>
    <cellStyle name="Accent5 9 9" xfId="14674"/>
    <cellStyle name="Accent6" xfId="32026" builtinId="49" customBuiltin="1"/>
    <cellStyle name="Accent6 10" xfId="2133"/>
    <cellStyle name="Accent6 10 10" xfId="15844"/>
    <cellStyle name="Accent6 10 11" xfId="17152"/>
    <cellStyle name="Accent6 10 12" xfId="18209"/>
    <cellStyle name="Accent6 10 2" xfId="7405"/>
    <cellStyle name="Accent6 10 3" xfId="10556"/>
    <cellStyle name="Accent6 10 4" xfId="4679"/>
    <cellStyle name="Accent6 10 5" xfId="11058"/>
    <cellStyle name="Accent6 10 6" xfId="5799"/>
    <cellStyle name="Accent6 10 7" xfId="12031"/>
    <cellStyle name="Accent6 10 8" xfId="13351"/>
    <cellStyle name="Accent6 10 9" xfId="14675"/>
    <cellStyle name="Accent6 11" xfId="2134"/>
    <cellStyle name="Accent6 11 10" xfId="15845"/>
    <cellStyle name="Accent6 11 11" xfId="17153"/>
    <cellStyle name="Accent6 11 12" xfId="18210"/>
    <cellStyle name="Accent6 11 2" xfId="7406"/>
    <cellStyle name="Accent6 11 3" xfId="10557"/>
    <cellStyle name="Accent6 11 4" xfId="4688"/>
    <cellStyle name="Accent6 11 5" xfId="11059"/>
    <cellStyle name="Accent6 11 6" xfId="5800"/>
    <cellStyle name="Accent6 11 7" xfId="12032"/>
    <cellStyle name="Accent6 11 8" xfId="13357"/>
    <cellStyle name="Accent6 11 9" xfId="14676"/>
    <cellStyle name="Accent6 12" xfId="2135"/>
    <cellStyle name="Accent6 12 10" xfId="15846"/>
    <cellStyle name="Accent6 12 11" xfId="17154"/>
    <cellStyle name="Accent6 12 12" xfId="18216"/>
    <cellStyle name="Accent6 12 2" xfId="7407"/>
    <cellStyle name="Accent6 12 3" xfId="10558"/>
    <cellStyle name="Accent6 12 4" xfId="4689"/>
    <cellStyle name="Accent6 12 5" xfId="11060"/>
    <cellStyle name="Accent6 12 6" xfId="5801"/>
    <cellStyle name="Accent6 12 7" xfId="12033"/>
    <cellStyle name="Accent6 12 8" xfId="13358"/>
    <cellStyle name="Accent6 12 9" xfId="14679"/>
    <cellStyle name="Accent6 13" xfId="2136"/>
    <cellStyle name="Accent6 13 10" xfId="15847"/>
    <cellStyle name="Accent6 13 11" xfId="17155"/>
    <cellStyle name="Accent6 13 12" xfId="18217"/>
    <cellStyle name="Accent6 13 2" xfId="7408"/>
    <cellStyle name="Accent6 13 3" xfId="10559"/>
    <cellStyle name="Accent6 13 4" xfId="4690"/>
    <cellStyle name="Accent6 13 5" xfId="11061"/>
    <cellStyle name="Accent6 13 6" xfId="5805"/>
    <cellStyle name="Accent6 13 7" xfId="12034"/>
    <cellStyle name="Accent6 13 8" xfId="13359"/>
    <cellStyle name="Accent6 13 9" xfId="14680"/>
    <cellStyle name="Accent6 14" xfId="2137"/>
    <cellStyle name="Accent6 14 10" xfId="15870"/>
    <cellStyle name="Accent6 14 11" xfId="17156"/>
    <cellStyle name="Accent6 14 12" xfId="18218"/>
    <cellStyle name="Accent6 14 2" xfId="7409"/>
    <cellStyle name="Accent6 14 3" xfId="10560"/>
    <cellStyle name="Accent6 14 4" xfId="4691"/>
    <cellStyle name="Accent6 14 5" xfId="11062"/>
    <cellStyle name="Accent6 14 6" xfId="5806"/>
    <cellStyle name="Accent6 14 7" xfId="12035"/>
    <cellStyle name="Accent6 14 8" xfId="13365"/>
    <cellStyle name="Accent6 14 9" xfId="14685"/>
    <cellStyle name="Accent6 15" xfId="2138"/>
    <cellStyle name="Accent6 15 10" xfId="15871"/>
    <cellStyle name="Accent6 15 11" xfId="17165"/>
    <cellStyle name="Accent6 15 12" xfId="18223"/>
    <cellStyle name="Accent6 15 2" xfId="7410"/>
    <cellStyle name="Accent6 15 3" xfId="10561"/>
    <cellStyle name="Accent6 15 4" xfId="4692"/>
    <cellStyle name="Accent6 15 5" xfId="11063"/>
    <cellStyle name="Accent6 15 6" xfId="5807"/>
    <cellStyle name="Accent6 15 7" xfId="12041"/>
    <cellStyle name="Accent6 15 8" xfId="13366"/>
    <cellStyle name="Accent6 15 9" xfId="14686"/>
    <cellStyle name="Accent6 16" xfId="2139"/>
    <cellStyle name="Accent6 16 10" xfId="15872"/>
    <cellStyle name="Accent6 16 11" xfId="17168"/>
    <cellStyle name="Accent6 16 12" xfId="18224"/>
    <cellStyle name="Accent6 16 2" xfId="7411"/>
    <cellStyle name="Accent6 16 3" xfId="10562"/>
    <cellStyle name="Accent6 16 4" xfId="4693"/>
    <cellStyle name="Accent6 16 5" xfId="11064"/>
    <cellStyle name="Accent6 16 6" xfId="5811"/>
    <cellStyle name="Accent6 16 7" xfId="12042"/>
    <cellStyle name="Accent6 16 8" xfId="13367"/>
    <cellStyle name="Accent6 16 9" xfId="14687"/>
    <cellStyle name="Accent6 17" xfId="2140"/>
    <cellStyle name="Accent6 17 10" xfId="15873"/>
    <cellStyle name="Accent6 17 11" xfId="17169"/>
    <cellStyle name="Accent6 17 12" xfId="18225"/>
    <cellStyle name="Accent6 17 2" xfId="7412"/>
    <cellStyle name="Accent6 17 3" xfId="10563"/>
    <cellStyle name="Accent6 17 4" xfId="4694"/>
    <cellStyle name="Accent6 17 5" xfId="11065"/>
    <cellStyle name="Accent6 17 6" xfId="5812"/>
    <cellStyle name="Accent6 17 7" xfId="12043"/>
    <cellStyle name="Accent6 17 8" xfId="13368"/>
    <cellStyle name="Accent6 17 9" xfId="14688"/>
    <cellStyle name="Accent6 18" xfId="2141"/>
    <cellStyle name="Accent6 18 10" xfId="15874"/>
    <cellStyle name="Accent6 18 11" xfId="17170"/>
    <cellStyle name="Accent6 18 12" xfId="18226"/>
    <cellStyle name="Accent6 18 2" xfId="7413"/>
    <cellStyle name="Accent6 18 3" xfId="10564"/>
    <cellStyle name="Accent6 18 4" xfId="4695"/>
    <cellStyle name="Accent6 18 5" xfId="11070"/>
    <cellStyle name="Accent6 18 6" xfId="5823"/>
    <cellStyle name="Accent6 18 7" xfId="12049"/>
    <cellStyle name="Accent6 18 8" xfId="13374"/>
    <cellStyle name="Accent6 18 9" xfId="14690"/>
    <cellStyle name="Accent6 19" xfId="2142"/>
    <cellStyle name="Accent6 19 10" xfId="15875"/>
    <cellStyle name="Accent6 19 11" xfId="17171"/>
    <cellStyle name="Accent6 19 12" xfId="18241"/>
    <cellStyle name="Accent6 19 2" xfId="7414"/>
    <cellStyle name="Accent6 19 3" xfId="10565"/>
    <cellStyle name="Accent6 19 4" xfId="4696"/>
    <cellStyle name="Accent6 19 5" xfId="11071"/>
    <cellStyle name="Accent6 19 6" xfId="5824"/>
    <cellStyle name="Accent6 19 7" xfId="12050"/>
    <cellStyle name="Accent6 19 8" xfId="13375"/>
    <cellStyle name="Accent6 19 9" xfId="14691"/>
    <cellStyle name="Accent6 2" xfId="2143"/>
    <cellStyle name="Accent6 2 10" xfId="7415"/>
    <cellStyle name="Accent6 2 11" xfId="7417"/>
    <cellStyle name="Accent6 2 12" xfId="7418"/>
    <cellStyle name="Accent6 2 13" xfId="7419"/>
    <cellStyle name="Accent6 2 14" xfId="7420"/>
    <cellStyle name="Accent6 2 15" xfId="7421"/>
    <cellStyle name="Accent6 2 16" xfId="7422"/>
    <cellStyle name="Accent6 2 17" xfId="7423"/>
    <cellStyle name="Accent6 2 18" xfId="7424"/>
    <cellStyle name="Accent6 2 19" xfId="7425"/>
    <cellStyle name="Accent6 2 2" xfId="2144"/>
    <cellStyle name="Accent6 2 2 10" xfId="15909"/>
    <cellStyle name="Accent6 2 2 11" xfId="17205"/>
    <cellStyle name="Accent6 2 2 12" xfId="18264"/>
    <cellStyle name="Accent6 2 2 2" xfId="7426"/>
    <cellStyle name="Accent6 2 2 3" xfId="10577"/>
    <cellStyle name="Accent6 2 2 4" xfId="4720"/>
    <cellStyle name="Accent6 2 2 5" xfId="11084"/>
    <cellStyle name="Accent6 2 2 6" xfId="5849"/>
    <cellStyle name="Accent6 2 2 7" xfId="12074"/>
    <cellStyle name="Accent6 2 2 8" xfId="13390"/>
    <cellStyle name="Accent6 2 2 9" xfId="14734"/>
    <cellStyle name="Accent6 2 20" xfId="7427"/>
    <cellStyle name="Accent6 2 21" xfId="10566"/>
    <cellStyle name="Accent6 2 22" xfId="4700"/>
    <cellStyle name="Accent6 2 23" xfId="11072"/>
    <cellStyle name="Accent6 2 24" xfId="5825"/>
    <cellStyle name="Accent6 2 25" xfId="12051"/>
    <cellStyle name="Accent6 2 26" xfId="13376"/>
    <cellStyle name="Accent6 2 27" xfId="14692"/>
    <cellStyle name="Accent6 2 28" xfId="15876"/>
    <cellStyle name="Accent6 2 29" xfId="17172"/>
    <cellStyle name="Accent6 2 3" xfId="2145"/>
    <cellStyle name="Accent6 2 3 10" xfId="15911"/>
    <cellStyle name="Accent6 2 3 11" xfId="17206"/>
    <cellStyle name="Accent6 2 3 12" xfId="18272"/>
    <cellStyle name="Accent6 2 3 2" xfId="7428"/>
    <cellStyle name="Accent6 2 3 3" xfId="10579"/>
    <cellStyle name="Accent6 2 3 4" xfId="4725"/>
    <cellStyle name="Accent6 2 3 5" xfId="11086"/>
    <cellStyle name="Accent6 2 3 6" xfId="5851"/>
    <cellStyle name="Accent6 2 3 7" xfId="12076"/>
    <cellStyle name="Accent6 2 3 8" xfId="13392"/>
    <cellStyle name="Accent6 2 3 9" xfId="14744"/>
    <cellStyle name="Accent6 2 30" xfId="18242"/>
    <cellStyle name="Accent6 2 4" xfId="2146"/>
    <cellStyle name="Accent6 2 4 10" xfId="15912"/>
    <cellStyle name="Accent6 2 4 11" xfId="17207"/>
    <cellStyle name="Accent6 2 4 12" xfId="18273"/>
    <cellStyle name="Accent6 2 4 2" xfId="7429"/>
    <cellStyle name="Accent6 2 4 3" xfId="10580"/>
    <cellStyle name="Accent6 2 4 4" xfId="4726"/>
    <cellStyle name="Accent6 2 4 5" xfId="11087"/>
    <cellStyle name="Accent6 2 4 6" xfId="5858"/>
    <cellStyle name="Accent6 2 4 7" xfId="12078"/>
    <cellStyle name="Accent6 2 4 8" xfId="13395"/>
    <cellStyle name="Accent6 2 4 9" xfId="14753"/>
    <cellStyle name="Accent6 2 5" xfId="2147"/>
    <cellStyle name="Accent6 2 5 10" xfId="15913"/>
    <cellStyle name="Accent6 2 5 11" xfId="17210"/>
    <cellStyle name="Accent6 2 5 12" xfId="18275"/>
    <cellStyle name="Accent6 2 5 2" xfId="7430"/>
    <cellStyle name="Accent6 2 5 3" xfId="10581"/>
    <cellStyle name="Accent6 2 5 4" xfId="4730"/>
    <cellStyle name="Accent6 2 5 5" xfId="11088"/>
    <cellStyle name="Accent6 2 5 6" xfId="5865"/>
    <cellStyle name="Accent6 2 5 7" xfId="12079"/>
    <cellStyle name="Accent6 2 5 8" xfId="13432"/>
    <cellStyle name="Accent6 2 5 9" xfId="14761"/>
    <cellStyle name="Accent6 2 6" xfId="2148"/>
    <cellStyle name="Accent6 2 6 10" xfId="15923"/>
    <cellStyle name="Accent6 2 6 11" xfId="17225"/>
    <cellStyle name="Accent6 2 6 12" xfId="18276"/>
    <cellStyle name="Accent6 2 6 2" xfId="7431"/>
    <cellStyle name="Accent6 2 6 3" xfId="10582"/>
    <cellStyle name="Accent6 2 6 4" xfId="4731"/>
    <cellStyle name="Accent6 2 6 5" xfId="11089"/>
    <cellStyle name="Accent6 2 6 6" xfId="5866"/>
    <cellStyle name="Accent6 2 6 7" xfId="12080"/>
    <cellStyle name="Accent6 2 6 8" xfId="13433"/>
    <cellStyle name="Accent6 2 6 9" xfId="14762"/>
    <cellStyle name="Accent6 2 7" xfId="2149"/>
    <cellStyle name="Accent6 2 7 10" xfId="15924"/>
    <cellStyle name="Accent6 2 7 11" xfId="17226"/>
    <cellStyle name="Accent6 2 7 12" xfId="18277"/>
    <cellStyle name="Accent6 2 7 2" xfId="7432"/>
    <cellStyle name="Accent6 2 7 3" xfId="10583"/>
    <cellStyle name="Accent6 2 7 4" xfId="4732"/>
    <cellStyle name="Accent6 2 7 5" xfId="11090"/>
    <cellStyle name="Accent6 2 7 6" xfId="5867"/>
    <cellStyle name="Accent6 2 7 7" xfId="12081"/>
    <cellStyle name="Accent6 2 7 8" xfId="13434"/>
    <cellStyle name="Accent6 2 7 9" xfId="14763"/>
    <cellStyle name="Accent6 2 8" xfId="2150"/>
    <cellStyle name="Accent6 2 8 10" xfId="15925"/>
    <cellStyle name="Accent6 2 8 11" xfId="17228"/>
    <cellStyle name="Accent6 2 8 12" xfId="18278"/>
    <cellStyle name="Accent6 2 8 2" xfId="7433"/>
    <cellStyle name="Accent6 2 8 3" xfId="10584"/>
    <cellStyle name="Accent6 2 8 4" xfId="4736"/>
    <cellStyle name="Accent6 2 8 5" xfId="11092"/>
    <cellStyle name="Accent6 2 8 6" xfId="5870"/>
    <cellStyle name="Accent6 2 8 7" xfId="12084"/>
    <cellStyle name="Accent6 2 8 8" xfId="13435"/>
    <cellStyle name="Accent6 2 8 9" xfId="14764"/>
    <cellStyle name="Accent6 2 9" xfId="2151"/>
    <cellStyle name="Accent6 2 9 10" xfId="15927"/>
    <cellStyle name="Accent6 2 9 11" xfId="17229"/>
    <cellStyle name="Accent6 2 9 12" xfId="18279"/>
    <cellStyle name="Accent6 2 9 2" xfId="7434"/>
    <cellStyle name="Accent6 2 9 3" xfId="10585"/>
    <cellStyle name="Accent6 2 9 4" xfId="4737"/>
    <cellStyle name="Accent6 2 9 5" xfId="11100"/>
    <cellStyle name="Accent6 2 9 6" xfId="5892"/>
    <cellStyle name="Accent6 2 9 7" xfId="12121"/>
    <cellStyle name="Accent6 2 9 8" xfId="13436"/>
    <cellStyle name="Accent6 2 9 9" xfId="14765"/>
    <cellStyle name="Accent6 20" xfId="2152"/>
    <cellStyle name="Accent6 20 10" xfId="15928"/>
    <cellStyle name="Accent6 20 11" xfId="17237"/>
    <cellStyle name="Accent6 20 12" xfId="18280"/>
    <cellStyle name="Accent6 20 2" xfId="7435"/>
    <cellStyle name="Accent6 20 3" xfId="10586"/>
    <cellStyle name="Accent6 20 4" xfId="4738"/>
    <cellStyle name="Accent6 20 5" xfId="11101"/>
    <cellStyle name="Accent6 20 6" xfId="5893"/>
    <cellStyle name="Accent6 20 7" xfId="12122"/>
    <cellStyle name="Accent6 20 8" xfId="13437"/>
    <cellStyle name="Accent6 20 9" xfId="14766"/>
    <cellStyle name="Accent6 21" xfId="2153"/>
    <cellStyle name="Accent6 21 10" xfId="15929"/>
    <cellStyle name="Accent6 21 11" xfId="17238"/>
    <cellStyle name="Accent6 21 12" xfId="18282"/>
    <cellStyle name="Accent6 21 2" xfId="7436"/>
    <cellStyle name="Accent6 21 3" xfId="10587"/>
    <cellStyle name="Accent6 21 4" xfId="4742"/>
    <cellStyle name="Accent6 21 5" xfId="11102"/>
    <cellStyle name="Accent6 21 6" xfId="5894"/>
    <cellStyle name="Accent6 21 7" xfId="12123"/>
    <cellStyle name="Accent6 21 8" xfId="13438"/>
    <cellStyle name="Accent6 21 9" xfId="14776"/>
    <cellStyle name="Accent6 22" xfId="2154"/>
    <cellStyle name="Accent6 22 10" xfId="15930"/>
    <cellStyle name="Accent6 22 11" xfId="17239"/>
    <cellStyle name="Accent6 22 12" xfId="18288"/>
    <cellStyle name="Accent6 22 2" xfId="7437"/>
    <cellStyle name="Accent6 22 3" xfId="10588"/>
    <cellStyle name="Accent6 22 4" xfId="4743"/>
    <cellStyle name="Accent6 22 5" xfId="11103"/>
    <cellStyle name="Accent6 22 6" xfId="5895"/>
    <cellStyle name="Accent6 22 7" xfId="12124"/>
    <cellStyle name="Accent6 22 8" xfId="13440"/>
    <cellStyle name="Accent6 22 9" xfId="14777"/>
    <cellStyle name="Accent6 23" xfId="2155"/>
    <cellStyle name="Accent6 23 10" xfId="15932"/>
    <cellStyle name="Accent6 23 11" xfId="17240"/>
    <cellStyle name="Accent6 23 12" xfId="18290"/>
    <cellStyle name="Accent6 23 2" xfId="7438"/>
    <cellStyle name="Accent6 23 3" xfId="10589"/>
    <cellStyle name="Accent6 23 4" xfId="4745"/>
    <cellStyle name="Accent6 23 5" xfId="11104"/>
    <cellStyle name="Accent6 23 6" xfId="5906"/>
    <cellStyle name="Accent6 23 7" xfId="12125"/>
    <cellStyle name="Accent6 23 8" xfId="13441"/>
    <cellStyle name="Accent6 23 9" xfId="14778"/>
    <cellStyle name="Accent6 24" xfId="2156"/>
    <cellStyle name="Accent6 24 10" xfId="15933"/>
    <cellStyle name="Accent6 24 11" xfId="17241"/>
    <cellStyle name="Accent6 24 12" xfId="18303"/>
    <cellStyle name="Accent6 24 2" xfId="7439"/>
    <cellStyle name="Accent6 24 3" xfId="10590"/>
    <cellStyle name="Accent6 24 4" xfId="4746"/>
    <cellStyle name="Accent6 24 5" xfId="11105"/>
    <cellStyle name="Accent6 24 6" xfId="5910"/>
    <cellStyle name="Accent6 24 7" xfId="12126"/>
    <cellStyle name="Accent6 24 8" xfId="13449"/>
    <cellStyle name="Accent6 24 9" xfId="14779"/>
    <cellStyle name="Accent6 25" xfId="2157"/>
    <cellStyle name="Accent6 25 10" xfId="15938"/>
    <cellStyle name="Accent6 25 11" xfId="17242"/>
    <cellStyle name="Accent6 25 12" xfId="18304"/>
    <cellStyle name="Accent6 25 2" xfId="7440"/>
    <cellStyle name="Accent6 25 3" xfId="10591"/>
    <cellStyle name="Accent6 25 4" xfId="4747"/>
    <cellStyle name="Accent6 25 5" xfId="11106"/>
    <cellStyle name="Accent6 25 6" xfId="5911"/>
    <cellStyle name="Accent6 25 7" xfId="12127"/>
    <cellStyle name="Accent6 25 8" xfId="13451"/>
    <cellStyle name="Accent6 25 9" xfId="14780"/>
    <cellStyle name="Accent6 26" xfId="2158"/>
    <cellStyle name="Accent6 26 10" xfId="15940"/>
    <cellStyle name="Accent6 26 11" xfId="17244"/>
    <cellStyle name="Accent6 26 12" xfId="18305"/>
    <cellStyle name="Accent6 26 2" xfId="7441"/>
    <cellStyle name="Accent6 26 3" xfId="10592"/>
    <cellStyle name="Accent6 26 4" xfId="4748"/>
    <cellStyle name="Accent6 26 5" xfId="11107"/>
    <cellStyle name="Accent6 26 6" xfId="5912"/>
    <cellStyle name="Accent6 26 7" xfId="12129"/>
    <cellStyle name="Accent6 26 8" xfId="13460"/>
    <cellStyle name="Accent6 26 9" xfId="14781"/>
    <cellStyle name="Accent6 27" xfId="2159"/>
    <cellStyle name="Accent6 27 10" xfId="15941"/>
    <cellStyle name="Accent6 27 11" xfId="17257"/>
    <cellStyle name="Accent6 27 12" xfId="18306"/>
    <cellStyle name="Accent6 27 2" xfId="7442"/>
    <cellStyle name="Accent6 27 3" xfId="10593"/>
    <cellStyle name="Accent6 27 4" xfId="4755"/>
    <cellStyle name="Accent6 27 5" xfId="11108"/>
    <cellStyle name="Accent6 27 6" xfId="5913"/>
    <cellStyle name="Accent6 27 7" xfId="12130"/>
    <cellStyle name="Accent6 27 8" xfId="13468"/>
    <cellStyle name="Accent6 27 9" xfId="14782"/>
    <cellStyle name="Accent6 28" xfId="24808"/>
    <cellStyle name="Accent6 3" xfId="2160"/>
    <cellStyle name="Accent6 3 10" xfId="7444"/>
    <cellStyle name="Accent6 3 11" xfId="7445"/>
    <cellStyle name="Accent6 3 12" xfId="7446"/>
    <cellStyle name="Accent6 3 13" xfId="7447"/>
    <cellStyle name="Accent6 3 14" xfId="7448"/>
    <cellStyle name="Accent6 3 15" xfId="7449"/>
    <cellStyle name="Accent6 3 16" xfId="7450"/>
    <cellStyle name="Accent6 3 17" xfId="7451"/>
    <cellStyle name="Accent6 3 18" xfId="10594"/>
    <cellStyle name="Accent6 3 19" xfId="4762"/>
    <cellStyle name="Accent6 3 2" xfId="2161"/>
    <cellStyle name="Accent6 3 2 10" xfId="15983"/>
    <cellStyle name="Accent6 3 2 11" xfId="17271"/>
    <cellStyle name="Accent6 3 2 12" xfId="18346"/>
    <cellStyle name="Accent6 3 2 2" xfId="7452"/>
    <cellStyle name="Accent6 3 2 3" xfId="10602"/>
    <cellStyle name="Accent6 3 2 4" xfId="4785"/>
    <cellStyle name="Accent6 3 2 5" xfId="11130"/>
    <cellStyle name="Accent6 3 2 6" xfId="5961"/>
    <cellStyle name="Accent6 3 2 7" xfId="12169"/>
    <cellStyle name="Accent6 3 2 8" xfId="13486"/>
    <cellStyle name="Accent6 3 2 9" xfId="14801"/>
    <cellStyle name="Accent6 3 20" xfId="11109"/>
    <cellStyle name="Accent6 3 21" xfId="5914"/>
    <cellStyle name="Accent6 3 22" xfId="12138"/>
    <cellStyle name="Accent6 3 23" xfId="13469"/>
    <cellStyle name="Accent6 3 24" xfId="14783"/>
    <cellStyle name="Accent6 3 25" xfId="15943"/>
    <cellStyle name="Accent6 3 26" xfId="17258"/>
    <cellStyle name="Accent6 3 27" xfId="18308"/>
    <cellStyle name="Accent6 3 3" xfId="2162"/>
    <cellStyle name="Accent6 3 3 10" xfId="15984"/>
    <cellStyle name="Accent6 3 3 11" xfId="17272"/>
    <cellStyle name="Accent6 3 3 12" xfId="18347"/>
    <cellStyle name="Accent6 3 3 2" xfId="7453"/>
    <cellStyle name="Accent6 3 3 3" xfId="10603"/>
    <cellStyle name="Accent6 3 3 4" xfId="4786"/>
    <cellStyle name="Accent6 3 3 5" xfId="11131"/>
    <cellStyle name="Accent6 3 3 6" xfId="5962"/>
    <cellStyle name="Accent6 3 3 7" xfId="12170"/>
    <cellStyle name="Accent6 3 3 8" xfId="13487"/>
    <cellStyle name="Accent6 3 3 9" xfId="14802"/>
    <cellStyle name="Accent6 3 4" xfId="2163"/>
    <cellStyle name="Accent6 3 4 10" xfId="15985"/>
    <cellStyle name="Accent6 3 4 11" xfId="17273"/>
    <cellStyle name="Accent6 3 4 12" xfId="18348"/>
    <cellStyle name="Accent6 3 4 2" xfId="7454"/>
    <cellStyle name="Accent6 3 4 3" xfId="10604"/>
    <cellStyle name="Accent6 3 4 4" xfId="4787"/>
    <cellStyle name="Accent6 3 4 5" xfId="11132"/>
    <cellStyle name="Accent6 3 4 6" xfId="5966"/>
    <cellStyle name="Accent6 3 4 7" xfId="12171"/>
    <cellStyle name="Accent6 3 4 8" xfId="13488"/>
    <cellStyle name="Accent6 3 4 9" xfId="14814"/>
    <cellStyle name="Accent6 3 5" xfId="2164"/>
    <cellStyle name="Accent6 3 5 10" xfId="15987"/>
    <cellStyle name="Accent6 3 5 11" xfId="17274"/>
    <cellStyle name="Accent6 3 5 12" xfId="18349"/>
    <cellStyle name="Accent6 3 5 2" xfId="7455"/>
    <cellStyle name="Accent6 3 5 3" xfId="10605"/>
    <cellStyle name="Accent6 3 5 4" xfId="4788"/>
    <cellStyle name="Accent6 3 5 5" xfId="11133"/>
    <cellStyle name="Accent6 3 5 6" xfId="5967"/>
    <cellStyle name="Accent6 3 5 7" xfId="12172"/>
    <cellStyle name="Accent6 3 5 8" xfId="13489"/>
    <cellStyle name="Accent6 3 5 9" xfId="14815"/>
    <cellStyle name="Accent6 3 6" xfId="2165"/>
    <cellStyle name="Accent6 3 6 10" xfId="15988"/>
    <cellStyle name="Accent6 3 6 11" xfId="17286"/>
    <cellStyle name="Accent6 3 6 12" xfId="18351"/>
    <cellStyle name="Accent6 3 6 2" xfId="7456"/>
    <cellStyle name="Accent6 3 6 3" xfId="10606"/>
    <cellStyle name="Accent6 3 6 4" xfId="4789"/>
    <cellStyle name="Accent6 3 6 5" xfId="11134"/>
    <cellStyle name="Accent6 3 6 6" xfId="5968"/>
    <cellStyle name="Accent6 3 6 7" xfId="12173"/>
    <cellStyle name="Accent6 3 6 8" xfId="13494"/>
    <cellStyle name="Accent6 3 6 9" xfId="14816"/>
    <cellStyle name="Accent6 3 7" xfId="7443"/>
    <cellStyle name="Accent6 3 8" xfId="7458"/>
    <cellStyle name="Accent6 3 9" xfId="7459"/>
    <cellStyle name="Accent6 4" xfId="2166"/>
    <cellStyle name="Accent6 4 10" xfId="7461"/>
    <cellStyle name="Accent6 4 11" xfId="7462"/>
    <cellStyle name="Accent6 4 12" xfId="7463"/>
    <cellStyle name="Accent6 4 13" xfId="7464"/>
    <cellStyle name="Accent6 4 14" xfId="7465"/>
    <cellStyle name="Accent6 4 15" xfId="7466"/>
    <cellStyle name="Accent6 4 16" xfId="7467"/>
    <cellStyle name="Accent6 4 17" xfId="7468"/>
    <cellStyle name="Accent6 4 18" xfId="10610"/>
    <cellStyle name="Accent6 4 19" xfId="4803"/>
    <cellStyle name="Accent6 4 2" xfId="2167"/>
    <cellStyle name="Accent6 4 2 10" xfId="16023"/>
    <cellStyle name="Accent6 4 2 11" xfId="17310"/>
    <cellStyle name="Accent6 4 2 12" xfId="18381"/>
    <cellStyle name="Accent6 4 2 2" xfId="7469"/>
    <cellStyle name="Accent6 4 2 3" xfId="10619"/>
    <cellStyle name="Accent6 4 2 4" xfId="4823"/>
    <cellStyle name="Accent6 4 2 5" xfId="11152"/>
    <cellStyle name="Accent6 4 2 6" xfId="6004"/>
    <cellStyle name="Accent6 4 2 7" xfId="12199"/>
    <cellStyle name="Accent6 4 2 8" xfId="13527"/>
    <cellStyle name="Accent6 4 2 9" xfId="14872"/>
    <cellStyle name="Accent6 4 20" xfId="11138"/>
    <cellStyle name="Accent6 4 21" xfId="5978"/>
    <cellStyle name="Accent6 4 22" xfId="12181"/>
    <cellStyle name="Accent6 4 23" xfId="13502"/>
    <cellStyle name="Accent6 4 24" xfId="14822"/>
    <cellStyle name="Accent6 4 25" xfId="15999"/>
    <cellStyle name="Accent6 4 26" xfId="17291"/>
    <cellStyle name="Accent6 4 27" xfId="18363"/>
    <cellStyle name="Accent6 4 3" xfId="2168"/>
    <cellStyle name="Accent6 4 3 10" xfId="16028"/>
    <cellStyle name="Accent6 4 3 11" xfId="17316"/>
    <cellStyle name="Accent6 4 3 12" xfId="18382"/>
    <cellStyle name="Accent6 4 3 2" xfId="7470"/>
    <cellStyle name="Accent6 4 3 3" xfId="10620"/>
    <cellStyle name="Accent6 4 3 4" xfId="4827"/>
    <cellStyle name="Accent6 4 3 5" xfId="11153"/>
    <cellStyle name="Accent6 4 3 6" xfId="6008"/>
    <cellStyle name="Accent6 4 3 7" xfId="12211"/>
    <cellStyle name="Accent6 4 3 8" xfId="13532"/>
    <cellStyle name="Accent6 4 3 9" xfId="14873"/>
    <cellStyle name="Accent6 4 4" xfId="2169"/>
    <cellStyle name="Accent6 4 4 10" xfId="16029"/>
    <cellStyle name="Accent6 4 4 11" xfId="17322"/>
    <cellStyle name="Accent6 4 4 12" xfId="18383"/>
    <cellStyle name="Accent6 4 4 2" xfId="7471"/>
    <cellStyle name="Accent6 4 4 3" xfId="10621"/>
    <cellStyle name="Accent6 4 4 4" xfId="4828"/>
    <cellStyle name="Accent6 4 4 5" xfId="11154"/>
    <cellStyle name="Accent6 4 4 6" xfId="6009"/>
    <cellStyle name="Accent6 4 4 7" xfId="12212"/>
    <cellStyle name="Accent6 4 4 8" xfId="13533"/>
    <cellStyle name="Accent6 4 4 9" xfId="14874"/>
    <cellStyle name="Accent6 4 5" xfId="2170"/>
    <cellStyle name="Accent6 4 5 10" xfId="16030"/>
    <cellStyle name="Accent6 4 5 11" xfId="17323"/>
    <cellStyle name="Accent6 4 5 12" xfId="18385"/>
    <cellStyle name="Accent6 4 5 2" xfId="7472"/>
    <cellStyle name="Accent6 4 5 3" xfId="10622"/>
    <cellStyle name="Accent6 4 5 4" xfId="4829"/>
    <cellStyle name="Accent6 4 5 5" xfId="11155"/>
    <cellStyle name="Accent6 4 5 6" xfId="6010"/>
    <cellStyle name="Accent6 4 5 7" xfId="12213"/>
    <cellStyle name="Accent6 4 5 8" xfId="13535"/>
    <cellStyle name="Accent6 4 5 9" xfId="14880"/>
    <cellStyle name="Accent6 4 6" xfId="2171"/>
    <cellStyle name="Accent6 4 6 10" xfId="16031"/>
    <cellStyle name="Accent6 4 6 11" xfId="17324"/>
    <cellStyle name="Accent6 4 6 12" xfId="18386"/>
    <cellStyle name="Accent6 4 6 2" xfId="7473"/>
    <cellStyle name="Accent6 4 6 3" xfId="10623"/>
    <cellStyle name="Accent6 4 6 4" xfId="4830"/>
    <cellStyle name="Accent6 4 6 5" xfId="11156"/>
    <cellStyle name="Accent6 4 6 6" xfId="6014"/>
    <cellStyle name="Accent6 4 6 7" xfId="12214"/>
    <cellStyle name="Accent6 4 6 8" xfId="13552"/>
    <cellStyle name="Accent6 4 6 9" xfId="14916"/>
    <cellStyle name="Accent6 4 7" xfId="7460"/>
    <cellStyle name="Accent6 4 8" xfId="7475"/>
    <cellStyle name="Accent6 4 9" xfId="7476"/>
    <cellStyle name="Accent6 5" xfId="2172"/>
    <cellStyle name="Accent6 5 10" xfId="7478"/>
    <cellStyle name="Accent6 5 11" xfId="7479"/>
    <cellStyle name="Accent6 5 12" xfId="7480"/>
    <cellStyle name="Accent6 5 13" xfId="7481"/>
    <cellStyle name="Accent6 5 14" xfId="7482"/>
    <cellStyle name="Accent6 5 15" xfId="7483"/>
    <cellStyle name="Accent6 5 16" xfId="7484"/>
    <cellStyle name="Accent6 5 17" xfId="10627"/>
    <cellStyle name="Accent6 5 18" xfId="4832"/>
    <cellStyle name="Accent6 5 19" xfId="11164"/>
    <cellStyle name="Accent6 5 2" xfId="2173"/>
    <cellStyle name="Accent6 5 2 10" xfId="16061"/>
    <cellStyle name="Accent6 5 2 11" xfId="17373"/>
    <cellStyle name="Accent6 5 2 12" xfId="18445"/>
    <cellStyle name="Accent6 5 2 2" xfId="7485"/>
    <cellStyle name="Accent6 5 2 3" xfId="10635"/>
    <cellStyle name="Accent6 5 2 4" xfId="4850"/>
    <cellStyle name="Accent6 5 2 5" xfId="11189"/>
    <cellStyle name="Accent6 5 2 6" xfId="6083"/>
    <cellStyle name="Accent6 5 2 7" xfId="12274"/>
    <cellStyle name="Accent6 5 2 8" xfId="13630"/>
    <cellStyle name="Accent6 5 2 9" xfId="14948"/>
    <cellStyle name="Accent6 5 20" xfId="6028"/>
    <cellStyle name="Accent6 5 21" xfId="12239"/>
    <cellStyle name="Accent6 5 22" xfId="13584"/>
    <cellStyle name="Accent6 5 23" xfId="14918"/>
    <cellStyle name="Accent6 5 24" xfId="16036"/>
    <cellStyle name="Accent6 5 25" xfId="17353"/>
    <cellStyle name="Accent6 5 26" xfId="18387"/>
    <cellStyle name="Accent6 5 3" xfId="2174"/>
    <cellStyle name="Accent6 5 3 10" xfId="16062"/>
    <cellStyle name="Accent6 5 3 11" xfId="17407"/>
    <cellStyle name="Accent6 5 3 12" xfId="18446"/>
    <cellStyle name="Accent6 5 3 2" xfId="7486"/>
    <cellStyle name="Accent6 5 3 3" xfId="10636"/>
    <cellStyle name="Accent6 5 3 4" xfId="4851"/>
    <cellStyle name="Accent6 5 3 5" xfId="11190"/>
    <cellStyle name="Accent6 5 3 6" xfId="6084"/>
    <cellStyle name="Accent6 5 3 7" xfId="12275"/>
    <cellStyle name="Accent6 5 3 8" xfId="13631"/>
    <cellStyle name="Accent6 5 3 9" xfId="14949"/>
    <cellStyle name="Accent6 5 4" xfId="2175"/>
    <cellStyle name="Accent6 5 4 10" xfId="16063"/>
    <cellStyle name="Accent6 5 4 11" xfId="17413"/>
    <cellStyle name="Accent6 5 4 12" xfId="18447"/>
    <cellStyle name="Accent6 5 4 2" xfId="7487"/>
    <cellStyle name="Accent6 5 4 3" xfId="10637"/>
    <cellStyle name="Accent6 5 4 4" xfId="4852"/>
    <cellStyle name="Accent6 5 4 5" xfId="11191"/>
    <cellStyle name="Accent6 5 4 6" xfId="6085"/>
    <cellStyle name="Accent6 5 4 7" xfId="12276"/>
    <cellStyle name="Accent6 5 4 8" xfId="13632"/>
    <cellStyle name="Accent6 5 4 9" xfId="14951"/>
    <cellStyle name="Accent6 5 5" xfId="2176"/>
    <cellStyle name="Accent6 5 5 10" xfId="16064"/>
    <cellStyle name="Accent6 5 5 11" xfId="17414"/>
    <cellStyle name="Accent6 5 5 12" xfId="18448"/>
    <cellStyle name="Accent6 5 5 2" xfId="7488"/>
    <cellStyle name="Accent6 5 5 3" xfId="10638"/>
    <cellStyle name="Accent6 5 5 4" xfId="4856"/>
    <cellStyle name="Accent6 5 5 5" xfId="11193"/>
    <cellStyle name="Accent6 5 5 6" xfId="6090"/>
    <cellStyle name="Accent6 5 5 7" xfId="12282"/>
    <cellStyle name="Accent6 5 5 8" xfId="13633"/>
    <cellStyle name="Accent6 5 5 9" xfId="14952"/>
    <cellStyle name="Accent6 5 6" xfId="7477"/>
    <cellStyle name="Accent6 5 7" xfId="7490"/>
    <cellStyle name="Accent6 5 8" xfId="7491"/>
    <cellStyle name="Accent6 5 9" xfId="7492"/>
    <cellStyle name="Accent6 6" xfId="2177"/>
    <cellStyle name="Accent6 6 10" xfId="7494"/>
    <cellStyle name="Accent6 6 11" xfId="7495"/>
    <cellStyle name="Accent6 6 12" xfId="7496"/>
    <cellStyle name="Accent6 6 13" xfId="7497"/>
    <cellStyle name="Accent6 6 14" xfId="7498"/>
    <cellStyle name="Accent6 6 15" xfId="7499"/>
    <cellStyle name="Accent6 6 16" xfId="7500"/>
    <cellStyle name="Accent6 6 17" xfId="10643"/>
    <cellStyle name="Accent6 6 18" xfId="4864"/>
    <cellStyle name="Accent6 6 19" xfId="11214"/>
    <cellStyle name="Accent6 6 2" xfId="2178"/>
    <cellStyle name="Accent6 6 2 10" xfId="16118"/>
    <cellStyle name="Accent6 6 2 11" xfId="17424"/>
    <cellStyle name="Accent6 6 2 12" xfId="18484"/>
    <cellStyle name="Accent6 6 2 2" xfId="7501"/>
    <cellStyle name="Accent6 6 2 3" xfId="10651"/>
    <cellStyle name="Accent6 6 2 4" xfId="4881"/>
    <cellStyle name="Accent6 6 2 5" xfId="11226"/>
    <cellStyle name="Accent6 6 2 6" xfId="6164"/>
    <cellStyle name="Accent6 6 2 7" xfId="12352"/>
    <cellStyle name="Accent6 6 2 8" xfId="13671"/>
    <cellStyle name="Accent6 6 2 9" xfId="14966"/>
    <cellStyle name="Accent6 6 20" xfId="6127"/>
    <cellStyle name="Accent6 6 21" xfId="12322"/>
    <cellStyle name="Accent6 6 22" xfId="13657"/>
    <cellStyle name="Accent6 6 23" xfId="14961"/>
    <cellStyle name="Accent6 6 24" xfId="16087"/>
    <cellStyle name="Accent6 6 25" xfId="17416"/>
    <cellStyle name="Accent6 6 26" xfId="18456"/>
    <cellStyle name="Accent6 6 3" xfId="2179"/>
    <cellStyle name="Accent6 6 3 10" xfId="16119"/>
    <cellStyle name="Accent6 6 3 11" xfId="17425"/>
    <cellStyle name="Accent6 6 3 12" xfId="18494"/>
    <cellStyle name="Accent6 6 3 2" xfId="7502"/>
    <cellStyle name="Accent6 6 3 3" xfId="10652"/>
    <cellStyle name="Accent6 6 3 4" xfId="4882"/>
    <cellStyle name="Accent6 6 3 5" xfId="11227"/>
    <cellStyle name="Accent6 6 3 6" xfId="6165"/>
    <cellStyle name="Accent6 6 3 7" xfId="12353"/>
    <cellStyle name="Accent6 6 3 8" xfId="13672"/>
    <cellStyle name="Accent6 6 3 9" xfId="14976"/>
    <cellStyle name="Accent6 6 4" xfId="2180"/>
    <cellStyle name="Accent6 6 4 10" xfId="16124"/>
    <cellStyle name="Accent6 6 4 11" xfId="17426"/>
    <cellStyle name="Accent6 6 4 12" xfId="18495"/>
    <cellStyle name="Accent6 6 4 2" xfId="7503"/>
    <cellStyle name="Accent6 6 4 3" xfId="10653"/>
    <cellStyle name="Accent6 6 4 4" xfId="4886"/>
    <cellStyle name="Accent6 6 4 5" xfId="11228"/>
    <cellStyle name="Accent6 6 4 6" xfId="6166"/>
    <cellStyle name="Accent6 6 4 7" xfId="12355"/>
    <cellStyle name="Accent6 6 4 8" xfId="13673"/>
    <cellStyle name="Accent6 6 4 9" xfId="14977"/>
    <cellStyle name="Accent6 6 5" xfId="2181"/>
    <cellStyle name="Accent6 6 5 10" xfId="16125"/>
    <cellStyle name="Accent6 6 5 11" xfId="17427"/>
    <cellStyle name="Accent6 6 5 12" xfId="18496"/>
    <cellStyle name="Accent6 6 5 2" xfId="7504"/>
    <cellStyle name="Accent6 6 5 3" xfId="10654"/>
    <cellStyle name="Accent6 6 5 4" xfId="4887"/>
    <cellStyle name="Accent6 6 5 5" xfId="11229"/>
    <cellStyle name="Accent6 6 5 6" xfId="6167"/>
    <cellStyle name="Accent6 6 5 7" xfId="12356"/>
    <cellStyle name="Accent6 6 5 8" xfId="13680"/>
    <cellStyle name="Accent6 6 5 9" xfId="14978"/>
    <cellStyle name="Accent6 6 6" xfId="7493"/>
    <cellStyle name="Accent6 6 7" xfId="7506"/>
    <cellStyle name="Accent6 6 8" xfId="7507"/>
    <cellStyle name="Accent6 6 9" xfId="7508"/>
    <cellStyle name="Accent6 7" xfId="2182"/>
    <cellStyle name="Accent6 7 10" xfId="16165"/>
    <cellStyle name="Accent6 7 11" xfId="17443"/>
    <cellStyle name="Accent6 7 12" xfId="18512"/>
    <cellStyle name="Accent6 7 2" xfId="7509"/>
    <cellStyle name="Accent6 7 3" xfId="10659"/>
    <cellStyle name="Accent6 7 4" xfId="4898"/>
    <cellStyle name="Accent6 7 5" xfId="11235"/>
    <cellStyle name="Accent6 7 6" xfId="6190"/>
    <cellStyle name="Accent6 7 7" xfId="12364"/>
    <cellStyle name="Accent6 7 8" xfId="13686"/>
    <cellStyle name="Accent6 7 9" xfId="14984"/>
    <cellStyle name="Accent6 8" xfId="2183"/>
    <cellStyle name="Accent6 8 10" xfId="16166"/>
    <cellStyle name="Accent6 8 11" xfId="17444"/>
    <cellStyle name="Accent6 8 12" xfId="18513"/>
    <cellStyle name="Accent6 8 2" xfId="7510"/>
    <cellStyle name="Accent6 8 3" xfId="10660"/>
    <cellStyle name="Accent6 8 4" xfId="4899"/>
    <cellStyle name="Accent6 8 5" xfId="11236"/>
    <cellStyle name="Accent6 8 6" xfId="6191"/>
    <cellStyle name="Accent6 8 7" xfId="12365"/>
    <cellStyle name="Accent6 8 8" xfId="13687"/>
    <cellStyle name="Accent6 8 9" xfId="14985"/>
    <cellStyle name="Accent6 9" xfId="2184"/>
    <cellStyle name="Accent6 9 10" xfId="16168"/>
    <cellStyle name="Accent6 9 11" xfId="17445"/>
    <cellStyle name="Accent6 9 12" xfId="18514"/>
    <cellStyle name="Accent6 9 2" xfId="7511"/>
    <cellStyle name="Accent6 9 3" xfId="10661"/>
    <cellStyle name="Accent6 9 4" xfId="4900"/>
    <cellStyle name="Accent6 9 5" xfId="11238"/>
    <cellStyle name="Accent6 9 6" xfId="6206"/>
    <cellStyle name="Accent6 9 7" xfId="12367"/>
    <cellStyle name="Accent6 9 8" xfId="13688"/>
    <cellStyle name="Accent6 9 9" xfId="14987"/>
    <cellStyle name="Bad" xfId="31995" builtinId="27" customBuiltin="1"/>
    <cellStyle name="Bad 10" xfId="2185"/>
    <cellStyle name="Bad 10 10" xfId="16185"/>
    <cellStyle name="Bad 10 11" xfId="17446"/>
    <cellStyle name="Bad 10 12" xfId="18515"/>
    <cellStyle name="Bad 10 2" xfId="7512"/>
    <cellStyle name="Bad 10 3" xfId="10662"/>
    <cellStyle name="Bad 10 4" xfId="4904"/>
    <cellStyle name="Bad 10 5" xfId="11239"/>
    <cellStyle name="Bad 10 6" xfId="6207"/>
    <cellStyle name="Bad 10 7" xfId="12368"/>
    <cellStyle name="Bad 10 8" xfId="13689"/>
    <cellStyle name="Bad 10 9" xfId="14988"/>
    <cellStyle name="Bad 11" xfId="2186"/>
    <cellStyle name="Bad 11 10" xfId="16186"/>
    <cellStyle name="Bad 11 11" xfId="17448"/>
    <cellStyle name="Bad 11 12" xfId="18538"/>
    <cellStyle name="Bad 11 2" xfId="7513"/>
    <cellStyle name="Bad 11 3" xfId="10663"/>
    <cellStyle name="Bad 11 4" xfId="4905"/>
    <cellStyle name="Bad 11 5" xfId="11240"/>
    <cellStyle name="Bad 11 6" xfId="6208"/>
    <cellStyle name="Bad 11 7" xfId="12369"/>
    <cellStyle name="Bad 11 8" xfId="13690"/>
    <cellStyle name="Bad 11 9" xfId="14993"/>
    <cellStyle name="Bad 12" xfId="2187"/>
    <cellStyle name="Bad 12 10" xfId="16187"/>
    <cellStyle name="Bad 12 11" xfId="17449"/>
    <cellStyle name="Bad 12 12" xfId="18539"/>
    <cellStyle name="Bad 12 2" xfId="7514"/>
    <cellStyle name="Bad 12 3" xfId="10664"/>
    <cellStyle name="Bad 12 4" xfId="4906"/>
    <cellStyle name="Bad 12 5" xfId="11241"/>
    <cellStyle name="Bad 12 6" xfId="6209"/>
    <cellStyle name="Bad 12 7" xfId="12370"/>
    <cellStyle name="Bad 12 8" xfId="13700"/>
    <cellStyle name="Bad 12 9" xfId="14998"/>
    <cellStyle name="Bad 13" xfId="2188"/>
    <cellStyle name="Bad 13 10" xfId="16198"/>
    <cellStyle name="Bad 13 11" xfId="17454"/>
    <cellStyle name="Bad 13 12" xfId="18540"/>
    <cellStyle name="Bad 13 2" xfId="7515"/>
    <cellStyle name="Bad 13 3" xfId="10665"/>
    <cellStyle name="Bad 13 4" xfId="4910"/>
    <cellStyle name="Bad 13 5" xfId="11242"/>
    <cellStyle name="Bad 13 6" xfId="6210"/>
    <cellStyle name="Bad 13 7" xfId="12371"/>
    <cellStyle name="Bad 13 8" xfId="13701"/>
    <cellStyle name="Bad 13 9" xfId="14999"/>
    <cellStyle name="Bad 14" xfId="2189"/>
    <cellStyle name="Bad 14 10" xfId="16199"/>
    <cellStyle name="Bad 14 11" xfId="17460"/>
    <cellStyle name="Bad 14 12" xfId="18542"/>
    <cellStyle name="Bad 14 2" xfId="7516"/>
    <cellStyle name="Bad 14 3" xfId="10666"/>
    <cellStyle name="Bad 14 4" xfId="4911"/>
    <cellStyle name="Bad 14 5" xfId="11243"/>
    <cellStyle name="Bad 14 6" xfId="6211"/>
    <cellStyle name="Bad 14 7" xfId="12372"/>
    <cellStyle name="Bad 14 8" xfId="13702"/>
    <cellStyle name="Bad 14 9" xfId="15000"/>
    <cellStyle name="Bad 15" xfId="2190"/>
    <cellStyle name="Bad 15 10" xfId="16200"/>
    <cellStyle name="Bad 15 11" xfId="17461"/>
    <cellStyle name="Bad 15 12" xfId="18548"/>
    <cellStyle name="Bad 15 2" xfId="7517"/>
    <cellStyle name="Bad 15 3" xfId="10667"/>
    <cellStyle name="Bad 15 4" xfId="4912"/>
    <cellStyle name="Bad 15 5" xfId="11244"/>
    <cellStyle name="Bad 15 6" xfId="6212"/>
    <cellStyle name="Bad 15 7" xfId="12373"/>
    <cellStyle name="Bad 15 8" xfId="13703"/>
    <cellStyle name="Bad 15 9" xfId="15026"/>
    <cellStyle name="Bad 16" xfId="2191"/>
    <cellStyle name="Bad 16 10" xfId="16203"/>
    <cellStyle name="Bad 16 11" xfId="17462"/>
    <cellStyle name="Bad 16 12" xfId="18549"/>
    <cellStyle name="Bad 16 2" xfId="7518"/>
    <cellStyle name="Bad 16 3" xfId="10668"/>
    <cellStyle name="Bad 16 4" xfId="4916"/>
    <cellStyle name="Bad 16 5" xfId="11249"/>
    <cellStyle name="Bad 16 6" xfId="6230"/>
    <cellStyle name="Bad 16 7" xfId="12383"/>
    <cellStyle name="Bad 16 8" xfId="13705"/>
    <cellStyle name="Bad 16 9" xfId="15027"/>
    <cellStyle name="Bad 17" xfId="2192"/>
    <cellStyle name="Bad 17 10" xfId="16204"/>
    <cellStyle name="Bad 17 11" xfId="17467"/>
    <cellStyle name="Bad 17 12" xfId="18550"/>
    <cellStyle name="Bad 17 2" xfId="7519"/>
    <cellStyle name="Bad 17 3" xfId="10669"/>
    <cellStyle name="Bad 17 4" xfId="4917"/>
    <cellStyle name="Bad 17 5" xfId="11250"/>
    <cellStyle name="Bad 17 6" xfId="6231"/>
    <cellStyle name="Bad 17 7" xfId="12384"/>
    <cellStyle name="Bad 17 8" xfId="13710"/>
    <cellStyle name="Bad 17 9" xfId="15028"/>
    <cellStyle name="Bad 18" xfId="2193"/>
    <cellStyle name="Bad 18 10" xfId="16205"/>
    <cellStyle name="Bad 18 11" xfId="17468"/>
    <cellStyle name="Bad 18 12" xfId="18552"/>
    <cellStyle name="Bad 18 2" xfId="7520"/>
    <cellStyle name="Bad 18 3" xfId="10670"/>
    <cellStyle name="Bad 18 4" xfId="4918"/>
    <cellStyle name="Bad 18 5" xfId="11251"/>
    <cellStyle name="Bad 18 6" xfId="6232"/>
    <cellStyle name="Bad 18 7" xfId="12385"/>
    <cellStyle name="Bad 18 8" xfId="13711"/>
    <cellStyle name="Bad 18 9" xfId="15029"/>
    <cellStyle name="Bad 19" xfId="2194"/>
    <cellStyle name="Bad 19 10" xfId="16206"/>
    <cellStyle name="Bad 19 11" xfId="17469"/>
    <cellStyle name="Bad 19 12" xfId="18553"/>
    <cellStyle name="Bad 19 2" xfId="7521"/>
    <cellStyle name="Bad 19 3" xfId="10671"/>
    <cellStyle name="Bad 19 4" xfId="4922"/>
    <cellStyle name="Bad 19 5" xfId="11252"/>
    <cellStyle name="Bad 19 6" xfId="6233"/>
    <cellStyle name="Bad 19 7" xfId="12386"/>
    <cellStyle name="Bad 19 8" xfId="13712"/>
    <cellStyle name="Bad 19 9" xfId="15034"/>
    <cellStyle name="Bad 2" xfId="2195"/>
    <cellStyle name="Bad 2 10" xfId="7522"/>
    <cellStyle name="Bad 2 11" xfId="7524"/>
    <cellStyle name="Bad 2 12" xfId="7525"/>
    <cellStyle name="Bad 2 13" xfId="7526"/>
    <cellStyle name="Bad 2 14" xfId="7527"/>
    <cellStyle name="Bad 2 15" xfId="7528"/>
    <cellStyle name="Bad 2 16" xfId="7529"/>
    <cellStyle name="Bad 2 17" xfId="7530"/>
    <cellStyle name="Bad 2 18" xfId="7531"/>
    <cellStyle name="Bad 2 19" xfId="7532"/>
    <cellStyle name="Bad 2 2" xfId="2196"/>
    <cellStyle name="Bad 2 2 10" xfId="16226"/>
    <cellStyle name="Bad 2 2 11" xfId="17504"/>
    <cellStyle name="Bad 2 2 12" xfId="18561"/>
    <cellStyle name="Bad 2 2 2" xfId="7533"/>
    <cellStyle name="Bad 2 2 3" xfId="10683"/>
    <cellStyle name="Bad 2 2 4" xfId="4951"/>
    <cellStyle name="Bad 2 2 5" xfId="11285"/>
    <cellStyle name="Bad 2 2 6" xfId="6283"/>
    <cellStyle name="Bad 2 2 7" xfId="12437"/>
    <cellStyle name="Bad 2 2 8" xfId="13761"/>
    <cellStyle name="Bad 2 2 9" xfId="15073"/>
    <cellStyle name="Bad 2 20" xfId="7534"/>
    <cellStyle name="Bad 2 21" xfId="10672"/>
    <cellStyle name="Bad 2 22" xfId="4924"/>
    <cellStyle name="Bad 2 23" xfId="11254"/>
    <cellStyle name="Bad 2 24" xfId="6235"/>
    <cellStyle name="Bad 2 25" xfId="12388"/>
    <cellStyle name="Bad 2 26" xfId="13713"/>
    <cellStyle name="Bad 2 27" xfId="15035"/>
    <cellStyle name="Bad 2 28" xfId="16207"/>
    <cellStyle name="Bad 2 29" xfId="17470"/>
    <cellStyle name="Bad 2 3" xfId="2197"/>
    <cellStyle name="Bad 2 3 10" xfId="16229"/>
    <cellStyle name="Bad 2 3 11" xfId="17505"/>
    <cellStyle name="Bad 2 3 12" xfId="18571"/>
    <cellStyle name="Bad 2 3 2" xfId="7535"/>
    <cellStyle name="Bad 2 3 3" xfId="10685"/>
    <cellStyle name="Bad 2 3 4" xfId="4953"/>
    <cellStyle name="Bad 2 3 5" xfId="11287"/>
    <cellStyle name="Bad 2 3 6" xfId="6293"/>
    <cellStyle name="Bad 2 3 7" xfId="12439"/>
    <cellStyle name="Bad 2 3 8" xfId="13762"/>
    <cellStyle name="Bad 2 3 9" xfId="15074"/>
    <cellStyle name="Bad 2 30" xfId="18554"/>
    <cellStyle name="Bad 2 4" xfId="2198"/>
    <cellStyle name="Bad 2 4 10" xfId="16234"/>
    <cellStyle name="Bad 2 4 11" xfId="17517"/>
    <cellStyle name="Bad 2 4 12" xfId="18572"/>
    <cellStyle name="Bad 2 4 2" xfId="7536"/>
    <cellStyle name="Bad 2 4 3" xfId="10686"/>
    <cellStyle name="Bad 2 4 4" xfId="4962"/>
    <cellStyle name="Bad 2 4 5" xfId="11288"/>
    <cellStyle name="Bad 2 4 6" xfId="6294"/>
    <cellStyle name="Bad 2 4 7" xfId="12440"/>
    <cellStyle name="Bad 2 4 8" xfId="13763"/>
    <cellStyle name="Bad 2 4 9" xfId="15080"/>
    <cellStyle name="Bad 2 5" xfId="2199"/>
    <cellStyle name="Bad 2 5 10" xfId="16235"/>
    <cellStyle name="Bad 2 5 11" xfId="17518"/>
    <cellStyle name="Bad 2 5 12" xfId="18574"/>
    <cellStyle name="Bad 2 5 2" xfId="7537"/>
    <cellStyle name="Bad 2 5 3" xfId="10687"/>
    <cellStyle name="Bad 2 5 4" xfId="4963"/>
    <cellStyle name="Bad 2 5 5" xfId="11289"/>
    <cellStyle name="Bad 2 5 6" xfId="6295"/>
    <cellStyle name="Bad 2 5 7" xfId="12445"/>
    <cellStyle name="Bad 2 5 8" xfId="13764"/>
    <cellStyle name="Bad 2 5 9" xfId="15081"/>
    <cellStyle name="Bad 2 6" xfId="2200"/>
    <cellStyle name="Bad 2 6 10" xfId="16240"/>
    <cellStyle name="Bad 2 6 11" xfId="17519"/>
    <cellStyle name="Bad 2 6 12" xfId="18601"/>
    <cellStyle name="Bad 2 6 2" xfId="7538"/>
    <cellStyle name="Bad 2 6 3" xfId="10688"/>
    <cellStyle name="Bad 2 6 4" xfId="4964"/>
    <cellStyle name="Bad 2 6 5" xfId="11290"/>
    <cellStyle name="Bad 2 6 6" xfId="6296"/>
    <cellStyle name="Bad 2 6 7" xfId="12446"/>
    <cellStyle name="Bad 2 6 8" xfId="13765"/>
    <cellStyle name="Bad 2 6 9" xfId="15082"/>
    <cellStyle name="Bad 2 7" xfId="2201"/>
    <cellStyle name="Bad 2 7 10" xfId="16241"/>
    <cellStyle name="Bad 2 7 11" xfId="17520"/>
    <cellStyle name="Bad 2 7 12" xfId="18605"/>
    <cellStyle name="Bad 2 7 2" xfId="7539"/>
    <cellStyle name="Bad 2 7 3" xfId="10689"/>
    <cellStyle name="Bad 2 7 4" xfId="4965"/>
    <cellStyle name="Bad 2 7 5" xfId="11291"/>
    <cellStyle name="Bad 2 7 6" xfId="6300"/>
    <cellStyle name="Bad 2 7 7" xfId="12447"/>
    <cellStyle name="Bad 2 7 8" xfId="13767"/>
    <cellStyle name="Bad 2 7 9" xfId="15084"/>
    <cellStyle name="Bad 2 8" xfId="2202"/>
    <cellStyle name="Bad 2 8 10" xfId="16243"/>
    <cellStyle name="Bad 2 8 11" xfId="17522"/>
    <cellStyle name="Bad 2 8 12" xfId="18606"/>
    <cellStyle name="Bad 2 8 2" xfId="7540"/>
    <cellStyle name="Bad 2 8 3" xfId="10690"/>
    <cellStyle name="Bad 2 8 4" xfId="4966"/>
    <cellStyle name="Bad 2 8 5" xfId="11292"/>
    <cellStyle name="Bad 2 8 6" xfId="6309"/>
    <cellStyle name="Bad 2 8 7" xfId="12448"/>
    <cellStyle name="Bad 2 8 8" xfId="13799"/>
    <cellStyle name="Bad 2 8 9" xfId="15086"/>
    <cellStyle name="Bad 2 9" xfId="2203"/>
    <cellStyle name="Bad 2 9 10" xfId="16245"/>
    <cellStyle name="Bad 2 9 11" xfId="17540"/>
    <cellStyle name="Bad 2 9 12" xfId="18607"/>
    <cellStyle name="Bad 2 9 2" xfId="7541"/>
    <cellStyle name="Bad 2 9 3" xfId="10691"/>
    <cellStyle name="Bad 2 9 4" xfId="4967"/>
    <cellStyle name="Bad 2 9 5" xfId="11293"/>
    <cellStyle name="Bad 2 9 6" xfId="6310"/>
    <cellStyle name="Bad 2 9 7" xfId="12449"/>
    <cellStyle name="Bad 2 9 8" xfId="13800"/>
    <cellStyle name="Bad 2 9 9" xfId="15087"/>
    <cellStyle name="Bad 20" xfId="2204"/>
    <cellStyle name="Bad 20 10" xfId="16246"/>
    <cellStyle name="Bad 20 11" xfId="17541"/>
    <cellStyle name="Bad 20 12" xfId="18608"/>
    <cellStyle name="Bad 20 2" xfId="7542"/>
    <cellStyle name="Bad 20 3" xfId="10692"/>
    <cellStyle name="Bad 20 4" xfId="4968"/>
    <cellStyle name="Bad 20 5" xfId="11294"/>
    <cellStyle name="Bad 20 6" xfId="6311"/>
    <cellStyle name="Bad 20 7" xfId="12450"/>
    <cellStyle name="Bad 20 8" xfId="13801"/>
    <cellStyle name="Bad 20 9" xfId="15088"/>
    <cellStyle name="Bad 21" xfId="2205"/>
    <cellStyle name="Bad 21 10" xfId="16247"/>
    <cellStyle name="Bad 21 11" xfId="17543"/>
    <cellStyle name="Bad 21 12" xfId="18609"/>
    <cellStyle name="Bad 21 2" xfId="7543"/>
    <cellStyle name="Bad 21 3" xfId="10693"/>
    <cellStyle name="Bad 21 4" xfId="4969"/>
    <cellStyle name="Bad 21 5" xfId="11296"/>
    <cellStyle name="Bad 21 6" xfId="6313"/>
    <cellStyle name="Bad 21 7" xfId="12452"/>
    <cellStyle name="Bad 21 8" xfId="13802"/>
    <cellStyle name="Bad 21 9" xfId="15089"/>
    <cellStyle name="Bad 22" xfId="2206"/>
    <cellStyle name="Bad 22 10" xfId="16248"/>
    <cellStyle name="Bad 22 11" xfId="17544"/>
    <cellStyle name="Bad 22 12" xfId="18610"/>
    <cellStyle name="Bad 22 2" xfId="7544"/>
    <cellStyle name="Bad 22 3" xfId="10694"/>
    <cellStyle name="Bad 22 4" xfId="4970"/>
    <cellStyle name="Bad 22 5" xfId="11313"/>
    <cellStyle name="Bad 22 6" xfId="6355"/>
    <cellStyle name="Bad 22 7" xfId="12484"/>
    <cellStyle name="Bad 22 8" xfId="13804"/>
    <cellStyle name="Bad 22 9" xfId="15090"/>
    <cellStyle name="Bad 23" xfId="2207"/>
    <cellStyle name="Bad 23 10" xfId="16249"/>
    <cellStyle name="Bad 23 11" xfId="17545"/>
    <cellStyle name="Bad 23 12" xfId="18611"/>
    <cellStyle name="Bad 23 2" xfId="7545"/>
    <cellStyle name="Bad 23 3" xfId="10695"/>
    <cellStyle name="Bad 23 4" xfId="4974"/>
    <cellStyle name="Bad 23 5" xfId="11314"/>
    <cellStyle name="Bad 23 6" xfId="6356"/>
    <cellStyle name="Bad 23 7" xfId="12485"/>
    <cellStyle name="Bad 23 8" xfId="13805"/>
    <cellStyle name="Bad 23 9" xfId="15091"/>
    <cellStyle name="Bad 24" xfId="2208"/>
    <cellStyle name="Bad 24 10" xfId="16250"/>
    <cellStyle name="Bad 24 11" xfId="17546"/>
    <cellStyle name="Bad 24 12" xfId="18612"/>
    <cellStyle name="Bad 24 2" xfId="7546"/>
    <cellStyle name="Bad 24 3" xfId="10696"/>
    <cellStyle name="Bad 24 4" xfId="4975"/>
    <cellStyle name="Bad 24 5" xfId="11315"/>
    <cellStyle name="Bad 24 6" xfId="6357"/>
    <cellStyle name="Bad 24 7" xfId="12486"/>
    <cellStyle name="Bad 24 8" xfId="13806"/>
    <cellStyle name="Bad 24 9" xfId="15092"/>
    <cellStyle name="Bad 25" xfId="2209"/>
    <cellStyle name="Bad 25 10" xfId="16259"/>
    <cellStyle name="Bad 25 11" xfId="17547"/>
    <cellStyle name="Bad 25 12" xfId="18613"/>
    <cellStyle name="Bad 25 2" xfId="7547"/>
    <cellStyle name="Bad 25 3" xfId="10697"/>
    <cellStyle name="Bad 25 4" xfId="4976"/>
    <cellStyle name="Bad 25 5" xfId="11316"/>
    <cellStyle name="Bad 25 6" xfId="6358"/>
    <cellStyle name="Bad 25 7" xfId="12487"/>
    <cellStyle name="Bad 25 8" xfId="13807"/>
    <cellStyle name="Bad 25 9" xfId="15098"/>
    <cellStyle name="Bad 26" xfId="2210"/>
    <cellStyle name="Bad 26 10" xfId="16264"/>
    <cellStyle name="Bad 26 11" xfId="17548"/>
    <cellStyle name="Bad 26 12" xfId="18619"/>
    <cellStyle name="Bad 26 2" xfId="7548"/>
    <cellStyle name="Bad 26 3" xfId="10698"/>
    <cellStyle name="Bad 26 4" xfId="4980"/>
    <cellStyle name="Bad 26 5" xfId="11317"/>
    <cellStyle name="Bad 26 6" xfId="6359"/>
    <cellStyle name="Bad 26 7" xfId="12489"/>
    <cellStyle name="Bad 26 8" xfId="13813"/>
    <cellStyle name="Bad 26 9" xfId="15100"/>
    <cellStyle name="Bad 27" xfId="2211"/>
    <cellStyle name="Bad 27 10" xfId="16265"/>
    <cellStyle name="Bad 27 11" xfId="17554"/>
    <cellStyle name="Bad 27 12" xfId="18640"/>
    <cellStyle name="Bad 27 2" xfId="7549"/>
    <cellStyle name="Bad 27 3" xfId="10699"/>
    <cellStyle name="Bad 27 4" xfId="4981"/>
    <cellStyle name="Bad 27 5" xfId="11318"/>
    <cellStyle name="Bad 27 6" xfId="6360"/>
    <cellStyle name="Bad 27 7" xfId="12490"/>
    <cellStyle name="Bad 27 8" xfId="13814"/>
    <cellStyle name="Bad 27 9" xfId="15101"/>
    <cellStyle name="Bad 28" xfId="24809"/>
    <cellStyle name="Bad 3" xfId="2212"/>
    <cellStyle name="Bad 3 10" xfId="7551"/>
    <cellStyle name="Bad 3 11" xfId="7552"/>
    <cellStyle name="Bad 3 12" xfId="7553"/>
    <cellStyle name="Bad 3 13" xfId="7554"/>
    <cellStyle name="Bad 3 14" xfId="7555"/>
    <cellStyle name="Bad 3 15" xfId="7556"/>
    <cellStyle name="Bad 3 16" xfId="7557"/>
    <cellStyle name="Bad 3 17" xfId="7558"/>
    <cellStyle name="Bad 3 18" xfId="10700"/>
    <cellStyle name="Bad 3 19" xfId="4982"/>
    <cellStyle name="Bad 3 2" xfId="2213"/>
    <cellStyle name="Bad 3 2 10" xfId="16298"/>
    <cellStyle name="Bad 3 2 11" xfId="17559"/>
    <cellStyle name="Bad 3 2 12" xfId="18662"/>
    <cellStyle name="Bad 3 2 2" xfId="7559"/>
    <cellStyle name="Bad 3 2 3" xfId="10709"/>
    <cellStyle name="Bad 3 2 4" xfId="5000"/>
    <cellStyle name="Bad 3 2 5" xfId="11334"/>
    <cellStyle name="Bad 3 2 6" xfId="6387"/>
    <cellStyle name="Bad 3 2 7" xfId="12507"/>
    <cellStyle name="Bad 3 2 8" xfId="13828"/>
    <cellStyle name="Bad 3 2 9" xfId="15118"/>
    <cellStyle name="Bad 3 20" xfId="11319"/>
    <cellStyle name="Bad 3 21" xfId="6361"/>
    <cellStyle name="Bad 3 22" xfId="12491"/>
    <cellStyle name="Bad 3 23" xfId="13815"/>
    <cellStyle name="Bad 3 24" xfId="15103"/>
    <cellStyle name="Bad 3 25" xfId="16266"/>
    <cellStyle name="Bad 3 26" xfId="17555"/>
    <cellStyle name="Bad 3 27" xfId="18641"/>
    <cellStyle name="Bad 3 3" xfId="2214"/>
    <cellStyle name="Bad 3 3 10" xfId="16299"/>
    <cellStyle name="Bad 3 3 11" xfId="17567"/>
    <cellStyle name="Bad 3 3 12" xfId="18664"/>
    <cellStyle name="Bad 3 3 2" xfId="7560"/>
    <cellStyle name="Bad 3 3 3" xfId="10710"/>
    <cellStyle name="Bad 3 3 4" xfId="5004"/>
    <cellStyle name="Bad 3 3 5" xfId="11335"/>
    <cellStyle name="Bad 3 3 6" xfId="6388"/>
    <cellStyle name="Bad 3 3 7" xfId="12508"/>
    <cellStyle name="Bad 3 3 8" xfId="13830"/>
    <cellStyle name="Bad 3 3 9" xfId="15119"/>
    <cellStyle name="Bad 3 4" xfId="2215"/>
    <cellStyle name="Bad 3 4 10" xfId="16305"/>
    <cellStyle name="Bad 3 4 11" xfId="17568"/>
    <cellStyle name="Bad 3 4 12" xfId="18665"/>
    <cellStyle name="Bad 3 4 2" xfId="7561"/>
    <cellStyle name="Bad 3 4 3" xfId="10711"/>
    <cellStyle name="Bad 3 4 4" xfId="5005"/>
    <cellStyle name="Bad 3 4 5" xfId="11336"/>
    <cellStyle name="Bad 3 4 6" xfId="6389"/>
    <cellStyle name="Bad 3 4 7" xfId="12509"/>
    <cellStyle name="Bad 3 4 8" xfId="13831"/>
    <cellStyle name="Bad 3 4 9" xfId="15122"/>
    <cellStyle name="Bad 3 5" xfId="2216"/>
    <cellStyle name="Bad 3 5 10" xfId="16334"/>
    <cellStyle name="Bad 3 5 11" xfId="17569"/>
    <cellStyle name="Bad 3 5 12" xfId="18666"/>
    <cellStyle name="Bad 3 5 2" xfId="7562"/>
    <cellStyle name="Bad 3 5 3" xfId="10712"/>
    <cellStyle name="Bad 3 5 4" xfId="5006"/>
    <cellStyle name="Bad 3 5 5" xfId="11337"/>
    <cellStyle name="Bad 3 5 6" xfId="6390"/>
    <cellStyle name="Bad 3 5 7" xfId="12510"/>
    <cellStyle name="Bad 3 5 8" xfId="13833"/>
    <cellStyle name="Bad 3 5 9" xfId="15123"/>
    <cellStyle name="Bad 3 6" xfId="2217"/>
    <cellStyle name="Bad 3 6 10" xfId="16335"/>
    <cellStyle name="Bad 3 6 11" xfId="17571"/>
    <cellStyle name="Bad 3 6 12" xfId="18667"/>
    <cellStyle name="Bad 3 6 2" xfId="7563"/>
    <cellStyle name="Bad 3 6 3" xfId="10713"/>
    <cellStyle name="Bad 3 6 4" xfId="5010"/>
    <cellStyle name="Bad 3 6 5" xfId="11343"/>
    <cellStyle name="Bad 3 6 6" xfId="6407"/>
    <cellStyle name="Bad 3 6 7" xfId="12516"/>
    <cellStyle name="Bad 3 6 8" xfId="13834"/>
    <cellStyle name="Bad 3 6 9" xfId="15124"/>
    <cellStyle name="Bad 3 7" xfId="7550"/>
    <cellStyle name="Bad 3 8" xfId="7565"/>
    <cellStyle name="Bad 3 9" xfId="7566"/>
    <cellStyle name="Bad 4" xfId="2218"/>
    <cellStyle name="Bad 4 10" xfId="7568"/>
    <cellStyle name="Bad 4 11" xfId="7569"/>
    <cellStyle name="Bad 4 12" xfId="7570"/>
    <cellStyle name="Bad 4 13" xfId="7571"/>
    <cellStyle name="Bad 4 14" xfId="7572"/>
    <cellStyle name="Bad 4 15" xfId="7573"/>
    <cellStyle name="Bad 4 16" xfId="7574"/>
    <cellStyle name="Bad 4 17" xfId="7575"/>
    <cellStyle name="Bad 4 18" xfId="10717"/>
    <cellStyle name="Bad 4 19" xfId="5017"/>
    <cellStyle name="Bad 4 2" xfId="2219"/>
    <cellStyle name="Bad 4 2 10" xfId="16346"/>
    <cellStyle name="Bad 4 2 11" xfId="17592"/>
    <cellStyle name="Bad 4 2 12" xfId="18678"/>
    <cellStyle name="Bad 4 2 2" xfId="7576"/>
    <cellStyle name="Bad 4 2 3" xfId="10724"/>
    <cellStyle name="Bad 4 2 4" xfId="5036"/>
    <cellStyle name="Bad 4 2 5" xfId="11361"/>
    <cellStyle name="Bad 4 2 6" xfId="6457"/>
    <cellStyle name="Bad 4 2 7" xfId="12537"/>
    <cellStyle name="Bad 4 2 8" xfId="13855"/>
    <cellStyle name="Bad 4 2 9" xfId="15170"/>
    <cellStyle name="Bad 4 20" xfId="11348"/>
    <cellStyle name="Bad 4 21" xfId="6420"/>
    <cellStyle name="Bad 4 22" xfId="12522"/>
    <cellStyle name="Bad 4 23" xfId="13839"/>
    <cellStyle name="Bad 4 24" xfId="15141"/>
    <cellStyle name="Bad 4 25" xfId="16336"/>
    <cellStyle name="Bad 4 26" xfId="17572"/>
    <cellStyle name="Bad 4 27" xfId="18669"/>
    <cellStyle name="Bad 4 3" xfId="2220"/>
    <cellStyle name="Bad 4 3 10" xfId="16347"/>
    <cellStyle name="Bad 4 3 11" xfId="17593"/>
    <cellStyle name="Bad 4 3 12" xfId="18679"/>
    <cellStyle name="Bad 4 3 2" xfId="7577"/>
    <cellStyle name="Bad 4 3 3" xfId="10725"/>
    <cellStyle name="Bad 4 3 4" xfId="5037"/>
    <cellStyle name="Bad 4 3 5" xfId="11363"/>
    <cellStyle name="Bad 4 3 6" xfId="6460"/>
    <cellStyle name="Bad 4 3 7" xfId="12540"/>
    <cellStyle name="Bad 4 3 8" xfId="13856"/>
    <cellStyle name="Bad 4 3 9" xfId="15171"/>
    <cellStyle name="Bad 4 4" xfId="2221"/>
    <cellStyle name="Bad 4 4 10" xfId="16348"/>
    <cellStyle name="Bad 4 4 11" xfId="17594"/>
    <cellStyle name="Bad 4 4 12" xfId="18684"/>
    <cellStyle name="Bad 4 4 2" xfId="7578"/>
    <cellStyle name="Bad 4 4 3" xfId="10726"/>
    <cellStyle name="Bad 4 4 4" xfId="5038"/>
    <cellStyle name="Bad 4 4 5" xfId="11364"/>
    <cellStyle name="Bad 4 4 6" xfId="6461"/>
    <cellStyle name="Bad 4 4 7" xfId="12541"/>
    <cellStyle name="Bad 4 4 8" xfId="13870"/>
    <cellStyle name="Bad 4 4 9" xfId="15172"/>
    <cellStyle name="Bad 4 5" xfId="2222"/>
    <cellStyle name="Bad 4 5 10" xfId="16349"/>
    <cellStyle name="Bad 4 5 11" xfId="17595"/>
    <cellStyle name="Bad 4 5 12" xfId="18685"/>
    <cellStyle name="Bad 4 5 2" xfId="7579"/>
    <cellStyle name="Bad 4 5 3" xfId="10727"/>
    <cellStyle name="Bad 4 5 4" xfId="5039"/>
    <cellStyle name="Bad 4 5 5" xfId="11365"/>
    <cellStyle name="Bad 4 5 6" xfId="6462"/>
    <cellStyle name="Bad 4 5 7" xfId="12542"/>
    <cellStyle name="Bad 4 5 8" xfId="13871"/>
    <cellStyle name="Bad 4 5 9" xfId="15174"/>
    <cellStyle name="Bad 4 6" xfId="2223"/>
    <cellStyle name="Bad 4 6 10" xfId="16350"/>
    <cellStyle name="Bad 4 6 11" xfId="17596"/>
    <cellStyle name="Bad 4 6 12" xfId="18688"/>
    <cellStyle name="Bad 4 6 2" xfId="7580"/>
    <cellStyle name="Bad 4 6 3" xfId="10728"/>
    <cellStyle name="Bad 4 6 4" xfId="5041"/>
    <cellStyle name="Bad 4 6 5" xfId="11366"/>
    <cellStyle name="Bad 4 6 6" xfId="6463"/>
    <cellStyle name="Bad 4 6 7" xfId="12543"/>
    <cellStyle name="Bad 4 6 8" xfId="13876"/>
    <cellStyle name="Bad 4 6 9" xfId="15175"/>
    <cellStyle name="Bad 4 7" xfId="7567"/>
    <cellStyle name="Bad 4 8" xfId="7582"/>
    <cellStyle name="Bad 4 9" xfId="7583"/>
    <cellStyle name="Bad 5" xfId="2224"/>
    <cellStyle name="Bad 5 10" xfId="7585"/>
    <cellStyle name="Bad 5 11" xfId="7586"/>
    <cellStyle name="Bad 5 12" xfId="7587"/>
    <cellStyle name="Bad 5 13" xfId="7588"/>
    <cellStyle name="Bad 5 14" xfId="7589"/>
    <cellStyle name="Bad 5 15" xfId="7590"/>
    <cellStyle name="Bad 5 16" xfId="7591"/>
    <cellStyle name="Bad 5 17" xfId="10732"/>
    <cellStyle name="Bad 5 18" xfId="5057"/>
    <cellStyle name="Bad 5 19" xfId="11374"/>
    <cellStyle name="Bad 5 2" xfId="2225"/>
    <cellStyle name="Bad 5 2 10" xfId="16377"/>
    <cellStyle name="Bad 5 2 11" xfId="17628"/>
    <cellStyle name="Bad 5 2 12" xfId="18724"/>
    <cellStyle name="Bad 5 2 2" xfId="7592"/>
    <cellStyle name="Bad 5 2 3" xfId="10740"/>
    <cellStyle name="Bad 5 2 4" xfId="5079"/>
    <cellStyle name="Bad 5 2 5" xfId="11397"/>
    <cellStyle name="Bad 5 2 6" xfId="6523"/>
    <cellStyle name="Bad 5 2 7" xfId="12592"/>
    <cellStyle name="Bad 5 2 8" xfId="13903"/>
    <cellStyle name="Bad 5 2 9" xfId="15217"/>
    <cellStyle name="Bad 5 20" xfId="6481"/>
    <cellStyle name="Bad 5 21" xfId="12564"/>
    <cellStyle name="Bad 5 22" xfId="13900"/>
    <cellStyle name="Bad 5 23" xfId="15198"/>
    <cellStyle name="Bad 5 24" xfId="16361"/>
    <cellStyle name="Bad 5 25" xfId="17606"/>
    <cellStyle name="Bad 5 26" xfId="18690"/>
    <cellStyle name="Bad 5 3" xfId="2226"/>
    <cellStyle name="Bad 5 3 10" xfId="16378"/>
    <cellStyle name="Bad 5 3 11" xfId="17629"/>
    <cellStyle name="Bad 5 3 12" xfId="18725"/>
    <cellStyle name="Bad 5 3 2" xfId="7593"/>
    <cellStyle name="Bad 5 3 3" xfId="10741"/>
    <cellStyle name="Bad 5 3 4" xfId="5080"/>
    <cellStyle name="Bad 5 3 5" xfId="11398"/>
    <cellStyle name="Bad 5 3 6" xfId="6524"/>
    <cellStyle name="Bad 5 3 7" xfId="12593"/>
    <cellStyle name="Bad 5 3 8" xfId="13905"/>
    <cellStyle name="Bad 5 3 9" xfId="15219"/>
    <cellStyle name="Bad 5 4" xfId="2227"/>
    <cellStyle name="Bad 5 4 10" xfId="16380"/>
    <cellStyle name="Bad 5 4 11" xfId="17631"/>
    <cellStyle name="Bad 5 4 12" xfId="18727"/>
    <cellStyle name="Bad 5 4 2" xfId="7594"/>
    <cellStyle name="Bad 5 4 3" xfId="10742"/>
    <cellStyle name="Bad 5 4 4" xfId="5081"/>
    <cellStyle name="Bad 5 4 5" xfId="11399"/>
    <cellStyle name="Bad 5 4 6" xfId="6528"/>
    <cellStyle name="Bad 5 4 7" xfId="12594"/>
    <cellStyle name="Bad 5 4 8" xfId="13927"/>
    <cellStyle name="Bad 5 4 9" xfId="15234"/>
    <cellStyle name="Bad 5 5" xfId="2228"/>
    <cellStyle name="Bad 5 5 10" xfId="16394"/>
    <cellStyle name="Bad 5 5 11" xfId="17657"/>
    <cellStyle name="Bad 5 5 12" xfId="18728"/>
    <cellStyle name="Bad 5 5 2" xfId="7595"/>
    <cellStyle name="Bad 5 5 3" xfId="10743"/>
    <cellStyle name="Bad 5 5 4" xfId="5082"/>
    <cellStyle name="Bad 5 5 5" xfId="11400"/>
    <cellStyle name="Bad 5 5 6" xfId="6536"/>
    <cellStyle name="Bad 5 5 7" xfId="12596"/>
    <cellStyle name="Bad 5 5 8" xfId="13928"/>
    <cellStyle name="Bad 5 5 9" xfId="15235"/>
    <cellStyle name="Bad 5 6" xfId="7584"/>
    <cellStyle name="Bad 5 7" xfId="7597"/>
    <cellStyle name="Bad 5 8" xfId="7598"/>
    <cellStyle name="Bad 5 9" xfId="7599"/>
    <cellStyle name="Bad 6" xfId="2229"/>
    <cellStyle name="Bad 6 10" xfId="7601"/>
    <cellStyle name="Bad 6 11" xfId="7602"/>
    <cellStyle name="Bad 6 12" xfId="7603"/>
    <cellStyle name="Bad 6 13" xfId="7604"/>
    <cellStyle name="Bad 6 14" xfId="7605"/>
    <cellStyle name="Bad 6 15" xfId="7606"/>
    <cellStyle name="Bad 6 16" xfId="7607"/>
    <cellStyle name="Bad 6 17" xfId="10748"/>
    <cellStyle name="Bad 6 18" xfId="5100"/>
    <cellStyle name="Bad 6 19" xfId="11422"/>
    <cellStyle name="Bad 6 2" xfId="2230"/>
    <cellStyle name="Bad 6 2 10" xfId="16425"/>
    <cellStyle name="Bad 6 2 11" xfId="17680"/>
    <cellStyle name="Bad 6 2 12" xfId="18753"/>
    <cellStyle name="Bad 6 2 2" xfId="7608"/>
    <cellStyle name="Bad 6 2 3" xfId="10755"/>
    <cellStyle name="Bad 6 2 4" xfId="5121"/>
    <cellStyle name="Bad 6 2 5" xfId="11435"/>
    <cellStyle name="Bad 6 2 6" xfId="6597"/>
    <cellStyle name="Bad 6 2 7" xfId="12638"/>
    <cellStyle name="Bad 6 2 8" xfId="13970"/>
    <cellStyle name="Bad 6 2 9" xfId="15255"/>
    <cellStyle name="Bad 6 20" xfId="6573"/>
    <cellStyle name="Bad 6 21" xfId="12619"/>
    <cellStyle name="Bad 6 22" xfId="13937"/>
    <cellStyle name="Bad 6 23" xfId="15240"/>
    <cellStyle name="Bad 6 24" xfId="16399"/>
    <cellStyle name="Bad 6 25" xfId="17672"/>
    <cellStyle name="Bad 6 26" xfId="18729"/>
    <cellStyle name="Bad 6 3" xfId="2231"/>
    <cellStyle name="Bad 6 3 10" xfId="16427"/>
    <cellStyle name="Bad 6 3 11" xfId="17681"/>
    <cellStyle name="Bad 6 3 12" xfId="18754"/>
    <cellStyle name="Bad 6 3 2" xfId="7609"/>
    <cellStyle name="Bad 6 3 3" xfId="10756"/>
    <cellStyle name="Bad 6 3 4" xfId="5122"/>
    <cellStyle name="Bad 6 3 5" xfId="11437"/>
    <cellStyle name="Bad 6 3 6" xfId="6599"/>
    <cellStyle name="Bad 6 3 7" xfId="12640"/>
    <cellStyle name="Bad 6 3 8" xfId="13971"/>
    <cellStyle name="Bad 6 3 9" xfId="15256"/>
    <cellStyle name="Bad 6 4" xfId="2232"/>
    <cellStyle name="Bad 6 4 10" xfId="16428"/>
    <cellStyle name="Bad 6 4 11" xfId="17682"/>
    <cellStyle name="Bad 6 4 12" xfId="18755"/>
    <cellStyle name="Bad 6 4 2" xfId="7610"/>
    <cellStyle name="Bad 6 4 3" xfId="10757"/>
    <cellStyle name="Bad 6 4 4" xfId="5123"/>
    <cellStyle name="Bad 6 4 5" xfId="11438"/>
    <cellStyle name="Bad 6 4 6" xfId="6600"/>
    <cellStyle name="Bad 6 4 7" xfId="12655"/>
    <cellStyle name="Bad 6 4 8" xfId="13972"/>
    <cellStyle name="Bad 6 4 9" xfId="15257"/>
    <cellStyle name="Bad 6 5" xfId="2233"/>
    <cellStyle name="Bad 6 5 10" xfId="16429"/>
    <cellStyle name="Bad 6 5 11" xfId="17683"/>
    <cellStyle name="Bad 6 5 12" xfId="18765"/>
    <cellStyle name="Bad 6 5 2" xfId="7611"/>
    <cellStyle name="Bad 6 5 3" xfId="10758"/>
    <cellStyle name="Bad 6 5 4" xfId="5124"/>
    <cellStyle name="Bad 6 5 5" xfId="11439"/>
    <cellStyle name="Bad 6 5 6" xfId="6601"/>
    <cellStyle name="Bad 6 5 7" xfId="12656"/>
    <cellStyle name="Bad 6 5 8" xfId="13973"/>
    <cellStyle name="Bad 6 5 9" xfId="15263"/>
    <cellStyle name="Bad 6 6" xfId="7600"/>
    <cellStyle name="Bad 6 7" xfId="7613"/>
    <cellStyle name="Bad 6 8" xfId="7614"/>
    <cellStyle name="Bad 6 9" xfId="7615"/>
    <cellStyle name="Bad 7" xfId="2234"/>
    <cellStyle name="Bad 7 10" xfId="16458"/>
    <cellStyle name="Bad 7 11" xfId="17690"/>
    <cellStyle name="Bad 7 12" xfId="18768"/>
    <cellStyle name="Bad 7 2" xfId="7616"/>
    <cellStyle name="Bad 7 3" xfId="10761"/>
    <cellStyle name="Bad 7 4" xfId="5129"/>
    <cellStyle name="Bad 7 5" xfId="11443"/>
    <cellStyle name="Bad 7 6" xfId="6613"/>
    <cellStyle name="Bad 7 7" xfId="12661"/>
    <cellStyle name="Bad 7 8" xfId="13982"/>
    <cellStyle name="Bad 7 9" xfId="15267"/>
    <cellStyle name="Bad 8" xfId="2235"/>
    <cellStyle name="Bad 8 10" xfId="16459"/>
    <cellStyle name="Bad 8 11" xfId="17692"/>
    <cellStyle name="Bad 8 12" xfId="18769"/>
    <cellStyle name="Bad 8 2" xfId="7617"/>
    <cellStyle name="Bad 8 3" xfId="10762"/>
    <cellStyle name="Bad 8 4" xfId="5133"/>
    <cellStyle name="Bad 8 5" xfId="11449"/>
    <cellStyle name="Bad 8 6" xfId="6630"/>
    <cellStyle name="Bad 8 7" xfId="12668"/>
    <cellStyle name="Bad 8 8" xfId="13983"/>
    <cellStyle name="Bad 8 9" xfId="15268"/>
    <cellStyle name="Bad 9" xfId="2236"/>
    <cellStyle name="Bad 9 10" xfId="16460"/>
    <cellStyle name="Bad 9 11" xfId="17693"/>
    <cellStyle name="Bad 9 12" xfId="18774"/>
    <cellStyle name="Bad 9 2" xfId="7618"/>
    <cellStyle name="Bad 9 3" xfId="10763"/>
    <cellStyle name="Bad 9 4" xfId="5134"/>
    <cellStyle name="Bad 9 5" xfId="11450"/>
    <cellStyle name="Bad 9 6" xfId="6634"/>
    <cellStyle name="Bad 9 7" xfId="12669"/>
    <cellStyle name="Bad 9 8" xfId="13984"/>
    <cellStyle name="Bad 9 9" xfId="15269"/>
    <cellStyle name="Calculation" xfId="31999" builtinId="22" customBuiltin="1"/>
    <cellStyle name="Calculation 10" xfId="2237"/>
    <cellStyle name="Calculation 10 10" xfId="16462"/>
    <cellStyle name="Calculation 10 11" xfId="17694"/>
    <cellStyle name="Calculation 10 12" xfId="18775"/>
    <cellStyle name="Calculation 10 2" xfId="7619"/>
    <cellStyle name="Calculation 10 3" xfId="10764"/>
    <cellStyle name="Calculation 10 4" xfId="5135"/>
    <cellStyle name="Calculation 10 5" xfId="11451"/>
    <cellStyle name="Calculation 10 6" xfId="6642"/>
    <cellStyle name="Calculation 10 7" xfId="12670"/>
    <cellStyle name="Calculation 10 8" xfId="13985"/>
    <cellStyle name="Calculation 10 9" xfId="15270"/>
    <cellStyle name="Calculation 11" xfId="2238"/>
    <cellStyle name="Calculation 11 10" xfId="16463"/>
    <cellStyle name="Calculation 11 11" xfId="17695"/>
    <cellStyle name="Calculation 11 12" xfId="18776"/>
    <cellStyle name="Calculation 11 2" xfId="7620"/>
    <cellStyle name="Calculation 11 3" xfId="10765"/>
    <cellStyle name="Calculation 11 4" xfId="5139"/>
    <cellStyle name="Calculation 11 5" xfId="11453"/>
    <cellStyle name="Calculation 11 6" xfId="6644"/>
    <cellStyle name="Calculation 11 7" xfId="12672"/>
    <cellStyle name="Calculation 11 8" xfId="13986"/>
    <cellStyle name="Calculation 11 9" xfId="15272"/>
    <cellStyle name="Calculation 12" xfId="2239"/>
    <cellStyle name="Calculation 12 10" xfId="16464"/>
    <cellStyle name="Calculation 12 11" xfId="17696"/>
    <cellStyle name="Calculation 12 12" xfId="18777"/>
    <cellStyle name="Calculation 12 2" xfId="7621"/>
    <cellStyle name="Calculation 12 3" xfId="10766"/>
    <cellStyle name="Calculation 12 4" xfId="5140"/>
    <cellStyle name="Calculation 12 5" xfId="11454"/>
    <cellStyle name="Calculation 12 6" xfId="6645"/>
    <cellStyle name="Calculation 12 7" xfId="12673"/>
    <cellStyle name="Calculation 12 8" xfId="13987"/>
    <cellStyle name="Calculation 12 9" xfId="15273"/>
    <cellStyle name="Calculation 13" xfId="2240"/>
    <cellStyle name="Calculation 13 10" xfId="16465"/>
    <cellStyle name="Calculation 13 11" xfId="17698"/>
    <cellStyle name="Calculation 13 12" xfId="18784"/>
    <cellStyle name="Calculation 13 2" xfId="7622"/>
    <cellStyle name="Calculation 13 3" xfId="10767"/>
    <cellStyle name="Calculation 13 4" xfId="5141"/>
    <cellStyle name="Calculation 13 5" xfId="11455"/>
    <cellStyle name="Calculation 13 6" xfId="6650"/>
    <cellStyle name="Calculation 13 7" xfId="12674"/>
    <cellStyle name="Calculation 13 8" xfId="13988"/>
    <cellStyle name="Calculation 13 9" xfId="15278"/>
    <cellStyle name="Calculation 14" xfId="2241"/>
    <cellStyle name="Calculation 14 10" xfId="16466"/>
    <cellStyle name="Calculation 14 11" xfId="17699"/>
    <cellStyle name="Calculation 14 12" xfId="18785"/>
    <cellStyle name="Calculation 14 2" xfId="7623"/>
    <cellStyle name="Calculation 14 3" xfId="10768"/>
    <cellStyle name="Calculation 14 4" xfId="5145"/>
    <cellStyle name="Calculation 14 5" xfId="11456"/>
    <cellStyle name="Calculation 14 6" xfId="6658"/>
    <cellStyle name="Calculation 14 7" xfId="12675"/>
    <cellStyle name="Calculation 14 8" xfId="13994"/>
    <cellStyle name="Calculation 14 9" xfId="15279"/>
    <cellStyle name="Calculation 15" xfId="2242"/>
    <cellStyle name="Calculation 15 10" xfId="16476"/>
    <cellStyle name="Calculation 15 11" xfId="17704"/>
    <cellStyle name="Calculation 15 12" xfId="18790"/>
    <cellStyle name="Calculation 15 2" xfId="7624"/>
    <cellStyle name="Calculation 15 3" xfId="10769"/>
    <cellStyle name="Calculation 15 4" xfId="5146"/>
    <cellStyle name="Calculation 15 5" xfId="11457"/>
    <cellStyle name="Calculation 15 6" xfId="6659"/>
    <cellStyle name="Calculation 15 7" xfId="12676"/>
    <cellStyle name="Calculation 15 8" xfId="13995"/>
    <cellStyle name="Calculation 15 9" xfId="15280"/>
    <cellStyle name="Calculation 16" xfId="2243"/>
    <cellStyle name="Calculation 16 10" xfId="16491"/>
    <cellStyle name="Calculation 16 11" xfId="17705"/>
    <cellStyle name="Calculation 16 12" xfId="18792"/>
    <cellStyle name="Calculation 16 2" xfId="7625"/>
    <cellStyle name="Calculation 16 3" xfId="10770"/>
    <cellStyle name="Calculation 16 4" xfId="5147"/>
    <cellStyle name="Calculation 16 5" xfId="11458"/>
    <cellStyle name="Calculation 16 6" xfId="6660"/>
    <cellStyle name="Calculation 16 7" xfId="12677"/>
    <cellStyle name="Calculation 16 8" xfId="13996"/>
    <cellStyle name="Calculation 16 9" xfId="15281"/>
    <cellStyle name="Calculation 17" xfId="2244"/>
    <cellStyle name="Calculation 17 10" xfId="16492"/>
    <cellStyle name="Calculation 17 11" xfId="17706"/>
    <cellStyle name="Calculation 17 12" xfId="18793"/>
    <cellStyle name="Calculation 17 2" xfId="7626"/>
    <cellStyle name="Calculation 17 3" xfId="10771"/>
    <cellStyle name="Calculation 17 4" xfId="5151"/>
    <cellStyle name="Calculation 17 5" xfId="11459"/>
    <cellStyle name="Calculation 17 6" xfId="6661"/>
    <cellStyle name="Calculation 17 7" xfId="12678"/>
    <cellStyle name="Calculation 17 8" xfId="13997"/>
    <cellStyle name="Calculation 17 9" xfId="15297"/>
    <cellStyle name="Calculation 18" xfId="2245"/>
    <cellStyle name="Calculation 18 10" xfId="16494"/>
    <cellStyle name="Calculation 18 11" xfId="17707"/>
    <cellStyle name="Calculation 18 12" xfId="18808"/>
    <cellStyle name="Calculation 18 2" xfId="7627"/>
    <cellStyle name="Calculation 18 3" xfId="10772"/>
    <cellStyle name="Calculation 18 4" xfId="5152"/>
    <cellStyle name="Calculation 18 5" xfId="11464"/>
    <cellStyle name="Calculation 18 6" xfId="6670"/>
    <cellStyle name="Calculation 18 7" xfId="12684"/>
    <cellStyle name="Calculation 18 8" xfId="13999"/>
    <cellStyle name="Calculation 18 9" xfId="15298"/>
    <cellStyle name="Calculation 19" xfId="2246"/>
    <cellStyle name="Calculation 19 10" xfId="16495"/>
    <cellStyle name="Calculation 19 11" xfId="17709"/>
    <cellStyle name="Calculation 19 12" xfId="18809"/>
    <cellStyle name="Calculation 19 2" xfId="7628"/>
    <cellStyle name="Calculation 19 3" xfId="10773"/>
    <cellStyle name="Calculation 19 4" xfId="5153"/>
    <cellStyle name="Calculation 19 5" xfId="11465"/>
    <cellStyle name="Calculation 19 6" xfId="6671"/>
    <cellStyle name="Calculation 19 7" xfId="12685"/>
    <cellStyle name="Calculation 19 8" xfId="14000"/>
    <cellStyle name="Calculation 19 9" xfId="15312"/>
    <cellStyle name="Calculation 2" xfId="2247"/>
    <cellStyle name="Calculation 2 10" xfId="7629"/>
    <cellStyle name="Calculation 2 11" xfId="7631"/>
    <cellStyle name="Calculation 2 12" xfId="7632"/>
    <cellStyle name="Calculation 2 13" xfId="7633"/>
    <cellStyle name="Calculation 2 14" xfId="7634"/>
    <cellStyle name="Calculation 2 15" xfId="7635"/>
    <cellStyle name="Calculation 2 16" xfId="7636"/>
    <cellStyle name="Calculation 2 17" xfId="7637"/>
    <cellStyle name="Calculation 2 18" xfId="7638"/>
    <cellStyle name="Calculation 2 19" xfId="7639"/>
    <cellStyle name="Calculation 2 2" xfId="2248"/>
    <cellStyle name="Calculation 2 2 10" xfId="16508"/>
    <cellStyle name="Calculation 2 2 11" xfId="17744"/>
    <cellStyle name="Calculation 2 2 12" xfId="18817"/>
    <cellStyle name="Calculation 2 2 2" xfId="7640"/>
    <cellStyle name="Calculation 2 2 3" xfId="10783"/>
    <cellStyle name="Calculation 2 2 4" xfId="5177"/>
    <cellStyle name="Calculation 2 2 5" xfId="11482"/>
    <cellStyle name="Calculation 2 2 6" xfId="6693"/>
    <cellStyle name="Calculation 2 2 7" xfId="12703"/>
    <cellStyle name="Calculation 2 2 8" xfId="14040"/>
    <cellStyle name="Calculation 2 2 9" xfId="15342"/>
    <cellStyle name="Calculation 2 20" xfId="7641"/>
    <cellStyle name="Calculation 2 21" xfId="10774"/>
    <cellStyle name="Calculation 2 22" xfId="5157"/>
    <cellStyle name="Calculation 2 23" xfId="11466"/>
    <cellStyle name="Calculation 2 24" xfId="6672"/>
    <cellStyle name="Calculation 2 25" xfId="12686"/>
    <cellStyle name="Calculation 2 26" xfId="14001"/>
    <cellStyle name="Calculation 2 27" xfId="15313"/>
    <cellStyle name="Calculation 2 28" xfId="16496"/>
    <cellStyle name="Calculation 2 29" xfId="17710"/>
    <cellStyle name="Calculation 2 3" xfId="2249"/>
    <cellStyle name="Calculation 2 3 10" xfId="16510"/>
    <cellStyle name="Calculation 2 3 11" xfId="17745"/>
    <cellStyle name="Calculation 2 3 12" xfId="18818"/>
    <cellStyle name="Calculation 2 3 2" xfId="7642"/>
    <cellStyle name="Calculation 2 3 3" xfId="10785"/>
    <cellStyle name="Calculation 2 3 4" xfId="5182"/>
    <cellStyle name="Calculation 2 3 5" xfId="11497"/>
    <cellStyle name="Calculation 2 3 6" xfId="6728"/>
    <cellStyle name="Calculation 2 3 7" xfId="12720"/>
    <cellStyle name="Calculation 2 3 8" xfId="14042"/>
    <cellStyle name="Calculation 2 3 9" xfId="15344"/>
    <cellStyle name="Calculation 2 30" xfId="18810"/>
    <cellStyle name="Calculation 2 4" xfId="2250"/>
    <cellStyle name="Calculation 2 4 10" xfId="16511"/>
    <cellStyle name="Calculation 2 4 11" xfId="17746"/>
    <cellStyle name="Calculation 2 4 12" xfId="18824"/>
    <cellStyle name="Calculation 2 4 2" xfId="7643"/>
    <cellStyle name="Calculation 2 4 3" xfId="10786"/>
    <cellStyle name="Calculation 2 4 4" xfId="5183"/>
    <cellStyle name="Calculation 2 4 5" xfId="11498"/>
    <cellStyle name="Calculation 2 4 6" xfId="6729"/>
    <cellStyle name="Calculation 2 4 7" xfId="12721"/>
    <cellStyle name="Calculation 2 4 8" xfId="14043"/>
    <cellStyle name="Calculation 2 4 9" xfId="15346"/>
    <cellStyle name="Calculation 2 5" xfId="2251"/>
    <cellStyle name="Calculation 2 5 10" xfId="16512"/>
    <cellStyle name="Calculation 2 5 11" xfId="17747"/>
    <cellStyle name="Calculation 2 5 12" xfId="18825"/>
    <cellStyle name="Calculation 2 5 2" xfId="7644"/>
    <cellStyle name="Calculation 2 5 3" xfId="10787"/>
    <cellStyle name="Calculation 2 5 4" xfId="5187"/>
    <cellStyle name="Calculation 2 5 5" xfId="11499"/>
    <cellStyle name="Calculation 2 5 6" xfId="6730"/>
    <cellStyle name="Calculation 2 5 7" xfId="12735"/>
    <cellStyle name="Calculation 2 5 8" xfId="14044"/>
    <cellStyle name="Calculation 2 5 9" xfId="15347"/>
    <cellStyle name="Calculation 2 6" xfId="2252"/>
    <cellStyle name="Calculation 2 6 10" xfId="16517"/>
    <cellStyle name="Calculation 2 6 11" xfId="17748"/>
    <cellStyle name="Calculation 2 6 12" xfId="18826"/>
    <cellStyle name="Calculation 2 6 2" xfId="7645"/>
    <cellStyle name="Calculation 2 6 3" xfId="10788"/>
    <cellStyle name="Calculation 2 6 4" xfId="5188"/>
    <cellStyle name="Calculation 2 6 5" xfId="11500"/>
    <cellStyle name="Calculation 2 6 6" xfId="6731"/>
    <cellStyle name="Calculation 2 6 7" xfId="12736"/>
    <cellStyle name="Calculation 2 6 8" xfId="14045"/>
    <cellStyle name="Calculation 2 6 9" xfId="15353"/>
    <cellStyle name="Calculation 2 7" xfId="2253"/>
    <cellStyle name="Calculation 2 7 10" xfId="16518"/>
    <cellStyle name="Calculation 2 7 11" xfId="17753"/>
    <cellStyle name="Calculation 2 7 12" xfId="18827"/>
    <cellStyle name="Calculation 2 7 2" xfId="7646"/>
    <cellStyle name="Calculation 2 7 3" xfId="10789"/>
    <cellStyle name="Calculation 2 7 4" xfId="5189"/>
    <cellStyle name="Calculation 2 7 5" xfId="11501"/>
    <cellStyle name="Calculation 2 7 6" xfId="6735"/>
    <cellStyle name="Calculation 2 7 7" xfId="12737"/>
    <cellStyle name="Calculation 2 7 8" xfId="14046"/>
    <cellStyle name="Calculation 2 7 9" xfId="15354"/>
    <cellStyle name="Calculation 2 8" xfId="2254"/>
    <cellStyle name="Calculation 2 8 10" xfId="16519"/>
    <cellStyle name="Calculation 2 8 11" xfId="17754"/>
    <cellStyle name="Calculation 2 8 12" xfId="18843"/>
    <cellStyle name="Calculation 2 8 2" xfId="7647"/>
    <cellStyle name="Calculation 2 8 3" xfId="10790"/>
    <cellStyle name="Calculation 2 8 4" xfId="5193"/>
    <cellStyle name="Calculation 2 8 5" xfId="11502"/>
    <cellStyle name="Calculation 2 8 6" xfId="6743"/>
    <cellStyle name="Calculation 2 8 7" xfId="12738"/>
    <cellStyle name="Calculation 2 8 8" xfId="14047"/>
    <cellStyle name="Calculation 2 8 9" xfId="15355"/>
    <cellStyle name="Calculation 2 9" xfId="2255"/>
    <cellStyle name="Calculation 2 9 10" xfId="16520"/>
    <cellStyle name="Calculation 2 9 11" xfId="17755"/>
    <cellStyle name="Calculation 2 9 12" xfId="18844"/>
    <cellStyle name="Calculation 2 9 2" xfId="7648"/>
    <cellStyle name="Calculation 2 9 3" xfId="10791"/>
    <cellStyle name="Calculation 2 9 4" xfId="5194"/>
    <cellStyle name="Calculation 2 9 5" xfId="11503"/>
    <cellStyle name="Calculation 2 9 6" xfId="6744"/>
    <cellStyle name="Calculation 2 9 7" xfId="12739"/>
    <cellStyle name="Calculation 2 9 8" xfId="14050"/>
    <cellStyle name="Calculation 2 9 9" xfId="15357"/>
    <cellStyle name="Calculation 20" xfId="2256"/>
    <cellStyle name="Calculation 20 10" xfId="16522"/>
    <cellStyle name="Calculation 20 11" xfId="17758"/>
    <cellStyle name="Calculation 20 12" xfId="18845"/>
    <cellStyle name="Calculation 20 2" xfId="7649"/>
    <cellStyle name="Calculation 20 3" xfId="10792"/>
    <cellStyle name="Calculation 20 4" xfId="5195"/>
    <cellStyle name="Calculation 20 5" xfId="11504"/>
    <cellStyle name="Calculation 20 6" xfId="6745"/>
    <cellStyle name="Calculation 20 7" xfId="12740"/>
    <cellStyle name="Calculation 20 8" xfId="14072"/>
    <cellStyle name="Calculation 20 9" xfId="15358"/>
    <cellStyle name="Calculation 21" xfId="2257"/>
    <cellStyle name="Calculation 21 10" xfId="16524"/>
    <cellStyle name="Calculation 21 11" xfId="17777"/>
    <cellStyle name="Calculation 21 12" xfId="18846"/>
    <cellStyle name="Calculation 21 2" xfId="7650"/>
    <cellStyle name="Calculation 21 3" xfId="10793"/>
    <cellStyle name="Calculation 21 4" xfId="5199"/>
    <cellStyle name="Calculation 21 5" xfId="11505"/>
    <cellStyle name="Calculation 21 6" xfId="6746"/>
    <cellStyle name="Calculation 21 7" xfId="12741"/>
    <cellStyle name="Calculation 21 8" xfId="14073"/>
    <cellStyle name="Calculation 21 9" xfId="15363"/>
    <cellStyle name="Calculation 22" xfId="2258"/>
    <cellStyle name="Calculation 22 10" xfId="16525"/>
    <cellStyle name="Calculation 22 11" xfId="17778"/>
    <cellStyle name="Calculation 22 12" xfId="18847"/>
    <cellStyle name="Calculation 22 2" xfId="7651"/>
    <cellStyle name="Calculation 22 3" xfId="10794"/>
    <cellStyle name="Calculation 22 4" xfId="5201"/>
    <cellStyle name="Calculation 22 5" xfId="11506"/>
    <cellStyle name="Calculation 22 6" xfId="6751"/>
    <cellStyle name="Calculation 22 7" xfId="12742"/>
    <cellStyle name="Calculation 22 8" xfId="14074"/>
    <cellStyle name="Calculation 22 9" xfId="15365"/>
    <cellStyle name="Calculation 23" xfId="2259"/>
    <cellStyle name="Calculation 23 10" xfId="16526"/>
    <cellStyle name="Calculation 23 11" xfId="17783"/>
    <cellStyle name="Calculation 23 12" xfId="18848"/>
    <cellStyle name="Calculation 23 2" xfId="7652"/>
    <cellStyle name="Calculation 23 3" xfId="10795"/>
    <cellStyle name="Calculation 23 4" xfId="5202"/>
    <cellStyle name="Calculation 23 5" xfId="11508"/>
    <cellStyle name="Calculation 23 6" xfId="6760"/>
    <cellStyle name="Calculation 23 7" xfId="12745"/>
    <cellStyle name="Calculation 23 8" xfId="14075"/>
    <cellStyle name="Calculation 23 9" xfId="15367"/>
    <cellStyle name="Calculation 24" xfId="2260"/>
    <cellStyle name="Calculation 24 10" xfId="16527"/>
    <cellStyle name="Calculation 24 11" xfId="17784"/>
    <cellStyle name="Calculation 24 12" xfId="18849"/>
    <cellStyle name="Calculation 24 2" xfId="7653"/>
    <cellStyle name="Calculation 24 3" xfId="10796"/>
    <cellStyle name="Calculation 24 4" xfId="5203"/>
    <cellStyle name="Calculation 24 5" xfId="11525"/>
    <cellStyle name="Calculation 24 6" xfId="6791"/>
    <cellStyle name="Calculation 24 7" xfId="12767"/>
    <cellStyle name="Calculation 24 8" xfId="14076"/>
    <cellStyle name="Calculation 24 9" xfId="15369"/>
    <cellStyle name="Calculation 25" xfId="2261"/>
    <cellStyle name="Calculation 25 10" xfId="16528"/>
    <cellStyle name="Calculation 25 11" xfId="17785"/>
    <cellStyle name="Calculation 25 12" xfId="18851"/>
    <cellStyle name="Calculation 25 2" xfId="7654"/>
    <cellStyle name="Calculation 25 3" xfId="10797"/>
    <cellStyle name="Calculation 25 4" xfId="5204"/>
    <cellStyle name="Calculation 25 5" xfId="11526"/>
    <cellStyle name="Calculation 25 6" xfId="6793"/>
    <cellStyle name="Calculation 25 7" xfId="12768"/>
    <cellStyle name="Calculation 25 8" xfId="14077"/>
    <cellStyle name="Calculation 25 9" xfId="15370"/>
    <cellStyle name="Calculation 26" xfId="2262"/>
    <cellStyle name="Calculation 26 10" xfId="16529"/>
    <cellStyle name="Calculation 26 11" xfId="17787"/>
    <cellStyle name="Calculation 26 12" xfId="18852"/>
    <cellStyle name="Calculation 26 2" xfId="7655"/>
    <cellStyle name="Calculation 26 3" xfId="10798"/>
    <cellStyle name="Calculation 26 4" xfId="5205"/>
    <cellStyle name="Calculation 26 5" xfId="11527"/>
    <cellStyle name="Calculation 26 6" xfId="6794"/>
    <cellStyle name="Calculation 26 7" xfId="12769"/>
    <cellStyle name="Calculation 26 8" xfId="14079"/>
    <cellStyle name="Calculation 26 9" xfId="15380"/>
    <cellStyle name="Calculation 27" xfId="2263"/>
    <cellStyle name="Calculation 27 10" xfId="16534"/>
    <cellStyle name="Calculation 27 11" xfId="17788"/>
    <cellStyle name="Calculation 27 12" xfId="18853"/>
    <cellStyle name="Calculation 27 2" xfId="7656"/>
    <cellStyle name="Calculation 27 3" xfId="10799"/>
    <cellStyle name="Calculation 27 4" xfId="5212"/>
    <cellStyle name="Calculation 27 5" xfId="11528"/>
    <cellStyle name="Calculation 27 6" xfId="6795"/>
    <cellStyle name="Calculation 27 7" xfId="12770"/>
    <cellStyle name="Calculation 27 8" xfId="14080"/>
    <cellStyle name="Calculation 27 9" xfId="15381"/>
    <cellStyle name="Calculation 28" xfId="24810"/>
    <cellStyle name="Calculation 3" xfId="2264"/>
    <cellStyle name="Calculation 3 10" xfId="7658"/>
    <cellStyle name="Calculation 3 11" xfId="7659"/>
    <cellStyle name="Calculation 3 12" xfId="7660"/>
    <cellStyle name="Calculation 3 13" xfId="7661"/>
    <cellStyle name="Calculation 3 14" xfId="7662"/>
    <cellStyle name="Calculation 3 15" xfId="7663"/>
    <cellStyle name="Calculation 3 16" xfId="7664"/>
    <cellStyle name="Calculation 3 17" xfId="7665"/>
    <cellStyle name="Calculation 3 18" xfId="10800"/>
    <cellStyle name="Calculation 3 19" xfId="5222"/>
    <cellStyle name="Calculation 3 2" xfId="2265"/>
    <cellStyle name="Calculation 3 2 10" xfId="16569"/>
    <cellStyle name="Calculation 3 2 11" xfId="17801"/>
    <cellStyle name="Calculation 3 2 12" xfId="18895"/>
    <cellStyle name="Calculation 3 2 2" xfId="7666"/>
    <cellStyle name="Calculation 3 2 3" xfId="10809"/>
    <cellStyle name="Calculation 3 2 4" xfId="5240"/>
    <cellStyle name="Calculation 3 2 5" xfId="11542"/>
    <cellStyle name="Calculation 3 2 6" xfId="6819"/>
    <cellStyle name="Calculation 3 2 7" xfId="12788"/>
    <cellStyle name="Calculation 3 2 8" xfId="14099"/>
    <cellStyle name="Calculation 3 2 9" xfId="15409"/>
    <cellStyle name="Calculation 3 20" xfId="11529"/>
    <cellStyle name="Calculation 3 21" xfId="6796"/>
    <cellStyle name="Calculation 3 22" xfId="12771"/>
    <cellStyle name="Calculation 3 23" xfId="14086"/>
    <cellStyle name="Calculation 3 24" xfId="15383"/>
    <cellStyle name="Calculation 3 25" xfId="16535"/>
    <cellStyle name="Calculation 3 26" xfId="17789"/>
    <cellStyle name="Calculation 3 27" xfId="18855"/>
    <cellStyle name="Calculation 3 3" xfId="2266"/>
    <cellStyle name="Calculation 3 3 10" xfId="16570"/>
    <cellStyle name="Calculation 3 3 11" xfId="17806"/>
    <cellStyle name="Calculation 3 3 12" xfId="18896"/>
    <cellStyle name="Calculation 3 3 2" xfId="7667"/>
    <cellStyle name="Calculation 3 3 3" xfId="10810"/>
    <cellStyle name="Calculation 3 3 4" xfId="5241"/>
    <cellStyle name="Calculation 3 3 5" xfId="11543"/>
    <cellStyle name="Calculation 3 3 6" xfId="6821"/>
    <cellStyle name="Calculation 3 3 7" xfId="12790"/>
    <cellStyle name="Calculation 3 3 8" xfId="14100"/>
    <cellStyle name="Calculation 3 3 9" xfId="15410"/>
    <cellStyle name="Calculation 3 4" xfId="2267"/>
    <cellStyle name="Calculation 3 4 10" xfId="16571"/>
    <cellStyle name="Calculation 3 4 11" xfId="17827"/>
    <cellStyle name="Calculation 3 4 12" xfId="18897"/>
    <cellStyle name="Calculation 3 4 2" xfId="7668"/>
    <cellStyle name="Calculation 3 4 3" xfId="10811"/>
    <cellStyle name="Calculation 3 4 4" xfId="5242"/>
    <cellStyle name="Calculation 3 4 5" xfId="11544"/>
    <cellStyle name="Calculation 3 4 6" xfId="6825"/>
    <cellStyle name="Calculation 3 4 7" xfId="12792"/>
    <cellStyle name="Calculation 3 4 8" xfId="14110"/>
    <cellStyle name="Calculation 3 4 9" xfId="15412"/>
    <cellStyle name="Calculation 3 5" xfId="2268"/>
    <cellStyle name="Calculation 3 5 10" xfId="16572"/>
    <cellStyle name="Calculation 3 5 11" xfId="17828"/>
    <cellStyle name="Calculation 3 5 12" xfId="18900"/>
    <cellStyle name="Calculation 3 5 2" xfId="7669"/>
    <cellStyle name="Calculation 3 5 3" xfId="10812"/>
    <cellStyle name="Calculation 3 5 4" xfId="5243"/>
    <cellStyle name="Calculation 3 5 5" xfId="11545"/>
    <cellStyle name="Calculation 3 5 6" xfId="6834"/>
    <cellStyle name="Calculation 3 5 7" xfId="12793"/>
    <cellStyle name="Calculation 3 5 8" xfId="14113"/>
    <cellStyle name="Calculation 3 5 9" xfId="15413"/>
    <cellStyle name="Calculation 3 6" xfId="2269"/>
    <cellStyle name="Calculation 3 6 10" xfId="16574"/>
    <cellStyle name="Calculation 3 6 11" xfId="17829"/>
    <cellStyle name="Calculation 3 6 12" xfId="18902"/>
    <cellStyle name="Calculation 3 6 2" xfId="7670"/>
    <cellStyle name="Calculation 3 6 3" xfId="10813"/>
    <cellStyle name="Calculation 3 6 4" xfId="5244"/>
    <cellStyle name="Calculation 3 6 5" xfId="11546"/>
    <cellStyle name="Calculation 3 6 6" xfId="6835"/>
    <cellStyle name="Calculation 3 6 7" xfId="12794"/>
    <cellStyle name="Calculation 3 6 8" xfId="14115"/>
    <cellStyle name="Calculation 3 6 9" xfId="15414"/>
    <cellStyle name="Calculation 3 7" xfId="7657"/>
    <cellStyle name="Calculation 3 8" xfId="7672"/>
    <cellStyle name="Calculation 3 9" xfId="7673"/>
    <cellStyle name="Calculation 4" xfId="2270"/>
    <cellStyle name="Calculation 4 10" xfId="7675"/>
    <cellStyle name="Calculation 4 11" xfId="7676"/>
    <cellStyle name="Calculation 4 12" xfId="7677"/>
    <cellStyle name="Calculation 4 13" xfId="7678"/>
    <cellStyle name="Calculation 4 14" xfId="7679"/>
    <cellStyle name="Calculation 4 15" xfId="7680"/>
    <cellStyle name="Calculation 4 16" xfId="7681"/>
    <cellStyle name="Calculation 4 17" xfId="7682"/>
    <cellStyle name="Calculation 4 18" xfId="10816"/>
    <cellStyle name="Calculation 4 19" xfId="5252"/>
    <cellStyle name="Calculation 4 2" xfId="2271"/>
    <cellStyle name="Calculation 4 2 10" xfId="16614"/>
    <cellStyle name="Calculation 4 2 11" xfId="17840"/>
    <cellStyle name="Calculation 4 2 12" xfId="18918"/>
    <cellStyle name="Calculation 4 2 2" xfId="7683"/>
    <cellStyle name="Calculation 4 2 3" xfId="10824"/>
    <cellStyle name="Calculation 4 2 4" xfId="5271"/>
    <cellStyle name="Calculation 4 2 5" xfId="11568"/>
    <cellStyle name="Calculation 4 2 6" xfId="7050"/>
    <cellStyle name="Calculation 4 2 7" xfId="12837"/>
    <cellStyle name="Calculation 4 2 8" xfId="14147"/>
    <cellStyle name="Calculation 4 2 9" xfId="15442"/>
    <cellStyle name="Calculation 4 20" xfId="11557"/>
    <cellStyle name="Calculation 4 21" xfId="6866"/>
    <cellStyle name="Calculation 4 22" xfId="12810"/>
    <cellStyle name="Calculation 4 23" xfId="14119"/>
    <cellStyle name="Calculation 4 24" xfId="15416"/>
    <cellStyle name="Calculation 4 25" xfId="16599"/>
    <cellStyle name="Calculation 4 26" xfId="17832"/>
    <cellStyle name="Calculation 4 27" xfId="18905"/>
    <cellStyle name="Calculation 4 3" xfId="2272"/>
    <cellStyle name="Calculation 4 3 10" xfId="16615"/>
    <cellStyle name="Calculation 4 3 11" xfId="17841"/>
    <cellStyle name="Calculation 4 3 12" xfId="18919"/>
    <cellStyle name="Calculation 4 3 2" xfId="7684"/>
    <cellStyle name="Calculation 4 3 3" xfId="10825"/>
    <cellStyle name="Calculation 4 3 4" xfId="5275"/>
    <cellStyle name="Calculation 4 3 5" xfId="11570"/>
    <cellStyle name="Calculation 4 3 6" xfId="7081"/>
    <cellStyle name="Calculation 4 3 7" xfId="12839"/>
    <cellStyle name="Calculation 4 3 8" xfId="14148"/>
    <cellStyle name="Calculation 4 3 9" xfId="15443"/>
    <cellStyle name="Calculation 4 4" xfId="2273"/>
    <cellStyle name="Calculation 4 4 10" xfId="16616"/>
    <cellStyle name="Calculation 4 4 11" xfId="17842"/>
    <cellStyle name="Calculation 4 4 12" xfId="18924"/>
    <cellStyle name="Calculation 4 4 2" xfId="7685"/>
    <cellStyle name="Calculation 4 4 3" xfId="10826"/>
    <cellStyle name="Calculation 4 4 4" xfId="5276"/>
    <cellStyle name="Calculation 4 4 5" xfId="11571"/>
    <cellStyle name="Calculation 4 4 6" xfId="7099"/>
    <cellStyle name="Calculation 4 4 7" xfId="12840"/>
    <cellStyle name="Calculation 4 4 8" xfId="14149"/>
    <cellStyle name="Calculation 4 4 9" xfId="15444"/>
    <cellStyle name="Calculation 4 5" xfId="2274"/>
    <cellStyle name="Calculation 4 5 10" xfId="16617"/>
    <cellStyle name="Calculation 4 5 11" xfId="17843"/>
    <cellStyle name="Calculation 4 5 12" xfId="18929"/>
    <cellStyle name="Calculation 4 5 2" xfId="7686"/>
    <cellStyle name="Calculation 4 5 3" xfId="10827"/>
    <cellStyle name="Calculation 4 5 4" xfId="5277"/>
    <cellStyle name="Calculation 4 5 5" xfId="11572"/>
    <cellStyle name="Calculation 4 5 6" xfId="7140"/>
    <cellStyle name="Calculation 4 5 7" xfId="12841"/>
    <cellStyle name="Calculation 4 5 8" xfId="14150"/>
    <cellStyle name="Calculation 4 5 9" xfId="15445"/>
    <cellStyle name="Calculation 4 6" xfId="2275"/>
    <cellStyle name="Calculation 4 6 10" xfId="16622"/>
    <cellStyle name="Calculation 4 6 11" xfId="17844"/>
    <cellStyle name="Calculation 4 6 12" xfId="18930"/>
    <cellStyle name="Calculation 4 6 2" xfId="7687"/>
    <cellStyle name="Calculation 4 6 3" xfId="10828"/>
    <cellStyle name="Calculation 4 6 4" xfId="5281"/>
    <cellStyle name="Calculation 4 6 5" xfId="11573"/>
    <cellStyle name="Calculation 4 6 6" xfId="7157"/>
    <cellStyle name="Calculation 4 6 7" xfId="12843"/>
    <cellStyle name="Calculation 4 6 8" xfId="14155"/>
    <cellStyle name="Calculation 4 6 9" xfId="15446"/>
    <cellStyle name="Calculation 4 7" xfId="7674"/>
    <cellStyle name="Calculation 4 8" xfId="7689"/>
    <cellStyle name="Calculation 4 9" xfId="7690"/>
    <cellStyle name="Calculation 5" xfId="2276"/>
    <cellStyle name="Calculation 5 10" xfId="7692"/>
    <cellStyle name="Calculation 5 11" xfId="7693"/>
    <cellStyle name="Calculation 5 12" xfId="7694"/>
    <cellStyle name="Calculation 5 13" xfId="7695"/>
    <cellStyle name="Calculation 5 14" xfId="7696"/>
    <cellStyle name="Calculation 5 15" xfId="7697"/>
    <cellStyle name="Calculation 5 16" xfId="7698"/>
    <cellStyle name="Calculation 5 17" xfId="10832"/>
    <cellStyle name="Calculation 5 18" xfId="5288"/>
    <cellStyle name="Calculation 5 19" xfId="11578"/>
    <cellStyle name="Calculation 5 2" xfId="2277"/>
    <cellStyle name="Calculation 5 2 10" xfId="16658"/>
    <cellStyle name="Calculation 5 2 11" xfId="17867"/>
    <cellStyle name="Calculation 5 2 12" xfId="18956"/>
    <cellStyle name="Calculation 5 2 2" xfId="7699"/>
    <cellStyle name="Calculation 5 2 3" xfId="10840"/>
    <cellStyle name="Calculation 5 2 4" xfId="5306"/>
    <cellStyle name="Calculation 5 2 5" xfId="11598"/>
    <cellStyle name="Calculation 5 2 6" xfId="7793"/>
    <cellStyle name="Calculation 5 2 7" xfId="12872"/>
    <cellStyle name="Calculation 5 2 8" xfId="14179"/>
    <cellStyle name="Calculation 5 2 9" xfId="15489"/>
    <cellStyle name="Calculation 5 20" xfId="7312"/>
    <cellStyle name="Calculation 5 21" xfId="12848"/>
    <cellStyle name="Calculation 5 22" xfId="14171"/>
    <cellStyle name="Calculation 5 23" xfId="15480"/>
    <cellStyle name="Calculation 5 24" xfId="16632"/>
    <cellStyle name="Calculation 5 25" xfId="17850"/>
    <cellStyle name="Calculation 5 26" xfId="18933"/>
    <cellStyle name="Calculation 5 3" xfId="2278"/>
    <cellStyle name="Calculation 5 3 10" xfId="16659"/>
    <cellStyle name="Calculation 5 3 11" xfId="17868"/>
    <cellStyle name="Calculation 5 3 12" xfId="18972"/>
    <cellStyle name="Calculation 5 3 2" xfId="7700"/>
    <cellStyle name="Calculation 5 3 3" xfId="10841"/>
    <cellStyle name="Calculation 5 3 4" xfId="5313"/>
    <cellStyle name="Calculation 5 3 5" xfId="11599"/>
    <cellStyle name="Calculation 5 3 6" xfId="7808"/>
    <cellStyle name="Calculation 5 3 7" xfId="12873"/>
    <cellStyle name="Calculation 5 3 8" xfId="14180"/>
    <cellStyle name="Calculation 5 3 9" xfId="15490"/>
    <cellStyle name="Calculation 5 4" xfId="2279"/>
    <cellStyle name="Calculation 5 4 10" xfId="16660"/>
    <cellStyle name="Calculation 5 4 11" xfId="17869"/>
    <cellStyle name="Calculation 5 4 12" xfId="18973"/>
    <cellStyle name="Calculation 5 4 2" xfId="7701"/>
    <cellStyle name="Calculation 5 4 3" xfId="10842"/>
    <cellStyle name="Calculation 5 4 4" xfId="5314"/>
    <cellStyle name="Calculation 5 4 5" xfId="11600"/>
    <cellStyle name="Calculation 5 4 6" xfId="7824"/>
    <cellStyle name="Calculation 5 4 7" xfId="12874"/>
    <cellStyle name="Calculation 5 4 8" xfId="14182"/>
    <cellStyle name="Calculation 5 4 9" xfId="15492"/>
    <cellStyle name="Calculation 5 5" xfId="2280"/>
    <cellStyle name="Calculation 5 5 10" xfId="16663"/>
    <cellStyle name="Calculation 5 5 11" xfId="17884"/>
    <cellStyle name="Calculation 5 5 12" xfId="18974"/>
    <cellStyle name="Calculation 5 5 2" xfId="7702"/>
    <cellStyle name="Calculation 5 5 3" xfId="10843"/>
    <cellStyle name="Calculation 5 5 4" xfId="5315"/>
    <cellStyle name="Calculation 5 5 5" xfId="11601"/>
    <cellStyle name="Calculation 5 5 6" xfId="7949"/>
    <cellStyle name="Calculation 5 5 7" xfId="12875"/>
    <cellStyle name="Calculation 5 5 8" xfId="14214"/>
    <cellStyle name="Calculation 5 5 9" xfId="15497"/>
    <cellStyle name="Calculation 5 6" xfId="7691"/>
    <cellStyle name="Calculation 5 7" xfId="7703"/>
    <cellStyle name="Calculation 5 8" xfId="7704"/>
    <cellStyle name="Calculation 5 9" xfId="7705"/>
    <cellStyle name="Calculation 6" xfId="2281"/>
    <cellStyle name="Calculation 6 10" xfId="7707"/>
    <cellStyle name="Calculation 6 11" xfId="7708"/>
    <cellStyle name="Calculation 6 12" xfId="7709"/>
    <cellStyle name="Calculation 6 13" xfId="7710"/>
    <cellStyle name="Calculation 6 14" xfId="7711"/>
    <cellStyle name="Calculation 6 15" xfId="7712"/>
    <cellStyle name="Calculation 6 16" xfId="7713"/>
    <cellStyle name="Calculation 6 17" xfId="10848"/>
    <cellStyle name="Calculation 6 18" xfId="5321"/>
    <cellStyle name="Calculation 6 19" xfId="11623"/>
    <cellStyle name="Calculation 6 2" xfId="2282"/>
    <cellStyle name="Calculation 6 2 10" xfId="16689"/>
    <cellStyle name="Calculation 6 2 11" xfId="17916"/>
    <cellStyle name="Calculation 6 2 12" xfId="18998"/>
    <cellStyle name="Calculation 6 2 2" xfId="7714"/>
    <cellStyle name="Calculation 6 2 3" xfId="10856"/>
    <cellStyle name="Calculation 6 2 4" xfId="5342"/>
    <cellStyle name="Calculation 6 2 5" xfId="11636"/>
    <cellStyle name="Calculation 6 2 6" xfId="8841"/>
    <cellStyle name="Calculation 6 2 7" xfId="12921"/>
    <cellStyle name="Calculation 6 2 8" xfId="14239"/>
    <cellStyle name="Calculation 6 2 9" xfId="15511"/>
    <cellStyle name="Calculation 6 20" xfId="8539"/>
    <cellStyle name="Calculation 6 21" xfId="12911"/>
    <cellStyle name="Calculation 6 22" xfId="14219"/>
    <cellStyle name="Calculation 6 23" xfId="15502"/>
    <cellStyle name="Calculation 6 24" xfId="16664"/>
    <cellStyle name="Calculation 6 25" xfId="17907"/>
    <cellStyle name="Calculation 6 26" xfId="18976"/>
    <cellStyle name="Calculation 6 3" xfId="2283"/>
    <cellStyle name="Calculation 6 3 10" xfId="16690"/>
    <cellStyle name="Calculation 6 3 11" xfId="17917"/>
    <cellStyle name="Calculation 6 3 12" xfId="18999"/>
    <cellStyle name="Calculation 6 3 2" xfId="7715"/>
    <cellStyle name="Calculation 6 3 3" xfId="10857"/>
    <cellStyle name="Calculation 6 3 4" xfId="5343"/>
    <cellStyle name="Calculation 6 3 5" xfId="11637"/>
    <cellStyle name="Calculation 6 3 6" xfId="8858"/>
    <cellStyle name="Calculation 6 3 7" xfId="12922"/>
    <cellStyle name="Calculation 6 3 8" xfId="14240"/>
    <cellStyle name="Calculation 6 3 9" xfId="15512"/>
    <cellStyle name="Calculation 6 4" xfId="2284"/>
    <cellStyle name="Calculation 6 4 10" xfId="16691"/>
    <cellStyle name="Calculation 6 4 11" xfId="17918"/>
    <cellStyle name="Calculation 6 4 12" xfId="19000"/>
    <cellStyle name="Calculation 6 4 2" xfId="7716"/>
    <cellStyle name="Calculation 6 4 3" xfId="10858"/>
    <cellStyle name="Calculation 6 4 4" xfId="5354"/>
    <cellStyle name="Calculation 6 4 5" xfId="11639"/>
    <cellStyle name="Calculation 6 4 6" xfId="8889"/>
    <cellStyle name="Calculation 6 4 7" xfId="12924"/>
    <cellStyle name="Calculation 6 4 8" xfId="14242"/>
    <cellStyle name="Calculation 6 4 9" xfId="15513"/>
    <cellStyle name="Calculation 6 5" xfId="2285"/>
    <cellStyle name="Calculation 6 5 10" xfId="16692"/>
    <cellStyle name="Calculation 6 5 11" xfId="17919"/>
    <cellStyle name="Calculation 6 5 12" xfId="19001"/>
    <cellStyle name="Calculation 6 5 2" xfId="7717"/>
    <cellStyle name="Calculation 6 5 3" xfId="10859"/>
    <cellStyle name="Calculation 6 5 4" xfId="5358"/>
    <cellStyle name="Calculation 6 5 5" xfId="11640"/>
    <cellStyle name="Calculation 6 5 6" xfId="8907"/>
    <cellStyle name="Calculation 6 5 7" xfId="12929"/>
    <cellStyle name="Calculation 6 5 8" xfId="14243"/>
    <cellStyle name="Calculation 6 5 9" xfId="15514"/>
    <cellStyle name="Calculation 6 6" xfId="7706"/>
    <cellStyle name="Calculation 6 7" xfId="7718"/>
    <cellStyle name="Calculation 6 8" xfId="7719"/>
    <cellStyle name="Calculation 6 9" xfId="7720"/>
    <cellStyle name="Calculation 7" xfId="2286"/>
    <cellStyle name="Calculation 7 10" xfId="16695"/>
    <cellStyle name="Calculation 7 11" xfId="17930"/>
    <cellStyle name="Calculation 7 12" xfId="19021"/>
    <cellStyle name="Calculation 7 2" xfId="7721"/>
    <cellStyle name="Calculation 7 3" xfId="10864"/>
    <cellStyle name="Calculation 7 4" xfId="5363"/>
    <cellStyle name="Calculation 7 5" xfId="11644"/>
    <cellStyle name="Calculation 7 6" xfId="3219"/>
    <cellStyle name="Calculation 7 7" xfId="12934"/>
    <cellStyle name="Calculation 7 8" xfId="14254"/>
    <cellStyle name="Calculation 7 9" xfId="15525"/>
    <cellStyle name="Calculation 8" xfId="2287"/>
    <cellStyle name="Calculation 8 10" xfId="16726"/>
    <cellStyle name="Calculation 8 11" xfId="17931"/>
    <cellStyle name="Calculation 8 12" xfId="19022"/>
    <cellStyle name="Calculation 8 2" xfId="7722"/>
    <cellStyle name="Calculation 8 3" xfId="10865"/>
    <cellStyle name="Calculation 8 4" xfId="5364"/>
    <cellStyle name="Calculation 8 5" xfId="11645"/>
    <cellStyle name="Calculation 8 6" xfId="9121"/>
    <cellStyle name="Calculation 8 7" xfId="12935"/>
    <cellStyle name="Calculation 8 8" xfId="14256"/>
    <cellStyle name="Calculation 8 9" xfId="15526"/>
    <cellStyle name="Calculation 9" xfId="2288"/>
    <cellStyle name="Calculation 9 10" xfId="16727"/>
    <cellStyle name="Calculation 9 11" xfId="17933"/>
    <cellStyle name="Calculation 9 12" xfId="19023"/>
    <cellStyle name="Calculation 9 2" xfId="7723"/>
    <cellStyle name="Calculation 9 3" xfId="10866"/>
    <cellStyle name="Calculation 9 4" xfId="5365"/>
    <cellStyle name="Calculation 9 5" xfId="11651"/>
    <cellStyle name="Calculation 9 6" xfId="9269"/>
    <cellStyle name="Calculation 9 7" xfId="12942"/>
    <cellStyle name="Calculation 9 8" xfId="14257"/>
    <cellStyle name="Calculation 9 9" xfId="15531"/>
    <cellStyle name="Check Cell" xfId="32001" builtinId="23" customBuiltin="1"/>
    <cellStyle name="Check Cell 10" xfId="2289"/>
    <cellStyle name="Check Cell 10 10" xfId="16730"/>
    <cellStyle name="Check Cell 10 11" xfId="17934"/>
    <cellStyle name="Check Cell 10 12" xfId="19024"/>
    <cellStyle name="Check Cell 10 2" xfId="7724"/>
    <cellStyle name="Check Cell 10 3" xfId="10867"/>
    <cellStyle name="Check Cell 10 4" xfId="5376"/>
    <cellStyle name="Check Cell 10 5" xfId="11652"/>
    <cellStyle name="Check Cell 10 6" xfId="9286"/>
    <cellStyle name="Check Cell 10 7" xfId="12943"/>
    <cellStyle name="Check Cell 10 8" xfId="14258"/>
    <cellStyle name="Check Cell 10 9" xfId="15532"/>
    <cellStyle name="Check Cell 11" xfId="2290"/>
    <cellStyle name="Check Cell 11 10" xfId="16731"/>
    <cellStyle name="Check Cell 11 11" xfId="17939"/>
    <cellStyle name="Check Cell 11 12" xfId="19025"/>
    <cellStyle name="Check Cell 11 2" xfId="7725"/>
    <cellStyle name="Check Cell 11 3" xfId="10868"/>
    <cellStyle name="Check Cell 11 4" xfId="5380"/>
    <cellStyle name="Check Cell 11 5" xfId="11653"/>
    <cellStyle name="Check Cell 11 6" xfId="9299"/>
    <cellStyle name="Check Cell 11 7" xfId="12944"/>
    <cellStyle name="Check Cell 11 8" xfId="14259"/>
    <cellStyle name="Check Cell 11 9" xfId="15533"/>
    <cellStyle name="Check Cell 12" xfId="2291"/>
    <cellStyle name="Check Cell 12 10" xfId="16732"/>
    <cellStyle name="Check Cell 12 11" xfId="17940"/>
    <cellStyle name="Check Cell 12 12" xfId="19027"/>
    <cellStyle name="Check Cell 12 2" xfId="7726"/>
    <cellStyle name="Check Cell 12 3" xfId="10869"/>
    <cellStyle name="Check Cell 12 4" xfId="5381"/>
    <cellStyle name="Check Cell 12 5" xfId="11655"/>
    <cellStyle name="Check Cell 12 6" xfId="9330"/>
    <cellStyle name="Check Cell 12 7" xfId="12946"/>
    <cellStyle name="Check Cell 12 8" xfId="14260"/>
    <cellStyle name="Check Cell 12 9" xfId="15534"/>
    <cellStyle name="Check Cell 13" xfId="2292"/>
    <cellStyle name="Check Cell 13 10" xfId="16733"/>
    <cellStyle name="Check Cell 13 11" xfId="17941"/>
    <cellStyle name="Check Cell 13 12" xfId="19028"/>
    <cellStyle name="Check Cell 13 2" xfId="7727"/>
    <cellStyle name="Check Cell 13 3" xfId="10870"/>
    <cellStyle name="Check Cell 13 4" xfId="5382"/>
    <cellStyle name="Check Cell 13 5" xfId="11656"/>
    <cellStyle name="Check Cell 13 6" xfId="9399"/>
    <cellStyle name="Check Cell 13 7" xfId="12947"/>
    <cellStyle name="Check Cell 13 8" xfId="14261"/>
    <cellStyle name="Check Cell 13 9" xfId="15536"/>
    <cellStyle name="Check Cell 14" xfId="2293"/>
    <cellStyle name="Check Cell 14 10" xfId="16734"/>
    <cellStyle name="Check Cell 14 11" xfId="17942"/>
    <cellStyle name="Check Cell 14 12" xfId="19034"/>
    <cellStyle name="Check Cell 14 2" xfId="7728"/>
    <cellStyle name="Check Cell 14 3" xfId="10871"/>
    <cellStyle name="Check Cell 14 4" xfId="5383"/>
    <cellStyle name="Check Cell 14 5" xfId="11657"/>
    <cellStyle name="Check Cell 14 6" xfId="9414"/>
    <cellStyle name="Check Cell 14 7" xfId="12948"/>
    <cellStyle name="Check Cell 14 8" xfId="14262"/>
    <cellStyle name="Check Cell 14 9" xfId="15541"/>
    <cellStyle name="Check Cell 15" xfId="2294"/>
    <cellStyle name="Check Cell 15 10" xfId="16735"/>
    <cellStyle name="Check Cell 15 11" xfId="17944"/>
    <cellStyle name="Check Cell 15 12" xfId="19035"/>
    <cellStyle name="Check Cell 15 2" xfId="7729"/>
    <cellStyle name="Check Cell 15 3" xfId="10872"/>
    <cellStyle name="Check Cell 15 4" xfId="5384"/>
    <cellStyle name="Check Cell 15 5" xfId="11658"/>
    <cellStyle name="Check Cell 15 6" xfId="9429"/>
    <cellStyle name="Check Cell 15 7" xfId="12949"/>
    <cellStyle name="Check Cell 15 8" xfId="14272"/>
    <cellStyle name="Check Cell 15 9" xfId="15542"/>
    <cellStyle name="Check Cell 16" xfId="2295"/>
    <cellStyle name="Check Cell 16 10" xfId="16741"/>
    <cellStyle name="Check Cell 16 11" xfId="17949"/>
    <cellStyle name="Check Cell 16 12" xfId="19036"/>
    <cellStyle name="Check Cell 16 2" xfId="7730"/>
    <cellStyle name="Check Cell 16 3" xfId="10873"/>
    <cellStyle name="Check Cell 16 4" xfId="5385"/>
    <cellStyle name="Check Cell 16 5" xfId="11659"/>
    <cellStyle name="Check Cell 16 6" xfId="9443"/>
    <cellStyle name="Check Cell 16 7" xfId="12950"/>
    <cellStyle name="Check Cell 16 8" xfId="14273"/>
    <cellStyle name="Check Cell 16 9" xfId="15547"/>
    <cellStyle name="Check Cell 17" xfId="2296"/>
    <cellStyle name="Check Cell 17 10" xfId="16746"/>
    <cellStyle name="Check Cell 17 11" xfId="19081"/>
    <cellStyle name="Check Cell 17 12" xfId="19038"/>
    <cellStyle name="Check Cell 17 2" xfId="7731"/>
    <cellStyle name="Check Cell 17 3" xfId="10874"/>
    <cellStyle name="Check Cell 17 4" xfId="5386"/>
    <cellStyle name="Check Cell 17 5" xfId="11660"/>
    <cellStyle name="Check Cell 17 6" xfId="9457"/>
    <cellStyle name="Check Cell 17 7" xfId="12951"/>
    <cellStyle name="Check Cell 17 8" xfId="14274"/>
    <cellStyle name="Check Cell 17 9" xfId="15548"/>
    <cellStyle name="Check Cell 18" xfId="2297"/>
    <cellStyle name="Check Cell 18 10" xfId="16747"/>
    <cellStyle name="Check Cell 18 11" xfId="19082"/>
    <cellStyle name="Check Cell 18 12" xfId="19039"/>
    <cellStyle name="Check Cell 18 2" xfId="7732"/>
    <cellStyle name="Check Cell 18 3" xfId="10875"/>
    <cellStyle name="Check Cell 18 4" xfId="5387"/>
    <cellStyle name="Check Cell 18 5" xfId="11661"/>
    <cellStyle name="Check Cell 18 6" xfId="9492"/>
    <cellStyle name="Check Cell 18 7" xfId="12952"/>
    <cellStyle name="Check Cell 18 8" xfId="14275"/>
    <cellStyle name="Check Cell 18 9" xfId="16826"/>
    <cellStyle name="Check Cell 19" xfId="2298"/>
    <cellStyle name="Check Cell 19 10" xfId="16750"/>
    <cellStyle name="Check Cell 19 11" xfId="19083"/>
    <cellStyle name="Check Cell 19 12" xfId="19044"/>
    <cellStyle name="Check Cell 19 2" xfId="7733"/>
    <cellStyle name="Check Cell 19 3" xfId="10876"/>
    <cellStyle name="Check Cell 19 4" xfId="5398"/>
    <cellStyle name="Check Cell 19 5" xfId="11666"/>
    <cellStyle name="Check Cell 19 6" xfId="9566"/>
    <cellStyle name="Check Cell 19 7" xfId="12962"/>
    <cellStyle name="Check Cell 19 8" xfId="14277"/>
    <cellStyle name="Check Cell 19 9" xfId="16827"/>
    <cellStyle name="Check Cell 2" xfId="2299"/>
    <cellStyle name="Check Cell 2 10" xfId="7734"/>
    <cellStyle name="Check Cell 2 11" xfId="7736"/>
    <cellStyle name="Check Cell 2 12" xfId="7737"/>
    <cellStyle name="Check Cell 2 13" xfId="7738"/>
    <cellStyle name="Check Cell 2 14" xfId="7739"/>
    <cellStyle name="Check Cell 2 15" xfId="7740"/>
    <cellStyle name="Check Cell 2 16" xfId="7741"/>
    <cellStyle name="Check Cell 2 17" xfId="7742"/>
    <cellStyle name="Check Cell 2 18" xfId="7743"/>
    <cellStyle name="Check Cell 2 19" xfId="7744"/>
    <cellStyle name="Check Cell 2 2" xfId="2300"/>
    <cellStyle name="Check Cell 2 2 10" xfId="16769"/>
    <cellStyle name="Check Cell 2 2 11" xfId="19104"/>
    <cellStyle name="Check Cell 2 2 12" xfId="19053"/>
    <cellStyle name="Check Cell 2 2 2" xfId="7745"/>
    <cellStyle name="Check Cell 2 2 3" xfId="10886"/>
    <cellStyle name="Check Cell 2 2 4" xfId="5414"/>
    <cellStyle name="Check Cell 2 2 5" xfId="11680"/>
    <cellStyle name="Check Cell 2 2 6" xfId="9862"/>
    <cellStyle name="Check Cell 2 2 7" xfId="12980"/>
    <cellStyle name="Check Cell 2 2 8" xfId="15568"/>
    <cellStyle name="Check Cell 2 2 9" xfId="16852"/>
    <cellStyle name="Check Cell 2 20" xfId="7746"/>
    <cellStyle name="Check Cell 2 21" xfId="10877"/>
    <cellStyle name="Check Cell 2 22" xfId="5402"/>
    <cellStyle name="Check Cell 2 23" xfId="11667"/>
    <cellStyle name="Check Cell 2 24" xfId="9584"/>
    <cellStyle name="Check Cell 2 25" xfId="12963"/>
    <cellStyle name="Check Cell 2 26" xfId="14278"/>
    <cellStyle name="Check Cell 2 27" xfId="16828"/>
    <cellStyle name="Check Cell 2 28" xfId="16751"/>
    <cellStyle name="Check Cell 2 29" xfId="19085"/>
    <cellStyle name="Check Cell 2 3" xfId="2301"/>
    <cellStyle name="Check Cell 2 3 10" xfId="16771"/>
    <cellStyle name="Check Cell 2 3 11" xfId="19105"/>
    <cellStyle name="Check Cell 2 3 12" xfId="19054"/>
    <cellStyle name="Check Cell 2 3 2" xfId="7747"/>
    <cellStyle name="Check Cell 2 3 3" xfId="10888"/>
    <cellStyle name="Check Cell 2 3 4" xfId="5419"/>
    <cellStyle name="Check Cell 2 3 5" xfId="11682"/>
    <cellStyle name="Check Cell 2 3 6" xfId="9892"/>
    <cellStyle name="Check Cell 2 3 7" xfId="12985"/>
    <cellStyle name="Check Cell 2 3 8" xfId="15570"/>
    <cellStyle name="Check Cell 2 3 9" xfId="16854"/>
    <cellStyle name="Check Cell 2 30" xfId="19045"/>
    <cellStyle name="Check Cell 2 4" xfId="2302"/>
    <cellStyle name="Check Cell 2 4 10" xfId="16776"/>
    <cellStyle name="Check Cell 2 4 11" xfId="19106"/>
    <cellStyle name="Check Cell 2 4 12" xfId="19055"/>
    <cellStyle name="Check Cell 2 4 2" xfId="7748"/>
    <cellStyle name="Check Cell 2 4 3" xfId="10889"/>
    <cellStyle name="Check Cell 2 4 4" xfId="5420"/>
    <cellStyle name="Check Cell 2 4 5" xfId="11697"/>
    <cellStyle name="Check Cell 2 4 6" xfId="13004"/>
    <cellStyle name="Check Cell 2 4 7" xfId="14315"/>
    <cellStyle name="Check Cell 2 4 8" xfId="15571"/>
    <cellStyle name="Check Cell 2 4 9" xfId="16855"/>
    <cellStyle name="Check Cell 2 5" xfId="2303"/>
    <cellStyle name="Check Cell 2 5 10" xfId="16777"/>
    <cellStyle name="Check Cell 2 5 11" xfId="19107"/>
    <cellStyle name="Check Cell 2 5 12" xfId="19064"/>
    <cellStyle name="Check Cell 2 5 2" xfId="7749"/>
    <cellStyle name="Check Cell 2 5 3" xfId="10890"/>
    <cellStyle name="Check Cell 2 5 4" xfId="5424"/>
    <cellStyle name="Check Cell 2 5 5" xfId="11698"/>
    <cellStyle name="Check Cell 2 5 6" xfId="13005"/>
    <cellStyle name="Check Cell 2 5 7" xfId="14316"/>
    <cellStyle name="Check Cell 2 5 8" xfId="15572"/>
    <cellStyle name="Check Cell 2 5 9" xfId="16856"/>
    <cellStyle name="Check Cell 2 6" xfId="2304"/>
    <cellStyle name="Check Cell 2 6 10" xfId="16778"/>
    <cellStyle name="Check Cell 2 6 11" xfId="19108"/>
    <cellStyle name="Check Cell 2 6 12" xfId="19065"/>
    <cellStyle name="Check Cell 2 6 2" xfId="7750"/>
    <cellStyle name="Check Cell 2 6 3" xfId="10891"/>
    <cellStyle name="Check Cell 2 6 4" xfId="5425"/>
    <cellStyle name="Check Cell 2 6 5" xfId="11699"/>
    <cellStyle name="Check Cell 2 6 6" xfId="13006"/>
    <cellStyle name="Check Cell 2 6 7" xfId="14317"/>
    <cellStyle name="Check Cell 2 6 8" xfId="15573"/>
    <cellStyle name="Check Cell 2 6 9" xfId="16857"/>
    <cellStyle name="Check Cell 2 7" xfId="2305"/>
    <cellStyle name="Check Cell 2 7 10" xfId="16784"/>
    <cellStyle name="Check Cell 2 7 11" xfId="19109"/>
    <cellStyle name="Check Cell 2 7 12" xfId="19067"/>
    <cellStyle name="Check Cell 2 7 2" xfId="7751"/>
    <cellStyle name="Check Cell 2 7 3" xfId="10892"/>
    <cellStyle name="Check Cell 2 7 4" xfId="5426"/>
    <cellStyle name="Check Cell 2 7 5" xfId="11700"/>
    <cellStyle name="Check Cell 2 7 6" xfId="13007"/>
    <cellStyle name="Check Cell 2 7 7" xfId="14318"/>
    <cellStyle name="Check Cell 2 7 8" xfId="15574"/>
    <cellStyle name="Check Cell 2 7 9" xfId="16863"/>
    <cellStyle name="Check Cell 2 8" xfId="2306"/>
    <cellStyle name="Check Cell 2 8 10" xfId="16785"/>
    <cellStyle name="Check Cell 2 8 11" xfId="19110"/>
    <cellStyle name="Check Cell 2 8 12" xfId="20012"/>
    <cellStyle name="Check Cell 2 8 2" xfId="7752"/>
    <cellStyle name="Check Cell 2 8 3" xfId="10893"/>
    <cellStyle name="Check Cell 2 8 4" xfId="5430"/>
    <cellStyle name="Check Cell 2 8 5" xfId="11701"/>
    <cellStyle name="Check Cell 2 8 6" xfId="13008"/>
    <cellStyle name="Check Cell 2 8 7" xfId="14319"/>
    <cellStyle name="Check Cell 2 8 8" xfId="15575"/>
    <cellStyle name="Check Cell 2 8 9" xfId="16864"/>
    <cellStyle name="Check Cell 2 9" xfId="2307"/>
    <cellStyle name="Check Cell 2 9 10" xfId="16786"/>
    <cellStyle name="Check Cell 2 9 11" xfId="19111"/>
    <cellStyle name="Check Cell 2 9 12" xfId="20027"/>
    <cellStyle name="Check Cell 2 9 2" xfId="7753"/>
    <cellStyle name="Check Cell 2 9 3" xfId="10894"/>
    <cellStyle name="Check Cell 2 9 4" xfId="5431"/>
    <cellStyle name="Check Cell 2 9 5" xfId="11702"/>
    <cellStyle name="Check Cell 2 9 6" xfId="13009"/>
    <cellStyle name="Check Cell 2 9 7" xfId="14320"/>
    <cellStyle name="Check Cell 2 9 8" xfId="15576"/>
    <cellStyle name="Check Cell 2 9 9" xfId="16865"/>
    <cellStyle name="Check Cell 20" xfId="2308"/>
    <cellStyle name="Check Cell 20 10" xfId="16791"/>
    <cellStyle name="Check Cell 20 11" xfId="19112"/>
    <cellStyle name="Check Cell 20 12" xfId="20028"/>
    <cellStyle name="Check Cell 20 2" xfId="7754"/>
    <cellStyle name="Check Cell 20 3" xfId="10895"/>
    <cellStyle name="Check Cell 20 4" xfId="5432"/>
    <cellStyle name="Check Cell 20 5" xfId="11703"/>
    <cellStyle name="Check Cell 20 6" xfId="13010"/>
    <cellStyle name="Check Cell 20 7" xfId="14321"/>
    <cellStyle name="Check Cell 20 8" xfId="15578"/>
    <cellStyle name="Check Cell 20 9" xfId="16867"/>
    <cellStyle name="Check Cell 21" xfId="2309"/>
    <cellStyle name="Check Cell 21 10" xfId="16793"/>
    <cellStyle name="Check Cell 21 11" xfId="19114"/>
    <cellStyle name="Check Cell 21 12" xfId="20029"/>
    <cellStyle name="Check Cell 21 2" xfId="7755"/>
    <cellStyle name="Check Cell 21 3" xfId="10896"/>
    <cellStyle name="Check Cell 21 4" xfId="5436"/>
    <cellStyle name="Check Cell 21 5" xfId="11704"/>
    <cellStyle name="Check Cell 21 6" xfId="13011"/>
    <cellStyle name="Check Cell 21 7" xfId="14322"/>
    <cellStyle name="Check Cell 21 8" xfId="15595"/>
    <cellStyle name="Check Cell 21 9" xfId="16868"/>
    <cellStyle name="Check Cell 22" xfId="2310"/>
    <cellStyle name="Check Cell 22 10" xfId="16794"/>
    <cellStyle name="Check Cell 22 11" xfId="19131"/>
    <cellStyle name="Check Cell 22 12" xfId="20030"/>
    <cellStyle name="Check Cell 22 2" xfId="7756"/>
    <cellStyle name="Check Cell 22 3" xfId="10897"/>
    <cellStyle name="Check Cell 22 4" xfId="5437"/>
    <cellStyle name="Check Cell 22 5" xfId="11705"/>
    <cellStyle name="Check Cell 22 6" xfId="13012"/>
    <cellStyle name="Check Cell 22 7" xfId="14323"/>
    <cellStyle name="Check Cell 22 8" xfId="15596"/>
    <cellStyle name="Check Cell 22 9" xfId="16869"/>
    <cellStyle name="Check Cell 23" xfId="2311"/>
    <cellStyle name="Check Cell 23 10" xfId="16796"/>
    <cellStyle name="Check Cell 23 11" xfId="19132"/>
    <cellStyle name="Check Cell 23 12" xfId="20031"/>
    <cellStyle name="Check Cell 23 2" xfId="7757"/>
    <cellStyle name="Check Cell 23 3" xfId="10898"/>
    <cellStyle name="Check Cell 23 4" xfId="5438"/>
    <cellStyle name="Check Cell 23 5" xfId="11706"/>
    <cellStyle name="Check Cell 23 6" xfId="13013"/>
    <cellStyle name="Check Cell 23 7" xfId="14324"/>
    <cellStyle name="Check Cell 23 8" xfId="15597"/>
    <cellStyle name="Check Cell 23 9" xfId="16870"/>
    <cellStyle name="Check Cell 24" xfId="2312"/>
    <cellStyle name="Check Cell 24 10" xfId="16797"/>
    <cellStyle name="Check Cell 24 11" xfId="19133"/>
    <cellStyle name="Check Cell 24 12" xfId="20032"/>
    <cellStyle name="Check Cell 24 2" xfId="7758"/>
    <cellStyle name="Check Cell 24 3" xfId="10899"/>
    <cellStyle name="Check Cell 24 4" xfId="5442"/>
    <cellStyle name="Check Cell 24 5" xfId="11708"/>
    <cellStyle name="Check Cell 24 6" xfId="13015"/>
    <cellStyle name="Check Cell 24 7" xfId="14326"/>
    <cellStyle name="Check Cell 24 8" xfId="15598"/>
    <cellStyle name="Check Cell 24 9" xfId="16871"/>
    <cellStyle name="Check Cell 25" xfId="2313"/>
    <cellStyle name="Check Cell 25 10" xfId="16798"/>
    <cellStyle name="Check Cell 25 11" xfId="19134"/>
    <cellStyle name="Check Cell 25 12" xfId="20033"/>
    <cellStyle name="Check Cell 25 2" xfId="7759"/>
    <cellStyle name="Check Cell 25 3" xfId="10900"/>
    <cellStyle name="Check Cell 25 4" xfId="5443"/>
    <cellStyle name="Check Cell 25 5" xfId="11725"/>
    <cellStyle name="Check Cell 25 6" xfId="13032"/>
    <cellStyle name="Check Cell 25 7" xfId="14343"/>
    <cellStyle name="Check Cell 25 8" xfId="15599"/>
    <cellStyle name="Check Cell 25 9" xfId="16872"/>
    <cellStyle name="Check Cell 26" xfId="2314"/>
    <cellStyle name="Check Cell 26 10" xfId="16799"/>
    <cellStyle name="Check Cell 26 11" xfId="19135"/>
    <cellStyle name="Check Cell 26 12" xfId="20034"/>
    <cellStyle name="Check Cell 26 2" xfId="7760"/>
    <cellStyle name="Check Cell 26 3" xfId="10901"/>
    <cellStyle name="Check Cell 26 4" xfId="5444"/>
    <cellStyle name="Check Cell 26 5" xfId="11726"/>
    <cellStyle name="Check Cell 26 6" xfId="13033"/>
    <cellStyle name="Check Cell 26 7" xfId="14344"/>
    <cellStyle name="Check Cell 26 8" xfId="15600"/>
    <cellStyle name="Check Cell 26 9" xfId="16873"/>
    <cellStyle name="Check Cell 27" xfId="2315"/>
    <cellStyle name="Check Cell 27 10" xfId="16800"/>
    <cellStyle name="Check Cell 27 11" xfId="19136"/>
    <cellStyle name="Check Cell 27 12" xfId="20035"/>
    <cellStyle name="Check Cell 27 2" xfId="7761"/>
    <cellStyle name="Check Cell 27 3" xfId="10902"/>
    <cellStyle name="Check Cell 27 4" xfId="5448"/>
    <cellStyle name="Check Cell 27 5" xfId="11727"/>
    <cellStyle name="Check Cell 27 6" xfId="13034"/>
    <cellStyle name="Check Cell 27 7" xfId="14345"/>
    <cellStyle name="Check Cell 27 8" xfId="15601"/>
    <cellStyle name="Check Cell 27 9" xfId="16874"/>
    <cellStyle name="Check Cell 28" xfId="24811"/>
    <cellStyle name="Check Cell 3" xfId="2316"/>
    <cellStyle name="Check Cell 3 10" xfId="7763"/>
    <cellStyle name="Check Cell 3 11" xfId="7764"/>
    <cellStyle name="Check Cell 3 12" xfId="7765"/>
    <cellStyle name="Check Cell 3 13" xfId="7766"/>
    <cellStyle name="Check Cell 3 14" xfId="7767"/>
    <cellStyle name="Check Cell 3 15" xfId="7768"/>
    <cellStyle name="Check Cell 3 16" xfId="7769"/>
    <cellStyle name="Check Cell 3 17" xfId="7770"/>
    <cellStyle name="Check Cell 3 18" xfId="10903"/>
    <cellStyle name="Check Cell 3 19" xfId="5449"/>
    <cellStyle name="Check Cell 3 2" xfId="2317"/>
    <cellStyle name="Check Cell 3 2 10" xfId="17976"/>
    <cellStyle name="Check Cell 3 2 11" xfId="19144"/>
    <cellStyle name="Check Cell 3 2 12" xfId="20054"/>
    <cellStyle name="Check Cell 3 2 2" xfId="7771"/>
    <cellStyle name="Check Cell 3 2 3" xfId="10912"/>
    <cellStyle name="Check Cell 3 2 4" xfId="5467"/>
    <cellStyle name="Check Cell 3 2 5" xfId="11743"/>
    <cellStyle name="Check Cell 3 2 6" xfId="13050"/>
    <cellStyle name="Check Cell 3 2 7" xfId="14359"/>
    <cellStyle name="Check Cell 3 2 8" xfId="15617"/>
    <cellStyle name="Check Cell 3 2 9" xfId="16890"/>
    <cellStyle name="Check Cell 3 20" xfId="11728"/>
    <cellStyle name="Check Cell 3 21" xfId="13035"/>
    <cellStyle name="Check Cell 3 22" xfId="14346"/>
    <cellStyle name="Check Cell 3 23" xfId="15602"/>
    <cellStyle name="Check Cell 3 24" xfId="16880"/>
    <cellStyle name="Check Cell 3 25" xfId="16809"/>
    <cellStyle name="Check Cell 3 26" xfId="19137"/>
    <cellStyle name="Check Cell 3 27" xfId="20036"/>
    <cellStyle name="Check Cell 3 3" xfId="2318"/>
    <cellStyle name="Check Cell 3 3 10" xfId="17977"/>
    <cellStyle name="Check Cell 3 3 11" xfId="19145"/>
    <cellStyle name="Check Cell 3 3 12" xfId="20060"/>
    <cellStyle name="Check Cell 3 3 2" xfId="7772"/>
    <cellStyle name="Check Cell 3 3 3" xfId="10913"/>
    <cellStyle name="Check Cell 3 3 4" xfId="5468"/>
    <cellStyle name="Check Cell 3 3 5" xfId="11744"/>
    <cellStyle name="Check Cell 3 3 6" xfId="13051"/>
    <cellStyle name="Check Cell 3 3 7" xfId="14360"/>
    <cellStyle name="Check Cell 3 3 8" xfId="15618"/>
    <cellStyle name="Check Cell 3 3 9" xfId="16895"/>
    <cellStyle name="Check Cell 3 4" xfId="2319"/>
    <cellStyle name="Check Cell 3 4 10" xfId="17978"/>
    <cellStyle name="Check Cell 3 4 11" xfId="19146"/>
    <cellStyle name="Check Cell 3 4 12" xfId="20061"/>
    <cellStyle name="Check Cell 3 4 2" xfId="7773"/>
    <cellStyle name="Check Cell 3 4 3" xfId="10914"/>
    <cellStyle name="Check Cell 3 4 4" xfId="5472"/>
    <cellStyle name="Check Cell 3 4 5" xfId="11745"/>
    <cellStyle name="Check Cell 3 4 6" xfId="13052"/>
    <cellStyle name="Check Cell 3 4 7" xfId="14361"/>
    <cellStyle name="Check Cell 3 4 8" xfId="15619"/>
    <cellStyle name="Check Cell 3 4 9" xfId="16896"/>
    <cellStyle name="Check Cell 3 5" xfId="2320"/>
    <cellStyle name="Check Cell 3 5 10" xfId="17979"/>
    <cellStyle name="Check Cell 3 5 11" xfId="19147"/>
    <cellStyle name="Check Cell 3 5 12" xfId="20062"/>
    <cellStyle name="Check Cell 3 5 2" xfId="7774"/>
    <cellStyle name="Check Cell 3 5 3" xfId="10915"/>
    <cellStyle name="Check Cell 3 5 4" xfId="5473"/>
    <cellStyle name="Check Cell 3 5 5" xfId="11746"/>
    <cellStyle name="Check Cell 3 5 6" xfId="13053"/>
    <cellStyle name="Check Cell 3 5 7" xfId="14362"/>
    <cellStyle name="Check Cell 3 5 8" xfId="15625"/>
    <cellStyle name="Check Cell 3 5 9" xfId="16897"/>
    <cellStyle name="Check Cell 3 6" xfId="2321"/>
    <cellStyle name="Check Cell 3 6 10" xfId="17980"/>
    <cellStyle name="Check Cell 3 6 11" xfId="19153"/>
    <cellStyle name="Check Cell 3 6 12" xfId="20064"/>
    <cellStyle name="Check Cell 3 6 2" xfId="7775"/>
    <cellStyle name="Check Cell 3 6 3" xfId="10916"/>
    <cellStyle name="Check Cell 3 6 4" xfId="5474"/>
    <cellStyle name="Check Cell 3 6 5" xfId="11747"/>
    <cellStyle name="Check Cell 3 6 6" xfId="13054"/>
    <cellStyle name="Check Cell 3 6 7" xfId="14363"/>
    <cellStyle name="Check Cell 3 6 8" xfId="15626"/>
    <cellStyle name="Check Cell 3 6 9" xfId="16898"/>
    <cellStyle name="Check Cell 3 7" xfId="7762"/>
    <cellStyle name="Check Cell 3 8" xfId="7777"/>
    <cellStyle name="Check Cell 3 9" xfId="7778"/>
    <cellStyle name="Check Cell 4" xfId="2322"/>
    <cellStyle name="Check Cell 4 10" xfId="7780"/>
    <cellStyle name="Check Cell 4 11" xfId="7781"/>
    <cellStyle name="Check Cell 4 12" xfId="7782"/>
    <cellStyle name="Check Cell 4 13" xfId="7783"/>
    <cellStyle name="Check Cell 4 14" xfId="7784"/>
    <cellStyle name="Check Cell 4 15" xfId="7785"/>
    <cellStyle name="Check Cell 4 16" xfId="7786"/>
    <cellStyle name="Check Cell 4 17" xfId="7787"/>
    <cellStyle name="Check Cell 4 18" xfId="10920"/>
    <cellStyle name="Check Cell 4 19" xfId="5480"/>
    <cellStyle name="Check Cell 4 2" xfId="2323"/>
    <cellStyle name="Check Cell 4 2 10" xfId="18009"/>
    <cellStyle name="Check Cell 4 2 11" xfId="19161"/>
    <cellStyle name="Check Cell 4 2 12" xfId="20072"/>
    <cellStyle name="Check Cell 4 2 2" xfId="7788"/>
    <cellStyle name="Check Cell 4 2 3" xfId="10925"/>
    <cellStyle name="Check Cell 4 2 4" xfId="5505"/>
    <cellStyle name="Check Cell 4 2 5" xfId="11765"/>
    <cellStyle name="Check Cell 4 2 6" xfId="13077"/>
    <cellStyle name="Check Cell 4 2 7" xfId="14383"/>
    <cellStyle name="Check Cell 4 2 8" xfId="15645"/>
    <cellStyle name="Check Cell 4 2 9" xfId="16923"/>
    <cellStyle name="Check Cell 4 20" xfId="11755"/>
    <cellStyle name="Check Cell 4 21" xfId="13063"/>
    <cellStyle name="Check Cell 4 22" xfId="14369"/>
    <cellStyle name="Check Cell 4 23" xfId="15631"/>
    <cellStyle name="Check Cell 4 24" xfId="16903"/>
    <cellStyle name="Check Cell 4 25" xfId="17998"/>
    <cellStyle name="Check Cell 4 26" xfId="19155"/>
    <cellStyle name="Check Cell 4 27" xfId="20065"/>
    <cellStyle name="Check Cell 4 3" xfId="2324"/>
    <cellStyle name="Check Cell 4 3 10" xfId="18010"/>
    <cellStyle name="Check Cell 4 3 11" xfId="19163"/>
    <cellStyle name="Check Cell 4 3 12" xfId="20073"/>
    <cellStyle name="Check Cell 4 3 2" xfId="7789"/>
    <cellStyle name="Check Cell 4 3 3" xfId="10926"/>
    <cellStyle name="Check Cell 4 3 4" xfId="5506"/>
    <cellStyle name="Check Cell 4 3 5" xfId="11766"/>
    <cellStyle name="Check Cell 4 3 6" xfId="13078"/>
    <cellStyle name="Check Cell 4 3 7" xfId="14384"/>
    <cellStyle name="Check Cell 4 3 8" xfId="15646"/>
    <cellStyle name="Check Cell 4 3 9" xfId="16924"/>
    <cellStyle name="Check Cell 4 4" xfId="2325"/>
    <cellStyle name="Check Cell 4 4 10" xfId="18011"/>
    <cellStyle name="Check Cell 4 4 11" xfId="19164"/>
    <cellStyle name="Check Cell 4 4 12" xfId="20074"/>
    <cellStyle name="Check Cell 4 4 2" xfId="7790"/>
    <cellStyle name="Check Cell 4 4 3" xfId="10927"/>
    <cellStyle name="Check Cell 4 4 4" xfId="5507"/>
    <cellStyle name="Check Cell 4 4 5" xfId="11767"/>
    <cellStyle name="Check Cell 4 4 6" xfId="13079"/>
    <cellStyle name="Check Cell 4 4 7" xfId="14385"/>
    <cellStyle name="Check Cell 4 4 8" xfId="15647"/>
    <cellStyle name="Check Cell 4 4 9" xfId="16925"/>
    <cellStyle name="Check Cell 4 5" xfId="2326"/>
    <cellStyle name="Check Cell 4 5 10" xfId="18012"/>
    <cellStyle name="Check Cell 4 5 11" xfId="19165"/>
    <cellStyle name="Check Cell 4 5 12" xfId="20075"/>
    <cellStyle name="Check Cell 4 5 2" xfId="7791"/>
    <cellStyle name="Check Cell 4 5 3" xfId="10928"/>
    <cellStyle name="Check Cell 4 5 4" xfId="5516"/>
    <cellStyle name="Check Cell 4 5 5" xfId="11768"/>
    <cellStyle name="Check Cell 4 5 6" xfId="13080"/>
    <cellStyle name="Check Cell 4 5 7" xfId="14386"/>
    <cellStyle name="Check Cell 4 5 8" xfId="15648"/>
    <cellStyle name="Check Cell 4 5 9" xfId="16926"/>
    <cellStyle name="Check Cell 4 6" xfId="2327"/>
    <cellStyle name="Check Cell 4 6 10" xfId="18013"/>
    <cellStyle name="Check Cell 4 6 11" xfId="19166"/>
    <cellStyle name="Check Cell 4 6 12" xfId="20076"/>
    <cellStyle name="Check Cell 4 6 2" xfId="7792"/>
    <cellStyle name="Check Cell 4 6 3" xfId="10929"/>
    <cellStyle name="Check Cell 4 6 4" xfId="5517"/>
    <cellStyle name="Check Cell 4 6 5" xfId="11770"/>
    <cellStyle name="Check Cell 4 6 6" xfId="13082"/>
    <cellStyle name="Check Cell 4 6 7" xfId="14388"/>
    <cellStyle name="Check Cell 4 6 8" xfId="15649"/>
    <cellStyle name="Check Cell 4 6 9" xfId="16927"/>
    <cellStyle name="Check Cell 4 7" xfId="7779"/>
    <cellStyle name="Check Cell 4 8" xfId="7794"/>
    <cellStyle name="Check Cell 4 9" xfId="7795"/>
    <cellStyle name="Check Cell 5" xfId="2328"/>
    <cellStyle name="Check Cell 5 10" xfId="7797"/>
    <cellStyle name="Check Cell 5 11" xfId="7798"/>
    <cellStyle name="Check Cell 5 12" xfId="7799"/>
    <cellStyle name="Check Cell 5 13" xfId="7800"/>
    <cellStyle name="Check Cell 5 14" xfId="7801"/>
    <cellStyle name="Check Cell 5 15" xfId="7802"/>
    <cellStyle name="Check Cell 5 16" xfId="7803"/>
    <cellStyle name="Check Cell 5 17" xfId="10933"/>
    <cellStyle name="Check Cell 5 18" xfId="5521"/>
    <cellStyle name="Check Cell 5 19" xfId="11773"/>
    <cellStyle name="Check Cell 5 2" xfId="2329"/>
    <cellStyle name="Check Cell 5 2 10" xfId="18031"/>
    <cellStyle name="Check Cell 5 2 11" xfId="19186"/>
    <cellStyle name="Check Cell 5 2 12" xfId="20087"/>
    <cellStyle name="Check Cell 5 2 2" xfId="7804"/>
    <cellStyle name="Check Cell 5 2 3" xfId="10941"/>
    <cellStyle name="Check Cell 5 2 4" xfId="5535"/>
    <cellStyle name="Check Cell 5 2 5" xfId="11799"/>
    <cellStyle name="Check Cell 5 2 6" xfId="13108"/>
    <cellStyle name="Check Cell 5 2 7" xfId="14414"/>
    <cellStyle name="Check Cell 5 2 8" xfId="15678"/>
    <cellStyle name="Check Cell 5 2 9" xfId="16952"/>
    <cellStyle name="Check Cell 5 20" xfId="13084"/>
    <cellStyle name="Check Cell 5 21" xfId="14392"/>
    <cellStyle name="Check Cell 5 22" xfId="15657"/>
    <cellStyle name="Check Cell 5 23" xfId="16928"/>
    <cellStyle name="Check Cell 5 24" xfId="18022"/>
    <cellStyle name="Check Cell 5 25" xfId="19171"/>
    <cellStyle name="Check Cell 5 26" xfId="20081"/>
    <cellStyle name="Check Cell 5 3" xfId="2330"/>
    <cellStyle name="Check Cell 5 3 10" xfId="18032"/>
    <cellStyle name="Check Cell 5 3 11" xfId="19187"/>
    <cellStyle name="Check Cell 5 3 12" xfId="20088"/>
    <cellStyle name="Check Cell 5 3 2" xfId="7805"/>
    <cellStyle name="Check Cell 5 3 3" xfId="10942"/>
    <cellStyle name="Check Cell 5 3 4" xfId="5536"/>
    <cellStyle name="Check Cell 5 3 5" xfId="11800"/>
    <cellStyle name="Check Cell 5 3 6" xfId="13109"/>
    <cellStyle name="Check Cell 5 3 7" xfId="14415"/>
    <cellStyle name="Check Cell 5 3 8" xfId="15679"/>
    <cellStyle name="Check Cell 5 3 9" xfId="16953"/>
    <cellStyle name="Check Cell 5 4" xfId="2331"/>
    <cellStyle name="Check Cell 5 4 10" xfId="18037"/>
    <cellStyle name="Check Cell 5 4 11" xfId="19188"/>
    <cellStyle name="Check Cell 5 4 12" xfId="20089"/>
    <cellStyle name="Check Cell 5 4 2" xfId="7806"/>
    <cellStyle name="Check Cell 5 4 3" xfId="10943"/>
    <cellStyle name="Check Cell 5 4 4" xfId="5540"/>
    <cellStyle name="Check Cell 5 4 5" xfId="11801"/>
    <cellStyle name="Check Cell 5 4 6" xfId="13110"/>
    <cellStyle name="Check Cell 5 4 7" xfId="14416"/>
    <cellStyle name="Check Cell 5 4 8" xfId="15680"/>
    <cellStyle name="Check Cell 5 4 9" xfId="16959"/>
    <cellStyle name="Check Cell 5 5" xfId="2332"/>
    <cellStyle name="Check Cell 5 5 10" xfId="18038"/>
    <cellStyle name="Check Cell 5 5 11" xfId="19189"/>
    <cellStyle name="Check Cell 5 5 12" xfId="20090"/>
    <cellStyle name="Check Cell 5 5 2" xfId="7807"/>
    <cellStyle name="Check Cell 5 5 3" xfId="10944"/>
    <cellStyle name="Check Cell 5 5 4" xfId="5541"/>
    <cellStyle name="Check Cell 5 5 5" xfId="11802"/>
    <cellStyle name="Check Cell 5 5 6" xfId="13111"/>
    <cellStyle name="Check Cell 5 5 7" xfId="14417"/>
    <cellStyle name="Check Cell 5 5 8" xfId="15681"/>
    <cellStyle name="Check Cell 5 5 9" xfId="16960"/>
    <cellStyle name="Check Cell 5 6" xfId="7796"/>
    <cellStyle name="Check Cell 5 7" xfId="7809"/>
    <cellStyle name="Check Cell 5 8" xfId="7810"/>
    <cellStyle name="Check Cell 5 9" xfId="7811"/>
    <cellStyle name="Check Cell 6" xfId="2333"/>
    <cellStyle name="Check Cell 6 10" xfId="7813"/>
    <cellStyle name="Check Cell 6 11" xfId="7814"/>
    <cellStyle name="Check Cell 6 12" xfId="7815"/>
    <cellStyle name="Check Cell 6 13" xfId="7816"/>
    <cellStyle name="Check Cell 6 14" xfId="7817"/>
    <cellStyle name="Check Cell 6 15" xfId="7818"/>
    <cellStyle name="Check Cell 6 16" xfId="7819"/>
    <cellStyle name="Check Cell 6 17" xfId="10949"/>
    <cellStyle name="Check Cell 6 18" xfId="5552"/>
    <cellStyle name="Check Cell 6 19" xfId="11807"/>
    <cellStyle name="Check Cell 6 2" xfId="2334"/>
    <cellStyle name="Check Cell 6 2 10" xfId="18048"/>
    <cellStyle name="Check Cell 6 2 11" xfId="19213"/>
    <cellStyle name="Check Cell 6 2 12" xfId="20123"/>
    <cellStyle name="Check Cell 6 2 2" xfId="7820"/>
    <cellStyle name="Check Cell 6 2 3" xfId="10957"/>
    <cellStyle name="Check Cell 6 2 4" xfId="5566"/>
    <cellStyle name="Check Cell 6 2 5" xfId="11832"/>
    <cellStyle name="Check Cell 6 2 6" xfId="13141"/>
    <cellStyle name="Check Cell 6 2 7" xfId="14444"/>
    <cellStyle name="Check Cell 6 2 8" xfId="15709"/>
    <cellStyle name="Check Cell 6 2 9" xfId="16980"/>
    <cellStyle name="Check Cell 6 20" xfId="13116"/>
    <cellStyle name="Check Cell 6 21" xfId="14422"/>
    <cellStyle name="Check Cell 6 22" xfId="15702"/>
    <cellStyle name="Check Cell 6 23" xfId="16966"/>
    <cellStyle name="Check Cell 6 24" xfId="18043"/>
    <cellStyle name="Check Cell 6 25" xfId="19207"/>
    <cellStyle name="Check Cell 6 26" xfId="20105"/>
    <cellStyle name="Check Cell 6 3" xfId="2335"/>
    <cellStyle name="Check Cell 6 3 10" xfId="18063"/>
    <cellStyle name="Check Cell 6 3 11" xfId="19214"/>
    <cellStyle name="Check Cell 6 3 12" xfId="20124"/>
    <cellStyle name="Check Cell 6 3 2" xfId="7821"/>
    <cellStyle name="Check Cell 6 3 3" xfId="10958"/>
    <cellStyle name="Check Cell 6 3 4" xfId="5570"/>
    <cellStyle name="Check Cell 6 3 5" xfId="11833"/>
    <cellStyle name="Check Cell 6 3 6" xfId="13142"/>
    <cellStyle name="Check Cell 6 3 7" xfId="14445"/>
    <cellStyle name="Check Cell 6 3 8" xfId="15711"/>
    <cellStyle name="Check Cell 6 3 9" xfId="16981"/>
    <cellStyle name="Check Cell 6 4" xfId="2336"/>
    <cellStyle name="Check Cell 6 4 10" xfId="18064"/>
    <cellStyle name="Check Cell 6 4 11" xfId="19216"/>
    <cellStyle name="Check Cell 6 4 12" xfId="20125"/>
    <cellStyle name="Check Cell 6 4 2" xfId="7822"/>
    <cellStyle name="Check Cell 6 4 3" xfId="10959"/>
    <cellStyle name="Check Cell 6 4 4" xfId="5571"/>
    <cellStyle name="Check Cell 6 4 5" xfId="11839"/>
    <cellStyle name="Check Cell 6 4 6" xfId="13148"/>
    <cellStyle name="Check Cell 6 4 7" xfId="14451"/>
    <cellStyle name="Check Cell 6 4 8" xfId="15712"/>
    <cellStyle name="Check Cell 6 4 9" xfId="16982"/>
    <cellStyle name="Check Cell 6 5" xfId="2337"/>
    <cellStyle name="Check Cell 6 5 10" xfId="18065"/>
    <cellStyle name="Check Cell 6 5 11" xfId="19217"/>
    <cellStyle name="Check Cell 6 5 12" xfId="20126"/>
    <cellStyle name="Check Cell 6 5 2" xfId="7823"/>
    <cellStyle name="Check Cell 6 5 3" xfId="10960"/>
    <cellStyle name="Check Cell 6 5 4" xfId="5573"/>
    <cellStyle name="Check Cell 6 5 5" xfId="11840"/>
    <cellStyle name="Check Cell 6 5 6" xfId="13149"/>
    <cellStyle name="Check Cell 6 5 7" xfId="14452"/>
    <cellStyle name="Check Cell 6 5 8" xfId="15713"/>
    <cellStyle name="Check Cell 6 5 9" xfId="16983"/>
    <cellStyle name="Check Cell 6 6" xfId="7812"/>
    <cellStyle name="Check Cell 6 7" xfId="7825"/>
    <cellStyle name="Check Cell 6 8" xfId="7826"/>
    <cellStyle name="Check Cell 6 9" xfId="7827"/>
    <cellStyle name="Check Cell 7" xfId="2338"/>
    <cellStyle name="Check Cell 7 10" xfId="18070"/>
    <cellStyle name="Check Cell 7 11" xfId="19218"/>
    <cellStyle name="Check Cell 7 12" xfId="20132"/>
    <cellStyle name="Check Cell 7 2" xfId="7828"/>
    <cellStyle name="Check Cell 7 3" xfId="10965"/>
    <cellStyle name="Check Cell 7 4" xfId="5590"/>
    <cellStyle name="Check Cell 7 5" xfId="11844"/>
    <cellStyle name="Check Cell 7 6" xfId="13155"/>
    <cellStyle name="Check Cell 7 7" xfId="14458"/>
    <cellStyle name="Check Cell 7 8" xfId="15715"/>
    <cellStyle name="Check Cell 7 9" xfId="16988"/>
    <cellStyle name="Check Cell 8" xfId="2339"/>
    <cellStyle name="Check Cell 8 10" xfId="18071"/>
    <cellStyle name="Check Cell 8 11" xfId="19219"/>
    <cellStyle name="Check Cell 8 12" xfId="20133"/>
    <cellStyle name="Check Cell 8 2" xfId="7829"/>
    <cellStyle name="Check Cell 8 3" xfId="10966"/>
    <cellStyle name="Check Cell 8 4" xfId="5591"/>
    <cellStyle name="Check Cell 8 5" xfId="11845"/>
    <cellStyle name="Check Cell 8 6" xfId="13156"/>
    <cellStyle name="Check Cell 8 7" xfId="14459"/>
    <cellStyle name="Check Cell 8 8" xfId="15721"/>
    <cellStyle name="Check Cell 8 9" xfId="16989"/>
    <cellStyle name="Check Cell 9" xfId="2340"/>
    <cellStyle name="Check Cell 9 10" xfId="18072"/>
    <cellStyle name="Check Cell 9 11" xfId="19225"/>
    <cellStyle name="Check Cell 9 12" xfId="20135"/>
    <cellStyle name="Check Cell 9 2" xfId="7830"/>
    <cellStyle name="Check Cell 9 3" xfId="10967"/>
    <cellStyle name="Check Cell 9 4" xfId="5592"/>
    <cellStyle name="Check Cell 9 5" xfId="11846"/>
    <cellStyle name="Check Cell 9 6" xfId="13157"/>
    <cellStyle name="Check Cell 9 7" xfId="14460"/>
    <cellStyle name="Check Cell 9 8" xfId="15722"/>
    <cellStyle name="Check Cell 9 9" xfId="16990"/>
    <cellStyle name="Comma" xfId="2341" builtinId="3"/>
    <cellStyle name="Comma 10" xfId="7831"/>
    <cellStyle name="Comma 11" xfId="7832"/>
    <cellStyle name="Comma 12" xfId="7833"/>
    <cellStyle name="Comma 2" xfId="2342"/>
    <cellStyle name="Comma 2 10" xfId="2343"/>
    <cellStyle name="Comma 2 10 10" xfId="18091"/>
    <cellStyle name="Comma 2 10 11" xfId="19227"/>
    <cellStyle name="Comma 2 10 12" xfId="20136"/>
    <cellStyle name="Comma 2 10 2" xfId="7834"/>
    <cellStyle name="Comma 2 10 3" xfId="10971"/>
    <cellStyle name="Comma 2 10 4" xfId="5596"/>
    <cellStyle name="Comma 2 10 5" xfId="11855"/>
    <cellStyle name="Comma 2 10 6" xfId="13166"/>
    <cellStyle name="Comma 2 10 7" xfId="14469"/>
    <cellStyle name="Comma 2 10 8" xfId="15727"/>
    <cellStyle name="Comma 2 10 9" xfId="16992"/>
    <cellStyle name="Comma 2 11" xfId="7835"/>
    <cellStyle name="Comma 2 12" xfId="7836"/>
    <cellStyle name="Comma 2 13" xfId="7837"/>
    <cellStyle name="Comma 2 14" xfId="24740"/>
    <cellStyle name="Comma 2 2" xfId="2344"/>
    <cellStyle name="Comma 2 2 10" xfId="18093"/>
    <cellStyle name="Comma 2 2 11" xfId="19228"/>
    <cellStyle name="Comma 2 2 12" xfId="20142"/>
    <cellStyle name="Comma 2 2 2" xfId="7838"/>
    <cellStyle name="Comma 2 2 3" xfId="10975"/>
    <cellStyle name="Comma 2 2 4" xfId="5614"/>
    <cellStyle name="Comma 2 2 5" xfId="11860"/>
    <cellStyle name="Comma 2 2 6" xfId="13171"/>
    <cellStyle name="Comma 2 2 7" xfId="14474"/>
    <cellStyle name="Comma 2 2 8" xfId="15731"/>
    <cellStyle name="Comma 2 2 9" xfId="16999"/>
    <cellStyle name="Comma 2 3" xfId="2345"/>
    <cellStyle name="Comma 2 3 10" xfId="18094"/>
    <cellStyle name="Comma 2 3 11" xfId="19229"/>
    <cellStyle name="Comma 2 3 12" xfId="20143"/>
    <cellStyle name="Comma 2 3 2" xfId="7839"/>
    <cellStyle name="Comma 2 3 3" xfId="10976"/>
    <cellStyle name="Comma 2 3 4" xfId="5615"/>
    <cellStyle name="Comma 2 3 5" xfId="11861"/>
    <cellStyle name="Comma 2 3 6" xfId="13172"/>
    <cellStyle name="Comma 2 3 7" xfId="14475"/>
    <cellStyle name="Comma 2 3 8" xfId="15736"/>
    <cellStyle name="Comma 2 3 9" xfId="17000"/>
    <cellStyle name="Comma 2 4" xfId="2346"/>
    <cellStyle name="Comma 2 4 10" xfId="18100"/>
    <cellStyle name="Comma 2 4 11" xfId="19234"/>
    <cellStyle name="Comma 2 4 12" xfId="20144"/>
    <cellStyle name="Comma 2 4 2" xfId="7840"/>
    <cellStyle name="Comma 2 4 3" xfId="10977"/>
    <cellStyle name="Comma 2 4 4" xfId="5616"/>
    <cellStyle name="Comma 2 4 5" xfId="11862"/>
    <cellStyle name="Comma 2 4 6" xfId="13173"/>
    <cellStyle name="Comma 2 4 7" xfId="14476"/>
    <cellStyle name="Comma 2 4 8" xfId="15737"/>
    <cellStyle name="Comma 2 4 9" xfId="17001"/>
    <cellStyle name="Comma 2 5" xfId="2347"/>
    <cellStyle name="Comma 2 5 10" xfId="18101"/>
    <cellStyle name="Comma 2 5 11" xfId="19235"/>
    <cellStyle name="Comma 2 5 12" xfId="20146"/>
    <cellStyle name="Comma 2 5 2" xfId="7841"/>
    <cellStyle name="Comma 2 5 3" xfId="10978"/>
    <cellStyle name="Comma 2 5 4" xfId="5617"/>
    <cellStyle name="Comma 2 5 5" xfId="11863"/>
    <cellStyle name="Comma 2 5 6" xfId="13174"/>
    <cellStyle name="Comma 2 5 7" xfId="14477"/>
    <cellStyle name="Comma 2 5 8" xfId="15738"/>
    <cellStyle name="Comma 2 5 9" xfId="17002"/>
    <cellStyle name="Comma 2 6" xfId="2348"/>
    <cellStyle name="Comma 2 6 10" xfId="18102"/>
    <cellStyle name="Comma 2 6 11" xfId="19236"/>
    <cellStyle name="Comma 2 6 12" xfId="20147"/>
    <cellStyle name="Comma 2 6 2" xfId="7842"/>
    <cellStyle name="Comma 2 6 3" xfId="10979"/>
    <cellStyle name="Comma 2 6 4" xfId="5618"/>
    <cellStyle name="Comma 2 6 5" xfId="11864"/>
    <cellStyle name="Comma 2 6 6" xfId="13175"/>
    <cellStyle name="Comma 2 6 7" xfId="14478"/>
    <cellStyle name="Comma 2 6 8" xfId="15739"/>
    <cellStyle name="Comma 2 6 9" xfId="17017"/>
    <cellStyle name="Comma 2 7" xfId="2349"/>
    <cellStyle name="Comma 2 7 10" xfId="18104"/>
    <cellStyle name="Comma 2 7 11" xfId="19237"/>
    <cellStyle name="Comma 2 7 12" xfId="20148"/>
    <cellStyle name="Comma 2 7 2" xfId="7843"/>
    <cellStyle name="Comma 2 7 3" xfId="10980"/>
    <cellStyle name="Comma 2 7 4" xfId="5619"/>
    <cellStyle name="Comma 2 7 5" xfId="11869"/>
    <cellStyle name="Comma 2 7 6" xfId="13180"/>
    <cellStyle name="Comma 2 7 7" xfId="14483"/>
    <cellStyle name="Comma 2 7 8" xfId="15741"/>
    <cellStyle name="Comma 2 7 9" xfId="17018"/>
    <cellStyle name="Comma 2 8" xfId="2350"/>
    <cellStyle name="Comma 2 8 10" xfId="18105"/>
    <cellStyle name="Comma 2 8 11" xfId="19239"/>
    <cellStyle name="Comma 2 8 12" xfId="20149"/>
    <cellStyle name="Comma 2 8 2" xfId="7844"/>
    <cellStyle name="Comma 2 8 3" xfId="10981"/>
    <cellStyle name="Comma 2 8 4" xfId="5620"/>
    <cellStyle name="Comma 2 8 5" xfId="11870"/>
    <cellStyle name="Comma 2 8 6" xfId="13181"/>
    <cellStyle name="Comma 2 8 7" xfId="14484"/>
    <cellStyle name="Comma 2 8 8" xfId="15742"/>
    <cellStyle name="Comma 2 8 9" xfId="17019"/>
    <cellStyle name="Comma 2 9" xfId="2351"/>
    <cellStyle name="Comma 2 9 10" xfId="18106"/>
    <cellStyle name="Comma 2 9 11" xfId="19240"/>
    <cellStyle name="Comma 2 9 12" xfId="20150"/>
    <cellStyle name="Comma 2 9 2" xfId="7845"/>
    <cellStyle name="Comma 2 9 3" xfId="10982"/>
    <cellStyle name="Comma 2 9 4" xfId="5631"/>
    <cellStyle name="Comma 2 9 5" xfId="11871"/>
    <cellStyle name="Comma 2 9 6" xfId="13182"/>
    <cellStyle name="Comma 2 9 7" xfId="14485"/>
    <cellStyle name="Comma 2 9 8" xfId="15743"/>
    <cellStyle name="Comma 2 9 9" xfId="17020"/>
    <cellStyle name="Comma 3" xfId="22002"/>
    <cellStyle name="Comma 4" xfId="31986"/>
    <cellStyle name="Comma 4 10" xfId="7846"/>
    <cellStyle name="Comma 4 11" xfId="7847"/>
    <cellStyle name="Comma 4 12" xfId="7848"/>
    <cellStyle name="Comma 4 13" xfId="7849"/>
    <cellStyle name="Comma 4 14" xfId="7850"/>
    <cellStyle name="Comma 4 15" xfId="7851"/>
    <cellStyle name="Comma 4 16" xfId="7852"/>
    <cellStyle name="Comma 4 2" xfId="2352"/>
    <cellStyle name="Comma 4 2 10" xfId="18112"/>
    <cellStyle name="Comma 4 2 11" xfId="19245"/>
    <cellStyle name="Comma 4 2 12" xfId="20156"/>
    <cellStyle name="Comma 4 2 2" xfId="7853"/>
    <cellStyle name="Comma 4 2 3" xfId="10988"/>
    <cellStyle name="Comma 4 2 4" xfId="5642"/>
    <cellStyle name="Comma 4 2 5" xfId="11877"/>
    <cellStyle name="Comma 4 2 6" xfId="13191"/>
    <cellStyle name="Comma 4 2 7" xfId="14493"/>
    <cellStyle name="Comma 4 2 8" xfId="15755"/>
    <cellStyle name="Comma 4 2 9" xfId="17043"/>
    <cellStyle name="Comma 4 3" xfId="2353"/>
    <cellStyle name="Comma 4 3 10" xfId="18114"/>
    <cellStyle name="Comma 4 3 11" xfId="19246"/>
    <cellStyle name="Comma 4 3 12" xfId="20157"/>
    <cellStyle name="Comma 4 3 2" xfId="7854"/>
    <cellStyle name="Comma 4 3 3" xfId="10989"/>
    <cellStyle name="Comma 4 3 4" xfId="5653"/>
    <cellStyle name="Comma 4 3 5" xfId="11882"/>
    <cellStyle name="Comma 4 3 6" xfId="13196"/>
    <cellStyle name="Comma 4 3 7" xfId="14498"/>
    <cellStyle name="Comma 4 3 8" xfId="15770"/>
    <cellStyle name="Comma 4 3 9" xfId="17044"/>
    <cellStyle name="Comma 4 4" xfId="2354"/>
    <cellStyle name="Comma 4 4 10" xfId="18115"/>
    <cellStyle name="Comma 4 4 11" xfId="19261"/>
    <cellStyle name="Comma 4 4 12" xfId="20158"/>
    <cellStyle name="Comma 4 4 2" xfId="7855"/>
    <cellStyle name="Comma 4 4 3" xfId="10990"/>
    <cellStyle name="Comma 4 4 4" xfId="5657"/>
    <cellStyle name="Comma 4 4 5" xfId="11883"/>
    <cellStyle name="Comma 4 4 6" xfId="13197"/>
    <cellStyle name="Comma 4 4 7" xfId="14499"/>
    <cellStyle name="Comma 4 4 8" xfId="15771"/>
    <cellStyle name="Comma 4 4 9" xfId="17045"/>
    <cellStyle name="Comma 4 5" xfId="2355"/>
    <cellStyle name="Comma 4 5 10" xfId="18116"/>
    <cellStyle name="Comma 4 5 11" xfId="19262"/>
    <cellStyle name="Comma 4 5 12" xfId="20159"/>
    <cellStyle name="Comma 4 5 2" xfId="7856"/>
    <cellStyle name="Comma 4 5 3" xfId="10991"/>
    <cellStyle name="Comma 4 5 4" xfId="5658"/>
    <cellStyle name="Comma 4 5 5" xfId="11884"/>
    <cellStyle name="Comma 4 5 6" xfId="13198"/>
    <cellStyle name="Comma 4 5 7" xfId="14500"/>
    <cellStyle name="Comma 4 5 8" xfId="15772"/>
    <cellStyle name="Comma 4 5 9" xfId="17046"/>
    <cellStyle name="Comma 4 6" xfId="7857"/>
    <cellStyle name="Comma 4 7" xfId="7858"/>
    <cellStyle name="Comma 4 8" xfId="7859"/>
    <cellStyle name="Comma 4 9" xfId="7860"/>
    <cellStyle name="Comma 5" xfId="31983"/>
    <cellStyle name="Comma 5 10" xfId="7861"/>
    <cellStyle name="Comma 5 11" xfId="7862"/>
    <cellStyle name="Comma 5 12" xfId="7863"/>
    <cellStyle name="Comma 5 13" xfId="7864"/>
    <cellStyle name="Comma 5 14" xfId="7865"/>
    <cellStyle name="Comma 5 15" xfId="7866"/>
    <cellStyle name="Comma 5 16" xfId="7867"/>
    <cellStyle name="Comma 5 2" xfId="2356"/>
    <cellStyle name="Comma 5 2 10" xfId="18129"/>
    <cellStyle name="Comma 5 2 11" xfId="19281"/>
    <cellStyle name="Comma 5 2 12" xfId="20179"/>
    <cellStyle name="Comma 5 2 2" xfId="7868"/>
    <cellStyle name="Comma 5 2 3" xfId="11001"/>
    <cellStyle name="Comma 5 2 4" xfId="5684"/>
    <cellStyle name="Comma 5 2 5" xfId="11928"/>
    <cellStyle name="Comma 5 2 6" xfId="13242"/>
    <cellStyle name="Comma 5 2 7" xfId="14544"/>
    <cellStyle name="Comma 5 2 8" xfId="15802"/>
    <cellStyle name="Comma 5 2 9" xfId="17056"/>
    <cellStyle name="Comma 5 3" xfId="2357"/>
    <cellStyle name="Comma 5 3 10" xfId="18130"/>
    <cellStyle name="Comma 5 3 11" xfId="19282"/>
    <cellStyle name="Comma 5 3 12" xfId="20180"/>
    <cellStyle name="Comma 5 3 2" xfId="7869"/>
    <cellStyle name="Comma 5 3 3" xfId="11002"/>
    <cellStyle name="Comma 5 3 4" xfId="5685"/>
    <cellStyle name="Comma 5 3 5" xfId="11929"/>
    <cellStyle name="Comma 5 3 6" xfId="13243"/>
    <cellStyle name="Comma 5 3 7" xfId="14545"/>
    <cellStyle name="Comma 5 3 8" xfId="15803"/>
    <cellStyle name="Comma 5 3 9" xfId="17057"/>
    <cellStyle name="Comma 5 4" xfId="2358"/>
    <cellStyle name="Comma 5 4 10" xfId="18131"/>
    <cellStyle name="Comma 5 4 11" xfId="19283"/>
    <cellStyle name="Comma 5 4 12" xfId="20181"/>
    <cellStyle name="Comma 5 4 2" xfId="7870"/>
    <cellStyle name="Comma 5 4 3" xfId="11003"/>
    <cellStyle name="Comma 5 4 4" xfId="5686"/>
    <cellStyle name="Comma 5 4 5" xfId="11930"/>
    <cellStyle name="Comma 5 4 6" xfId="13244"/>
    <cellStyle name="Comma 5 4 7" xfId="14546"/>
    <cellStyle name="Comma 5 4 8" xfId="15804"/>
    <cellStyle name="Comma 5 4 9" xfId="17058"/>
    <cellStyle name="Comma 5 5" xfId="2359"/>
    <cellStyle name="Comma 5 5 10" xfId="18136"/>
    <cellStyle name="Comma 5 5 11" xfId="19284"/>
    <cellStyle name="Comma 5 5 12" xfId="20182"/>
    <cellStyle name="Comma 5 5 2" xfId="7871"/>
    <cellStyle name="Comma 5 5 3" xfId="11004"/>
    <cellStyle name="Comma 5 5 4" xfId="5687"/>
    <cellStyle name="Comma 5 5 5" xfId="11931"/>
    <cellStyle name="Comma 5 5 6" xfId="13245"/>
    <cellStyle name="Comma 5 5 7" xfId="14547"/>
    <cellStyle name="Comma 5 5 8" xfId="15805"/>
    <cellStyle name="Comma 5 5 9" xfId="17064"/>
    <cellStyle name="Comma 5 6" xfId="7872"/>
    <cellStyle name="Comma 5 7" xfId="7873"/>
    <cellStyle name="Comma 5 8" xfId="7874"/>
    <cellStyle name="Comma 5 9" xfId="7875"/>
    <cellStyle name="Comma 6" xfId="32030"/>
    <cellStyle name="Comma 6 10" xfId="7876"/>
    <cellStyle name="Comma 6 11" xfId="7877"/>
    <cellStyle name="Comma 6 12" xfId="7878"/>
    <cellStyle name="Comma 6 13" xfId="7879"/>
    <cellStyle name="Comma 6 14" xfId="7880"/>
    <cellStyle name="Comma 6 15" xfId="7881"/>
    <cellStyle name="Comma 6 16" xfId="7882"/>
    <cellStyle name="Comma 6 2" xfId="2360"/>
    <cellStyle name="Comma 6 2 10" xfId="18155"/>
    <cellStyle name="Comma 6 2 11" xfId="19291"/>
    <cellStyle name="Comma 6 2 12" xfId="20205"/>
    <cellStyle name="Comma 6 2 2" xfId="7883"/>
    <cellStyle name="Comma 6 2 3" xfId="11015"/>
    <cellStyle name="Comma 6 2 4" xfId="5707"/>
    <cellStyle name="Comma 6 2 5" xfId="11948"/>
    <cellStyle name="Comma 6 2 6" xfId="13263"/>
    <cellStyle name="Comma 6 2 7" xfId="14561"/>
    <cellStyle name="Comma 6 2 8" xfId="15824"/>
    <cellStyle name="Comma 6 2 9" xfId="17073"/>
    <cellStyle name="Comma 6 3" xfId="2361"/>
    <cellStyle name="Comma 6 3 10" xfId="18156"/>
    <cellStyle name="Comma 6 3 11" xfId="19297"/>
    <cellStyle name="Comma 6 3 12" xfId="20207"/>
    <cellStyle name="Comma 6 3 2" xfId="7884"/>
    <cellStyle name="Comma 6 3 3" xfId="11016"/>
    <cellStyle name="Comma 6 3 4" xfId="5711"/>
    <cellStyle name="Comma 6 3 5" xfId="11949"/>
    <cellStyle name="Comma 6 3 6" xfId="13264"/>
    <cellStyle name="Comma 6 3 7" xfId="14562"/>
    <cellStyle name="Comma 6 3 8" xfId="15825"/>
    <cellStyle name="Comma 6 3 9" xfId="17074"/>
    <cellStyle name="Comma 6 4" xfId="2362"/>
    <cellStyle name="Comma 6 4 10" xfId="18158"/>
    <cellStyle name="Comma 6 4 11" xfId="19298"/>
    <cellStyle name="Comma 6 4 12" xfId="20208"/>
    <cellStyle name="Comma 6 4 2" xfId="7885"/>
    <cellStyle name="Comma 6 4 3" xfId="11017"/>
    <cellStyle name="Comma 6 4 4" xfId="5712"/>
    <cellStyle name="Comma 6 4 5" xfId="11950"/>
    <cellStyle name="Comma 6 4 6" xfId="13265"/>
    <cellStyle name="Comma 6 4 7" xfId="14563"/>
    <cellStyle name="Comma 6 4 8" xfId="15826"/>
    <cellStyle name="Comma 6 4 9" xfId="17076"/>
    <cellStyle name="Comma 6 5" xfId="2363"/>
    <cellStyle name="Comma 6 5 10" xfId="18175"/>
    <cellStyle name="Comma 6 5 11" xfId="19299"/>
    <cellStyle name="Comma 6 5 12" xfId="20209"/>
    <cellStyle name="Comma 6 5 2" xfId="7886"/>
    <cellStyle name="Comma 6 5 3" xfId="11018"/>
    <cellStyle name="Comma 6 5 4" xfId="5713"/>
    <cellStyle name="Comma 6 5 5" xfId="11951"/>
    <cellStyle name="Comma 6 5 6" xfId="13266"/>
    <cellStyle name="Comma 6 5 7" xfId="14564"/>
    <cellStyle name="Comma 6 5 8" xfId="15828"/>
    <cellStyle name="Comma 6 5 9" xfId="17077"/>
    <cellStyle name="Comma 6 6" xfId="7887"/>
    <cellStyle name="Comma 6 7" xfId="7888"/>
    <cellStyle name="Comma 6 8" xfId="7889"/>
    <cellStyle name="Comma 6 9" xfId="7890"/>
    <cellStyle name="Comma 7" xfId="7891"/>
    <cellStyle name="Comma 8" xfId="7892"/>
    <cellStyle name="Comma 9" xfId="7893"/>
    <cellStyle name="Comma0" xfId="2364"/>
    <cellStyle name="Comma0 10" xfId="15837"/>
    <cellStyle name="Comma0 11" xfId="17086"/>
    <cellStyle name="Comma0 12" xfId="18182"/>
    <cellStyle name="Comma0 13" xfId="19305"/>
    <cellStyle name="Comma0 14" xfId="20215"/>
    <cellStyle name="Comma0 2" xfId="2365"/>
    <cellStyle name="Comma0 2 10" xfId="18183"/>
    <cellStyle name="Comma0 2 11" xfId="19306"/>
    <cellStyle name="Comma0 2 12" xfId="20217"/>
    <cellStyle name="Comma0 2 2" xfId="7895"/>
    <cellStyle name="Comma0 2 3" xfId="11027"/>
    <cellStyle name="Comma0 2 4" xfId="5731"/>
    <cellStyle name="Comma0 2 5" xfId="11963"/>
    <cellStyle name="Comma0 2 6" xfId="13281"/>
    <cellStyle name="Comma0 2 7" xfId="14576"/>
    <cellStyle name="Comma0 2 8" xfId="15838"/>
    <cellStyle name="Comma0 2 9" xfId="17087"/>
    <cellStyle name="Comma0 3" xfId="2366"/>
    <cellStyle name="Comma0 3 10" xfId="18184"/>
    <cellStyle name="Comma0 3 11" xfId="19307"/>
    <cellStyle name="Comma0 3 12" xfId="20218"/>
    <cellStyle name="Comma0 3 2" xfId="7896"/>
    <cellStyle name="Comma0 3 3" xfId="11028"/>
    <cellStyle name="Comma0 3 4" xfId="5735"/>
    <cellStyle name="Comma0 3 5" xfId="11964"/>
    <cellStyle name="Comma0 3 6" xfId="13282"/>
    <cellStyle name="Comma0 3 7" xfId="14577"/>
    <cellStyle name="Comma0 3 8" xfId="15839"/>
    <cellStyle name="Comma0 3 9" xfId="17102"/>
    <cellStyle name="Comma0 4" xfId="7894"/>
    <cellStyle name="Comma0 4 10" xfId="25835"/>
    <cellStyle name="Comma0 4 11" xfId="26801"/>
    <cellStyle name="Comma0 4 12" xfId="28234"/>
    <cellStyle name="Comma0 4 13" xfId="28492"/>
    <cellStyle name="Comma0 4 14" xfId="28739"/>
    <cellStyle name="Comma0 4 15" xfId="29244"/>
    <cellStyle name="Comma0 4 16" xfId="30436"/>
    <cellStyle name="Comma0 4 17" xfId="29634"/>
    <cellStyle name="Comma0 4 18" xfId="30094"/>
    <cellStyle name="Comma0 4 19" xfId="27295"/>
    <cellStyle name="Comma0 4 2" xfId="25902"/>
    <cellStyle name="Comma0 4 20" xfId="30284"/>
    <cellStyle name="Comma0 4 21" xfId="28838"/>
    <cellStyle name="Comma0 4 22" xfId="30560"/>
    <cellStyle name="Comma0 4 23" xfId="29378"/>
    <cellStyle name="Comma0 4 3" xfId="26812"/>
    <cellStyle name="Comma0 4 4" xfId="26970"/>
    <cellStyle name="Comma0 4 5" xfId="27151"/>
    <cellStyle name="Comma0 4 6" xfId="27458"/>
    <cellStyle name="Comma0 4 7" xfId="27420"/>
    <cellStyle name="Comma0 4 8" xfId="24932"/>
    <cellStyle name="Comma0 4 9" xfId="27763"/>
    <cellStyle name="Comma0 5" xfId="11026"/>
    <cellStyle name="Comma0 6" xfId="5730"/>
    <cellStyle name="Comma0 7" xfId="11962"/>
    <cellStyle name="Comma0 8" xfId="13280"/>
    <cellStyle name="Comma0 9" xfId="14575"/>
    <cellStyle name="Currency" xfId="2367" builtinId="4"/>
    <cellStyle name="Currency 10" xfId="28025"/>
    <cellStyle name="Currency 10 10" xfId="7897"/>
    <cellStyle name="Currency 10 11" xfId="7898"/>
    <cellStyle name="Currency 10 12" xfId="7899"/>
    <cellStyle name="Currency 10 13" xfId="7900"/>
    <cellStyle name="Currency 10 14" xfId="7901"/>
    <cellStyle name="Currency 10 15" xfId="7902"/>
    <cellStyle name="Currency 10 16" xfId="7903"/>
    <cellStyle name="Currency 10 2" xfId="2368"/>
    <cellStyle name="Currency 10 2 10" xfId="18190"/>
    <cellStyle name="Currency 10 2 11" xfId="19309"/>
    <cellStyle name="Currency 10 2 12" xfId="20223"/>
    <cellStyle name="Currency 10 2 2" xfId="7904"/>
    <cellStyle name="Currency 10 2 3" xfId="11036"/>
    <cellStyle name="Currency 10 2 4" xfId="5749"/>
    <cellStyle name="Currency 10 2 5" xfId="11975"/>
    <cellStyle name="Currency 10 2 6" xfId="13295"/>
    <cellStyle name="Currency 10 2 7" xfId="14586"/>
    <cellStyle name="Currency 10 2 8" xfId="15852"/>
    <cellStyle name="Currency 10 2 9" xfId="17105"/>
    <cellStyle name="Currency 10 3" xfId="2369"/>
    <cellStyle name="Currency 10 3 10" xfId="18196"/>
    <cellStyle name="Currency 10 3 11" xfId="19314"/>
    <cellStyle name="Currency 10 3 12" xfId="20224"/>
    <cellStyle name="Currency 10 3 2" xfId="7905"/>
    <cellStyle name="Currency 10 3 3" xfId="11037"/>
    <cellStyle name="Currency 10 3 4" xfId="5753"/>
    <cellStyle name="Currency 10 3 5" xfId="11976"/>
    <cellStyle name="Currency 10 3 6" xfId="13296"/>
    <cellStyle name="Currency 10 3 7" xfId="14587"/>
    <cellStyle name="Currency 10 3 8" xfId="15853"/>
    <cellStyle name="Currency 10 3 9" xfId="17106"/>
    <cellStyle name="Currency 10 4" xfId="2370"/>
    <cellStyle name="Currency 10 4 10" xfId="18197"/>
    <cellStyle name="Currency 10 4 11" xfId="19315"/>
    <cellStyle name="Currency 10 4 12" xfId="20226"/>
    <cellStyle name="Currency 10 4 2" xfId="7906"/>
    <cellStyle name="Currency 10 4 3" xfId="11038"/>
    <cellStyle name="Currency 10 4 4" xfId="5755"/>
    <cellStyle name="Currency 10 4 5" xfId="11977"/>
    <cellStyle name="Currency 10 4 6" xfId="13297"/>
    <cellStyle name="Currency 10 4 7" xfId="14588"/>
    <cellStyle name="Currency 10 4 8" xfId="15854"/>
    <cellStyle name="Currency 10 4 9" xfId="17108"/>
    <cellStyle name="Currency 10 5" xfId="2371"/>
    <cellStyle name="Currency 10 5 10" xfId="18198"/>
    <cellStyle name="Currency 10 5 11" xfId="19316"/>
    <cellStyle name="Currency 10 5 12" xfId="20227"/>
    <cellStyle name="Currency 10 5 2" xfId="7907"/>
    <cellStyle name="Currency 10 5 3" xfId="11039"/>
    <cellStyle name="Currency 10 5 4" xfId="5756"/>
    <cellStyle name="Currency 10 5 5" xfId="11978"/>
    <cellStyle name="Currency 10 5 6" xfId="13298"/>
    <cellStyle name="Currency 10 5 7" xfId="14589"/>
    <cellStyle name="Currency 10 5 8" xfId="15855"/>
    <cellStyle name="Currency 10 5 9" xfId="17125"/>
    <cellStyle name="Currency 10 6" xfId="7908"/>
    <cellStyle name="Currency 10 7" xfId="7909"/>
    <cellStyle name="Currency 10 8" xfId="7910"/>
    <cellStyle name="Currency 10 9" xfId="7911"/>
    <cellStyle name="Currency 11" xfId="31987"/>
    <cellStyle name="Currency 11 10" xfId="7912"/>
    <cellStyle name="Currency 11 11" xfId="7913"/>
    <cellStyle name="Currency 11 12" xfId="7914"/>
    <cellStyle name="Currency 11 13" xfId="7915"/>
    <cellStyle name="Currency 11 14" xfId="7916"/>
    <cellStyle name="Currency 11 15" xfId="7917"/>
    <cellStyle name="Currency 11 16" xfId="7918"/>
    <cellStyle name="Currency 11 2" xfId="2372"/>
    <cellStyle name="Currency 11 2 10" xfId="18212"/>
    <cellStyle name="Currency 11 2 11" xfId="19333"/>
    <cellStyle name="Currency 11 2 12" xfId="20246"/>
    <cellStyle name="Currency 11 2 2" xfId="7919"/>
    <cellStyle name="Currency 11 2 3" xfId="11051"/>
    <cellStyle name="Currency 11 2 4" xfId="5784"/>
    <cellStyle name="Currency 11 2 5" xfId="12007"/>
    <cellStyle name="Currency 11 2 6" xfId="13326"/>
    <cellStyle name="Currency 11 2 7" xfId="14619"/>
    <cellStyle name="Currency 11 2 8" xfId="15897"/>
    <cellStyle name="Currency 11 2 9" xfId="17137"/>
    <cellStyle name="Currency 11 3" xfId="2373"/>
    <cellStyle name="Currency 11 3 10" xfId="18213"/>
    <cellStyle name="Currency 11 3 11" xfId="19350"/>
    <cellStyle name="Currency 11 3 12" xfId="20247"/>
    <cellStyle name="Currency 11 3 2" xfId="7920"/>
    <cellStyle name="Currency 11 3 3" xfId="11052"/>
    <cellStyle name="Currency 11 3 4" xfId="5793"/>
    <cellStyle name="Currency 11 3 5" xfId="12008"/>
    <cellStyle name="Currency 11 3 6" xfId="13327"/>
    <cellStyle name="Currency 11 3 7" xfId="14620"/>
    <cellStyle name="Currency 11 3 8" xfId="15898"/>
    <cellStyle name="Currency 11 3 9" xfId="17138"/>
    <cellStyle name="Currency 11 4" xfId="2374"/>
    <cellStyle name="Currency 11 4 10" xfId="18214"/>
    <cellStyle name="Currency 11 4 11" xfId="19351"/>
    <cellStyle name="Currency 11 4 12" xfId="20248"/>
    <cellStyle name="Currency 11 4 2" xfId="7921"/>
    <cellStyle name="Currency 11 4 3" xfId="11053"/>
    <cellStyle name="Currency 11 4 4" xfId="5794"/>
    <cellStyle name="Currency 11 4 5" xfId="12009"/>
    <cellStyle name="Currency 11 4 6" xfId="13328"/>
    <cellStyle name="Currency 11 4 7" xfId="14621"/>
    <cellStyle name="Currency 11 4 8" xfId="15899"/>
    <cellStyle name="Currency 11 4 9" xfId="17139"/>
    <cellStyle name="Currency 11 5" xfId="2375"/>
    <cellStyle name="Currency 11 5 10" xfId="18215"/>
    <cellStyle name="Currency 11 5 11" xfId="19352"/>
    <cellStyle name="Currency 11 5 12" xfId="20249"/>
    <cellStyle name="Currency 11 5 2" xfId="7922"/>
    <cellStyle name="Currency 11 5 3" xfId="11054"/>
    <cellStyle name="Currency 11 5 4" xfId="5795"/>
    <cellStyle name="Currency 11 5 5" xfId="12011"/>
    <cellStyle name="Currency 11 5 6" xfId="13330"/>
    <cellStyle name="Currency 11 5 7" xfId="14623"/>
    <cellStyle name="Currency 11 5 8" xfId="15900"/>
    <cellStyle name="Currency 11 5 9" xfId="17140"/>
    <cellStyle name="Currency 11 6" xfId="7923"/>
    <cellStyle name="Currency 11 7" xfId="7924"/>
    <cellStyle name="Currency 11 8" xfId="7925"/>
    <cellStyle name="Currency 11 9" xfId="7926"/>
    <cellStyle name="Currency 12" xfId="31984"/>
    <cellStyle name="Currency 12 10" xfId="7927"/>
    <cellStyle name="Currency 12 11" xfId="7928"/>
    <cellStyle name="Currency 12 12" xfId="7929"/>
    <cellStyle name="Currency 12 13" xfId="7930"/>
    <cellStyle name="Currency 12 14" xfId="7931"/>
    <cellStyle name="Currency 12 15" xfId="7932"/>
    <cellStyle name="Currency 12 16" xfId="7933"/>
    <cellStyle name="Currency 12 2" xfId="2376"/>
    <cellStyle name="Currency 12 2 10" xfId="18243"/>
    <cellStyle name="Currency 12 2 11" xfId="19360"/>
    <cellStyle name="Currency 12 2 12" xfId="20267"/>
    <cellStyle name="Currency 12 2 2" xfId="7934"/>
    <cellStyle name="Currency 12 2 3" xfId="11066"/>
    <cellStyle name="Currency 12 2 4" xfId="5813"/>
    <cellStyle name="Currency 12 2 5" xfId="12045"/>
    <cellStyle name="Currency 12 2 6" xfId="13361"/>
    <cellStyle name="Currency 12 2 7" xfId="14657"/>
    <cellStyle name="Currency 12 2 8" xfId="15914"/>
    <cellStyle name="Currency 12 2 9" xfId="17157"/>
    <cellStyle name="Currency 12 3" xfId="2377"/>
    <cellStyle name="Currency 12 3 10" xfId="18244"/>
    <cellStyle name="Currency 12 3 11" xfId="19361"/>
    <cellStyle name="Currency 12 3 12" xfId="20268"/>
    <cellStyle name="Currency 12 3 2" xfId="7935"/>
    <cellStyle name="Currency 12 3 3" xfId="11067"/>
    <cellStyle name="Currency 12 3 4" xfId="5817"/>
    <cellStyle name="Currency 12 3 5" xfId="12046"/>
    <cellStyle name="Currency 12 3 6" xfId="13362"/>
    <cellStyle name="Currency 12 3 7" xfId="14658"/>
    <cellStyle name="Currency 12 3 8" xfId="15915"/>
    <cellStyle name="Currency 12 3 9" xfId="17162"/>
    <cellStyle name="Currency 12 4" xfId="2378"/>
    <cellStyle name="Currency 12 4 10" xfId="18245"/>
    <cellStyle name="Currency 12 4 11" xfId="19362"/>
    <cellStyle name="Currency 12 4 12" xfId="20274"/>
    <cellStyle name="Currency 12 4 2" xfId="7936"/>
    <cellStyle name="Currency 12 4 3" xfId="11068"/>
    <cellStyle name="Currency 12 4 4" xfId="5818"/>
    <cellStyle name="Currency 12 4 5" xfId="12047"/>
    <cellStyle name="Currency 12 4 6" xfId="13363"/>
    <cellStyle name="Currency 12 4 7" xfId="14659"/>
    <cellStyle name="Currency 12 4 8" xfId="15916"/>
    <cellStyle name="Currency 12 4 9" xfId="17163"/>
    <cellStyle name="Currency 12 5" xfId="2379"/>
    <cellStyle name="Currency 12 5 10" xfId="18246"/>
    <cellStyle name="Currency 12 5 11" xfId="19363"/>
    <cellStyle name="Currency 12 5 12" xfId="20275"/>
    <cellStyle name="Currency 12 5 2" xfId="7937"/>
    <cellStyle name="Currency 12 5 3" xfId="11069"/>
    <cellStyle name="Currency 12 5 4" xfId="5819"/>
    <cellStyle name="Currency 12 5 5" xfId="12048"/>
    <cellStyle name="Currency 12 5 6" xfId="13364"/>
    <cellStyle name="Currency 12 5 7" xfId="14660"/>
    <cellStyle name="Currency 12 5 8" xfId="15917"/>
    <cellStyle name="Currency 12 5 9" xfId="17164"/>
    <cellStyle name="Currency 12 6" xfId="7938"/>
    <cellStyle name="Currency 12 7" xfId="7939"/>
    <cellStyle name="Currency 12 8" xfId="7940"/>
    <cellStyle name="Currency 12 9" xfId="7941"/>
    <cellStyle name="Currency 13" xfId="7942"/>
    <cellStyle name="Currency 14" xfId="7943"/>
    <cellStyle name="Currency 15" xfId="7944"/>
    <cellStyle name="Currency 16" xfId="7945"/>
    <cellStyle name="Currency 17" xfId="7946"/>
    <cellStyle name="Currency 18" xfId="7947"/>
    <cellStyle name="Currency 19" xfId="32031"/>
    <cellStyle name="Currency 2" xfId="22003"/>
    <cellStyle name="Currency 2 10" xfId="31940"/>
    <cellStyle name="Currency 2 2" xfId="22664"/>
    <cellStyle name="Currency 2 3" xfId="24741"/>
    <cellStyle name="Currency 2 4" xfId="25905"/>
    <cellStyle name="Currency 2 5" xfId="31884"/>
    <cellStyle name="Currency 2 6" xfId="31789"/>
    <cellStyle name="Currency 2 7" xfId="31835"/>
    <cellStyle name="Currency 2 8" xfId="31797"/>
    <cellStyle name="Currency 2 9" xfId="31979"/>
    <cellStyle name="Currency 3" xfId="2380"/>
    <cellStyle name="Currency 3 10" xfId="7948"/>
    <cellStyle name="Currency 3 11" xfId="7950"/>
    <cellStyle name="Currency 3 12" xfId="7951"/>
    <cellStyle name="Currency 3 13" xfId="7952"/>
    <cellStyle name="Currency 3 14" xfId="7953"/>
    <cellStyle name="Currency 3 15" xfId="7954"/>
    <cellStyle name="Currency 3 16" xfId="7955"/>
    <cellStyle name="Currency 3 17" xfId="7956"/>
    <cellStyle name="Currency 3 18" xfId="7957"/>
    <cellStyle name="Currency 3 19" xfId="7958"/>
    <cellStyle name="Currency 3 2" xfId="2381"/>
    <cellStyle name="Currency 3 2 10" xfId="18289"/>
    <cellStyle name="Currency 3 2 11" xfId="19382"/>
    <cellStyle name="Currency 3 2 12" xfId="20291"/>
    <cellStyle name="Currency 3 2 2" xfId="7959"/>
    <cellStyle name="Currency 3 2 3" xfId="11091"/>
    <cellStyle name="Currency 3 2 4" xfId="5869"/>
    <cellStyle name="Currency 3 2 5" xfId="12083"/>
    <cellStyle name="Currency 3 2 6" xfId="13394"/>
    <cellStyle name="Currency 3 2 7" xfId="14695"/>
    <cellStyle name="Currency 3 2 8" xfId="15949"/>
    <cellStyle name="Currency 3 2 9" xfId="17209"/>
    <cellStyle name="Currency 3 20" xfId="7960"/>
    <cellStyle name="Currency 3 21" xfId="11080"/>
    <cellStyle name="Currency 3 22" xfId="5842"/>
    <cellStyle name="Currency 3 23" xfId="12065"/>
    <cellStyle name="Currency 3 24" xfId="13378"/>
    <cellStyle name="Currency 3 25" xfId="14677"/>
    <cellStyle name="Currency 3 26" xfId="15939"/>
    <cellStyle name="Currency 3 27" xfId="17178"/>
    <cellStyle name="Currency 3 28" xfId="18271"/>
    <cellStyle name="Currency 3 29" xfId="19375"/>
    <cellStyle name="Currency 3 3" xfId="2382"/>
    <cellStyle name="Currency 3 3 10" xfId="18292"/>
    <cellStyle name="Currency 3 3 11" xfId="19383"/>
    <cellStyle name="Currency 3 3 12" xfId="20292"/>
    <cellStyle name="Currency 3 3 2" xfId="7961"/>
    <cellStyle name="Currency 3 3 3" xfId="11093"/>
    <cellStyle name="Currency 3 3 4" xfId="5871"/>
    <cellStyle name="Currency 3 3 5" xfId="12089"/>
    <cellStyle name="Currency 3 3 6" xfId="13400"/>
    <cellStyle name="Currency 3 3 7" xfId="14700"/>
    <cellStyle name="Currency 3 3 8" xfId="15550"/>
    <cellStyle name="Currency 3 3 9" xfId="17218"/>
    <cellStyle name="Currency 3 30" xfId="20282"/>
    <cellStyle name="Currency 3 31" xfId="22051"/>
    <cellStyle name="Currency 3 32" xfId="22034"/>
    <cellStyle name="Currency 3 33" xfId="22325"/>
    <cellStyle name="Currency 3 34" xfId="22191"/>
    <cellStyle name="Currency 3 35" xfId="22330"/>
    <cellStyle name="Currency 3 36" xfId="22187"/>
    <cellStyle name="Currency 3 37" xfId="22334"/>
    <cellStyle name="Currency 3 38" xfId="22183"/>
    <cellStyle name="Currency 3 39" xfId="22338"/>
    <cellStyle name="Currency 3 4" xfId="2383"/>
    <cellStyle name="Currency 3 4 10" xfId="18293"/>
    <cellStyle name="Currency 3 4 11" xfId="19068"/>
    <cellStyle name="Currency 3 4 12" xfId="20293"/>
    <cellStyle name="Currency 3 4 2" xfId="7962"/>
    <cellStyle name="Currency 3 4 3" xfId="11094"/>
    <cellStyle name="Currency 3 4 4" xfId="5873"/>
    <cellStyle name="Currency 3 4 5" xfId="12090"/>
    <cellStyle name="Currency 3 4 6" xfId="13401"/>
    <cellStyle name="Currency 3 4 7" xfId="14701"/>
    <cellStyle name="Currency 3 4 8" xfId="15977"/>
    <cellStyle name="Currency 3 4 9" xfId="17219"/>
    <cellStyle name="Currency 3 40" xfId="22177"/>
    <cellStyle name="Currency 3 41" xfId="22344"/>
    <cellStyle name="Currency 3 42" xfId="22173"/>
    <cellStyle name="Currency 3 43" xfId="22522"/>
    <cellStyle name="Currency 3 44" xfId="22622"/>
    <cellStyle name="Currency 3 45" xfId="22531"/>
    <cellStyle name="Currency 3 46" xfId="22666"/>
    <cellStyle name="Currency 3 47" xfId="22653"/>
    <cellStyle name="Currency 3 48" xfId="22707"/>
    <cellStyle name="Currency 3 49" xfId="22798"/>
    <cellStyle name="Currency 3 5" xfId="2384"/>
    <cellStyle name="Currency 3 5 10" xfId="18294"/>
    <cellStyle name="Currency 3 5 11" xfId="19410"/>
    <cellStyle name="Currency 3 5 12" xfId="20294"/>
    <cellStyle name="Currency 3 5 2" xfId="7963"/>
    <cellStyle name="Currency 3 5 3" xfId="11095"/>
    <cellStyle name="Currency 3 5 4" xfId="5884"/>
    <cellStyle name="Currency 3 5 5" xfId="12091"/>
    <cellStyle name="Currency 3 5 6" xfId="13402"/>
    <cellStyle name="Currency 3 5 7" xfId="14702"/>
    <cellStyle name="Currency 3 5 8" xfId="15978"/>
    <cellStyle name="Currency 3 5 9" xfId="17220"/>
    <cellStyle name="Currency 3 50" xfId="22759"/>
    <cellStyle name="Currency 3 51" xfId="22783"/>
    <cellStyle name="Currency 3 52" xfId="23806"/>
    <cellStyle name="Currency 3 53" xfId="23921"/>
    <cellStyle name="Currency 3 54" xfId="23899"/>
    <cellStyle name="Currency 3 55" xfId="23963"/>
    <cellStyle name="Currency 3 56" xfId="24015"/>
    <cellStyle name="Currency 3 57" xfId="24268"/>
    <cellStyle name="Currency 3 58" xfId="24339"/>
    <cellStyle name="Currency 3 59" xfId="24421"/>
    <cellStyle name="Currency 3 6" xfId="2385"/>
    <cellStyle name="Currency 3 6 10" xfId="18295"/>
    <cellStyle name="Currency 3 6 11" xfId="19411"/>
    <cellStyle name="Currency 3 6 12" xfId="20295"/>
    <cellStyle name="Currency 3 6 2" xfId="7964"/>
    <cellStyle name="Currency 3 6 3" xfId="11096"/>
    <cellStyle name="Currency 3 6 4" xfId="5888"/>
    <cellStyle name="Currency 3 6 5" xfId="12092"/>
    <cellStyle name="Currency 3 6 6" xfId="13403"/>
    <cellStyle name="Currency 3 6 7" xfId="14703"/>
    <cellStyle name="Currency 3 6 8" xfId="15979"/>
    <cellStyle name="Currency 3 6 9" xfId="17221"/>
    <cellStyle name="Currency 3 60" xfId="24357"/>
    <cellStyle name="Currency 3 61" xfId="24329"/>
    <cellStyle name="Currency 3 62" xfId="24780"/>
    <cellStyle name="Currency 3 63" xfId="31774"/>
    <cellStyle name="Currency 3 64" xfId="31861"/>
    <cellStyle name="Currency 3 65" xfId="31877"/>
    <cellStyle name="Currency 3 66" xfId="31886"/>
    <cellStyle name="Currency 3 67" xfId="31935"/>
    <cellStyle name="Currency 3 68" xfId="31963"/>
    <cellStyle name="Currency 3 7" xfId="2386"/>
    <cellStyle name="Currency 3 7 10" xfId="18296"/>
    <cellStyle name="Currency 3 7 11" xfId="19412"/>
    <cellStyle name="Currency 3 7 12" xfId="20296"/>
    <cellStyle name="Currency 3 7 2" xfId="7965"/>
    <cellStyle name="Currency 3 7 3" xfId="11097"/>
    <cellStyle name="Currency 3 7 4" xfId="5889"/>
    <cellStyle name="Currency 3 7 5" xfId="9920"/>
    <cellStyle name="Currency 3 7 6" xfId="12987"/>
    <cellStyle name="Currency 3 7 7" xfId="14298"/>
    <cellStyle name="Currency 3 7 8" xfId="15980"/>
    <cellStyle name="Currency 3 7 9" xfId="17222"/>
    <cellStyle name="Currency 3 8" xfId="2387"/>
    <cellStyle name="Currency 3 8 10" xfId="18297"/>
    <cellStyle name="Currency 3 8 11" xfId="19413"/>
    <cellStyle name="Currency 3 8 12" xfId="20301"/>
    <cellStyle name="Currency 3 8 2" xfId="7966"/>
    <cellStyle name="Currency 3 8 3" xfId="11098"/>
    <cellStyle name="Currency 3 8 4" xfId="5890"/>
    <cellStyle name="Currency 3 8 5" xfId="12119"/>
    <cellStyle name="Currency 3 8 6" xfId="13430"/>
    <cellStyle name="Currency 3 8 7" xfId="14730"/>
    <cellStyle name="Currency 3 8 8" xfId="15981"/>
    <cellStyle name="Currency 3 8 9" xfId="17223"/>
    <cellStyle name="Currency 3 9" xfId="2388"/>
    <cellStyle name="Currency 3 9 10" xfId="18298"/>
    <cellStyle name="Currency 3 9 11" xfId="19414"/>
    <cellStyle name="Currency 3 9 12" xfId="20302"/>
    <cellStyle name="Currency 3 9 2" xfId="7967"/>
    <cellStyle name="Currency 3 9 3" xfId="11099"/>
    <cellStyle name="Currency 3 9 4" xfId="5891"/>
    <cellStyle name="Currency 3 9 5" xfId="12120"/>
    <cellStyle name="Currency 3 9 6" xfId="13431"/>
    <cellStyle name="Currency 3 9 7" xfId="14731"/>
    <cellStyle name="Currency 3 9 8" xfId="15982"/>
    <cellStyle name="Currency 3 9 9" xfId="17224"/>
    <cellStyle name="Currency 4" xfId="31981"/>
    <cellStyle name="Currency 4 2" xfId="26324"/>
    <cellStyle name="Currency 4 3" xfId="31887"/>
    <cellStyle name="Currency 4 4" xfId="31881"/>
    <cellStyle name="Currency 4 5" xfId="31897"/>
    <cellStyle name="Currency 4 6" xfId="31890"/>
    <cellStyle name="Currency 4 7" xfId="31980"/>
    <cellStyle name="Currency 4 8" xfId="31978"/>
    <cellStyle name="Currency 5" xfId="22326"/>
    <cellStyle name="Currency 5 10" xfId="7968"/>
    <cellStyle name="Currency 5 11" xfId="7969"/>
    <cellStyle name="Currency 5 12" xfId="7970"/>
    <cellStyle name="Currency 5 13" xfId="7971"/>
    <cellStyle name="Currency 5 14" xfId="7972"/>
    <cellStyle name="Currency 5 15" xfId="7973"/>
    <cellStyle name="Currency 5 16" xfId="7974"/>
    <cellStyle name="Currency 5 17" xfId="7975"/>
    <cellStyle name="Currency 5 18" xfId="7976"/>
    <cellStyle name="Currency 5 19" xfId="7977"/>
    <cellStyle name="Currency 5 2" xfId="2389"/>
    <cellStyle name="Currency 5 2 10" xfId="18309"/>
    <cellStyle name="Currency 5 2 11" xfId="19423"/>
    <cellStyle name="Currency 5 2 12" xfId="20329"/>
    <cellStyle name="Currency 5 2 2" xfId="7978"/>
    <cellStyle name="Currency 5 2 3" xfId="11110"/>
    <cellStyle name="Currency 5 2 4" xfId="5915"/>
    <cellStyle name="Currency 5 2 5" xfId="12139"/>
    <cellStyle name="Currency 5 2 6" xfId="13450"/>
    <cellStyle name="Currency 5 2 7" xfId="14743"/>
    <cellStyle name="Currency 5 2 8" xfId="16001"/>
    <cellStyle name="Currency 5 2 9" xfId="17243"/>
    <cellStyle name="Currency 5 20" xfId="7979"/>
    <cellStyle name="Currency 5 3" xfId="2390"/>
    <cellStyle name="Currency 5 3 10" xfId="18314"/>
    <cellStyle name="Currency 5 3 11" xfId="19424"/>
    <cellStyle name="Currency 5 3 12" xfId="20331"/>
    <cellStyle name="Currency 5 3 2" xfId="7980"/>
    <cellStyle name="Currency 5 3 3" xfId="11112"/>
    <cellStyle name="Currency 5 3 4" xfId="5917"/>
    <cellStyle name="Currency 5 3 5" xfId="12141"/>
    <cellStyle name="Currency 5 3 6" xfId="13452"/>
    <cellStyle name="Currency 5 3 7" xfId="14745"/>
    <cellStyle name="Currency 5 3 8" xfId="16002"/>
    <cellStyle name="Currency 5 3 9" xfId="17250"/>
    <cellStyle name="Currency 5 4" xfId="2391"/>
    <cellStyle name="Currency 5 4 10" xfId="18315"/>
    <cellStyle name="Currency 5 4 11" xfId="19425"/>
    <cellStyle name="Currency 5 4 12" xfId="20332"/>
    <cellStyle name="Currency 5 4 2" xfId="7981"/>
    <cellStyle name="Currency 5 4 3" xfId="11113"/>
    <cellStyle name="Currency 5 4 4" xfId="5928"/>
    <cellStyle name="Currency 5 4 5" xfId="12142"/>
    <cellStyle name="Currency 5 4 6" xfId="13453"/>
    <cellStyle name="Currency 5 4 7" xfId="14746"/>
    <cellStyle name="Currency 5 4 8" xfId="16003"/>
    <cellStyle name="Currency 5 4 9" xfId="17251"/>
    <cellStyle name="Currency 5 5" xfId="2392"/>
    <cellStyle name="Currency 5 5 10" xfId="18316"/>
    <cellStyle name="Currency 5 5 11" xfId="19426"/>
    <cellStyle name="Currency 5 5 12" xfId="20340"/>
    <cellStyle name="Currency 5 5 2" xfId="7982"/>
    <cellStyle name="Currency 5 5 3" xfId="11114"/>
    <cellStyle name="Currency 5 5 4" xfId="5932"/>
    <cellStyle name="Currency 5 5 5" xfId="12143"/>
    <cellStyle name="Currency 5 5 6" xfId="13454"/>
    <cellStyle name="Currency 5 5 7" xfId="14747"/>
    <cellStyle name="Currency 5 5 8" xfId="16005"/>
    <cellStyle name="Currency 5 5 9" xfId="17252"/>
    <cellStyle name="Currency 5 6" xfId="2393"/>
    <cellStyle name="Currency 5 6 10" xfId="17950"/>
    <cellStyle name="Currency 5 6 11" xfId="19428"/>
    <cellStyle name="Currency 5 6 12" xfId="20341"/>
    <cellStyle name="Currency 5 6 2" xfId="7983"/>
    <cellStyle name="Currency 5 6 3" xfId="11115"/>
    <cellStyle name="Currency 5 6 4" xfId="5933"/>
    <cellStyle name="Currency 5 6 5" xfId="12144"/>
    <cellStyle name="Currency 5 6 6" xfId="13455"/>
    <cellStyle name="Currency 5 6 7" xfId="14748"/>
    <cellStyle name="Currency 5 6 8" xfId="16006"/>
    <cellStyle name="Currency 5 6 9" xfId="17253"/>
    <cellStyle name="Currency 5 7" xfId="2394"/>
    <cellStyle name="Currency 5 7 10" xfId="18343"/>
    <cellStyle name="Currency 5 7 11" xfId="19429"/>
    <cellStyle name="Currency 5 7 12" xfId="20342"/>
    <cellStyle name="Currency 5 7 2" xfId="7984"/>
    <cellStyle name="Currency 5 7 3" xfId="11116"/>
    <cellStyle name="Currency 5 7 4" xfId="5934"/>
    <cellStyle name="Currency 5 7 5" xfId="12145"/>
    <cellStyle name="Currency 5 7 6" xfId="13456"/>
    <cellStyle name="Currency 5 7 7" xfId="14749"/>
    <cellStyle name="Currency 5 7 8" xfId="16014"/>
    <cellStyle name="Currency 5 7 9" xfId="17254"/>
    <cellStyle name="Currency 5 8" xfId="2395"/>
    <cellStyle name="Currency 5 8 10" xfId="18344"/>
    <cellStyle name="Currency 5 8 11" xfId="19437"/>
    <cellStyle name="Currency 5 8 12" xfId="20343"/>
    <cellStyle name="Currency 5 8 2" xfId="7985"/>
    <cellStyle name="Currency 5 8 3" xfId="11117"/>
    <cellStyle name="Currency 5 8 4" xfId="5935"/>
    <cellStyle name="Currency 5 8 5" xfId="12146"/>
    <cellStyle name="Currency 5 8 6" xfId="13457"/>
    <cellStyle name="Currency 5 8 7" xfId="14750"/>
    <cellStyle name="Currency 5 8 8" xfId="16015"/>
    <cellStyle name="Currency 5 8 9" xfId="17255"/>
    <cellStyle name="Currency 5 9" xfId="2396"/>
    <cellStyle name="Currency 5 9 10" xfId="18345"/>
    <cellStyle name="Currency 5 9 11" xfId="19438"/>
    <cellStyle name="Currency 5 9 12" xfId="20344"/>
    <cellStyle name="Currency 5 9 2" xfId="7986"/>
    <cellStyle name="Currency 5 9 3" xfId="11118"/>
    <cellStyle name="Currency 5 9 4" xfId="5936"/>
    <cellStyle name="Currency 5 9 5" xfId="12148"/>
    <cellStyle name="Currency 5 9 6" xfId="13459"/>
    <cellStyle name="Currency 5 9 7" xfId="14752"/>
    <cellStyle name="Currency 5 9 8" xfId="16016"/>
    <cellStyle name="Currency 5 9 9" xfId="17256"/>
    <cellStyle name="Currency 6" xfId="24813"/>
    <cellStyle name="Currency 6 10" xfId="7987"/>
    <cellStyle name="Currency 6 11" xfId="7988"/>
    <cellStyle name="Currency 6 12" xfId="7989"/>
    <cellStyle name="Currency 6 13" xfId="7990"/>
    <cellStyle name="Currency 6 14" xfId="7991"/>
    <cellStyle name="Currency 6 15" xfId="7992"/>
    <cellStyle name="Currency 6 16" xfId="7993"/>
    <cellStyle name="Currency 6 2" xfId="2397"/>
    <cellStyle name="Currency 6 2 10" xfId="18352"/>
    <cellStyle name="Currency 6 2 11" xfId="19444"/>
    <cellStyle name="Currency 6 2 12" xfId="20353"/>
    <cellStyle name="Currency 6 2 13" xfId="26326"/>
    <cellStyle name="Currency 6 2 14" xfId="27786"/>
    <cellStyle name="Currency 6 2 15" xfId="25209"/>
    <cellStyle name="Currency 6 2 16" xfId="27585"/>
    <cellStyle name="Currency 6 2 17" xfId="27521"/>
    <cellStyle name="Currency 6 2 18" xfId="26082"/>
    <cellStyle name="Currency 6 2 19" xfId="26591"/>
    <cellStyle name="Currency 6 2 2" xfId="7994"/>
    <cellStyle name="Currency 6 2 20" xfId="28167"/>
    <cellStyle name="Currency 6 2 21" xfId="28426"/>
    <cellStyle name="Currency 6 2 22" xfId="28672"/>
    <cellStyle name="Currency 6 2 23" xfId="28929"/>
    <cellStyle name="Currency 6 2 24" xfId="29181"/>
    <cellStyle name="Currency 6 2 25" xfId="29427"/>
    <cellStyle name="Currency 6 2 26" xfId="30363"/>
    <cellStyle name="Currency 6 2 27" xfId="28862"/>
    <cellStyle name="Currency 6 2 28" xfId="26412"/>
    <cellStyle name="Currency 6 2 29" xfId="29641"/>
    <cellStyle name="Currency 6 2 3" xfId="11126"/>
    <cellStyle name="Currency 6 2 30" xfId="25190"/>
    <cellStyle name="Currency 6 2 31" xfId="30684"/>
    <cellStyle name="Currency 6 2 32" xfId="30865"/>
    <cellStyle name="Currency 6 2 33" xfId="31036"/>
    <cellStyle name="Currency 6 2 34" xfId="31195"/>
    <cellStyle name="Currency 6 2 4" xfId="5957"/>
    <cellStyle name="Currency 6 2 5" xfId="12160"/>
    <cellStyle name="Currency 6 2 6" xfId="13473"/>
    <cellStyle name="Currency 6 2 7" xfId="14767"/>
    <cellStyle name="Currency 6 2 8" xfId="16024"/>
    <cellStyle name="Currency 6 2 9" xfId="17263"/>
    <cellStyle name="Currency 6 3" xfId="2398"/>
    <cellStyle name="Currency 6 3 10" xfId="18360"/>
    <cellStyle name="Currency 6 3 11" xfId="19445"/>
    <cellStyle name="Currency 6 3 12" xfId="20354"/>
    <cellStyle name="Currency 6 3 2" xfId="7995"/>
    <cellStyle name="Currency 6 3 3" xfId="11127"/>
    <cellStyle name="Currency 6 3 4" xfId="5958"/>
    <cellStyle name="Currency 6 3 5" xfId="12161"/>
    <cellStyle name="Currency 6 3 6" xfId="13474"/>
    <cellStyle name="Currency 6 3 7" xfId="14768"/>
    <cellStyle name="Currency 6 3 8" xfId="16025"/>
    <cellStyle name="Currency 6 3 9" xfId="17264"/>
    <cellStyle name="Currency 6 4" xfId="2399"/>
    <cellStyle name="Currency 6 4 10" xfId="18361"/>
    <cellStyle name="Currency 6 4 11" xfId="19446"/>
    <cellStyle name="Currency 6 4 12" xfId="20355"/>
    <cellStyle name="Currency 6 4 2" xfId="7996"/>
    <cellStyle name="Currency 6 4 3" xfId="11128"/>
    <cellStyle name="Currency 6 4 4" xfId="5959"/>
    <cellStyle name="Currency 6 4 5" xfId="12167"/>
    <cellStyle name="Currency 6 4 6" xfId="13480"/>
    <cellStyle name="Currency 6 4 7" xfId="14774"/>
    <cellStyle name="Currency 6 4 8" xfId="16026"/>
    <cellStyle name="Currency 6 4 9" xfId="17265"/>
    <cellStyle name="Currency 6 5" xfId="2400"/>
    <cellStyle name="Currency 6 5 10" xfId="18362"/>
    <cellStyle name="Currency 6 5 11" xfId="19447"/>
    <cellStyle name="Currency 6 5 12" xfId="20356"/>
    <cellStyle name="Currency 6 5 2" xfId="7997"/>
    <cellStyle name="Currency 6 5 3" xfId="11129"/>
    <cellStyle name="Currency 6 5 4" xfId="5960"/>
    <cellStyle name="Currency 6 5 5" xfId="12168"/>
    <cellStyle name="Currency 6 5 6" xfId="13481"/>
    <cellStyle name="Currency 6 5 7" xfId="14775"/>
    <cellStyle name="Currency 6 5 8" xfId="16027"/>
    <cellStyle name="Currency 6 5 9" xfId="17266"/>
    <cellStyle name="Currency 6 6" xfId="7998"/>
    <cellStyle name="Currency 6 7" xfId="7999"/>
    <cellStyle name="Currency 6 8" xfId="8000"/>
    <cellStyle name="Currency 6 9" xfId="8001"/>
    <cellStyle name="Currency 7" xfId="26328"/>
    <cellStyle name="Currency 7 10" xfId="8002"/>
    <cellStyle name="Currency 7 11" xfId="8003"/>
    <cellStyle name="Currency 7 12" xfId="8004"/>
    <cellStyle name="Currency 7 13" xfId="8005"/>
    <cellStyle name="Currency 7 14" xfId="8006"/>
    <cellStyle name="Currency 7 15" xfId="8007"/>
    <cellStyle name="Currency 7 16" xfId="8008"/>
    <cellStyle name="Currency 7 2" xfId="2401"/>
    <cellStyle name="Currency 7 2 10" xfId="18372"/>
    <cellStyle name="Currency 7 2 11" xfId="19452"/>
    <cellStyle name="Currency 7 2 12" xfId="20362"/>
    <cellStyle name="Currency 7 2 2" xfId="8009"/>
    <cellStyle name="Currency 7 2 3" xfId="11141"/>
    <cellStyle name="Currency 7 2 4" xfId="5984"/>
    <cellStyle name="Currency 7 2 5" xfId="12184"/>
    <cellStyle name="Currency 7 2 6" xfId="13497"/>
    <cellStyle name="Currency 7 2 7" xfId="14791"/>
    <cellStyle name="Currency 7 2 8" xfId="16039"/>
    <cellStyle name="Currency 7 2 9" xfId="17287"/>
    <cellStyle name="Currency 7 3" xfId="2402"/>
    <cellStyle name="Currency 7 3 10" xfId="18373"/>
    <cellStyle name="Currency 7 3 11" xfId="19453"/>
    <cellStyle name="Currency 7 3 12" xfId="20363"/>
    <cellStyle name="Currency 7 3 2" xfId="8010"/>
    <cellStyle name="Currency 7 3 3" xfId="11142"/>
    <cellStyle name="Currency 7 3 4" xfId="5985"/>
    <cellStyle name="Currency 7 3 5" xfId="12185"/>
    <cellStyle name="Currency 7 3 6" xfId="13498"/>
    <cellStyle name="Currency 7 3 7" xfId="14792"/>
    <cellStyle name="Currency 7 3 8" xfId="16040"/>
    <cellStyle name="Currency 7 3 9" xfId="17288"/>
    <cellStyle name="Currency 7 4" xfId="2403"/>
    <cellStyle name="Currency 7 4 10" xfId="18374"/>
    <cellStyle name="Currency 7 4 11" xfId="19454"/>
    <cellStyle name="Currency 7 4 12" xfId="20368"/>
    <cellStyle name="Currency 7 4 2" xfId="8011"/>
    <cellStyle name="Currency 7 4 3" xfId="11143"/>
    <cellStyle name="Currency 7 4 4" xfId="5986"/>
    <cellStyle name="Currency 7 4 5" xfId="12186"/>
    <cellStyle name="Currency 7 4 6" xfId="13499"/>
    <cellStyle name="Currency 7 4 7" xfId="14793"/>
    <cellStyle name="Currency 7 4 8" xfId="16041"/>
    <cellStyle name="Currency 7 4 9" xfId="17289"/>
    <cellStyle name="Currency 7 5" xfId="2404"/>
    <cellStyle name="Currency 7 5 10" xfId="18375"/>
    <cellStyle name="Currency 7 5 11" xfId="19455"/>
    <cellStyle name="Currency 7 5 12" xfId="20369"/>
    <cellStyle name="Currency 7 5 2" xfId="8012"/>
    <cellStyle name="Currency 7 5 3" xfId="11144"/>
    <cellStyle name="Currency 7 5 4" xfId="5990"/>
    <cellStyle name="Currency 7 5 5" xfId="12187"/>
    <cellStyle name="Currency 7 5 6" xfId="13500"/>
    <cellStyle name="Currency 7 5 7" xfId="14794"/>
    <cellStyle name="Currency 7 5 8" xfId="16042"/>
    <cellStyle name="Currency 7 5 9" xfId="17290"/>
    <cellStyle name="Currency 7 6" xfId="8013"/>
    <cellStyle name="Currency 7 7" xfId="8014"/>
    <cellStyle name="Currency 7 8" xfId="8015"/>
    <cellStyle name="Currency 7 9" xfId="8016"/>
    <cellStyle name="Currency 8" xfId="2405"/>
    <cellStyle name="Currency 8 10" xfId="18384"/>
    <cellStyle name="Currency 8 11" xfId="19460"/>
    <cellStyle name="Currency 8 12" xfId="20370"/>
    <cellStyle name="Currency 8 2" xfId="8017"/>
    <cellStyle name="Currency 8 2 10" xfId="27392"/>
    <cellStyle name="Currency 8 2 11" xfId="26217"/>
    <cellStyle name="Currency 8 2 12" xfId="26948"/>
    <cellStyle name="Currency 8 2 13" xfId="27155"/>
    <cellStyle name="Currency 8 2 14" xfId="27242"/>
    <cellStyle name="Currency 8 2 15" xfId="30731"/>
    <cellStyle name="Currency 8 2 16" xfId="30599"/>
    <cellStyle name="Currency 8 2 17" xfId="27179"/>
    <cellStyle name="Currency 8 2 18" xfId="30144"/>
    <cellStyle name="Currency 8 2 19" xfId="29853"/>
    <cellStyle name="Currency 8 2 2" xfId="25914"/>
    <cellStyle name="Currency 8 2 20" xfId="29858"/>
    <cellStyle name="Currency 8 2 21" xfId="29103"/>
    <cellStyle name="Currency 8 2 22" xfId="29059"/>
    <cellStyle name="Currency 8 2 23" xfId="30159"/>
    <cellStyle name="Currency 8 2 3" xfId="26815"/>
    <cellStyle name="Currency 8 2 4" xfId="25673"/>
    <cellStyle name="Currency 8 2 5" xfId="27980"/>
    <cellStyle name="Currency 8 2 6" xfId="27653"/>
    <cellStyle name="Currency 8 2 7" xfId="27362"/>
    <cellStyle name="Currency 8 2 8" xfId="27183"/>
    <cellStyle name="Currency 8 2 9" xfId="27553"/>
    <cellStyle name="Currency 8 3" xfId="11149"/>
    <cellStyle name="Currency 8 4" xfId="5998"/>
    <cellStyle name="Currency 8 5" xfId="12196"/>
    <cellStyle name="Currency 8 6" xfId="13509"/>
    <cellStyle name="Currency 8 7" xfId="14800"/>
    <cellStyle name="Currency 8 8" xfId="16060"/>
    <cellStyle name="Currency 8 9" xfId="17309"/>
    <cellStyle name="Currency 9" xfId="26330"/>
    <cellStyle name="Currency 9 10" xfId="8018"/>
    <cellStyle name="Currency 9 11" xfId="8019"/>
    <cellStyle name="Currency 9 12" xfId="8020"/>
    <cellStyle name="Currency 9 13" xfId="8021"/>
    <cellStyle name="Currency 9 14" xfId="8022"/>
    <cellStyle name="Currency 9 15" xfId="8023"/>
    <cellStyle name="Currency 9 16" xfId="8024"/>
    <cellStyle name="Currency 9 2" xfId="2406"/>
    <cellStyle name="Currency 9 2 10" xfId="18392"/>
    <cellStyle name="Currency 9 2 11" xfId="19472"/>
    <cellStyle name="Currency 9 2 12" xfId="20375"/>
    <cellStyle name="Currency 9 2 2" xfId="8025"/>
    <cellStyle name="Currency 9 2 3" xfId="11157"/>
    <cellStyle name="Currency 9 2 4" xfId="6015"/>
    <cellStyle name="Currency 9 2 5" xfId="12215"/>
    <cellStyle name="Currency 9 2 6" xfId="13528"/>
    <cellStyle name="Currency 9 2 7" xfId="14817"/>
    <cellStyle name="Currency 9 2 8" xfId="16066"/>
    <cellStyle name="Currency 9 2 9" xfId="17317"/>
    <cellStyle name="Currency 9 3" xfId="2407"/>
    <cellStyle name="Currency 9 3 10" xfId="18393"/>
    <cellStyle name="Currency 9 3 11" xfId="19473"/>
    <cellStyle name="Currency 9 3 12" xfId="20387"/>
    <cellStyle name="Currency 9 3 2" xfId="8026"/>
    <cellStyle name="Currency 9 3 3" xfId="11158"/>
    <cellStyle name="Currency 9 3 4" xfId="6016"/>
    <cellStyle name="Currency 9 3 5" xfId="12216"/>
    <cellStyle name="Currency 9 3 6" xfId="13529"/>
    <cellStyle name="Currency 9 3 7" xfId="14818"/>
    <cellStyle name="Currency 9 3 8" xfId="16067"/>
    <cellStyle name="Currency 9 3 9" xfId="17318"/>
    <cellStyle name="Currency 9 4" xfId="2408"/>
    <cellStyle name="Currency 9 4 10" xfId="18394"/>
    <cellStyle name="Currency 9 4 11" xfId="19474"/>
    <cellStyle name="Currency 9 4 12" xfId="20388"/>
    <cellStyle name="Currency 9 4 2" xfId="8027"/>
    <cellStyle name="Currency 9 4 3" xfId="11159"/>
    <cellStyle name="Currency 9 4 4" xfId="6020"/>
    <cellStyle name="Currency 9 4 5" xfId="12217"/>
    <cellStyle name="Currency 9 4 6" xfId="13530"/>
    <cellStyle name="Currency 9 4 7" xfId="14819"/>
    <cellStyle name="Currency 9 4 8" xfId="16069"/>
    <cellStyle name="Currency 9 4 9" xfId="17320"/>
    <cellStyle name="Currency 9 5" xfId="2409"/>
    <cellStyle name="Currency 9 5 10" xfId="18395"/>
    <cellStyle name="Currency 9 5 11" xfId="19476"/>
    <cellStyle name="Currency 9 5 12" xfId="20389"/>
    <cellStyle name="Currency 9 5 2" xfId="8028"/>
    <cellStyle name="Currency 9 5 3" xfId="11160"/>
    <cellStyle name="Currency 9 5 4" xfId="6021"/>
    <cellStyle name="Currency 9 5 5" xfId="12218"/>
    <cellStyle name="Currency 9 5 6" xfId="13531"/>
    <cellStyle name="Currency 9 5 7" xfId="14820"/>
    <cellStyle name="Currency 9 5 8" xfId="16086"/>
    <cellStyle name="Currency 9 5 9" xfId="17321"/>
    <cellStyle name="Currency 9 6" xfId="8029"/>
    <cellStyle name="Currency 9 7" xfId="8030"/>
    <cellStyle name="Currency 9 8" xfId="8031"/>
    <cellStyle name="Currency 9 9" xfId="8032"/>
    <cellStyle name="Currency0" xfId="2410"/>
    <cellStyle name="Currency0 10" xfId="16088"/>
    <cellStyle name="Currency0 11" xfId="17325"/>
    <cellStyle name="Currency0 12" xfId="18396"/>
    <cellStyle name="Currency0 13" xfId="19493"/>
    <cellStyle name="Currency0 14" xfId="20390"/>
    <cellStyle name="Currency0 2" xfId="2411"/>
    <cellStyle name="Currency0 2 10" xfId="18397"/>
    <cellStyle name="Currency0 2 11" xfId="19494"/>
    <cellStyle name="Currency0 2 12" xfId="20391"/>
    <cellStyle name="Currency0 2 2" xfId="8034"/>
    <cellStyle name="Currency0 2 3" xfId="11166"/>
    <cellStyle name="Currency0 2 4" xfId="6034"/>
    <cellStyle name="Currency0 2 5" xfId="12241"/>
    <cellStyle name="Currency0 2 6" xfId="13554"/>
    <cellStyle name="Currency0 2 7" xfId="14840"/>
    <cellStyle name="Currency0 2 8" xfId="16089"/>
    <cellStyle name="Currency0 2 9" xfId="17326"/>
    <cellStyle name="Currency0 3" xfId="2412"/>
    <cellStyle name="Currency0 3 10" xfId="18402"/>
    <cellStyle name="Currency0 3 11" xfId="19495"/>
    <cellStyle name="Currency0 3 12" xfId="20392"/>
    <cellStyle name="Currency0 3 2" xfId="8035"/>
    <cellStyle name="Currency0 3 3" xfId="11167"/>
    <cellStyle name="Currency0 3 4" xfId="6035"/>
    <cellStyle name="Currency0 3 5" xfId="12242"/>
    <cellStyle name="Currency0 3 6" xfId="13555"/>
    <cellStyle name="Currency0 3 7" xfId="14841"/>
    <cellStyle name="Currency0 3 8" xfId="16090"/>
    <cellStyle name="Currency0 3 9" xfId="17332"/>
    <cellStyle name="Currency0 4" xfId="8033"/>
    <cellStyle name="Currency0 4 10" xfId="29709"/>
    <cellStyle name="Currency0 4 11" xfId="29923"/>
    <cellStyle name="Currency0 4 12" xfId="30127"/>
    <cellStyle name="Currency0 4 13" xfId="30346"/>
    <cellStyle name="Currency0 4 14" xfId="30547"/>
    <cellStyle name="Currency0 4 15" xfId="27872"/>
    <cellStyle name="Currency0 4 16" xfId="30909"/>
    <cellStyle name="Currency0 4 17" xfId="31077"/>
    <cellStyle name="Currency0 4 18" xfId="31232"/>
    <cellStyle name="Currency0 4 19" xfId="31369"/>
    <cellStyle name="Currency0 4 2" xfId="25915"/>
    <cellStyle name="Currency0 4 20" xfId="31487"/>
    <cellStyle name="Currency0 4 21" xfId="31597"/>
    <cellStyle name="Currency0 4 22" xfId="31690"/>
    <cellStyle name="Currency0 4 23" xfId="31732"/>
    <cellStyle name="Currency0 4 3" xfId="26685"/>
    <cellStyle name="Currency0 4 4" xfId="28219"/>
    <cellStyle name="Currency0 4 5" xfId="28478"/>
    <cellStyle name="Currency0 4 6" xfId="28722"/>
    <cellStyle name="Currency0 4 7" xfId="28983"/>
    <cellStyle name="Currency0 4 8" xfId="29232"/>
    <cellStyle name="Currency0 4 9" xfId="29475"/>
    <cellStyle name="Currency0 5" xfId="11165"/>
    <cellStyle name="Currency0 6" xfId="6032"/>
    <cellStyle name="Currency0 7" xfId="12240"/>
    <cellStyle name="Currency0 8" xfId="13553"/>
    <cellStyle name="Currency0 9" xfId="14839"/>
    <cellStyle name="Date" xfId="2413"/>
    <cellStyle name="Date 10" xfId="16096"/>
    <cellStyle name="Date 11" xfId="17333"/>
    <cellStyle name="Date 12" xfId="18403"/>
    <cellStyle name="Date 13" xfId="19496"/>
    <cellStyle name="Date 14" xfId="20394"/>
    <cellStyle name="Date 2" xfId="2414"/>
    <cellStyle name="Date 2 10" xfId="18404"/>
    <cellStyle name="Date 2 11" xfId="19502"/>
    <cellStyle name="Date 2 12" xfId="20411"/>
    <cellStyle name="Date 2 2" xfId="8037"/>
    <cellStyle name="Date 2 3" xfId="11169"/>
    <cellStyle name="Date 2 4" xfId="6037"/>
    <cellStyle name="Date 2 5" xfId="12244"/>
    <cellStyle name="Date 2 6" xfId="13557"/>
    <cellStyle name="Date 2 7" xfId="14843"/>
    <cellStyle name="Date 2 8" xfId="16097"/>
    <cellStyle name="Date 2 9" xfId="17334"/>
    <cellStyle name="Date 3" xfId="2415"/>
    <cellStyle name="Date 3 10" xfId="18405"/>
    <cellStyle name="Date 3 11" xfId="19503"/>
    <cellStyle name="Date 3 12" xfId="20412"/>
    <cellStyle name="Date 3 2" xfId="8038"/>
    <cellStyle name="Date 3 3" xfId="11170"/>
    <cellStyle name="Date 3 4" xfId="6038"/>
    <cellStyle name="Date 3 5" xfId="12245"/>
    <cellStyle name="Date 3 6" xfId="13558"/>
    <cellStyle name="Date 3 7" xfId="14844"/>
    <cellStyle name="Date 3 8" xfId="16098"/>
    <cellStyle name="Date 3 9" xfId="17336"/>
    <cellStyle name="Date 4" xfId="8036"/>
    <cellStyle name="Date 4 10" xfId="29712"/>
    <cellStyle name="Date 4 11" xfId="29924"/>
    <cellStyle name="Date 4 12" xfId="30129"/>
    <cellStyle name="Date 4 13" xfId="30347"/>
    <cellStyle name="Date 4 14" xfId="30550"/>
    <cellStyle name="Date 4 15" xfId="30730"/>
    <cellStyle name="Date 4 16" xfId="30912"/>
    <cellStyle name="Date 4 17" xfId="31079"/>
    <cellStyle name="Date 4 18" xfId="31233"/>
    <cellStyle name="Date 4 19" xfId="31370"/>
    <cellStyle name="Date 4 2" xfId="25916"/>
    <cellStyle name="Date 4 20" xfId="31488"/>
    <cellStyle name="Date 4 21" xfId="31598"/>
    <cellStyle name="Date 4 22" xfId="31691"/>
    <cellStyle name="Date 4 23" xfId="31733"/>
    <cellStyle name="Date 4 3" xfId="27913"/>
    <cellStyle name="Date 4 4" xfId="28222"/>
    <cellStyle name="Date 4 5" xfId="28481"/>
    <cellStyle name="Date 4 6" xfId="28725"/>
    <cellStyle name="Date 4 7" xfId="28986"/>
    <cellStyle name="Date 4 8" xfId="29235"/>
    <cellStyle name="Date 4 9" xfId="29477"/>
    <cellStyle name="Date 5" xfId="11168"/>
    <cellStyle name="Date 6" xfId="6036"/>
    <cellStyle name="Date 7" xfId="12243"/>
    <cellStyle name="Date 8" xfId="13556"/>
    <cellStyle name="Date 9" xfId="14842"/>
    <cellStyle name="Explanatory Text" xfId="32004" builtinId="53" customBuiltin="1"/>
    <cellStyle name="Explanatory Text 10" xfId="2416"/>
    <cellStyle name="Explanatory Text 10 10" xfId="18417"/>
    <cellStyle name="Explanatory Text 10 11" xfId="19504"/>
    <cellStyle name="Explanatory Text 10 12" xfId="20413"/>
    <cellStyle name="Explanatory Text 10 2" xfId="8039"/>
    <cellStyle name="Explanatory Text 10 3" xfId="11171"/>
    <cellStyle name="Explanatory Text 10 4" xfId="6045"/>
    <cellStyle name="Explanatory Text 10 5" xfId="12246"/>
    <cellStyle name="Explanatory Text 10 6" xfId="13559"/>
    <cellStyle name="Explanatory Text 10 7" xfId="14845"/>
    <cellStyle name="Explanatory Text 10 8" xfId="16100"/>
    <cellStyle name="Explanatory Text 10 9" xfId="17337"/>
    <cellStyle name="Explanatory Text 11" xfId="2417"/>
    <cellStyle name="Explanatory Text 11 10" xfId="18418"/>
    <cellStyle name="Explanatory Text 11 11" xfId="19506"/>
    <cellStyle name="Explanatory Text 11 12" xfId="20414"/>
    <cellStyle name="Explanatory Text 11 2" xfId="8040"/>
    <cellStyle name="Explanatory Text 11 3" xfId="11172"/>
    <cellStyle name="Explanatory Text 11 4" xfId="6055"/>
    <cellStyle name="Explanatory Text 11 5" xfId="12252"/>
    <cellStyle name="Explanatory Text 11 6" xfId="13565"/>
    <cellStyle name="Explanatory Text 11 7" xfId="14851"/>
    <cellStyle name="Explanatory Text 11 8" xfId="16101"/>
    <cellStyle name="Explanatory Text 11 9" xfId="17338"/>
    <cellStyle name="Explanatory Text 12" xfId="2418"/>
    <cellStyle name="Explanatory Text 12 10" xfId="18419"/>
    <cellStyle name="Explanatory Text 12 11" xfId="19507"/>
    <cellStyle name="Explanatory Text 12 12" xfId="20415"/>
    <cellStyle name="Explanatory Text 12 2" xfId="8041"/>
    <cellStyle name="Explanatory Text 12 3" xfId="11173"/>
    <cellStyle name="Explanatory Text 12 4" xfId="6057"/>
    <cellStyle name="Explanatory Text 12 5" xfId="12253"/>
    <cellStyle name="Explanatory Text 12 6" xfId="13566"/>
    <cellStyle name="Explanatory Text 12 7" xfId="14852"/>
    <cellStyle name="Explanatory Text 12 8" xfId="16102"/>
    <cellStyle name="Explanatory Text 12 9" xfId="17339"/>
    <cellStyle name="Explanatory Text 13" xfId="2419"/>
    <cellStyle name="Explanatory Text 13 10" xfId="18420"/>
    <cellStyle name="Explanatory Text 13 11" xfId="19508"/>
    <cellStyle name="Explanatory Text 13 12" xfId="20416"/>
    <cellStyle name="Explanatory Text 13 2" xfId="8042"/>
    <cellStyle name="Explanatory Text 13 3" xfId="11174"/>
    <cellStyle name="Explanatory Text 13 4" xfId="6058"/>
    <cellStyle name="Explanatory Text 13 5" xfId="12254"/>
    <cellStyle name="Explanatory Text 13 6" xfId="13567"/>
    <cellStyle name="Explanatory Text 13 7" xfId="14853"/>
    <cellStyle name="Explanatory Text 13 8" xfId="16103"/>
    <cellStyle name="Explanatory Text 13 9" xfId="17340"/>
    <cellStyle name="Explanatory Text 14" xfId="2420"/>
    <cellStyle name="Explanatory Text 14 10" xfId="18421"/>
    <cellStyle name="Explanatory Text 14 11" xfId="19509"/>
    <cellStyle name="Explanatory Text 14 12" xfId="20417"/>
    <cellStyle name="Explanatory Text 14 2" xfId="8043"/>
    <cellStyle name="Explanatory Text 14 3" xfId="11175"/>
    <cellStyle name="Explanatory Text 14 4" xfId="6059"/>
    <cellStyle name="Explanatory Text 14 5" xfId="12256"/>
    <cellStyle name="Explanatory Text 14 6" xfId="13569"/>
    <cellStyle name="Explanatory Text 14 7" xfId="14855"/>
    <cellStyle name="Explanatory Text 14 8" xfId="16104"/>
    <cellStyle name="Explanatory Text 14 9" xfId="17341"/>
    <cellStyle name="Explanatory Text 15" xfId="2421"/>
    <cellStyle name="Explanatory Text 15 10" xfId="18422"/>
    <cellStyle name="Explanatory Text 15 11" xfId="19510"/>
    <cellStyle name="Explanatory Text 15 12" xfId="20418"/>
    <cellStyle name="Explanatory Text 15 2" xfId="8044"/>
    <cellStyle name="Explanatory Text 15 3" xfId="11176"/>
    <cellStyle name="Explanatory Text 15 4" xfId="6060"/>
    <cellStyle name="Explanatory Text 15 5" xfId="12257"/>
    <cellStyle name="Explanatory Text 15 6" xfId="13570"/>
    <cellStyle name="Explanatory Text 15 7" xfId="14856"/>
    <cellStyle name="Explanatory Text 15 8" xfId="16105"/>
    <cellStyle name="Explanatory Text 15 9" xfId="17342"/>
    <cellStyle name="Explanatory Text 16" xfId="2422"/>
    <cellStyle name="Explanatory Text 16 10" xfId="18423"/>
    <cellStyle name="Explanatory Text 16 11" xfId="19511"/>
    <cellStyle name="Explanatory Text 16 12" xfId="20424"/>
    <cellStyle name="Explanatory Text 16 2" xfId="8045"/>
    <cellStyle name="Explanatory Text 16 3" xfId="11177"/>
    <cellStyle name="Explanatory Text 16 4" xfId="6061"/>
    <cellStyle name="Explanatory Text 16 5" xfId="12258"/>
    <cellStyle name="Explanatory Text 16 6" xfId="13571"/>
    <cellStyle name="Explanatory Text 16 7" xfId="14857"/>
    <cellStyle name="Explanatory Text 16 8" xfId="16106"/>
    <cellStyle name="Explanatory Text 16 9" xfId="17347"/>
    <cellStyle name="Explanatory Text 17" xfId="2423"/>
    <cellStyle name="Explanatory Text 17 10" xfId="18424"/>
    <cellStyle name="Explanatory Text 17 11" xfId="19512"/>
    <cellStyle name="Explanatory Text 17 12" xfId="20425"/>
    <cellStyle name="Explanatory Text 17 2" xfId="8046"/>
    <cellStyle name="Explanatory Text 17 3" xfId="11178"/>
    <cellStyle name="Explanatory Text 17 4" xfId="6062"/>
    <cellStyle name="Explanatory Text 17 5" xfId="12259"/>
    <cellStyle name="Explanatory Text 17 6" xfId="13572"/>
    <cellStyle name="Explanatory Text 17 7" xfId="14858"/>
    <cellStyle name="Explanatory Text 17 8" xfId="16107"/>
    <cellStyle name="Explanatory Text 17 9" xfId="17348"/>
    <cellStyle name="Explanatory Text 18" xfId="2424"/>
    <cellStyle name="Explanatory Text 18 10" xfId="18425"/>
    <cellStyle name="Explanatory Text 18 11" xfId="19513"/>
    <cellStyle name="Explanatory Text 18 12" xfId="20426"/>
    <cellStyle name="Explanatory Text 18 2" xfId="8047"/>
    <cellStyle name="Explanatory Text 18 3" xfId="11179"/>
    <cellStyle name="Explanatory Text 18 4" xfId="6063"/>
    <cellStyle name="Explanatory Text 18 5" xfId="12260"/>
    <cellStyle name="Explanatory Text 18 6" xfId="13573"/>
    <cellStyle name="Explanatory Text 18 7" xfId="14859"/>
    <cellStyle name="Explanatory Text 18 8" xfId="16113"/>
    <cellStyle name="Explanatory Text 18 9" xfId="17349"/>
    <cellStyle name="Explanatory Text 19" xfId="2425"/>
    <cellStyle name="Explanatory Text 19 10" xfId="18426"/>
    <cellStyle name="Explanatory Text 19 11" xfId="19519"/>
    <cellStyle name="Explanatory Text 19 12" xfId="20428"/>
    <cellStyle name="Explanatory Text 19 2" xfId="8048"/>
    <cellStyle name="Explanatory Text 19 3" xfId="11180"/>
    <cellStyle name="Explanatory Text 19 4" xfId="6072"/>
    <cellStyle name="Explanatory Text 19 5" xfId="12261"/>
    <cellStyle name="Explanatory Text 19 6" xfId="13574"/>
    <cellStyle name="Explanatory Text 19 7" xfId="14860"/>
    <cellStyle name="Explanatory Text 19 8" xfId="16114"/>
    <cellStyle name="Explanatory Text 19 9" xfId="17350"/>
    <cellStyle name="Explanatory Text 2" xfId="2426"/>
    <cellStyle name="Explanatory Text 2 10" xfId="8049"/>
    <cellStyle name="Explanatory Text 2 11" xfId="8051"/>
    <cellStyle name="Explanatory Text 2 12" xfId="8052"/>
    <cellStyle name="Explanatory Text 2 13" xfId="8053"/>
    <cellStyle name="Explanatory Text 2 14" xfId="8054"/>
    <cellStyle name="Explanatory Text 2 15" xfId="8055"/>
    <cellStyle name="Explanatory Text 2 16" xfId="8056"/>
    <cellStyle name="Explanatory Text 2 17" xfId="8057"/>
    <cellStyle name="Explanatory Text 2 18" xfId="8058"/>
    <cellStyle name="Explanatory Text 2 19" xfId="8059"/>
    <cellStyle name="Explanatory Text 2 2" xfId="2427"/>
    <cellStyle name="Explanatory Text 2 2 10" xfId="18454"/>
    <cellStyle name="Explanatory Text 2 2 11" xfId="19526"/>
    <cellStyle name="Explanatory Text 2 2 12" xfId="20436"/>
    <cellStyle name="Explanatory Text 2 2 2" xfId="8060"/>
    <cellStyle name="Explanatory Text 2 2 3" xfId="11192"/>
    <cellStyle name="Explanatory Text 2 2 4" xfId="6089"/>
    <cellStyle name="Explanatory Text 2 2 5" xfId="12277"/>
    <cellStyle name="Explanatory Text 2 2 6" xfId="13589"/>
    <cellStyle name="Explanatory Text 2 2 7" xfId="14875"/>
    <cellStyle name="Explanatory Text 2 2 8" xfId="16127"/>
    <cellStyle name="Explanatory Text 2 2 9" xfId="17372"/>
    <cellStyle name="Explanatory Text 2 20" xfId="8061"/>
    <cellStyle name="Explanatory Text 2 21" xfId="11181"/>
    <cellStyle name="Explanatory Text 2 22" xfId="6073"/>
    <cellStyle name="Explanatory Text 2 23" xfId="12262"/>
    <cellStyle name="Explanatory Text 2 24" xfId="13575"/>
    <cellStyle name="Explanatory Text 2 25" xfId="14861"/>
    <cellStyle name="Explanatory Text 2 26" xfId="16115"/>
    <cellStyle name="Explanatory Text 2 27" xfId="17352"/>
    <cellStyle name="Explanatory Text 2 28" xfId="18428"/>
    <cellStyle name="Explanatory Text 2 29" xfId="19520"/>
    <cellStyle name="Explanatory Text 2 3" xfId="2428"/>
    <cellStyle name="Explanatory Text 2 3 10" xfId="18457"/>
    <cellStyle name="Explanatory Text 2 3 11" xfId="19528"/>
    <cellStyle name="Explanatory Text 2 3 12" xfId="20437"/>
    <cellStyle name="Explanatory Text 2 3 2" xfId="8062"/>
    <cellStyle name="Explanatory Text 2 3 3" xfId="11194"/>
    <cellStyle name="Explanatory Text 2 3 4" xfId="6091"/>
    <cellStyle name="Explanatory Text 2 3 5" xfId="12283"/>
    <cellStyle name="Explanatory Text 2 3 6" xfId="13595"/>
    <cellStyle name="Explanatory Text 2 3 7" xfId="14881"/>
    <cellStyle name="Explanatory Text 2 3 8" xfId="16130"/>
    <cellStyle name="Explanatory Text 2 3 9" xfId="17374"/>
    <cellStyle name="Explanatory Text 2 30" xfId="20429"/>
    <cellStyle name="Explanatory Text 2 4" xfId="2429"/>
    <cellStyle name="Explanatory Text 2 4 10" xfId="18458"/>
    <cellStyle name="Explanatory Text 2 4 11" xfId="19529"/>
    <cellStyle name="Explanatory Text 2 4 12" xfId="20438"/>
    <cellStyle name="Explanatory Text 2 4 2" xfId="8063"/>
    <cellStyle name="Explanatory Text 2 4 3" xfId="11195"/>
    <cellStyle name="Explanatory Text 2 4 4" xfId="6095"/>
    <cellStyle name="Explanatory Text 2 4 5" xfId="12284"/>
    <cellStyle name="Explanatory Text 2 4 6" xfId="13596"/>
    <cellStyle name="Explanatory Text 2 4 7" xfId="14882"/>
    <cellStyle name="Explanatory Text 2 4 8" xfId="16131"/>
    <cellStyle name="Explanatory Text 2 4 9" xfId="17375"/>
    <cellStyle name="Explanatory Text 2 5" xfId="2430"/>
    <cellStyle name="Explanatory Text 2 5 10" xfId="18459"/>
    <cellStyle name="Explanatory Text 2 5 11" xfId="19530"/>
    <cellStyle name="Explanatory Text 2 5 12" xfId="20439"/>
    <cellStyle name="Explanatory Text 2 5 2" xfId="8064"/>
    <cellStyle name="Explanatory Text 2 5 3" xfId="11196"/>
    <cellStyle name="Explanatory Text 2 5 4" xfId="6096"/>
    <cellStyle name="Explanatory Text 2 5 5" xfId="12285"/>
    <cellStyle name="Explanatory Text 2 5 6" xfId="13597"/>
    <cellStyle name="Explanatory Text 2 5 7" xfId="14883"/>
    <cellStyle name="Explanatory Text 2 5 8" xfId="16132"/>
    <cellStyle name="Explanatory Text 2 5 9" xfId="17376"/>
    <cellStyle name="Explanatory Text 2 6" xfId="2431"/>
    <cellStyle name="Explanatory Text 2 6 10" xfId="18460"/>
    <cellStyle name="Explanatory Text 2 6 11" xfId="19531"/>
    <cellStyle name="Explanatory Text 2 6 12" xfId="20440"/>
    <cellStyle name="Explanatory Text 2 6 2" xfId="8065"/>
    <cellStyle name="Explanatory Text 2 6 3" xfId="11197"/>
    <cellStyle name="Explanatory Text 2 6 4" xfId="6097"/>
    <cellStyle name="Explanatory Text 2 6 5" xfId="12287"/>
    <cellStyle name="Explanatory Text 2 6 6" xfId="13599"/>
    <cellStyle name="Explanatory Text 2 6 7" xfId="14885"/>
    <cellStyle name="Explanatory Text 2 6 8" xfId="16133"/>
    <cellStyle name="Explanatory Text 2 6 9" xfId="17377"/>
    <cellStyle name="Explanatory Text 2 7" xfId="2432"/>
    <cellStyle name="Explanatory Text 2 7 10" xfId="18461"/>
    <cellStyle name="Explanatory Text 2 7 11" xfId="19532"/>
    <cellStyle name="Explanatory Text 2 7 12" xfId="20445"/>
    <cellStyle name="Explanatory Text 2 7 2" xfId="8066"/>
    <cellStyle name="Explanatory Text 2 7 3" xfId="11198"/>
    <cellStyle name="Explanatory Text 2 7 4" xfId="6101"/>
    <cellStyle name="Explanatory Text 2 7 5" xfId="12288"/>
    <cellStyle name="Explanatory Text 2 7 6" xfId="13600"/>
    <cellStyle name="Explanatory Text 2 7 7" xfId="14886"/>
    <cellStyle name="Explanatory Text 2 7 8" xfId="16134"/>
    <cellStyle name="Explanatory Text 2 7 9" xfId="17378"/>
    <cellStyle name="Explanatory Text 2 8" xfId="2433"/>
    <cellStyle name="Explanatory Text 2 8 10" xfId="18462"/>
    <cellStyle name="Explanatory Text 2 8 11" xfId="19533"/>
    <cellStyle name="Explanatory Text 2 8 12" xfId="20446"/>
    <cellStyle name="Explanatory Text 2 8 2" xfId="8067"/>
    <cellStyle name="Explanatory Text 2 8 3" xfId="11199"/>
    <cellStyle name="Explanatory Text 2 8 4" xfId="6102"/>
    <cellStyle name="Explanatory Text 2 8 5" xfId="12289"/>
    <cellStyle name="Explanatory Text 2 8 6" xfId="13601"/>
    <cellStyle name="Explanatory Text 2 8 7" xfId="14887"/>
    <cellStyle name="Explanatory Text 2 8 8" xfId="16135"/>
    <cellStyle name="Explanatory Text 2 8 9" xfId="17379"/>
    <cellStyle name="Explanatory Text 2 9" xfId="2434"/>
    <cellStyle name="Explanatory Text 2 9 10" xfId="18463"/>
    <cellStyle name="Explanatory Text 2 9 11" xfId="19534"/>
    <cellStyle name="Explanatory Text 2 9 12" xfId="20447"/>
    <cellStyle name="Explanatory Text 2 9 2" xfId="8068"/>
    <cellStyle name="Explanatory Text 2 9 3" xfId="11200"/>
    <cellStyle name="Explanatory Text 2 9 4" xfId="6103"/>
    <cellStyle name="Explanatory Text 2 9 5" xfId="12290"/>
    <cellStyle name="Explanatory Text 2 9 6" xfId="13602"/>
    <cellStyle name="Explanatory Text 2 9 7" xfId="14888"/>
    <cellStyle name="Explanatory Text 2 9 8" xfId="16140"/>
    <cellStyle name="Explanatory Text 2 9 9" xfId="17380"/>
    <cellStyle name="Explanatory Text 20" xfId="2435"/>
    <cellStyle name="Explanatory Text 20 10" xfId="18469"/>
    <cellStyle name="Explanatory Text 20 11" xfId="19539"/>
    <cellStyle name="Explanatory Text 20 12" xfId="20448"/>
    <cellStyle name="Explanatory Text 20 2" xfId="8069"/>
    <cellStyle name="Explanatory Text 20 3" xfId="11201"/>
    <cellStyle name="Explanatory Text 20 4" xfId="6107"/>
    <cellStyle name="Explanatory Text 20 5" xfId="12291"/>
    <cellStyle name="Explanatory Text 20 6" xfId="13603"/>
    <cellStyle name="Explanatory Text 20 7" xfId="14889"/>
    <cellStyle name="Explanatory Text 20 8" xfId="16141"/>
    <cellStyle name="Explanatory Text 20 9" xfId="17381"/>
    <cellStyle name="Explanatory Text 21" xfId="2436"/>
    <cellStyle name="Explanatory Text 21 10" xfId="18470"/>
    <cellStyle name="Explanatory Text 21 11" xfId="19540"/>
    <cellStyle name="Explanatory Text 21 12" xfId="20450"/>
    <cellStyle name="Explanatory Text 21 2" xfId="8070"/>
    <cellStyle name="Explanatory Text 21 3" xfId="11202"/>
    <cellStyle name="Explanatory Text 21 4" xfId="6108"/>
    <cellStyle name="Explanatory Text 21 5" xfId="12292"/>
    <cellStyle name="Explanatory Text 21 6" xfId="13604"/>
    <cellStyle name="Explanatory Text 21 7" xfId="14890"/>
    <cellStyle name="Explanatory Text 21 8" xfId="16142"/>
    <cellStyle name="Explanatory Text 21 9" xfId="17383"/>
    <cellStyle name="Explanatory Text 22" xfId="2437"/>
    <cellStyle name="Explanatory Text 22 10" xfId="18471"/>
    <cellStyle name="Explanatory Text 22 11" xfId="19541"/>
    <cellStyle name="Explanatory Text 22 12" xfId="20451"/>
    <cellStyle name="Explanatory Text 22 2" xfId="8071"/>
    <cellStyle name="Explanatory Text 22 3" xfId="11203"/>
    <cellStyle name="Explanatory Text 22 4" xfId="6109"/>
    <cellStyle name="Explanatory Text 22 5" xfId="12293"/>
    <cellStyle name="Explanatory Text 22 6" xfId="13605"/>
    <cellStyle name="Explanatory Text 22 7" xfId="14891"/>
    <cellStyle name="Explanatory Text 22 8" xfId="16143"/>
    <cellStyle name="Explanatory Text 22 9" xfId="17400"/>
    <cellStyle name="Explanatory Text 23" xfId="2438"/>
    <cellStyle name="Explanatory Text 23 10" xfId="18473"/>
    <cellStyle name="Explanatory Text 23 11" xfId="19542"/>
    <cellStyle name="Explanatory Text 23 12" xfId="20452"/>
    <cellStyle name="Explanatory Text 23 2" xfId="8072"/>
    <cellStyle name="Explanatory Text 23 3" xfId="11204"/>
    <cellStyle name="Explanatory Text 23 4" xfId="6113"/>
    <cellStyle name="Explanatory Text 23 5" xfId="12298"/>
    <cellStyle name="Explanatory Text 23 6" xfId="13610"/>
    <cellStyle name="Explanatory Text 23 7" xfId="14896"/>
    <cellStyle name="Explanatory Text 23 8" xfId="16158"/>
    <cellStyle name="Explanatory Text 23 9" xfId="17401"/>
    <cellStyle name="Explanatory Text 24" xfId="2439"/>
    <cellStyle name="Explanatory Text 24 10" xfId="18474"/>
    <cellStyle name="Explanatory Text 24 11" xfId="19557"/>
    <cellStyle name="Explanatory Text 24 12" xfId="20453"/>
    <cellStyle name="Explanatory Text 24 2" xfId="8073"/>
    <cellStyle name="Explanatory Text 24 3" xfId="11205"/>
    <cellStyle name="Explanatory Text 24 4" xfId="6114"/>
    <cellStyle name="Explanatory Text 24 5" xfId="12299"/>
    <cellStyle name="Explanatory Text 24 6" xfId="13611"/>
    <cellStyle name="Explanatory Text 24 7" xfId="14897"/>
    <cellStyle name="Explanatory Text 24 8" xfId="16159"/>
    <cellStyle name="Explanatory Text 24 9" xfId="17402"/>
    <cellStyle name="Explanatory Text 25" xfId="2440"/>
    <cellStyle name="Explanatory Text 25 10" xfId="18475"/>
    <cellStyle name="Explanatory Text 25 11" xfId="19558"/>
    <cellStyle name="Explanatory Text 25 12" xfId="20454"/>
    <cellStyle name="Explanatory Text 25 2" xfId="8074"/>
    <cellStyle name="Explanatory Text 25 3" xfId="11206"/>
    <cellStyle name="Explanatory Text 25 4" xfId="6115"/>
    <cellStyle name="Explanatory Text 25 5" xfId="12300"/>
    <cellStyle name="Explanatory Text 25 6" xfId="13612"/>
    <cellStyle name="Explanatory Text 25 7" xfId="14898"/>
    <cellStyle name="Explanatory Text 25 8" xfId="16160"/>
    <cellStyle name="Explanatory Text 25 9" xfId="17403"/>
    <cellStyle name="Explanatory Text 26" xfId="2441"/>
    <cellStyle name="Explanatory Text 26 10" xfId="18476"/>
    <cellStyle name="Explanatory Text 26 11" xfId="19559"/>
    <cellStyle name="Explanatory Text 26 12" xfId="20455"/>
    <cellStyle name="Explanatory Text 26 2" xfId="8075"/>
    <cellStyle name="Explanatory Text 26 3" xfId="11207"/>
    <cellStyle name="Explanatory Text 26 4" xfId="6119"/>
    <cellStyle name="Explanatory Text 26 5" xfId="12301"/>
    <cellStyle name="Explanatory Text 26 6" xfId="13613"/>
    <cellStyle name="Explanatory Text 26 7" xfId="14899"/>
    <cellStyle name="Explanatory Text 26 8" xfId="16161"/>
    <cellStyle name="Explanatory Text 26 9" xfId="17404"/>
    <cellStyle name="Explanatory Text 27" xfId="2442"/>
    <cellStyle name="Explanatory Text 27 10" xfId="18477"/>
    <cellStyle name="Explanatory Text 27 11" xfId="19560"/>
    <cellStyle name="Explanatory Text 27 12" xfId="20456"/>
    <cellStyle name="Explanatory Text 27 2" xfId="8076"/>
    <cellStyle name="Explanatory Text 27 3" xfId="11208"/>
    <cellStyle name="Explanatory Text 27 4" xfId="6120"/>
    <cellStyle name="Explanatory Text 27 5" xfId="12316"/>
    <cellStyle name="Explanatory Text 27 6" xfId="13628"/>
    <cellStyle name="Explanatory Text 27 7" xfId="14914"/>
    <cellStyle name="Explanatory Text 27 8" xfId="16162"/>
    <cellStyle name="Explanatory Text 27 9" xfId="17405"/>
    <cellStyle name="Explanatory Text 28" xfId="24818"/>
    <cellStyle name="Explanatory Text 3" xfId="2443"/>
    <cellStyle name="Explanatory Text 3 10" xfId="8078"/>
    <cellStyle name="Explanatory Text 3 11" xfId="8079"/>
    <cellStyle name="Explanatory Text 3 12" xfId="8080"/>
    <cellStyle name="Explanatory Text 3 13" xfId="8081"/>
    <cellStyle name="Explanatory Text 3 14" xfId="8082"/>
    <cellStyle name="Explanatory Text 3 15" xfId="8083"/>
    <cellStyle name="Explanatory Text 3 16" xfId="8084"/>
    <cellStyle name="Explanatory Text 3 17" xfId="8085"/>
    <cellStyle name="Explanatory Text 3 18" xfId="11209"/>
    <cellStyle name="Explanatory Text 3 19" xfId="6121"/>
    <cellStyle name="Explanatory Text 3 2" xfId="2444"/>
    <cellStyle name="Explanatory Text 3 2 10" xfId="18485"/>
    <cellStyle name="Explanatory Text 3 2 11" xfId="19579"/>
    <cellStyle name="Explanatory Text 3 2 12" xfId="20476"/>
    <cellStyle name="Explanatory Text 3 2 2" xfId="8086"/>
    <cellStyle name="Explanatory Text 3 2 3" xfId="11218"/>
    <cellStyle name="Explanatory Text 3 2 4" xfId="6143"/>
    <cellStyle name="Explanatory Text 3 2 5" xfId="12324"/>
    <cellStyle name="Explanatory Text 3 2 6" xfId="13636"/>
    <cellStyle name="Explanatory Text 3 2 7" xfId="14921"/>
    <cellStyle name="Explanatory Text 3 2 8" xfId="16188"/>
    <cellStyle name="Explanatory Text 3 2 9" xfId="17417"/>
    <cellStyle name="Explanatory Text 3 20" xfId="12317"/>
    <cellStyle name="Explanatory Text 3 21" xfId="13629"/>
    <cellStyle name="Explanatory Text 3 22" xfId="14915"/>
    <cellStyle name="Explanatory Text 3 23" xfId="16163"/>
    <cellStyle name="Explanatory Text 3 24" xfId="17406"/>
    <cellStyle name="Explanatory Text 3 25" xfId="18478"/>
    <cellStyle name="Explanatory Text 3 26" xfId="19561"/>
    <cellStyle name="Explanatory Text 3 27" xfId="20461"/>
    <cellStyle name="Explanatory Text 3 3" xfId="2445"/>
    <cellStyle name="Explanatory Text 3 3 10" xfId="18486"/>
    <cellStyle name="Explanatory Text 3 3 11" xfId="19580"/>
    <cellStyle name="Explanatory Text 3 3 12" xfId="20477"/>
    <cellStyle name="Explanatory Text 3 3 2" xfId="8087"/>
    <cellStyle name="Explanatory Text 3 3 3" xfId="11219"/>
    <cellStyle name="Explanatory Text 3 3 4" xfId="6144"/>
    <cellStyle name="Explanatory Text 3 3 5" xfId="12341"/>
    <cellStyle name="Explanatory Text 3 3 6" xfId="13653"/>
    <cellStyle name="Explanatory Text 3 3 7" xfId="14938"/>
    <cellStyle name="Explanatory Text 3 3 8" xfId="16189"/>
    <cellStyle name="Explanatory Text 3 3 9" xfId="17418"/>
    <cellStyle name="Explanatory Text 3 4" xfId="2446"/>
    <cellStyle name="Explanatory Text 3 4 10" xfId="18487"/>
    <cellStyle name="Explanatory Text 3 4 11" xfId="19581"/>
    <cellStyle name="Explanatory Text 3 4 12" xfId="20478"/>
    <cellStyle name="Explanatory Text 3 4 2" xfId="8088"/>
    <cellStyle name="Explanatory Text 3 4 3" xfId="11220"/>
    <cellStyle name="Explanatory Text 3 4 4" xfId="6145"/>
    <cellStyle name="Explanatory Text 3 4 5" xfId="12342"/>
    <cellStyle name="Explanatory Text 3 4 6" xfId="13654"/>
    <cellStyle name="Explanatory Text 3 4 7" xfId="14939"/>
    <cellStyle name="Explanatory Text 3 4 8" xfId="16190"/>
    <cellStyle name="Explanatory Text 3 4 9" xfId="17419"/>
    <cellStyle name="Explanatory Text 3 5" xfId="2447"/>
    <cellStyle name="Explanatory Text 3 5 10" xfId="18488"/>
    <cellStyle name="Explanatory Text 3 5 11" xfId="19582"/>
    <cellStyle name="Explanatory Text 3 5 12" xfId="20479"/>
    <cellStyle name="Explanatory Text 3 5 2" xfId="8089"/>
    <cellStyle name="Explanatory Text 3 5 3" xfId="11221"/>
    <cellStyle name="Explanatory Text 3 5 4" xfId="6146"/>
    <cellStyle name="Explanatory Text 3 5 5" xfId="12343"/>
    <cellStyle name="Explanatory Text 3 5 6" xfId="13655"/>
    <cellStyle name="Explanatory Text 3 5 7" xfId="14940"/>
    <cellStyle name="Explanatory Text 3 5 8" xfId="16191"/>
    <cellStyle name="Explanatory Text 3 5 9" xfId="17420"/>
    <cellStyle name="Explanatory Text 3 6" xfId="2448"/>
    <cellStyle name="Explanatory Text 3 6 10" xfId="18493"/>
    <cellStyle name="Explanatory Text 3 6 11" xfId="19583"/>
    <cellStyle name="Explanatory Text 3 6 12" xfId="20480"/>
    <cellStyle name="Explanatory Text 3 6 2" xfId="8090"/>
    <cellStyle name="Explanatory Text 3 6 3" xfId="11222"/>
    <cellStyle name="Explanatory Text 3 6 4" xfId="6147"/>
    <cellStyle name="Explanatory Text 3 6 5" xfId="12344"/>
    <cellStyle name="Explanatory Text 3 6 6" xfId="13656"/>
    <cellStyle name="Explanatory Text 3 6 7" xfId="14941"/>
    <cellStyle name="Explanatory Text 3 6 8" xfId="16192"/>
    <cellStyle name="Explanatory Text 3 6 9" xfId="17422"/>
    <cellStyle name="Explanatory Text 3 7" xfId="8077"/>
    <cellStyle name="Explanatory Text 3 8" xfId="8092"/>
    <cellStyle name="Explanatory Text 3 9" xfId="8093"/>
    <cellStyle name="Explanatory Text 4" xfId="2449"/>
    <cellStyle name="Explanatory Text 4 10" xfId="8095"/>
    <cellStyle name="Explanatory Text 4 11" xfId="8096"/>
    <cellStyle name="Explanatory Text 4 12" xfId="8097"/>
    <cellStyle name="Explanatory Text 4 13" xfId="8098"/>
    <cellStyle name="Explanatory Text 4 14" xfId="8099"/>
    <cellStyle name="Explanatory Text 4 15" xfId="8100"/>
    <cellStyle name="Explanatory Text 4 16" xfId="8101"/>
    <cellStyle name="Explanatory Text 4 17" xfId="8102"/>
    <cellStyle name="Explanatory Text 4 18" xfId="11225"/>
    <cellStyle name="Explanatory Text 4 19" xfId="6162"/>
    <cellStyle name="Explanatory Text 4 2" xfId="2450"/>
    <cellStyle name="Explanatory Text 4 2 10" xfId="18516"/>
    <cellStyle name="Explanatory Text 4 2 11" xfId="19592"/>
    <cellStyle name="Explanatory Text 4 2 12" xfId="20505"/>
    <cellStyle name="Explanatory Text 4 2 2" xfId="8103"/>
    <cellStyle name="Explanatory Text 4 2 3" xfId="11230"/>
    <cellStyle name="Explanatory Text 4 2 4" xfId="6184"/>
    <cellStyle name="Explanatory Text 4 2 5" xfId="12358"/>
    <cellStyle name="Explanatory Text 4 2 6" xfId="13674"/>
    <cellStyle name="Explanatory Text 4 2 7" xfId="14954"/>
    <cellStyle name="Explanatory Text 4 2 8" xfId="16209"/>
    <cellStyle name="Explanatory Text 4 2 9" xfId="17432"/>
    <cellStyle name="Explanatory Text 4 20" xfId="12346"/>
    <cellStyle name="Explanatory Text 4 21" xfId="13659"/>
    <cellStyle name="Explanatory Text 4 22" xfId="14942"/>
    <cellStyle name="Explanatory Text 4 23" xfId="16202"/>
    <cellStyle name="Explanatory Text 4 24" xfId="17423"/>
    <cellStyle name="Explanatory Text 4 25" xfId="18511"/>
    <cellStyle name="Explanatory Text 4 26" xfId="19589"/>
    <cellStyle name="Explanatory Text 4 27" xfId="20498"/>
    <cellStyle name="Explanatory Text 4 3" xfId="2451"/>
    <cellStyle name="Explanatory Text 4 3 10" xfId="18518"/>
    <cellStyle name="Explanatory Text 4 3 11" xfId="19593"/>
    <cellStyle name="Explanatory Text 4 3 12" xfId="20506"/>
    <cellStyle name="Explanatory Text 4 3 2" xfId="8104"/>
    <cellStyle name="Explanatory Text 4 3 3" xfId="11231"/>
    <cellStyle name="Explanatory Text 4 3 4" xfId="6185"/>
    <cellStyle name="Explanatory Text 4 3 5" xfId="12359"/>
    <cellStyle name="Explanatory Text 4 3 6" xfId="13675"/>
    <cellStyle name="Explanatory Text 4 3 7" xfId="14955"/>
    <cellStyle name="Explanatory Text 4 3 8" xfId="16210"/>
    <cellStyle name="Explanatory Text 4 3 9" xfId="17433"/>
    <cellStyle name="Explanatory Text 4 4" xfId="2452"/>
    <cellStyle name="Explanatory Text 4 4 10" xfId="18535"/>
    <cellStyle name="Explanatory Text 4 4 11" xfId="19594"/>
    <cellStyle name="Explanatory Text 4 4 12" xfId="20507"/>
    <cellStyle name="Explanatory Text 4 4 2" xfId="8105"/>
    <cellStyle name="Explanatory Text 4 4 3" xfId="11232"/>
    <cellStyle name="Explanatory Text 4 4 4" xfId="6186"/>
    <cellStyle name="Explanatory Text 4 4 5" xfId="12360"/>
    <cellStyle name="Explanatory Text 4 4 6" xfId="13676"/>
    <cellStyle name="Explanatory Text 4 4 7" xfId="14956"/>
    <cellStyle name="Explanatory Text 4 4 8" xfId="16211"/>
    <cellStyle name="Explanatory Text 4 4 9" xfId="17434"/>
    <cellStyle name="Explanatory Text 4 5" xfId="2453"/>
    <cellStyle name="Explanatory Text 4 5 10" xfId="18536"/>
    <cellStyle name="Explanatory Text 4 5 11" xfId="19595"/>
    <cellStyle name="Explanatory Text 4 5 12" xfId="20508"/>
    <cellStyle name="Explanatory Text 4 5 2" xfId="8106"/>
    <cellStyle name="Explanatory Text 4 5 3" xfId="11233"/>
    <cellStyle name="Explanatory Text 4 5 4" xfId="6187"/>
    <cellStyle name="Explanatory Text 4 5 5" xfId="12362"/>
    <cellStyle name="Explanatory Text 4 5 6" xfId="13678"/>
    <cellStyle name="Explanatory Text 4 5 7" xfId="14958"/>
    <cellStyle name="Explanatory Text 4 5 8" xfId="16212"/>
    <cellStyle name="Explanatory Text 4 5 9" xfId="17436"/>
    <cellStyle name="Explanatory Text 4 6" xfId="2454"/>
    <cellStyle name="Explanatory Text 4 6 10" xfId="18537"/>
    <cellStyle name="Explanatory Text 4 6 11" xfId="19596"/>
    <cellStyle name="Explanatory Text 4 6 12" xfId="20509"/>
    <cellStyle name="Explanatory Text 4 6 2" xfId="8107"/>
    <cellStyle name="Explanatory Text 4 6 3" xfId="11234"/>
    <cellStyle name="Explanatory Text 4 6 4" xfId="6188"/>
    <cellStyle name="Explanatory Text 4 6 5" xfId="12363"/>
    <cellStyle name="Explanatory Text 4 6 6" xfId="13679"/>
    <cellStyle name="Explanatory Text 4 6 7" xfId="14959"/>
    <cellStyle name="Explanatory Text 4 6 8" xfId="16213"/>
    <cellStyle name="Explanatory Text 4 6 9" xfId="17437"/>
    <cellStyle name="Explanatory Text 4 7" xfId="8094"/>
    <cellStyle name="Explanatory Text 4 8" xfId="8109"/>
    <cellStyle name="Explanatory Text 4 9" xfId="8110"/>
    <cellStyle name="Explanatory Text 5" xfId="2455"/>
    <cellStyle name="Explanatory Text 5 10" xfId="8112"/>
    <cellStyle name="Explanatory Text 5 11" xfId="8113"/>
    <cellStyle name="Explanatory Text 5 12" xfId="8114"/>
    <cellStyle name="Explanatory Text 5 13" xfId="8115"/>
    <cellStyle name="Explanatory Text 5 14" xfId="8116"/>
    <cellStyle name="Explanatory Text 5 15" xfId="8117"/>
    <cellStyle name="Explanatory Text 5 16" xfId="8118"/>
    <cellStyle name="Explanatory Text 5 17" xfId="11237"/>
    <cellStyle name="Explanatory Text 5 18" xfId="6202"/>
    <cellStyle name="Explanatory Text 5 19" xfId="12366"/>
    <cellStyle name="Explanatory Text 5 2" xfId="2456"/>
    <cellStyle name="Explanatory Text 5 2 10" xfId="18555"/>
    <cellStyle name="Explanatory Text 5 2 11" xfId="19603"/>
    <cellStyle name="Explanatory Text 5 2 12" xfId="20512"/>
    <cellStyle name="Explanatory Text 5 2 2" xfId="8119"/>
    <cellStyle name="Explanatory Text 5 2 3" xfId="11245"/>
    <cellStyle name="Explanatory Text 5 2 4" xfId="6213"/>
    <cellStyle name="Explanatory Text 5 2 5" xfId="12378"/>
    <cellStyle name="Explanatory Text 5 2 6" xfId="13695"/>
    <cellStyle name="Explanatory Text 5 2 7" xfId="14971"/>
    <cellStyle name="Explanatory Text 5 2 8" xfId="16230"/>
    <cellStyle name="Explanatory Text 5 2 9" xfId="17450"/>
    <cellStyle name="Explanatory Text 5 20" xfId="13683"/>
    <cellStyle name="Explanatory Text 5 21" xfId="14963"/>
    <cellStyle name="Explanatory Text 5 22" xfId="16217"/>
    <cellStyle name="Explanatory Text 5 23" xfId="17438"/>
    <cellStyle name="Explanatory Text 5 24" xfId="18541"/>
    <cellStyle name="Explanatory Text 5 25" xfId="19597"/>
    <cellStyle name="Explanatory Text 5 26" xfId="20511"/>
    <cellStyle name="Explanatory Text 5 3" xfId="2457"/>
    <cellStyle name="Explanatory Text 5 3 10" xfId="18556"/>
    <cellStyle name="Explanatory Text 5 3 11" xfId="19604"/>
    <cellStyle name="Explanatory Text 5 3 12" xfId="20513"/>
    <cellStyle name="Explanatory Text 5 3 2" xfId="8120"/>
    <cellStyle name="Explanatory Text 5 3 3" xfId="11246"/>
    <cellStyle name="Explanatory Text 5 3 4" xfId="6224"/>
    <cellStyle name="Explanatory Text 5 3 5" xfId="12379"/>
    <cellStyle name="Explanatory Text 5 3 6" xfId="13696"/>
    <cellStyle name="Explanatory Text 5 3 7" xfId="14972"/>
    <cellStyle name="Explanatory Text 5 3 8" xfId="16231"/>
    <cellStyle name="Explanatory Text 5 3 9" xfId="17451"/>
    <cellStyle name="Explanatory Text 5 4" xfId="2458"/>
    <cellStyle name="Explanatory Text 5 4 10" xfId="18557"/>
    <cellStyle name="Explanatory Text 5 4 11" xfId="19605"/>
    <cellStyle name="Explanatory Text 5 4 12" xfId="20514"/>
    <cellStyle name="Explanatory Text 5 4 2" xfId="8121"/>
    <cellStyle name="Explanatory Text 5 4 3" xfId="11247"/>
    <cellStyle name="Explanatory Text 5 4 4" xfId="6228"/>
    <cellStyle name="Explanatory Text 5 4 5" xfId="12380"/>
    <cellStyle name="Explanatory Text 5 4 6" xfId="13697"/>
    <cellStyle name="Explanatory Text 5 4 7" xfId="14973"/>
    <cellStyle name="Explanatory Text 5 4 8" xfId="16232"/>
    <cellStyle name="Explanatory Text 5 4 9" xfId="17452"/>
    <cellStyle name="Explanatory Text 5 5" xfId="2459"/>
    <cellStyle name="Explanatory Text 5 5 10" xfId="18558"/>
    <cellStyle name="Explanatory Text 5 5 11" xfId="19606"/>
    <cellStyle name="Explanatory Text 5 5 12" xfId="20515"/>
    <cellStyle name="Explanatory Text 5 5 2" xfId="8122"/>
    <cellStyle name="Explanatory Text 5 5 3" xfId="11248"/>
    <cellStyle name="Explanatory Text 5 5 4" xfId="6229"/>
    <cellStyle name="Explanatory Text 5 5 5" xfId="12382"/>
    <cellStyle name="Explanatory Text 5 5 6" xfId="13699"/>
    <cellStyle name="Explanatory Text 5 5 7" xfId="14975"/>
    <cellStyle name="Explanatory Text 5 5 8" xfId="16233"/>
    <cellStyle name="Explanatory Text 5 5 9" xfId="17453"/>
    <cellStyle name="Explanatory Text 5 6" xfId="8111"/>
    <cellStyle name="Explanatory Text 5 7" xfId="8124"/>
    <cellStyle name="Explanatory Text 5 8" xfId="8125"/>
    <cellStyle name="Explanatory Text 5 9" xfId="8126"/>
    <cellStyle name="Explanatory Text 6" xfId="2460"/>
    <cellStyle name="Explanatory Text 6 10" xfId="8128"/>
    <cellStyle name="Explanatory Text 6 11" xfId="8129"/>
    <cellStyle name="Explanatory Text 6 12" xfId="8130"/>
    <cellStyle name="Explanatory Text 6 13" xfId="8131"/>
    <cellStyle name="Explanatory Text 6 14" xfId="8132"/>
    <cellStyle name="Explanatory Text 6 15" xfId="8133"/>
    <cellStyle name="Explanatory Text 6 16" xfId="8134"/>
    <cellStyle name="Explanatory Text 6 17" xfId="11253"/>
    <cellStyle name="Explanatory Text 6 18" xfId="6234"/>
    <cellStyle name="Explanatory Text 6 19" xfId="12387"/>
    <cellStyle name="Explanatory Text 6 2" xfId="2461"/>
    <cellStyle name="Explanatory Text 6 2 10" xfId="18562"/>
    <cellStyle name="Explanatory Text 6 2 11" xfId="19613"/>
    <cellStyle name="Explanatory Text 6 2 12" xfId="20526"/>
    <cellStyle name="Explanatory Text 6 2 2" xfId="8135"/>
    <cellStyle name="Explanatory Text 6 2 3" xfId="11260"/>
    <cellStyle name="Explanatory Text 6 2 4" xfId="6246"/>
    <cellStyle name="Explanatory Text 6 2 5" xfId="12400"/>
    <cellStyle name="Explanatory Text 6 2 6" xfId="13717"/>
    <cellStyle name="Explanatory Text 6 2 7" xfId="14989"/>
    <cellStyle name="Explanatory Text 6 2 8" xfId="16251"/>
    <cellStyle name="Explanatory Text 6 2 9" xfId="17471"/>
    <cellStyle name="Explanatory Text 6 20" xfId="13704"/>
    <cellStyle name="Explanatory Text 6 21" xfId="14979"/>
    <cellStyle name="Explanatory Text 6 22" xfId="16242"/>
    <cellStyle name="Explanatory Text 6 23" xfId="17466"/>
    <cellStyle name="Explanatory Text 6 24" xfId="18560"/>
    <cellStyle name="Explanatory Text 6 25" xfId="19611"/>
    <cellStyle name="Explanatory Text 6 26" xfId="20521"/>
    <cellStyle name="Explanatory Text 6 3" xfId="2462"/>
    <cellStyle name="Explanatory Text 6 3 10" xfId="18563"/>
    <cellStyle name="Explanatory Text 6 3 11" xfId="19614"/>
    <cellStyle name="Explanatory Text 6 3 12" xfId="20527"/>
    <cellStyle name="Explanatory Text 6 3 2" xfId="8136"/>
    <cellStyle name="Explanatory Text 6 3 3" xfId="11261"/>
    <cellStyle name="Explanatory Text 6 3 4" xfId="6247"/>
    <cellStyle name="Explanatory Text 6 3 5" xfId="12401"/>
    <cellStyle name="Explanatory Text 6 3 6" xfId="13718"/>
    <cellStyle name="Explanatory Text 6 3 7" xfId="14990"/>
    <cellStyle name="Explanatory Text 6 3 8" xfId="16256"/>
    <cellStyle name="Explanatory Text 6 3 9" xfId="17472"/>
    <cellStyle name="Explanatory Text 6 4" xfId="2463"/>
    <cellStyle name="Explanatory Text 6 4 10" xfId="18568"/>
    <cellStyle name="Explanatory Text 6 4 11" xfId="19619"/>
    <cellStyle name="Explanatory Text 6 4 12" xfId="20528"/>
    <cellStyle name="Explanatory Text 6 4 2" xfId="8137"/>
    <cellStyle name="Explanatory Text 6 4 3" xfId="11262"/>
    <cellStyle name="Explanatory Text 6 4 4" xfId="6248"/>
    <cellStyle name="Explanatory Text 6 4 5" xfId="12402"/>
    <cellStyle name="Explanatory Text 6 4 6" xfId="13719"/>
    <cellStyle name="Explanatory Text 6 4 7" xfId="14991"/>
    <cellStyle name="Explanatory Text 6 4 8" xfId="16257"/>
    <cellStyle name="Explanatory Text 6 4 9" xfId="17477"/>
    <cellStyle name="Explanatory Text 6 5" xfId="2464"/>
    <cellStyle name="Explanatory Text 6 5 10" xfId="18569"/>
    <cellStyle name="Explanatory Text 6 5 11" xfId="19620"/>
    <cellStyle name="Explanatory Text 6 5 12" xfId="20530"/>
    <cellStyle name="Explanatory Text 6 5 2" xfId="8138"/>
    <cellStyle name="Explanatory Text 6 5 3" xfId="11263"/>
    <cellStyle name="Explanatory Text 6 5 4" xfId="6249"/>
    <cellStyle name="Explanatory Text 6 5 5" xfId="12403"/>
    <cellStyle name="Explanatory Text 6 5 6" xfId="13720"/>
    <cellStyle name="Explanatory Text 6 5 7" xfId="14992"/>
    <cellStyle name="Explanatory Text 6 5 8" xfId="16258"/>
    <cellStyle name="Explanatory Text 6 5 9" xfId="17478"/>
    <cellStyle name="Explanatory Text 6 6" xfId="8127"/>
    <cellStyle name="Explanatory Text 6 7" xfId="8140"/>
    <cellStyle name="Explanatory Text 6 8" xfId="8141"/>
    <cellStyle name="Explanatory Text 6 9" xfId="8142"/>
    <cellStyle name="Explanatory Text 7" xfId="2465"/>
    <cellStyle name="Explanatory Text 7 10" xfId="18575"/>
    <cellStyle name="Explanatory Text 7 11" xfId="19625"/>
    <cellStyle name="Explanatory Text 7 12" xfId="20531"/>
    <cellStyle name="Explanatory Text 7 2" xfId="8143"/>
    <cellStyle name="Explanatory Text 7 3" xfId="11268"/>
    <cellStyle name="Explanatory Text 7 4" xfId="6254"/>
    <cellStyle name="Explanatory Text 7 5" xfId="12412"/>
    <cellStyle name="Explanatory Text 7 6" xfId="13728"/>
    <cellStyle name="Explanatory Text 7 7" xfId="15001"/>
    <cellStyle name="Explanatory Text 7 8" xfId="16267"/>
    <cellStyle name="Explanatory Text 7 9" xfId="17479"/>
    <cellStyle name="Explanatory Text 8" xfId="2466"/>
    <cellStyle name="Explanatory Text 8 10" xfId="18576"/>
    <cellStyle name="Explanatory Text 8 11" xfId="19626"/>
    <cellStyle name="Explanatory Text 8 12" xfId="20537"/>
    <cellStyle name="Explanatory Text 8 2" xfId="8144"/>
    <cellStyle name="Explanatory Text 8 3" xfId="11269"/>
    <cellStyle name="Explanatory Text 8 4" xfId="6266"/>
    <cellStyle name="Explanatory Text 8 5" xfId="12417"/>
    <cellStyle name="Explanatory Text 8 6" xfId="13733"/>
    <cellStyle name="Explanatory Text 8 7" xfId="15006"/>
    <cellStyle name="Explanatory Text 8 8" xfId="16268"/>
    <cellStyle name="Explanatory Text 8 9" xfId="17480"/>
    <cellStyle name="Explanatory Text 9" xfId="2467"/>
    <cellStyle name="Explanatory Text 9 10" xfId="18577"/>
    <cellStyle name="Explanatory Text 9 11" xfId="19627"/>
    <cellStyle name="Explanatory Text 9 12" xfId="20538"/>
    <cellStyle name="Explanatory Text 9 2" xfId="8145"/>
    <cellStyle name="Explanatory Text 9 3" xfId="11270"/>
    <cellStyle name="Explanatory Text 9 4" xfId="6268"/>
    <cellStyle name="Explanatory Text 9 5" xfId="12418"/>
    <cellStyle name="Explanatory Text 9 6" xfId="13734"/>
    <cellStyle name="Explanatory Text 9 7" xfId="15007"/>
    <cellStyle name="Explanatory Text 9 8" xfId="16269"/>
    <cellStyle name="Explanatory Text 9 9" xfId="17481"/>
    <cellStyle name="Fixed" xfId="2468"/>
    <cellStyle name="Fixed 10" xfId="16270"/>
    <cellStyle name="Fixed 11" xfId="17482"/>
    <cellStyle name="Fixed 12" xfId="18582"/>
    <cellStyle name="Fixed 13" xfId="19628"/>
    <cellStyle name="Fixed 14" xfId="20539"/>
    <cellStyle name="Fixed 2" xfId="2469"/>
    <cellStyle name="Fixed 2 10" xfId="18583"/>
    <cellStyle name="Fixed 2 11" xfId="19629"/>
    <cellStyle name="Fixed 2 12" xfId="20540"/>
    <cellStyle name="Fixed 2 2" xfId="8147"/>
    <cellStyle name="Fixed 2 3" xfId="11272"/>
    <cellStyle name="Fixed 2 4" xfId="6270"/>
    <cellStyle name="Fixed 2 5" xfId="12420"/>
    <cellStyle name="Fixed 2 6" xfId="13736"/>
    <cellStyle name="Fixed 2 7" xfId="15009"/>
    <cellStyle name="Fixed 2 8" xfId="16271"/>
    <cellStyle name="Fixed 2 9" xfId="17483"/>
    <cellStyle name="Fixed 3" xfId="2470"/>
    <cellStyle name="Fixed 3 10" xfId="18584"/>
    <cellStyle name="Fixed 3 11" xfId="19630"/>
    <cellStyle name="Fixed 3 12" xfId="20544"/>
    <cellStyle name="Fixed 3 2" xfId="8148"/>
    <cellStyle name="Fixed 3 3" xfId="11273"/>
    <cellStyle name="Fixed 3 4" xfId="6271"/>
    <cellStyle name="Fixed 3 5" xfId="12421"/>
    <cellStyle name="Fixed 3 6" xfId="13737"/>
    <cellStyle name="Fixed 3 7" xfId="15010"/>
    <cellStyle name="Fixed 3 8" xfId="16272"/>
    <cellStyle name="Fixed 3 9" xfId="17488"/>
    <cellStyle name="Fixed 4" xfId="8146"/>
    <cellStyle name="Fixed 4 10" xfId="24935"/>
    <cellStyle name="Fixed 4 11" xfId="27503"/>
    <cellStyle name="Fixed 4 12" xfId="27190"/>
    <cellStyle name="Fixed 4 13" xfId="26099"/>
    <cellStyle name="Fixed 4 14" xfId="25369"/>
    <cellStyle name="Fixed 4 15" xfId="27425"/>
    <cellStyle name="Fixed 4 16" xfId="29387"/>
    <cellStyle name="Fixed 4 17" xfId="30239"/>
    <cellStyle name="Fixed 4 18" xfId="28483"/>
    <cellStyle name="Fixed 4 19" xfId="29287"/>
    <cellStyle name="Fixed 4 2" xfId="25949"/>
    <cellStyle name="Fixed 4 20" xfId="25325"/>
    <cellStyle name="Fixed 4 21" xfId="29105"/>
    <cellStyle name="Fixed 4 22" xfId="29831"/>
    <cellStyle name="Fixed 4 23" xfId="30435"/>
    <cellStyle name="Fixed 4 3" xfId="27904"/>
    <cellStyle name="Fixed 4 4" xfId="26411"/>
    <cellStyle name="Fixed 4 5" xfId="27715"/>
    <cellStyle name="Fixed 4 6" xfId="27032"/>
    <cellStyle name="Fixed 4 7" xfId="27072"/>
    <cellStyle name="Fixed 4 8" xfId="27061"/>
    <cellStyle name="Fixed 4 9" xfId="27229"/>
    <cellStyle name="Fixed 5" xfId="11271"/>
    <cellStyle name="Fixed 6" xfId="6269"/>
    <cellStyle name="Fixed 7" xfId="12419"/>
    <cellStyle name="Fixed 8" xfId="13735"/>
    <cellStyle name="Fixed 9" xfId="15008"/>
    <cellStyle name="Good" xfId="31994" builtinId="26" customBuiltin="1"/>
    <cellStyle name="Good 10" xfId="2471"/>
    <cellStyle name="Good 10 10" xfId="18585"/>
    <cellStyle name="Good 10 11" xfId="19631"/>
    <cellStyle name="Good 10 12" xfId="20545"/>
    <cellStyle name="Good 10 2" xfId="8149"/>
    <cellStyle name="Good 10 3" xfId="11274"/>
    <cellStyle name="Good 10 4" xfId="6272"/>
    <cellStyle name="Good 10 5" xfId="12422"/>
    <cellStyle name="Good 10 6" xfId="13738"/>
    <cellStyle name="Good 10 7" xfId="15011"/>
    <cellStyle name="Good 10 8" xfId="16277"/>
    <cellStyle name="Good 10 9" xfId="17489"/>
    <cellStyle name="Good 11" xfId="2472"/>
    <cellStyle name="Good 11 10" xfId="18587"/>
    <cellStyle name="Good 11 11" xfId="19636"/>
    <cellStyle name="Good 11 12" xfId="20546"/>
    <cellStyle name="Good 11 2" xfId="8150"/>
    <cellStyle name="Good 11 3" xfId="11275"/>
    <cellStyle name="Good 11 4" xfId="6273"/>
    <cellStyle name="Good 11 5" xfId="12423"/>
    <cellStyle name="Good 11 6" xfId="13739"/>
    <cellStyle name="Good 11 7" xfId="15012"/>
    <cellStyle name="Good 11 8" xfId="16278"/>
    <cellStyle name="Good 11 9" xfId="17490"/>
    <cellStyle name="Good 12" xfId="2473"/>
    <cellStyle name="Good 12 10" xfId="18588"/>
    <cellStyle name="Good 12 11" xfId="19637"/>
    <cellStyle name="Good 12 12" xfId="20547"/>
    <cellStyle name="Good 12 2" xfId="8151"/>
    <cellStyle name="Good 12 3" xfId="11276"/>
    <cellStyle name="Good 12 4" xfId="6274"/>
    <cellStyle name="Good 12 5" xfId="12424"/>
    <cellStyle name="Good 12 6" xfId="13740"/>
    <cellStyle name="Good 12 7" xfId="15013"/>
    <cellStyle name="Good 12 8" xfId="16279"/>
    <cellStyle name="Good 12 9" xfId="17491"/>
    <cellStyle name="Good 13" xfId="2474"/>
    <cellStyle name="Good 13 10" xfId="18589"/>
    <cellStyle name="Good 13 11" xfId="19638"/>
    <cellStyle name="Good 13 12" xfId="20548"/>
    <cellStyle name="Good 13 2" xfId="8152"/>
    <cellStyle name="Good 13 3" xfId="11277"/>
    <cellStyle name="Good 13 4" xfId="6275"/>
    <cellStyle name="Good 13 5" xfId="12425"/>
    <cellStyle name="Good 13 6" xfId="13741"/>
    <cellStyle name="Good 13 7" xfId="15014"/>
    <cellStyle name="Good 13 8" xfId="16280"/>
    <cellStyle name="Good 13 9" xfId="17492"/>
    <cellStyle name="Good 14" xfId="2475"/>
    <cellStyle name="Good 14 10" xfId="18590"/>
    <cellStyle name="Good 14 11" xfId="19639"/>
    <cellStyle name="Good 14 12" xfId="20549"/>
    <cellStyle name="Good 14 2" xfId="8153"/>
    <cellStyle name="Good 14 3" xfId="11278"/>
    <cellStyle name="Good 14 4" xfId="6276"/>
    <cellStyle name="Good 14 5" xfId="12430"/>
    <cellStyle name="Good 14 6" xfId="13746"/>
    <cellStyle name="Good 14 7" xfId="15019"/>
    <cellStyle name="Good 14 8" xfId="16281"/>
    <cellStyle name="Good 14 9" xfId="17493"/>
    <cellStyle name="Good 15" xfId="2476"/>
    <cellStyle name="Good 15 10" xfId="18591"/>
    <cellStyle name="Good 15 11" xfId="19640"/>
    <cellStyle name="Good 15 12" xfId="20550"/>
    <cellStyle name="Good 15 2" xfId="8154"/>
    <cellStyle name="Good 15 3" xfId="11279"/>
    <cellStyle name="Good 15 4" xfId="6277"/>
    <cellStyle name="Good 15 5" xfId="12431"/>
    <cellStyle name="Good 15 6" xfId="13747"/>
    <cellStyle name="Good 15 7" xfId="15020"/>
    <cellStyle name="Good 15 8" xfId="16282"/>
    <cellStyle name="Good 15 9" xfId="17494"/>
    <cellStyle name="Good 16" xfId="2477"/>
    <cellStyle name="Good 16 10" xfId="18592"/>
    <cellStyle name="Good 16 11" xfId="19641"/>
    <cellStyle name="Good 16 12" xfId="20551"/>
    <cellStyle name="Good 16 2" xfId="8155"/>
    <cellStyle name="Good 16 3" xfId="11280"/>
    <cellStyle name="Good 16 4" xfId="6278"/>
    <cellStyle name="Good 16 5" xfId="12432"/>
    <cellStyle name="Good 16 6" xfId="13748"/>
    <cellStyle name="Good 16 7" xfId="15021"/>
    <cellStyle name="Good 16 8" xfId="16283"/>
    <cellStyle name="Good 16 9" xfId="17495"/>
    <cellStyle name="Good 17" xfId="2478"/>
    <cellStyle name="Good 17 10" xfId="18593"/>
    <cellStyle name="Good 17 11" xfId="19642"/>
    <cellStyle name="Good 17 12" xfId="20552"/>
    <cellStyle name="Good 17 2" xfId="8156"/>
    <cellStyle name="Good 17 3" xfId="11281"/>
    <cellStyle name="Good 17 4" xfId="6279"/>
    <cellStyle name="Good 17 5" xfId="12433"/>
    <cellStyle name="Good 17 6" xfId="13749"/>
    <cellStyle name="Good 17 7" xfId="15022"/>
    <cellStyle name="Good 17 8" xfId="16284"/>
    <cellStyle name="Good 17 9" xfId="17496"/>
    <cellStyle name="Good 18" xfId="2479"/>
    <cellStyle name="Good 18 10" xfId="18598"/>
    <cellStyle name="Good 18 11" xfId="19643"/>
    <cellStyle name="Good 18 12" xfId="20553"/>
    <cellStyle name="Good 18 2" xfId="8157"/>
    <cellStyle name="Good 18 3" xfId="11282"/>
    <cellStyle name="Good 18 4" xfId="6280"/>
    <cellStyle name="Good 18 5" xfId="12434"/>
    <cellStyle name="Good 18 6" xfId="13750"/>
    <cellStyle name="Good 18 7" xfId="15023"/>
    <cellStyle name="Good 18 8" xfId="16285"/>
    <cellStyle name="Good 18 9" xfId="17497"/>
    <cellStyle name="Good 19" xfId="2480"/>
    <cellStyle name="Good 19 10" xfId="18599"/>
    <cellStyle name="Good 19 11" xfId="19644"/>
    <cellStyle name="Good 19 12" xfId="20558"/>
    <cellStyle name="Good 19 2" xfId="8158"/>
    <cellStyle name="Good 19 3" xfId="11283"/>
    <cellStyle name="Good 19 4" xfId="6281"/>
    <cellStyle name="Good 19 5" xfId="12435"/>
    <cellStyle name="Good 19 6" xfId="13751"/>
    <cellStyle name="Good 19 7" xfId="15024"/>
    <cellStyle name="Good 19 8" xfId="16286"/>
    <cellStyle name="Good 19 9" xfId="17498"/>
    <cellStyle name="Good 2" xfId="2481"/>
    <cellStyle name="Good 2 10" xfId="8159"/>
    <cellStyle name="Good 2 11" xfId="8161"/>
    <cellStyle name="Good 2 12" xfId="8162"/>
    <cellStyle name="Good 2 13" xfId="8163"/>
    <cellStyle name="Good 2 14" xfId="8164"/>
    <cellStyle name="Good 2 15" xfId="8165"/>
    <cellStyle name="Good 2 16" xfId="8166"/>
    <cellStyle name="Good 2 17" xfId="8167"/>
    <cellStyle name="Good 2 18" xfId="8168"/>
    <cellStyle name="Good 2 19" xfId="8169"/>
    <cellStyle name="Good 2 2" xfId="2482"/>
    <cellStyle name="Good 2 2 10" xfId="18614"/>
    <cellStyle name="Good 2 2 11" xfId="19650"/>
    <cellStyle name="Good 2 2 12" xfId="20564"/>
    <cellStyle name="Good 2 2 2" xfId="8170"/>
    <cellStyle name="Good 2 2 3" xfId="11295"/>
    <cellStyle name="Good 2 2 4" xfId="6312"/>
    <cellStyle name="Good 2 2 5" xfId="12451"/>
    <cellStyle name="Good 2 2 6" xfId="13766"/>
    <cellStyle name="Good 2 2 7" xfId="15037"/>
    <cellStyle name="Good 2 2 8" xfId="16300"/>
    <cellStyle name="Good 2 2 9" xfId="17521"/>
    <cellStyle name="Good 2 20" xfId="8171"/>
    <cellStyle name="Good 2 21" xfId="11284"/>
    <cellStyle name="Good 2 22" xfId="6282"/>
    <cellStyle name="Good 2 23" xfId="12436"/>
    <cellStyle name="Good 2 24" xfId="13752"/>
    <cellStyle name="Good 2 25" xfId="15025"/>
    <cellStyle name="Good 2 26" xfId="16287"/>
    <cellStyle name="Good 2 27" xfId="17503"/>
    <cellStyle name="Good 2 28" xfId="18600"/>
    <cellStyle name="Good 2 29" xfId="19645"/>
    <cellStyle name="Good 2 3" xfId="2483"/>
    <cellStyle name="Good 2 3 10" xfId="18620"/>
    <cellStyle name="Good 2 3 11" xfId="19655"/>
    <cellStyle name="Good 2 3 12" xfId="20565"/>
    <cellStyle name="Good 2 3 2" xfId="8172"/>
    <cellStyle name="Good 2 3 3" xfId="11297"/>
    <cellStyle name="Good 2 3 4" xfId="6317"/>
    <cellStyle name="Good 2 3 5" xfId="12453"/>
    <cellStyle name="Good 2 3 6" xfId="13768"/>
    <cellStyle name="Good 2 3 7" xfId="15039"/>
    <cellStyle name="Good 2 3 8" xfId="16306"/>
    <cellStyle name="Good 2 3 9" xfId="17523"/>
    <cellStyle name="Good 2 30" xfId="20559"/>
    <cellStyle name="Good 2 4" xfId="2484"/>
    <cellStyle name="Good 2 4 10" xfId="18621"/>
    <cellStyle name="Good 2 4 11" xfId="19656"/>
    <cellStyle name="Good 2 4 12" xfId="20566"/>
    <cellStyle name="Good 2 4 2" xfId="8173"/>
    <cellStyle name="Good 2 4 3" xfId="11298"/>
    <cellStyle name="Good 2 4 4" xfId="6325"/>
    <cellStyle name="Good 2 4 5" xfId="12454"/>
    <cellStyle name="Good 2 4 6" xfId="13769"/>
    <cellStyle name="Good 2 4 7" xfId="15040"/>
    <cellStyle name="Good 2 4 8" xfId="16307"/>
    <cellStyle name="Good 2 4 9" xfId="17524"/>
    <cellStyle name="Good 2 5" xfId="2485"/>
    <cellStyle name="Good 2 5 10" xfId="18622"/>
    <cellStyle name="Good 2 5 11" xfId="19657"/>
    <cellStyle name="Good 2 5 12" xfId="20567"/>
    <cellStyle name="Good 2 5 2" xfId="8174"/>
    <cellStyle name="Good 2 5 3" xfId="11299"/>
    <cellStyle name="Good 2 5 4" xfId="6326"/>
    <cellStyle name="Good 2 5 5" xfId="12455"/>
    <cellStyle name="Good 2 5 6" xfId="13770"/>
    <cellStyle name="Good 2 5 7" xfId="15041"/>
    <cellStyle name="Good 2 5 8" xfId="16308"/>
    <cellStyle name="Good 2 5 9" xfId="17525"/>
    <cellStyle name="Good 2 6" xfId="2486"/>
    <cellStyle name="Good 2 6 10" xfId="18623"/>
    <cellStyle name="Good 2 6 11" xfId="19658"/>
    <cellStyle name="Good 2 6 12" xfId="20568"/>
    <cellStyle name="Good 2 6 2" xfId="8175"/>
    <cellStyle name="Good 2 6 3" xfId="11300"/>
    <cellStyle name="Good 2 6 4" xfId="6327"/>
    <cellStyle name="Good 2 6 5" xfId="12460"/>
    <cellStyle name="Good 2 6 6" xfId="13775"/>
    <cellStyle name="Good 2 6 7" xfId="15046"/>
    <cellStyle name="Good 2 6 8" xfId="16309"/>
    <cellStyle name="Good 2 6 9" xfId="17526"/>
    <cellStyle name="Good 2 7" xfId="2487"/>
    <cellStyle name="Good 2 7 10" xfId="18624"/>
    <cellStyle name="Good 2 7 11" xfId="19659"/>
    <cellStyle name="Good 2 7 12" xfId="20569"/>
    <cellStyle name="Good 2 7 2" xfId="8176"/>
    <cellStyle name="Good 2 7 3" xfId="11301"/>
    <cellStyle name="Good 2 7 4" xfId="6328"/>
    <cellStyle name="Good 2 7 5" xfId="12461"/>
    <cellStyle name="Good 2 7 6" xfId="13776"/>
    <cellStyle name="Good 2 7 7" xfId="15047"/>
    <cellStyle name="Good 2 7 8" xfId="16310"/>
    <cellStyle name="Good 2 7 9" xfId="17528"/>
    <cellStyle name="Good 2 8" xfId="2488"/>
    <cellStyle name="Good 2 8 10" xfId="18625"/>
    <cellStyle name="Good 2 8 11" xfId="19660"/>
    <cellStyle name="Good 2 8 12" xfId="20570"/>
    <cellStyle name="Good 2 8 2" xfId="8177"/>
    <cellStyle name="Good 2 8 3" xfId="11302"/>
    <cellStyle name="Good 2 8 4" xfId="6333"/>
    <cellStyle name="Good 2 8 5" xfId="12462"/>
    <cellStyle name="Good 2 8 6" xfId="13777"/>
    <cellStyle name="Good 2 8 7" xfId="15048"/>
    <cellStyle name="Good 2 8 8" xfId="16311"/>
    <cellStyle name="Good 2 8 9" xfId="17529"/>
    <cellStyle name="Good 2 9" xfId="2489"/>
    <cellStyle name="Good 2 9 10" xfId="18626"/>
    <cellStyle name="Good 2 9 11" xfId="19661"/>
    <cellStyle name="Good 2 9 12" xfId="20571"/>
    <cellStyle name="Good 2 9 2" xfId="8178"/>
    <cellStyle name="Good 2 9 3" xfId="11303"/>
    <cellStyle name="Good 2 9 4" xfId="6341"/>
    <cellStyle name="Good 2 9 5" xfId="12463"/>
    <cellStyle name="Good 2 9 6" xfId="13778"/>
    <cellStyle name="Good 2 9 7" xfId="15049"/>
    <cellStyle name="Good 2 9 8" xfId="16323"/>
    <cellStyle name="Good 2 9 9" xfId="17530"/>
    <cellStyle name="Good 20" xfId="2490"/>
    <cellStyle name="Good 20 10" xfId="18627"/>
    <cellStyle name="Good 20 11" xfId="19673"/>
    <cellStyle name="Good 20 12" xfId="20572"/>
    <cellStyle name="Good 20 2" xfId="8179"/>
    <cellStyle name="Good 20 3" xfId="11304"/>
    <cellStyle name="Good 20 4" xfId="6342"/>
    <cellStyle name="Good 20 5" xfId="12464"/>
    <cellStyle name="Good 20 6" xfId="13779"/>
    <cellStyle name="Good 20 7" xfId="15050"/>
    <cellStyle name="Good 20 8" xfId="16324"/>
    <cellStyle name="Good 20 9" xfId="17531"/>
    <cellStyle name="Good 21" xfId="2491"/>
    <cellStyle name="Good 21 10" xfId="18628"/>
    <cellStyle name="Good 21 11" xfId="19674"/>
    <cellStyle name="Good 21 12" xfId="20577"/>
    <cellStyle name="Good 21 2" xfId="8180"/>
    <cellStyle name="Good 21 3" xfId="11305"/>
    <cellStyle name="Good 21 4" xfId="6343"/>
    <cellStyle name="Good 21 5" xfId="12465"/>
    <cellStyle name="Good 21 6" xfId="13780"/>
    <cellStyle name="Good 21 7" xfId="15051"/>
    <cellStyle name="Good 21 8" xfId="16325"/>
    <cellStyle name="Good 21 9" xfId="17532"/>
    <cellStyle name="Good 22" xfId="2492"/>
    <cellStyle name="Good 22 10" xfId="18629"/>
    <cellStyle name="Good 22 11" xfId="19675"/>
    <cellStyle name="Good 22 12" xfId="20578"/>
    <cellStyle name="Good 22 2" xfId="8181"/>
    <cellStyle name="Good 22 3" xfId="11306"/>
    <cellStyle name="Good 22 4" xfId="6344"/>
    <cellStyle name="Good 22 5" xfId="12466"/>
    <cellStyle name="Good 22 6" xfId="13781"/>
    <cellStyle name="Good 22 7" xfId="15052"/>
    <cellStyle name="Good 22 8" xfId="16326"/>
    <cellStyle name="Good 22 9" xfId="17533"/>
    <cellStyle name="Good 23" xfId="2493"/>
    <cellStyle name="Good 23 10" xfId="18634"/>
    <cellStyle name="Good 23 11" xfId="19676"/>
    <cellStyle name="Good 23 12" xfId="20579"/>
    <cellStyle name="Good 23 2" xfId="8182"/>
    <cellStyle name="Good 23 3" xfId="11307"/>
    <cellStyle name="Good 23 4" xfId="6349"/>
    <cellStyle name="Good 23 5" xfId="12478"/>
    <cellStyle name="Good 23 6" xfId="13793"/>
    <cellStyle name="Good 23 7" xfId="15064"/>
    <cellStyle name="Good 23 8" xfId="16327"/>
    <cellStyle name="Good 23 9" xfId="17534"/>
    <cellStyle name="Good 24" xfId="2494"/>
    <cellStyle name="Good 24 10" xfId="18635"/>
    <cellStyle name="Good 24 11" xfId="19677"/>
    <cellStyle name="Good 24 12" xfId="20580"/>
    <cellStyle name="Good 24 2" xfId="8183"/>
    <cellStyle name="Good 24 3" xfId="11308"/>
    <cellStyle name="Good 24 4" xfId="6350"/>
    <cellStyle name="Good 24 5" xfId="12479"/>
    <cellStyle name="Good 24 6" xfId="13794"/>
    <cellStyle name="Good 24 7" xfId="15065"/>
    <cellStyle name="Good 24 8" xfId="16328"/>
    <cellStyle name="Good 24 9" xfId="17535"/>
    <cellStyle name="Good 25" xfId="2495"/>
    <cellStyle name="Good 25 10" xfId="18636"/>
    <cellStyle name="Good 25 11" xfId="19678"/>
    <cellStyle name="Good 25 12" xfId="20581"/>
    <cellStyle name="Good 25 2" xfId="8184"/>
    <cellStyle name="Good 25 3" xfId="11309"/>
    <cellStyle name="Good 25 4" xfId="6351"/>
    <cellStyle name="Good 25 5" xfId="12480"/>
    <cellStyle name="Good 25 6" xfId="13795"/>
    <cellStyle name="Good 25 7" xfId="15066"/>
    <cellStyle name="Good 25 8" xfId="16329"/>
    <cellStyle name="Good 25 9" xfId="17536"/>
    <cellStyle name="Good 26" xfId="2496"/>
    <cellStyle name="Good 26 10" xfId="18637"/>
    <cellStyle name="Good 26 11" xfId="19679"/>
    <cellStyle name="Good 26 12" xfId="20582"/>
    <cellStyle name="Good 26 2" xfId="8185"/>
    <cellStyle name="Good 26 3" xfId="11310"/>
    <cellStyle name="Good 26 4" xfId="6352"/>
    <cellStyle name="Good 26 5" xfId="12481"/>
    <cellStyle name="Good 26 6" xfId="13796"/>
    <cellStyle name="Good 26 7" xfId="15067"/>
    <cellStyle name="Good 26 8" xfId="16330"/>
    <cellStyle name="Good 26 9" xfId="17537"/>
    <cellStyle name="Good 27" xfId="2497"/>
    <cellStyle name="Good 27 10" xfId="18638"/>
    <cellStyle name="Good 27 11" xfId="19680"/>
    <cellStyle name="Good 27 12" xfId="20583"/>
    <cellStyle name="Good 27 2" xfId="8186"/>
    <cellStyle name="Good 27 3" xfId="11311"/>
    <cellStyle name="Good 27 4" xfId="6353"/>
    <cellStyle name="Good 27 5" xfId="12482"/>
    <cellStyle name="Good 27 6" xfId="13797"/>
    <cellStyle name="Good 27 7" xfId="15068"/>
    <cellStyle name="Good 27 8" xfId="16331"/>
    <cellStyle name="Good 27 9" xfId="17538"/>
    <cellStyle name="Good 28" xfId="24820"/>
    <cellStyle name="Good 3" xfId="2498"/>
    <cellStyle name="Good 3 10" xfId="8188"/>
    <cellStyle name="Good 3 11" xfId="8189"/>
    <cellStyle name="Good 3 12" xfId="8190"/>
    <cellStyle name="Good 3 13" xfId="8191"/>
    <cellStyle name="Good 3 14" xfId="8192"/>
    <cellStyle name="Good 3 15" xfId="8193"/>
    <cellStyle name="Good 3 16" xfId="8194"/>
    <cellStyle name="Good 3 17" xfId="8195"/>
    <cellStyle name="Good 3 18" xfId="11312"/>
    <cellStyle name="Good 3 19" xfId="6354"/>
    <cellStyle name="Good 3 2" xfId="2499"/>
    <cellStyle name="Good 3 2 10" xfId="18646"/>
    <cellStyle name="Good 3 2 11" xfId="19683"/>
    <cellStyle name="Good 3 2 12" xfId="20596"/>
    <cellStyle name="Good 3 2 2" xfId="8196"/>
    <cellStyle name="Good 3 2 3" xfId="11321"/>
    <cellStyle name="Good 3 2 4" xfId="6373"/>
    <cellStyle name="Good 3 2 5" xfId="12493"/>
    <cellStyle name="Good 3 2 6" xfId="13808"/>
    <cellStyle name="Good 3 2 7" xfId="15075"/>
    <cellStyle name="Good 3 2 8" xfId="16337"/>
    <cellStyle name="Good 3 2 9" xfId="17549"/>
    <cellStyle name="Good 3 20" xfId="12483"/>
    <cellStyle name="Good 3 21" xfId="13798"/>
    <cellStyle name="Good 3 22" xfId="15069"/>
    <cellStyle name="Good 3 23" xfId="16332"/>
    <cellStyle name="Good 3 24" xfId="17539"/>
    <cellStyle name="Good 3 25" xfId="18639"/>
    <cellStyle name="Good 3 26" xfId="19681"/>
    <cellStyle name="Good 3 27" xfId="20595"/>
    <cellStyle name="Good 3 3" xfId="2500"/>
    <cellStyle name="Good 3 3 10" xfId="18647"/>
    <cellStyle name="Good 3 3 11" xfId="19684"/>
    <cellStyle name="Good 3 3 12" xfId="20598"/>
    <cellStyle name="Good 3 3 2" xfId="8197"/>
    <cellStyle name="Good 3 3 3" xfId="11322"/>
    <cellStyle name="Good 3 3 4" xfId="6375"/>
    <cellStyle name="Good 3 3 5" xfId="12494"/>
    <cellStyle name="Good 3 3 6" xfId="13809"/>
    <cellStyle name="Good 3 3 7" xfId="15076"/>
    <cellStyle name="Good 3 3 8" xfId="16338"/>
    <cellStyle name="Good 3 3 9" xfId="17550"/>
    <cellStyle name="Good 3 4" xfId="2501"/>
    <cellStyle name="Good 3 4 10" xfId="18648"/>
    <cellStyle name="Good 3 4 11" xfId="19685"/>
    <cellStyle name="Good 3 4 12" xfId="20599"/>
    <cellStyle name="Good 3 4 2" xfId="8198"/>
    <cellStyle name="Good 3 4 3" xfId="11323"/>
    <cellStyle name="Good 3 4 4" xfId="6376"/>
    <cellStyle name="Good 3 4 5" xfId="12495"/>
    <cellStyle name="Good 3 4 6" xfId="13810"/>
    <cellStyle name="Good 3 4 7" xfId="15077"/>
    <cellStyle name="Good 3 4 8" xfId="16339"/>
    <cellStyle name="Good 3 4 9" xfId="17551"/>
    <cellStyle name="Good 3 5" xfId="2502"/>
    <cellStyle name="Good 3 5 10" xfId="18649"/>
    <cellStyle name="Good 3 5 11" xfId="19686"/>
    <cellStyle name="Good 3 5 12" xfId="20600"/>
    <cellStyle name="Good 3 5 2" xfId="8199"/>
    <cellStyle name="Good 3 5 3" xfId="11324"/>
    <cellStyle name="Good 3 5 4" xfId="6377"/>
    <cellStyle name="Good 3 5 5" xfId="12496"/>
    <cellStyle name="Good 3 5 6" xfId="13811"/>
    <cellStyle name="Good 3 5 7" xfId="15078"/>
    <cellStyle name="Good 3 5 8" xfId="16340"/>
    <cellStyle name="Good 3 5 9" xfId="17552"/>
    <cellStyle name="Good 3 6" xfId="2503"/>
    <cellStyle name="Good 3 6 10" xfId="18661"/>
    <cellStyle name="Good 3 6 11" xfId="19687"/>
    <cellStyle name="Good 3 6 12" xfId="20601"/>
    <cellStyle name="Good 3 6 2" xfId="8200"/>
    <cellStyle name="Good 3 6 3" xfId="11325"/>
    <cellStyle name="Good 3 6 4" xfId="6378"/>
    <cellStyle name="Good 3 6 5" xfId="12497"/>
    <cellStyle name="Good 3 6 6" xfId="13812"/>
    <cellStyle name="Good 3 6 7" xfId="15079"/>
    <cellStyle name="Good 3 6 8" xfId="16341"/>
    <cellStyle name="Good 3 6 9" xfId="17553"/>
    <cellStyle name="Good 3 7" xfId="8187"/>
    <cellStyle name="Good 3 8" xfId="8202"/>
    <cellStyle name="Good 3 9" xfId="8203"/>
    <cellStyle name="Good 4" xfId="2504"/>
    <cellStyle name="Good 4 10" xfId="8205"/>
    <cellStyle name="Good 4 11" xfId="8206"/>
    <cellStyle name="Good 4 12" xfId="8207"/>
    <cellStyle name="Good 4 13" xfId="8208"/>
    <cellStyle name="Good 4 14" xfId="8209"/>
    <cellStyle name="Good 4 15" xfId="8210"/>
    <cellStyle name="Good 4 16" xfId="8211"/>
    <cellStyle name="Good 4 17" xfId="8212"/>
    <cellStyle name="Good 4 18" xfId="11329"/>
    <cellStyle name="Good 4 19" xfId="6382"/>
    <cellStyle name="Good 4 2" xfId="2505"/>
    <cellStyle name="Good 4 2 10" xfId="18670"/>
    <cellStyle name="Good 4 2 11" xfId="19690"/>
    <cellStyle name="Good 4 2 12" xfId="20604"/>
    <cellStyle name="Good 4 2 2" xfId="8213"/>
    <cellStyle name="Good 4 2 3" xfId="11338"/>
    <cellStyle name="Good 4 2 4" xfId="6399"/>
    <cellStyle name="Good 4 2 5" xfId="12511"/>
    <cellStyle name="Good 4 2 6" xfId="13823"/>
    <cellStyle name="Good 4 2 7" xfId="15093"/>
    <cellStyle name="Good 4 2 8" xfId="16351"/>
    <cellStyle name="Good 4 2 9" xfId="17560"/>
    <cellStyle name="Good 4 20" xfId="12501"/>
    <cellStyle name="Good 4 21" xfId="13816"/>
    <cellStyle name="Good 4 22" xfId="15083"/>
    <cellStyle name="Good 4 23" xfId="16343"/>
    <cellStyle name="Good 4 24" xfId="17557"/>
    <cellStyle name="Good 4 25" xfId="18663"/>
    <cellStyle name="Good 4 26" xfId="19689"/>
    <cellStyle name="Good 4 27" xfId="20602"/>
    <cellStyle name="Good 4 3" xfId="2506"/>
    <cellStyle name="Good 4 3 10" xfId="18671"/>
    <cellStyle name="Good 4 3 11" xfId="19691"/>
    <cellStyle name="Good 4 3 12" xfId="20605"/>
    <cellStyle name="Good 4 3 2" xfId="8214"/>
    <cellStyle name="Good 4 3 3" xfId="11339"/>
    <cellStyle name="Good 4 3 4" xfId="6400"/>
    <cellStyle name="Good 4 3 5" xfId="12512"/>
    <cellStyle name="Good 4 3 6" xfId="13824"/>
    <cellStyle name="Good 4 3 7" xfId="15094"/>
    <cellStyle name="Good 4 3 8" xfId="16352"/>
    <cellStyle name="Good 4 3 9" xfId="17561"/>
    <cellStyle name="Good 4 4" xfId="2507"/>
    <cellStyle name="Good 4 4 10" xfId="18672"/>
    <cellStyle name="Good 4 4 11" xfId="19692"/>
    <cellStyle name="Good 4 4 12" xfId="20606"/>
    <cellStyle name="Good 4 4 2" xfId="8215"/>
    <cellStyle name="Good 4 4 3" xfId="11340"/>
    <cellStyle name="Good 4 4 4" xfId="6401"/>
    <cellStyle name="Good 4 4 5" xfId="12513"/>
    <cellStyle name="Good 4 4 6" xfId="13825"/>
    <cellStyle name="Good 4 4 7" xfId="15095"/>
    <cellStyle name="Good 4 4 8" xfId="16354"/>
    <cellStyle name="Good 4 4 9" xfId="17563"/>
    <cellStyle name="Good 4 5" xfId="2508"/>
    <cellStyle name="Good 4 5 10" xfId="18673"/>
    <cellStyle name="Good 4 5 11" xfId="19694"/>
    <cellStyle name="Good 4 5 12" xfId="20607"/>
    <cellStyle name="Good 4 5 2" xfId="8216"/>
    <cellStyle name="Good 4 5 3" xfId="11341"/>
    <cellStyle name="Good 4 5 4" xfId="6402"/>
    <cellStyle name="Good 4 5 5" xfId="12514"/>
    <cellStyle name="Good 4 5 6" xfId="13826"/>
    <cellStyle name="Good 4 5 7" xfId="15096"/>
    <cellStyle name="Good 4 5 8" xfId="16355"/>
    <cellStyle name="Good 4 5 9" xfId="17564"/>
    <cellStyle name="Good 4 6" xfId="2509"/>
    <cellStyle name="Good 4 6 10" xfId="18674"/>
    <cellStyle name="Good 4 6 11" xfId="19695"/>
    <cellStyle name="Good 4 6 12" xfId="20608"/>
    <cellStyle name="Good 4 6 2" xfId="8217"/>
    <cellStyle name="Good 4 6 3" xfId="11342"/>
    <cellStyle name="Good 4 6 4" xfId="6403"/>
    <cellStyle name="Good 4 6 5" xfId="12515"/>
    <cellStyle name="Good 4 6 6" xfId="13827"/>
    <cellStyle name="Good 4 6 7" xfId="15097"/>
    <cellStyle name="Good 4 6 8" xfId="16356"/>
    <cellStyle name="Good 4 6 9" xfId="17566"/>
    <cellStyle name="Good 4 7" xfId="8204"/>
    <cellStyle name="Good 4 8" xfId="8219"/>
    <cellStyle name="Good 4 9" xfId="8220"/>
    <cellStyle name="Good 5" xfId="2510"/>
    <cellStyle name="Good 5 10" xfId="8222"/>
    <cellStyle name="Good 5 11" xfId="8223"/>
    <cellStyle name="Good 5 12" xfId="8224"/>
    <cellStyle name="Good 5 13" xfId="8225"/>
    <cellStyle name="Good 5 14" xfId="8226"/>
    <cellStyle name="Good 5 15" xfId="8227"/>
    <cellStyle name="Good 5 16" xfId="8228"/>
    <cellStyle name="Good 5 17" xfId="11346"/>
    <cellStyle name="Good 5 18" xfId="6418"/>
    <cellStyle name="Good 5 19" xfId="12520"/>
    <cellStyle name="Good 5 2" xfId="2511"/>
    <cellStyle name="Good 5 2 10" xfId="18680"/>
    <cellStyle name="Good 5 2 11" xfId="19699"/>
    <cellStyle name="Good 5 2 12" xfId="20612"/>
    <cellStyle name="Good 5 2 2" xfId="8229"/>
    <cellStyle name="Good 5 2 3" xfId="11354"/>
    <cellStyle name="Good 5 2 4" xfId="6448"/>
    <cellStyle name="Good 5 2 5" xfId="12529"/>
    <cellStyle name="Good 5 2 6" xfId="13841"/>
    <cellStyle name="Good 5 2 7" xfId="15111"/>
    <cellStyle name="Good 5 2 8" xfId="16370"/>
    <cellStyle name="Good 5 2 9" xfId="17586"/>
    <cellStyle name="Good 5 20" xfId="13832"/>
    <cellStyle name="Good 5 21" xfId="15102"/>
    <cellStyle name="Good 5 22" xfId="16360"/>
    <cellStyle name="Good 5 23" xfId="17570"/>
    <cellStyle name="Good 5 24" xfId="18675"/>
    <cellStyle name="Good 5 25" xfId="19696"/>
    <cellStyle name="Good 5 26" xfId="20609"/>
    <cellStyle name="Good 5 3" xfId="2512"/>
    <cellStyle name="Good 5 3 10" xfId="18681"/>
    <cellStyle name="Good 5 3 11" xfId="19700"/>
    <cellStyle name="Good 5 3 12" xfId="20613"/>
    <cellStyle name="Good 5 3 2" xfId="8230"/>
    <cellStyle name="Good 5 3 3" xfId="11355"/>
    <cellStyle name="Good 5 3 4" xfId="6449"/>
    <cellStyle name="Good 5 3 5" xfId="12530"/>
    <cellStyle name="Good 5 3 6" xfId="13842"/>
    <cellStyle name="Good 5 3 7" xfId="15112"/>
    <cellStyle name="Good 5 3 8" xfId="16371"/>
    <cellStyle name="Good 5 3 9" xfId="17587"/>
    <cellStyle name="Good 5 4" xfId="2513"/>
    <cellStyle name="Good 5 4 10" xfId="18682"/>
    <cellStyle name="Good 5 4 11" xfId="19701"/>
    <cellStyle name="Good 5 4 12" xfId="20614"/>
    <cellStyle name="Good 5 4 2" xfId="8231"/>
    <cellStyle name="Good 5 4 3" xfId="11356"/>
    <cellStyle name="Good 5 4 4" xfId="6450"/>
    <cellStyle name="Good 5 4 5" xfId="12532"/>
    <cellStyle name="Good 5 4 6" xfId="13844"/>
    <cellStyle name="Good 5 4 7" xfId="15114"/>
    <cellStyle name="Good 5 4 8" xfId="16372"/>
    <cellStyle name="Good 5 4 9" xfId="17588"/>
    <cellStyle name="Good 5 5" xfId="2514"/>
    <cellStyle name="Good 5 5 10" xfId="18683"/>
    <cellStyle name="Good 5 5 11" xfId="19703"/>
    <cellStyle name="Good 5 5 12" xfId="20615"/>
    <cellStyle name="Good 5 5 2" xfId="8232"/>
    <cellStyle name="Good 5 5 3" xfId="11357"/>
    <cellStyle name="Good 5 5 4" xfId="6451"/>
    <cellStyle name="Good 5 5 5" xfId="12533"/>
    <cellStyle name="Good 5 5 6" xfId="13845"/>
    <cellStyle name="Good 5 5 7" xfId="15115"/>
    <cellStyle name="Good 5 5 8" xfId="16373"/>
    <cellStyle name="Good 5 5 9" xfId="17589"/>
    <cellStyle name="Good 5 6" xfId="8221"/>
    <cellStyle name="Good 5 7" xfId="8234"/>
    <cellStyle name="Good 5 8" xfId="8235"/>
    <cellStyle name="Good 5 9" xfId="8236"/>
    <cellStyle name="Good 6" xfId="2515"/>
    <cellStyle name="Good 6 10" xfId="8238"/>
    <cellStyle name="Good 6 11" xfId="8239"/>
    <cellStyle name="Good 6 12" xfId="8240"/>
    <cellStyle name="Good 6 13" xfId="8241"/>
    <cellStyle name="Good 6 14" xfId="8242"/>
    <cellStyle name="Good 6 15" xfId="8243"/>
    <cellStyle name="Good 6 16" xfId="8244"/>
    <cellStyle name="Good 6 17" xfId="11362"/>
    <cellStyle name="Good 6 18" xfId="6459"/>
    <cellStyle name="Good 6 19" xfId="12539"/>
    <cellStyle name="Good 6 2" xfId="2516"/>
    <cellStyle name="Good 6 2 10" xfId="18691"/>
    <cellStyle name="Good 6 2 11" xfId="19718"/>
    <cellStyle name="Good 6 2 12" xfId="20619"/>
    <cellStyle name="Good 6 2 2" xfId="8245"/>
    <cellStyle name="Good 6 2 3" xfId="11370"/>
    <cellStyle name="Good 6 2 4" xfId="6466"/>
    <cellStyle name="Good 6 2 5" xfId="12560"/>
    <cellStyle name="Good 6 2 6" xfId="13872"/>
    <cellStyle name="Good 6 2 7" xfId="15142"/>
    <cellStyle name="Good 6 2 8" xfId="16400"/>
    <cellStyle name="Good 6 2 9" xfId="17597"/>
    <cellStyle name="Good 6 20" xfId="13851"/>
    <cellStyle name="Good 6 21" xfId="15121"/>
    <cellStyle name="Good 6 22" xfId="16379"/>
    <cellStyle name="Good 6 23" xfId="17591"/>
    <cellStyle name="Good 6 24" xfId="18689"/>
    <cellStyle name="Good 6 25" xfId="19704"/>
    <cellStyle name="Good 6 26" xfId="20618"/>
    <cellStyle name="Good 6 3" xfId="2517"/>
    <cellStyle name="Good 6 3 10" xfId="18692"/>
    <cellStyle name="Good 6 3 11" xfId="19719"/>
    <cellStyle name="Good 6 3 12" xfId="20620"/>
    <cellStyle name="Good 6 3 2" xfId="8246"/>
    <cellStyle name="Good 6 3 3" xfId="11371"/>
    <cellStyle name="Good 6 3 4" xfId="6477"/>
    <cellStyle name="Good 6 3 5" xfId="12561"/>
    <cellStyle name="Good 6 3 6" xfId="13873"/>
    <cellStyle name="Good 6 3 7" xfId="15143"/>
    <cellStyle name="Good 6 3 8" xfId="16401"/>
    <cellStyle name="Good 6 3 9" xfId="17598"/>
    <cellStyle name="Good 6 4" xfId="2518"/>
    <cellStyle name="Good 6 4 10" xfId="18693"/>
    <cellStyle name="Good 6 4 11" xfId="19720"/>
    <cellStyle name="Good 6 4 12" xfId="20621"/>
    <cellStyle name="Good 6 4 2" xfId="8247"/>
    <cellStyle name="Good 6 4 3" xfId="11372"/>
    <cellStyle name="Good 6 4 4" xfId="6479"/>
    <cellStyle name="Good 6 4 5" xfId="12562"/>
    <cellStyle name="Good 6 4 6" xfId="13874"/>
    <cellStyle name="Good 6 4 7" xfId="15144"/>
    <cellStyle name="Good 6 4 8" xfId="16403"/>
    <cellStyle name="Good 6 4 9" xfId="17599"/>
    <cellStyle name="Good 6 5" xfId="2519"/>
    <cellStyle name="Good 6 5 10" xfId="18695"/>
    <cellStyle name="Good 6 5 11" xfId="19722"/>
    <cellStyle name="Good 6 5 12" xfId="20635"/>
    <cellStyle name="Good 6 5 2" xfId="8248"/>
    <cellStyle name="Good 6 5 3" xfId="11373"/>
    <cellStyle name="Good 6 5 4" xfId="6480"/>
    <cellStyle name="Good 6 5 5" xfId="12563"/>
    <cellStyle name="Good 6 5 6" xfId="13875"/>
    <cellStyle name="Good 6 5 7" xfId="15145"/>
    <cellStyle name="Good 6 5 8" xfId="16404"/>
    <cellStyle name="Good 6 5 9" xfId="17604"/>
    <cellStyle name="Good 6 6" xfId="8237"/>
    <cellStyle name="Good 6 7" xfId="8250"/>
    <cellStyle name="Good 6 8" xfId="8251"/>
    <cellStyle name="Good 6 9" xfId="8252"/>
    <cellStyle name="Good 7" xfId="2520"/>
    <cellStyle name="Good 7 10" xfId="18697"/>
    <cellStyle name="Good 7 11" xfId="19723"/>
    <cellStyle name="Good 7 12" xfId="20636"/>
    <cellStyle name="Good 7 2" xfId="8253"/>
    <cellStyle name="Good 7 3" xfId="11378"/>
    <cellStyle name="Good 7 4" xfId="6485"/>
    <cellStyle name="Good 7 5" xfId="12569"/>
    <cellStyle name="Good 7 6" xfId="13881"/>
    <cellStyle name="Good 7 7" xfId="15151"/>
    <cellStyle name="Good 7 8" xfId="16406"/>
    <cellStyle name="Good 7 9" xfId="17607"/>
    <cellStyle name="Good 8" xfId="2521"/>
    <cellStyle name="Good 8 10" xfId="18698"/>
    <cellStyle name="Good 8 11" xfId="19724"/>
    <cellStyle name="Good 8 12" xfId="20637"/>
    <cellStyle name="Good 8 2" xfId="8254"/>
    <cellStyle name="Good 8 3" xfId="11379"/>
    <cellStyle name="Good 8 4" xfId="6486"/>
    <cellStyle name="Good 8 5" xfId="12570"/>
    <cellStyle name="Good 8 6" xfId="13882"/>
    <cellStyle name="Good 8 7" xfId="15152"/>
    <cellStyle name="Good 8 8" xfId="16407"/>
    <cellStyle name="Good 8 9" xfId="17608"/>
    <cellStyle name="Good 9" xfId="2522"/>
    <cellStyle name="Good 9 10" xfId="18699"/>
    <cellStyle name="Good 9 11" xfId="19725"/>
    <cellStyle name="Good 9 12" xfId="20638"/>
    <cellStyle name="Good 9 2" xfId="8255"/>
    <cellStyle name="Good 9 3" xfId="11380"/>
    <cellStyle name="Good 9 4" xfId="6487"/>
    <cellStyle name="Good 9 5" xfId="12571"/>
    <cellStyle name="Good 9 6" xfId="13883"/>
    <cellStyle name="Good 9 7" xfId="15153"/>
    <cellStyle name="Good 9 8" xfId="16408"/>
    <cellStyle name="Good 9 9" xfId="17609"/>
    <cellStyle name="Heading 1" xfId="31990" builtinId="16" customBuiltin="1"/>
    <cellStyle name="Heading 1 10" xfId="2523"/>
    <cellStyle name="Heading 1 10 10" xfId="18700"/>
    <cellStyle name="Heading 1 10 11" xfId="19726"/>
    <cellStyle name="Heading 1 10 12" xfId="20640"/>
    <cellStyle name="Heading 1 10 2" xfId="8256"/>
    <cellStyle name="Heading 1 10 3" xfId="11381"/>
    <cellStyle name="Heading 1 10 4" xfId="6488"/>
    <cellStyle name="Heading 1 10 5" xfId="12572"/>
    <cellStyle name="Heading 1 10 6" xfId="13884"/>
    <cellStyle name="Heading 1 10 7" xfId="15154"/>
    <cellStyle name="Heading 1 10 8" xfId="16409"/>
    <cellStyle name="Heading 1 10 9" xfId="17610"/>
    <cellStyle name="Heading 1 11" xfId="2524"/>
    <cellStyle name="Heading 1 11 10" xfId="18701"/>
    <cellStyle name="Heading 1 11 11" xfId="19727"/>
    <cellStyle name="Heading 1 11 12" xfId="20641"/>
    <cellStyle name="Heading 1 11 2" xfId="8257"/>
    <cellStyle name="Heading 1 11 3" xfId="11382"/>
    <cellStyle name="Heading 1 11 4" xfId="6489"/>
    <cellStyle name="Heading 1 11 5" xfId="12573"/>
    <cellStyle name="Heading 1 11 6" xfId="13885"/>
    <cellStyle name="Heading 1 11 7" xfId="15155"/>
    <cellStyle name="Heading 1 11 8" xfId="16410"/>
    <cellStyle name="Heading 1 11 9" xfId="17611"/>
    <cellStyle name="Heading 1 12" xfId="2525"/>
    <cellStyle name="Heading 1 12 10" xfId="18702"/>
    <cellStyle name="Heading 1 12 11" xfId="19728"/>
    <cellStyle name="Heading 1 12 12" xfId="20642"/>
    <cellStyle name="Heading 1 12 2" xfId="8258"/>
    <cellStyle name="Heading 1 12 3" xfId="11383"/>
    <cellStyle name="Heading 1 12 4" xfId="6490"/>
    <cellStyle name="Heading 1 12 5" xfId="12574"/>
    <cellStyle name="Heading 1 12 6" xfId="13886"/>
    <cellStyle name="Heading 1 12 7" xfId="15156"/>
    <cellStyle name="Heading 1 12 8" xfId="16411"/>
    <cellStyle name="Heading 1 12 9" xfId="17612"/>
    <cellStyle name="Heading 1 13" xfId="2526"/>
    <cellStyle name="Heading 1 13 10" xfId="18703"/>
    <cellStyle name="Heading 1 13 11" xfId="19729"/>
    <cellStyle name="Heading 1 13 12" xfId="20643"/>
    <cellStyle name="Heading 1 13 2" xfId="8259"/>
    <cellStyle name="Heading 1 13 3" xfId="11384"/>
    <cellStyle name="Heading 1 13 4" xfId="6491"/>
    <cellStyle name="Heading 1 13 5" xfId="12575"/>
    <cellStyle name="Heading 1 13 6" xfId="13887"/>
    <cellStyle name="Heading 1 13 7" xfId="15157"/>
    <cellStyle name="Heading 1 13 8" xfId="16412"/>
    <cellStyle name="Heading 1 13 9" xfId="17614"/>
    <cellStyle name="Heading 1 14" xfId="2527"/>
    <cellStyle name="Heading 1 14 10" xfId="18704"/>
    <cellStyle name="Heading 1 14 11" xfId="19730"/>
    <cellStyle name="Heading 1 14 12" xfId="20644"/>
    <cellStyle name="Heading 1 14 2" xfId="8260"/>
    <cellStyle name="Heading 1 14 3" xfId="11385"/>
    <cellStyle name="Heading 1 14 4" xfId="6492"/>
    <cellStyle name="Heading 1 14 5" xfId="12576"/>
    <cellStyle name="Heading 1 14 6" xfId="13888"/>
    <cellStyle name="Heading 1 14 7" xfId="15158"/>
    <cellStyle name="Heading 1 14 8" xfId="16417"/>
    <cellStyle name="Heading 1 14 9" xfId="17615"/>
    <cellStyle name="Heading 1 15" xfId="2528"/>
    <cellStyle name="Heading 1 15 10" xfId="18718"/>
    <cellStyle name="Heading 1 15 11" xfId="19735"/>
    <cellStyle name="Heading 1 15 12" xfId="20645"/>
    <cellStyle name="Heading 1 15 2" xfId="8261"/>
    <cellStyle name="Heading 1 15 3" xfId="11386"/>
    <cellStyle name="Heading 1 15 4" xfId="6493"/>
    <cellStyle name="Heading 1 15 5" xfId="12577"/>
    <cellStyle name="Heading 1 15 6" xfId="13889"/>
    <cellStyle name="Heading 1 15 7" xfId="15159"/>
    <cellStyle name="Heading 1 15 8" xfId="16418"/>
    <cellStyle name="Heading 1 15 9" xfId="17616"/>
    <cellStyle name="Heading 1 16" xfId="2529"/>
    <cellStyle name="Heading 1 16 10" xfId="18719"/>
    <cellStyle name="Heading 1 16 11" xfId="19736"/>
    <cellStyle name="Heading 1 16 12" xfId="20646"/>
    <cellStyle name="Heading 1 16 2" xfId="8262"/>
    <cellStyle name="Heading 1 16 3" xfId="11387"/>
    <cellStyle name="Heading 1 16 4" xfId="6494"/>
    <cellStyle name="Heading 1 16 5" xfId="12578"/>
    <cellStyle name="Heading 1 16 6" xfId="13890"/>
    <cellStyle name="Heading 1 16 7" xfId="15160"/>
    <cellStyle name="Heading 1 16 8" xfId="16419"/>
    <cellStyle name="Heading 1 16 9" xfId="17617"/>
    <cellStyle name="Heading 1 17" xfId="2530"/>
    <cellStyle name="Heading 1 17 10" xfId="18720"/>
    <cellStyle name="Heading 1 17 11" xfId="19737"/>
    <cellStyle name="Heading 1 17 12" xfId="20647"/>
    <cellStyle name="Heading 1 17 2" xfId="8263"/>
    <cellStyle name="Heading 1 17 3" xfId="11388"/>
    <cellStyle name="Heading 1 17 4" xfId="6503"/>
    <cellStyle name="Heading 1 17 5" xfId="12579"/>
    <cellStyle name="Heading 1 17 6" xfId="13891"/>
    <cellStyle name="Heading 1 17 7" xfId="15161"/>
    <cellStyle name="Heading 1 17 8" xfId="16421"/>
    <cellStyle name="Heading 1 17 9" xfId="17618"/>
    <cellStyle name="Heading 1 18" xfId="2531"/>
    <cellStyle name="Heading 1 18 10" xfId="18721"/>
    <cellStyle name="Heading 1 18 11" xfId="19739"/>
    <cellStyle name="Heading 1 18 12" xfId="20648"/>
    <cellStyle name="Heading 1 18 2" xfId="8264"/>
    <cellStyle name="Heading 1 18 3" xfId="11389"/>
    <cellStyle name="Heading 1 18 4" xfId="6504"/>
    <cellStyle name="Heading 1 18 5" xfId="12584"/>
    <cellStyle name="Heading 1 18 6" xfId="13896"/>
    <cellStyle name="Heading 1 18 7" xfId="15166"/>
    <cellStyle name="Heading 1 18 8" xfId="16422"/>
    <cellStyle name="Heading 1 18 9" xfId="17619"/>
    <cellStyle name="Heading 1 19" xfId="2532"/>
    <cellStyle name="Heading 1 19 10" xfId="18722"/>
    <cellStyle name="Heading 1 19 11" xfId="19740"/>
    <cellStyle name="Heading 1 19 12" xfId="20649"/>
    <cellStyle name="Heading 1 19 2" xfId="8265"/>
    <cellStyle name="Heading 1 19 3" xfId="11390"/>
    <cellStyle name="Heading 1 19 4" xfId="6505"/>
    <cellStyle name="Heading 1 19 5" xfId="12585"/>
    <cellStyle name="Heading 1 19 6" xfId="13897"/>
    <cellStyle name="Heading 1 19 7" xfId="15167"/>
    <cellStyle name="Heading 1 19 8" xfId="16423"/>
    <cellStyle name="Heading 1 19 9" xfId="17620"/>
    <cellStyle name="Heading 1 2" xfId="2533"/>
    <cellStyle name="Heading 1 2 10" xfId="8266"/>
    <cellStyle name="Heading 1 2 11" xfId="8268"/>
    <cellStyle name="Heading 1 2 12" xfId="8269"/>
    <cellStyle name="Heading 1 2 13" xfId="8270"/>
    <cellStyle name="Heading 1 2 14" xfId="8271"/>
    <cellStyle name="Heading 1 2 15" xfId="8272"/>
    <cellStyle name="Heading 1 2 16" xfId="8273"/>
    <cellStyle name="Heading 1 2 17" xfId="8274"/>
    <cellStyle name="Heading 1 2 18" xfId="8275"/>
    <cellStyle name="Heading 1 2 19" xfId="8276"/>
    <cellStyle name="Heading 1 2 2" xfId="2534"/>
    <cellStyle name="Heading 1 2 2 10" xfId="18730"/>
    <cellStyle name="Heading 1 2 2 11" xfId="19744"/>
    <cellStyle name="Heading 1 2 2 12" xfId="20656"/>
    <cellStyle name="Heading 1 2 2 2" xfId="8277"/>
    <cellStyle name="Heading 1 2 2 3" xfId="11402"/>
    <cellStyle name="Heading 1 2 2 4" xfId="6538"/>
    <cellStyle name="Heading 1 2 2 5" xfId="12597"/>
    <cellStyle name="Heading 1 2 2 6" xfId="13904"/>
    <cellStyle name="Heading 1 2 2 7" xfId="15176"/>
    <cellStyle name="Heading 1 2 2 8" xfId="16431"/>
    <cellStyle name="Heading 1 2 2 9" xfId="17630"/>
    <cellStyle name="Heading 1 2 20" xfId="8278"/>
    <cellStyle name="Heading 1 2 21" xfId="11391"/>
    <cellStyle name="Heading 1 2 22" xfId="6506"/>
    <cellStyle name="Heading 1 2 23" xfId="12586"/>
    <cellStyle name="Heading 1 2 24" xfId="13898"/>
    <cellStyle name="Heading 1 2 25" xfId="15168"/>
    <cellStyle name="Heading 1 2 26" xfId="16424"/>
    <cellStyle name="Heading 1 2 27" xfId="17621"/>
    <cellStyle name="Heading 1 2 28" xfId="18723"/>
    <cellStyle name="Heading 1 2 29" xfId="19741"/>
    <cellStyle name="Heading 1 2 3" xfId="2535"/>
    <cellStyle name="Heading 1 2 3 10" xfId="18731"/>
    <cellStyle name="Heading 1 2 3 11" xfId="19745"/>
    <cellStyle name="Heading 1 2 3 12" xfId="20657"/>
    <cellStyle name="Heading 1 2 3 2" xfId="8279"/>
    <cellStyle name="Heading 1 2 3 3" xfId="11404"/>
    <cellStyle name="Heading 1 2 3 4" xfId="6544"/>
    <cellStyle name="Heading 1 2 3 5" xfId="12598"/>
    <cellStyle name="Heading 1 2 3 6" xfId="13906"/>
    <cellStyle name="Heading 1 2 3 7" xfId="15177"/>
    <cellStyle name="Heading 1 2 3 8" xfId="16433"/>
    <cellStyle name="Heading 1 2 3 9" xfId="17632"/>
    <cellStyle name="Heading 1 2 30" xfId="20650"/>
    <cellStyle name="Heading 1 2 4" xfId="2536"/>
    <cellStyle name="Heading 1 2 4 10" xfId="18732"/>
    <cellStyle name="Heading 1 2 4 11" xfId="19746"/>
    <cellStyle name="Heading 1 2 4 12" xfId="20659"/>
    <cellStyle name="Heading 1 2 4 2" xfId="8280"/>
    <cellStyle name="Heading 1 2 4 3" xfId="11405"/>
    <cellStyle name="Heading 1 2 4 4" xfId="6552"/>
    <cellStyle name="Heading 1 2 4 5" xfId="12599"/>
    <cellStyle name="Heading 1 2 4 6" xfId="13907"/>
    <cellStyle name="Heading 1 2 4 7" xfId="15178"/>
    <cellStyle name="Heading 1 2 4 8" xfId="16434"/>
    <cellStyle name="Heading 1 2 4 9" xfId="17633"/>
    <cellStyle name="Heading 1 2 5" xfId="2537"/>
    <cellStyle name="Heading 1 2 5 10" xfId="18733"/>
    <cellStyle name="Heading 1 2 5 11" xfId="19747"/>
    <cellStyle name="Heading 1 2 5 12" xfId="20660"/>
    <cellStyle name="Heading 1 2 5 2" xfId="8281"/>
    <cellStyle name="Heading 1 2 5 3" xfId="11406"/>
    <cellStyle name="Heading 1 2 5 4" xfId="6553"/>
    <cellStyle name="Heading 1 2 5 5" xfId="12600"/>
    <cellStyle name="Heading 1 2 5 6" xfId="13908"/>
    <cellStyle name="Heading 1 2 5 7" xfId="15179"/>
    <cellStyle name="Heading 1 2 5 8" xfId="16435"/>
    <cellStyle name="Heading 1 2 5 9" xfId="17634"/>
    <cellStyle name="Heading 1 2 6" xfId="2538"/>
    <cellStyle name="Heading 1 2 6 10" xfId="18738"/>
    <cellStyle name="Heading 1 2 6 11" xfId="19748"/>
    <cellStyle name="Heading 1 2 6 12" xfId="20661"/>
    <cellStyle name="Heading 1 2 6 2" xfId="8282"/>
    <cellStyle name="Heading 1 2 6 3" xfId="11407"/>
    <cellStyle name="Heading 1 2 6 4" xfId="6554"/>
    <cellStyle name="Heading 1 2 6 5" xfId="12601"/>
    <cellStyle name="Heading 1 2 6 6" xfId="13909"/>
    <cellStyle name="Heading 1 2 6 7" xfId="15180"/>
    <cellStyle name="Heading 1 2 6 8" xfId="16436"/>
    <cellStyle name="Heading 1 2 6 9" xfId="17639"/>
    <cellStyle name="Heading 1 2 7" xfId="2539"/>
    <cellStyle name="Heading 1 2 7 10" xfId="18739"/>
    <cellStyle name="Heading 1 2 7 11" xfId="19749"/>
    <cellStyle name="Heading 1 2 7 12" xfId="20662"/>
    <cellStyle name="Heading 1 2 7 2" xfId="8283"/>
    <cellStyle name="Heading 1 2 7 3" xfId="11408"/>
    <cellStyle name="Heading 1 2 7 4" xfId="6555"/>
    <cellStyle name="Heading 1 2 7 5" xfId="12602"/>
    <cellStyle name="Heading 1 2 7 6" xfId="13910"/>
    <cellStyle name="Heading 1 2 7 7" xfId="15181"/>
    <cellStyle name="Heading 1 2 7 8" xfId="16437"/>
    <cellStyle name="Heading 1 2 7 9" xfId="17640"/>
    <cellStyle name="Heading 1 2 8" xfId="2540"/>
    <cellStyle name="Heading 1 2 8 10" xfId="18740"/>
    <cellStyle name="Heading 1 2 8 11" xfId="19750"/>
    <cellStyle name="Heading 1 2 8 12" xfId="20663"/>
    <cellStyle name="Heading 1 2 8 2" xfId="8284"/>
    <cellStyle name="Heading 1 2 8 3" xfId="11409"/>
    <cellStyle name="Heading 1 2 8 4" xfId="6560"/>
    <cellStyle name="Heading 1 2 8 5" xfId="12603"/>
    <cellStyle name="Heading 1 2 8 6" xfId="13911"/>
    <cellStyle name="Heading 1 2 8 7" xfId="15182"/>
    <cellStyle name="Heading 1 2 8 8" xfId="16442"/>
    <cellStyle name="Heading 1 2 8 9" xfId="17641"/>
    <cellStyle name="Heading 1 2 9" xfId="2541"/>
    <cellStyle name="Heading 1 2 9 10" xfId="18742"/>
    <cellStyle name="Heading 1 2 9 11" xfId="19755"/>
    <cellStyle name="Heading 1 2 9 12" xfId="20664"/>
    <cellStyle name="Heading 1 2 9 2" xfId="8285"/>
    <cellStyle name="Heading 1 2 9 3" xfId="11410"/>
    <cellStyle name="Heading 1 2 9 4" xfId="6561"/>
    <cellStyle name="Heading 1 2 9 5" xfId="12604"/>
    <cellStyle name="Heading 1 2 9 6" xfId="13912"/>
    <cellStyle name="Heading 1 2 9 7" xfId="15183"/>
    <cellStyle name="Heading 1 2 9 8" xfId="16443"/>
    <cellStyle name="Heading 1 2 9 9" xfId="17642"/>
    <cellStyle name="Heading 1 20" xfId="2542"/>
    <cellStyle name="Heading 1 20 10" xfId="18743"/>
    <cellStyle name="Heading 1 20 11" xfId="19756"/>
    <cellStyle name="Heading 1 20 12" xfId="20665"/>
    <cellStyle name="Heading 1 20 2" xfId="8286"/>
    <cellStyle name="Heading 1 20 3" xfId="11411"/>
    <cellStyle name="Heading 1 20 4" xfId="6562"/>
    <cellStyle name="Heading 1 20 5" xfId="12605"/>
    <cellStyle name="Heading 1 20 6" xfId="13913"/>
    <cellStyle name="Heading 1 20 7" xfId="15184"/>
    <cellStyle name="Heading 1 20 8" xfId="16444"/>
    <cellStyle name="Heading 1 20 9" xfId="17644"/>
    <cellStyle name="Heading 1 21" xfId="2543"/>
    <cellStyle name="Heading 1 21 10" xfId="18744"/>
    <cellStyle name="Heading 1 21 11" xfId="19757"/>
    <cellStyle name="Heading 1 21 12" xfId="20666"/>
    <cellStyle name="Heading 1 21 2" xfId="8287"/>
    <cellStyle name="Heading 1 21 3" xfId="11412"/>
    <cellStyle name="Heading 1 21 4" xfId="6563"/>
    <cellStyle name="Heading 1 21 5" xfId="12606"/>
    <cellStyle name="Heading 1 21 6" xfId="13914"/>
    <cellStyle name="Heading 1 21 7" xfId="15185"/>
    <cellStyle name="Heading 1 21 8" xfId="16446"/>
    <cellStyle name="Heading 1 21 9" xfId="17645"/>
    <cellStyle name="Heading 1 22" xfId="2544"/>
    <cellStyle name="Heading 1 22 10" xfId="18745"/>
    <cellStyle name="Heading 1 22 11" xfId="19759"/>
    <cellStyle name="Heading 1 22 12" xfId="20667"/>
    <cellStyle name="Heading 1 22 2" xfId="8288"/>
    <cellStyle name="Heading 1 22 3" xfId="11413"/>
    <cellStyle name="Heading 1 22 4" xfId="6564"/>
    <cellStyle name="Heading 1 22 5" xfId="12611"/>
    <cellStyle name="Heading 1 22 6" xfId="13919"/>
    <cellStyle name="Heading 1 22 7" xfId="15190"/>
    <cellStyle name="Heading 1 22 8" xfId="16447"/>
    <cellStyle name="Heading 1 22 9" xfId="17646"/>
    <cellStyle name="Heading 1 23" xfId="2545"/>
    <cellStyle name="Heading 1 23 10" xfId="18746"/>
    <cellStyle name="Heading 1 23 11" xfId="19760"/>
    <cellStyle name="Heading 1 23 12" xfId="20668"/>
    <cellStyle name="Heading 1 23 2" xfId="8289"/>
    <cellStyle name="Heading 1 23 3" xfId="11414"/>
    <cellStyle name="Heading 1 23 4" xfId="6565"/>
    <cellStyle name="Heading 1 23 5" xfId="12612"/>
    <cellStyle name="Heading 1 23 6" xfId="13920"/>
    <cellStyle name="Heading 1 23 7" xfId="15191"/>
    <cellStyle name="Heading 1 23 8" xfId="16448"/>
    <cellStyle name="Heading 1 23 9" xfId="17647"/>
    <cellStyle name="Heading 1 24" xfId="2546"/>
    <cellStyle name="Heading 1 24 10" xfId="18747"/>
    <cellStyle name="Heading 1 24 11" xfId="19761"/>
    <cellStyle name="Heading 1 24 12" xfId="20669"/>
    <cellStyle name="Heading 1 24 2" xfId="8290"/>
    <cellStyle name="Heading 1 24 3" xfId="11415"/>
    <cellStyle name="Heading 1 24 4" xfId="6566"/>
    <cellStyle name="Heading 1 24 5" xfId="12613"/>
    <cellStyle name="Heading 1 24 6" xfId="13921"/>
    <cellStyle name="Heading 1 24 7" xfId="15192"/>
    <cellStyle name="Heading 1 24 8" xfId="16449"/>
    <cellStyle name="Heading 1 24 9" xfId="17648"/>
    <cellStyle name="Heading 1 25" xfId="2547"/>
    <cellStyle name="Heading 1 25 10" xfId="18748"/>
    <cellStyle name="Heading 1 25 11" xfId="19762"/>
    <cellStyle name="Heading 1 25 12" xfId="20670"/>
    <cellStyle name="Heading 1 25 2" xfId="8291"/>
    <cellStyle name="Heading 1 25 3" xfId="11416"/>
    <cellStyle name="Heading 1 25 4" xfId="6567"/>
    <cellStyle name="Heading 1 25 5" xfId="12615"/>
    <cellStyle name="Heading 1 25 6" xfId="13923"/>
    <cellStyle name="Heading 1 25 7" xfId="15194"/>
    <cellStyle name="Heading 1 25 8" xfId="16450"/>
    <cellStyle name="Heading 1 25 9" xfId="17649"/>
    <cellStyle name="Heading 1 26" xfId="2548"/>
    <cellStyle name="Heading 1 26 10" xfId="18749"/>
    <cellStyle name="Heading 1 26 11" xfId="19763"/>
    <cellStyle name="Heading 1 26 12" xfId="20671"/>
    <cellStyle name="Heading 1 26 2" xfId="8292"/>
    <cellStyle name="Heading 1 26 3" xfId="11417"/>
    <cellStyle name="Heading 1 26 4" xfId="6568"/>
    <cellStyle name="Heading 1 26 5" xfId="12616"/>
    <cellStyle name="Heading 1 26 6" xfId="13924"/>
    <cellStyle name="Heading 1 26 7" xfId="15195"/>
    <cellStyle name="Heading 1 26 8" xfId="16451"/>
    <cellStyle name="Heading 1 26 9" xfId="17650"/>
    <cellStyle name="Heading 1 27" xfId="2549"/>
    <cellStyle name="Heading 1 27 10" xfId="18751"/>
    <cellStyle name="Heading 1 27 11" xfId="19764"/>
    <cellStyle name="Heading 1 27 12" xfId="20676"/>
    <cellStyle name="Heading 1 27 2" xfId="8293"/>
    <cellStyle name="Heading 1 27 3" xfId="11418"/>
    <cellStyle name="Heading 1 27 4" xfId="6569"/>
    <cellStyle name="Heading 1 27 5" xfId="12617"/>
    <cellStyle name="Heading 1 27 6" xfId="13925"/>
    <cellStyle name="Heading 1 27 7" xfId="15196"/>
    <cellStyle name="Heading 1 27 8" xfId="16452"/>
    <cellStyle name="Heading 1 27 9" xfId="17655"/>
    <cellStyle name="Heading 1 28" xfId="24821"/>
    <cellStyle name="Heading 1 3" xfId="2550"/>
    <cellStyle name="Heading 1 3 10" xfId="8295"/>
    <cellStyle name="Heading 1 3 11" xfId="8296"/>
    <cellStyle name="Heading 1 3 12" xfId="8297"/>
    <cellStyle name="Heading 1 3 13" xfId="8298"/>
    <cellStyle name="Heading 1 3 14" xfId="8299"/>
    <cellStyle name="Heading 1 3 15" xfId="8300"/>
    <cellStyle name="Heading 1 3 16" xfId="8301"/>
    <cellStyle name="Heading 1 3 17" xfId="8302"/>
    <cellStyle name="Heading 1 3 18" xfId="11419"/>
    <cellStyle name="Heading 1 3 19" xfId="6570"/>
    <cellStyle name="Heading 1 3 2" xfId="2551"/>
    <cellStyle name="Heading 1 3 2 10" xfId="18756"/>
    <cellStyle name="Heading 1 3 2 11" xfId="19771"/>
    <cellStyle name="Heading 1 3 2 12" xfId="20683"/>
    <cellStyle name="Heading 1 3 2 2" xfId="8303"/>
    <cellStyle name="Heading 1 3 2 3" xfId="11428"/>
    <cellStyle name="Heading 1 3 2 4" xfId="6590"/>
    <cellStyle name="Heading 1 3 2 5" xfId="12627"/>
    <cellStyle name="Heading 1 3 2 6" xfId="13940"/>
    <cellStyle name="Heading 1 3 2 7" xfId="15206"/>
    <cellStyle name="Heading 1 3 2 8" xfId="16467"/>
    <cellStyle name="Heading 1 3 2 9" xfId="17673"/>
    <cellStyle name="Heading 1 3 20" xfId="12618"/>
    <cellStyle name="Heading 1 3 21" xfId="13926"/>
    <cellStyle name="Heading 1 3 22" xfId="15197"/>
    <cellStyle name="Heading 1 3 23" xfId="16457"/>
    <cellStyle name="Heading 1 3 24" xfId="17656"/>
    <cellStyle name="Heading 1 3 25" xfId="18752"/>
    <cellStyle name="Heading 1 3 26" xfId="19765"/>
    <cellStyle name="Heading 1 3 27" xfId="20677"/>
    <cellStyle name="Heading 1 3 3" xfId="2552"/>
    <cellStyle name="Heading 1 3 3 10" xfId="18757"/>
    <cellStyle name="Heading 1 3 3 11" xfId="19772"/>
    <cellStyle name="Heading 1 3 3 12" xfId="20684"/>
    <cellStyle name="Heading 1 3 3 2" xfId="8304"/>
    <cellStyle name="Heading 1 3 3 3" xfId="11429"/>
    <cellStyle name="Heading 1 3 3 4" xfId="6591"/>
    <cellStyle name="Heading 1 3 3 5" xfId="12628"/>
    <cellStyle name="Heading 1 3 3 6" xfId="13941"/>
    <cellStyle name="Heading 1 3 3 7" xfId="15207"/>
    <cellStyle name="Heading 1 3 3 8" xfId="16468"/>
    <cellStyle name="Heading 1 3 3 9" xfId="17674"/>
    <cellStyle name="Heading 1 3 4" xfId="2553"/>
    <cellStyle name="Heading 1 3 4 10" xfId="18758"/>
    <cellStyle name="Heading 1 3 4 11" xfId="19773"/>
    <cellStyle name="Heading 1 3 4 12" xfId="20685"/>
    <cellStyle name="Heading 1 3 4 2" xfId="8305"/>
    <cellStyle name="Heading 1 3 4 3" xfId="11430"/>
    <cellStyle name="Heading 1 3 4 4" xfId="6592"/>
    <cellStyle name="Heading 1 3 4 5" xfId="12629"/>
    <cellStyle name="Heading 1 3 4 6" xfId="13942"/>
    <cellStyle name="Heading 1 3 4 7" xfId="15208"/>
    <cellStyle name="Heading 1 3 4 8" xfId="16473"/>
    <cellStyle name="Heading 1 3 4 9" xfId="17675"/>
    <cellStyle name="Heading 1 3 5" xfId="2554"/>
    <cellStyle name="Heading 1 3 5 10" xfId="18763"/>
    <cellStyle name="Heading 1 3 5 11" xfId="19778"/>
    <cellStyle name="Heading 1 3 5 12" xfId="20686"/>
    <cellStyle name="Heading 1 3 5 2" xfId="8306"/>
    <cellStyle name="Heading 1 3 5 3" xfId="11431"/>
    <cellStyle name="Heading 1 3 5 4" xfId="6593"/>
    <cellStyle name="Heading 1 3 5 5" xfId="12630"/>
    <cellStyle name="Heading 1 3 5 6" xfId="13943"/>
    <cellStyle name="Heading 1 3 5 7" xfId="15209"/>
    <cellStyle name="Heading 1 3 5 8" xfId="16474"/>
    <cellStyle name="Heading 1 3 5 9" xfId="17676"/>
    <cellStyle name="Heading 1 3 6" xfId="2555"/>
    <cellStyle name="Heading 1 3 6 10" xfId="18764"/>
    <cellStyle name="Heading 1 3 6 11" xfId="19779"/>
    <cellStyle name="Heading 1 3 6 12" xfId="20688"/>
    <cellStyle name="Heading 1 3 6 2" xfId="8307"/>
    <cellStyle name="Heading 1 3 6 3" xfId="11432"/>
    <cellStyle name="Heading 1 3 6 4" xfId="6594"/>
    <cellStyle name="Heading 1 3 6 5" xfId="12631"/>
    <cellStyle name="Heading 1 3 6 6" xfId="13944"/>
    <cellStyle name="Heading 1 3 6 7" xfId="15210"/>
    <cellStyle name="Heading 1 3 6 8" xfId="16475"/>
    <cellStyle name="Heading 1 3 6 9" xfId="17678"/>
    <cellStyle name="Heading 1 3 7" xfId="8294"/>
    <cellStyle name="Heading 1 3 8" xfId="8309"/>
    <cellStyle name="Heading 1 3 9" xfId="8310"/>
    <cellStyle name="Heading 1 4" xfId="2556"/>
    <cellStyle name="Heading 1 4 10" xfId="8312"/>
    <cellStyle name="Heading 1 4 11" xfId="8313"/>
    <cellStyle name="Heading 1 4 12" xfId="8314"/>
    <cellStyle name="Heading 1 4 13" xfId="8315"/>
    <cellStyle name="Heading 1 4 14" xfId="8316"/>
    <cellStyle name="Heading 1 4 15" xfId="8317"/>
    <cellStyle name="Heading 1 4 16" xfId="8318"/>
    <cellStyle name="Heading 1 4 17" xfId="8319"/>
    <cellStyle name="Heading 1 4 18" xfId="11436"/>
    <cellStyle name="Heading 1 4 19" xfId="6598"/>
    <cellStyle name="Heading 1 4 2" xfId="2557"/>
    <cellStyle name="Heading 1 4 2 10" xfId="18779"/>
    <cellStyle name="Heading 1 4 2 11" xfId="19796"/>
    <cellStyle name="Heading 1 4 2 12" xfId="20708"/>
    <cellStyle name="Heading 1 4 2 2" xfId="8320"/>
    <cellStyle name="Heading 1 4 2 3" xfId="11444"/>
    <cellStyle name="Heading 1 4 2 4" xfId="6617"/>
    <cellStyle name="Heading 1 4 2 5" xfId="12662"/>
    <cellStyle name="Heading 1 4 2 6" xfId="13974"/>
    <cellStyle name="Heading 1 4 2 7" xfId="15241"/>
    <cellStyle name="Heading 1 4 2 8" xfId="16501"/>
    <cellStyle name="Heading 1 4 2 9" xfId="17684"/>
    <cellStyle name="Heading 1 4 20" xfId="12639"/>
    <cellStyle name="Heading 1 4 21" xfId="13952"/>
    <cellStyle name="Heading 1 4 22" xfId="15218"/>
    <cellStyle name="Heading 1 4 23" xfId="16493"/>
    <cellStyle name="Heading 1 4 24" xfId="17679"/>
    <cellStyle name="Heading 1 4 25" xfId="18767"/>
    <cellStyle name="Heading 1 4 26" xfId="19794"/>
    <cellStyle name="Heading 1 4 27" xfId="20689"/>
    <cellStyle name="Heading 1 4 3" xfId="2558"/>
    <cellStyle name="Heading 1 4 3 10" xfId="18780"/>
    <cellStyle name="Heading 1 4 3 11" xfId="19797"/>
    <cellStyle name="Heading 1 4 3 12" xfId="20709"/>
    <cellStyle name="Heading 1 4 3 2" xfId="8321"/>
    <cellStyle name="Heading 1 4 3 3" xfId="11445"/>
    <cellStyle name="Heading 1 4 3 4" xfId="6626"/>
    <cellStyle name="Heading 1 4 3 5" xfId="12663"/>
    <cellStyle name="Heading 1 4 3 6" xfId="13975"/>
    <cellStyle name="Heading 1 4 3 7" xfId="15242"/>
    <cellStyle name="Heading 1 4 3 8" xfId="16502"/>
    <cellStyle name="Heading 1 4 3 9" xfId="17686"/>
    <cellStyle name="Heading 1 4 4" xfId="2559"/>
    <cellStyle name="Heading 1 4 4 10" xfId="18781"/>
    <cellStyle name="Heading 1 4 4 11" xfId="19798"/>
    <cellStyle name="Heading 1 4 4 12" xfId="20710"/>
    <cellStyle name="Heading 1 4 4 2" xfId="8322"/>
    <cellStyle name="Heading 1 4 4 3" xfId="11446"/>
    <cellStyle name="Heading 1 4 4 4" xfId="6627"/>
    <cellStyle name="Heading 1 4 4 5" xfId="12664"/>
    <cellStyle name="Heading 1 4 4 6" xfId="13976"/>
    <cellStyle name="Heading 1 4 4 7" xfId="15243"/>
    <cellStyle name="Heading 1 4 4 8" xfId="16503"/>
    <cellStyle name="Heading 1 4 4 9" xfId="17687"/>
    <cellStyle name="Heading 1 4 5" xfId="2560"/>
    <cellStyle name="Heading 1 4 5 10" xfId="18782"/>
    <cellStyle name="Heading 1 4 5 11" xfId="19799"/>
    <cellStyle name="Heading 1 4 5 12" xfId="20711"/>
    <cellStyle name="Heading 1 4 5 2" xfId="8323"/>
    <cellStyle name="Heading 1 4 5 3" xfId="11447"/>
    <cellStyle name="Heading 1 4 5 4" xfId="6628"/>
    <cellStyle name="Heading 1 4 5 5" xfId="12666"/>
    <cellStyle name="Heading 1 4 5 6" xfId="13978"/>
    <cellStyle name="Heading 1 4 5 7" xfId="15245"/>
    <cellStyle name="Heading 1 4 5 8" xfId="16504"/>
    <cellStyle name="Heading 1 4 5 9" xfId="17688"/>
    <cellStyle name="Heading 1 4 6" xfId="2561"/>
    <cellStyle name="Heading 1 4 6 10" xfId="18783"/>
    <cellStyle name="Heading 1 4 6 11" xfId="19800"/>
    <cellStyle name="Heading 1 4 6 12" xfId="20712"/>
    <cellStyle name="Heading 1 4 6 2" xfId="8324"/>
    <cellStyle name="Heading 1 4 6 3" xfId="11448"/>
    <cellStyle name="Heading 1 4 6 4" xfId="6629"/>
    <cellStyle name="Heading 1 4 6 5" xfId="12667"/>
    <cellStyle name="Heading 1 4 6 6" xfId="13979"/>
    <cellStyle name="Heading 1 4 6 7" xfId="15246"/>
    <cellStyle name="Heading 1 4 6 8" xfId="16505"/>
    <cellStyle name="Heading 1 4 6 9" xfId="17689"/>
    <cellStyle name="Heading 1 4 7" xfId="8311"/>
    <cellStyle name="Heading 1 4 8" xfId="8326"/>
    <cellStyle name="Heading 1 4 9" xfId="8327"/>
    <cellStyle name="Heading 1 5" xfId="2562"/>
    <cellStyle name="Heading 1 5 10" xfId="8329"/>
    <cellStyle name="Heading 1 5 11" xfId="8330"/>
    <cellStyle name="Heading 1 5 12" xfId="8331"/>
    <cellStyle name="Heading 1 5 13" xfId="8332"/>
    <cellStyle name="Heading 1 5 14" xfId="8333"/>
    <cellStyle name="Heading 1 5 15" xfId="8334"/>
    <cellStyle name="Heading 1 5 16" xfId="8335"/>
    <cellStyle name="Heading 1 5 17" xfId="11452"/>
    <cellStyle name="Heading 1 5 18" xfId="6643"/>
    <cellStyle name="Heading 1 5 19" xfId="12671"/>
    <cellStyle name="Heading 1 5 2" xfId="2563"/>
    <cellStyle name="Heading 1 5 2 10" xfId="18811"/>
    <cellStyle name="Heading 1 5 2 11" xfId="19803"/>
    <cellStyle name="Heading 1 5 2 12" xfId="20715"/>
    <cellStyle name="Heading 1 5 2 2" xfId="8336"/>
    <cellStyle name="Heading 1 5 2 3" xfId="11460"/>
    <cellStyle name="Heading 1 5 2 4" xfId="6666"/>
    <cellStyle name="Heading 1 5 2 5" xfId="12679"/>
    <cellStyle name="Heading 1 5 2 6" xfId="13989"/>
    <cellStyle name="Heading 1 5 2 7" xfId="15258"/>
    <cellStyle name="Heading 1 5 2 8" xfId="16513"/>
    <cellStyle name="Heading 1 5 2 9" xfId="17700"/>
    <cellStyle name="Heading 1 5 20" xfId="13981"/>
    <cellStyle name="Heading 1 5 21" xfId="15250"/>
    <cellStyle name="Heading 1 5 22" xfId="16507"/>
    <cellStyle name="Heading 1 5 23" xfId="17691"/>
    <cellStyle name="Heading 1 5 24" xfId="18791"/>
    <cellStyle name="Heading 1 5 25" xfId="19801"/>
    <cellStyle name="Heading 1 5 26" xfId="20714"/>
    <cellStyle name="Heading 1 5 3" xfId="2564"/>
    <cellStyle name="Heading 1 5 3 10" xfId="18812"/>
    <cellStyle name="Heading 1 5 3 11" xfId="19804"/>
    <cellStyle name="Heading 1 5 3 12" xfId="20716"/>
    <cellStyle name="Heading 1 5 3 2" xfId="8337"/>
    <cellStyle name="Heading 1 5 3 3" xfId="11461"/>
    <cellStyle name="Heading 1 5 3 4" xfId="6667"/>
    <cellStyle name="Heading 1 5 3 5" xfId="12681"/>
    <cellStyle name="Heading 1 5 3 6" xfId="13991"/>
    <cellStyle name="Heading 1 5 3 7" xfId="15260"/>
    <cellStyle name="Heading 1 5 3 8" xfId="16514"/>
    <cellStyle name="Heading 1 5 3 9" xfId="17701"/>
    <cellStyle name="Heading 1 5 4" xfId="2565"/>
    <cellStyle name="Heading 1 5 4 10" xfId="18813"/>
    <cellStyle name="Heading 1 5 4 11" xfId="19805"/>
    <cellStyle name="Heading 1 5 4 12" xfId="20717"/>
    <cellStyle name="Heading 1 5 4 2" xfId="8338"/>
    <cellStyle name="Heading 1 5 4 3" xfId="11462"/>
    <cellStyle name="Heading 1 5 4 4" xfId="6668"/>
    <cellStyle name="Heading 1 5 4 5" xfId="12682"/>
    <cellStyle name="Heading 1 5 4 6" xfId="13992"/>
    <cellStyle name="Heading 1 5 4 7" xfId="15261"/>
    <cellStyle name="Heading 1 5 4 8" xfId="16515"/>
    <cellStyle name="Heading 1 5 4 9" xfId="17702"/>
    <cellStyle name="Heading 1 5 5" xfId="2566"/>
    <cellStyle name="Heading 1 5 5 10" xfId="18814"/>
    <cellStyle name="Heading 1 5 5 11" xfId="19806"/>
    <cellStyle name="Heading 1 5 5 12" xfId="20718"/>
    <cellStyle name="Heading 1 5 5 2" xfId="8339"/>
    <cellStyle name="Heading 1 5 5 3" xfId="11463"/>
    <cellStyle name="Heading 1 5 5 4" xfId="6669"/>
    <cellStyle name="Heading 1 5 5 5" xfId="12683"/>
    <cellStyle name="Heading 1 5 5 6" xfId="13993"/>
    <cellStyle name="Heading 1 5 5 7" xfId="15262"/>
    <cellStyle name="Heading 1 5 5 8" xfId="16516"/>
    <cellStyle name="Heading 1 5 5 9" xfId="17703"/>
    <cellStyle name="Heading 1 5 6" xfId="8328"/>
    <cellStyle name="Heading 1 5 7" xfId="8341"/>
    <cellStyle name="Heading 1 5 8" xfId="8342"/>
    <cellStyle name="Heading 1 5 9" xfId="8343"/>
    <cellStyle name="Heading 1 6" xfId="2567"/>
    <cellStyle name="Heading 1 6 10" xfId="8345"/>
    <cellStyle name="Heading 1 6 11" xfId="8346"/>
    <cellStyle name="Heading 1 6 12" xfId="8347"/>
    <cellStyle name="Heading 1 6 13" xfId="8348"/>
    <cellStyle name="Heading 1 6 14" xfId="8349"/>
    <cellStyle name="Heading 1 6 15" xfId="8350"/>
    <cellStyle name="Heading 1 6 16" xfId="8351"/>
    <cellStyle name="Heading 1 6 17" xfId="11468"/>
    <cellStyle name="Heading 1 6 18" xfId="6673"/>
    <cellStyle name="Heading 1 6 19" xfId="12688"/>
    <cellStyle name="Heading 1 6 2" xfId="2568"/>
    <cellStyle name="Heading 1 6 2 10" xfId="18819"/>
    <cellStyle name="Heading 1 6 2 11" xfId="19809"/>
    <cellStyle name="Heading 1 6 2 12" xfId="20721"/>
    <cellStyle name="Heading 1 6 2 2" xfId="8352"/>
    <cellStyle name="Heading 1 6 2 3" xfId="11476"/>
    <cellStyle name="Heading 1 6 2 4" xfId="6687"/>
    <cellStyle name="Heading 1 6 2 5" xfId="12697"/>
    <cellStyle name="Heading 1 6 2 6" xfId="14005"/>
    <cellStyle name="Heading 1 6 2 7" xfId="15274"/>
    <cellStyle name="Heading 1 6 2 8" xfId="16530"/>
    <cellStyle name="Heading 1 6 2 9" xfId="17712"/>
    <cellStyle name="Heading 1 6 20" xfId="13998"/>
    <cellStyle name="Heading 1 6 21" xfId="15266"/>
    <cellStyle name="Heading 1 6 22" xfId="16521"/>
    <cellStyle name="Heading 1 6 23" xfId="17708"/>
    <cellStyle name="Heading 1 6 24" xfId="18816"/>
    <cellStyle name="Heading 1 6 25" xfId="19807"/>
    <cellStyle name="Heading 1 6 26" xfId="20720"/>
    <cellStyle name="Heading 1 6 3" xfId="2569"/>
    <cellStyle name="Heading 1 6 3 10" xfId="18820"/>
    <cellStyle name="Heading 1 6 3 11" xfId="19810"/>
    <cellStyle name="Heading 1 6 3 12" xfId="20722"/>
    <cellStyle name="Heading 1 6 3 2" xfId="8353"/>
    <cellStyle name="Heading 1 6 3 3" xfId="11477"/>
    <cellStyle name="Heading 1 6 3 4" xfId="6688"/>
    <cellStyle name="Heading 1 6 3 5" xfId="12698"/>
    <cellStyle name="Heading 1 6 3 6" xfId="14006"/>
    <cellStyle name="Heading 1 6 3 7" xfId="15275"/>
    <cellStyle name="Heading 1 6 3 8" xfId="16531"/>
    <cellStyle name="Heading 1 6 3 9" xfId="17713"/>
    <cellStyle name="Heading 1 6 4" xfId="2570"/>
    <cellStyle name="Heading 1 6 4 10" xfId="18821"/>
    <cellStyle name="Heading 1 6 4 11" xfId="19811"/>
    <cellStyle name="Heading 1 6 4 12" xfId="20723"/>
    <cellStyle name="Heading 1 6 4 2" xfId="8354"/>
    <cellStyle name="Heading 1 6 4 3" xfId="11478"/>
    <cellStyle name="Heading 1 6 4 4" xfId="6689"/>
    <cellStyle name="Heading 1 6 4 5" xfId="12699"/>
    <cellStyle name="Heading 1 6 4 6" xfId="14007"/>
    <cellStyle name="Heading 1 6 4 7" xfId="15276"/>
    <cellStyle name="Heading 1 6 4 8" xfId="16532"/>
    <cellStyle name="Heading 1 6 4 9" xfId="17714"/>
    <cellStyle name="Heading 1 6 5" xfId="2571"/>
    <cellStyle name="Heading 1 6 5 10" xfId="18823"/>
    <cellStyle name="Heading 1 6 5 11" xfId="19812"/>
    <cellStyle name="Heading 1 6 5 12" xfId="20725"/>
    <cellStyle name="Heading 1 6 5 2" xfId="8355"/>
    <cellStyle name="Heading 1 6 5 3" xfId="11479"/>
    <cellStyle name="Heading 1 6 5 4" xfId="6690"/>
    <cellStyle name="Heading 1 6 5 5" xfId="12700"/>
    <cellStyle name="Heading 1 6 5 6" xfId="14008"/>
    <cellStyle name="Heading 1 6 5 7" xfId="15277"/>
    <cellStyle name="Heading 1 6 5 8" xfId="16533"/>
    <cellStyle name="Heading 1 6 5 9" xfId="17715"/>
    <cellStyle name="Heading 1 6 6" xfId="8344"/>
    <cellStyle name="Heading 1 6 7" xfId="8357"/>
    <cellStyle name="Heading 1 6 8" xfId="8358"/>
    <cellStyle name="Heading 1 6 9" xfId="8359"/>
    <cellStyle name="Heading 1 7" xfId="2572"/>
    <cellStyle name="Heading 1 7 10" xfId="18828"/>
    <cellStyle name="Heading 1 7 11" xfId="19814"/>
    <cellStyle name="Heading 1 7 12" xfId="20726"/>
    <cellStyle name="Heading 1 7 2" xfId="8360"/>
    <cellStyle name="Heading 1 7 3" xfId="11483"/>
    <cellStyle name="Heading 1 7 4" xfId="6695"/>
    <cellStyle name="Heading 1 7 5" xfId="12705"/>
    <cellStyle name="Heading 1 7 6" xfId="14012"/>
    <cellStyle name="Heading 1 7 7" xfId="15282"/>
    <cellStyle name="Heading 1 7 8" xfId="16537"/>
    <cellStyle name="Heading 1 7 9" xfId="17729"/>
    <cellStyle name="Heading 1 8" xfId="2573"/>
    <cellStyle name="Heading 1 8 10" xfId="18829"/>
    <cellStyle name="Heading 1 8 11" xfId="19815"/>
    <cellStyle name="Heading 1 8 12" xfId="20727"/>
    <cellStyle name="Heading 1 8 2" xfId="8361"/>
    <cellStyle name="Heading 1 8 3" xfId="11484"/>
    <cellStyle name="Heading 1 8 4" xfId="6696"/>
    <cellStyle name="Heading 1 8 5" xfId="12706"/>
    <cellStyle name="Heading 1 8 6" xfId="14013"/>
    <cellStyle name="Heading 1 8 7" xfId="15283"/>
    <cellStyle name="Heading 1 8 8" xfId="16538"/>
    <cellStyle name="Heading 1 8 9" xfId="17730"/>
    <cellStyle name="Heading 1 9" xfId="2574"/>
    <cellStyle name="Heading 1 9 10" xfId="18830"/>
    <cellStyle name="Heading 1 9 11" xfId="19816"/>
    <cellStyle name="Heading 1 9 12" xfId="20728"/>
    <cellStyle name="Heading 1 9 2" xfId="8362"/>
    <cellStyle name="Heading 1 9 3" xfId="11485"/>
    <cellStyle name="Heading 1 9 4" xfId="6697"/>
    <cellStyle name="Heading 1 9 5" xfId="12707"/>
    <cellStyle name="Heading 1 9 6" xfId="14014"/>
    <cellStyle name="Heading 1 9 7" xfId="15284"/>
    <cellStyle name="Heading 1 9 8" xfId="16539"/>
    <cellStyle name="Heading 1 9 9" xfId="17731"/>
    <cellStyle name="Heading 2" xfId="31991" builtinId="17" customBuiltin="1"/>
    <cellStyle name="Heading 2 10" xfId="2575"/>
    <cellStyle name="Heading 2 10 10" xfId="18831"/>
    <cellStyle name="Heading 2 10 11" xfId="19817"/>
    <cellStyle name="Heading 2 10 12" xfId="20729"/>
    <cellStyle name="Heading 2 10 2" xfId="8363"/>
    <cellStyle name="Heading 2 10 3" xfId="11486"/>
    <cellStyle name="Heading 2 10 4" xfId="6698"/>
    <cellStyle name="Heading 2 10 5" xfId="12709"/>
    <cellStyle name="Heading 2 10 6" xfId="14016"/>
    <cellStyle name="Heading 2 10 7" xfId="15286"/>
    <cellStyle name="Heading 2 10 8" xfId="16540"/>
    <cellStyle name="Heading 2 10 9" xfId="17732"/>
    <cellStyle name="Heading 2 11" xfId="2576"/>
    <cellStyle name="Heading 2 11 10" xfId="18832"/>
    <cellStyle name="Heading 2 11 11" xfId="19818"/>
    <cellStyle name="Heading 2 11 12" xfId="20730"/>
    <cellStyle name="Heading 2 11 2" xfId="8364"/>
    <cellStyle name="Heading 2 11 3" xfId="11487"/>
    <cellStyle name="Heading 2 11 4" xfId="6699"/>
    <cellStyle name="Heading 2 11 5" xfId="12710"/>
    <cellStyle name="Heading 2 11 6" xfId="14017"/>
    <cellStyle name="Heading 2 11 7" xfId="15287"/>
    <cellStyle name="Heading 2 11 8" xfId="16541"/>
    <cellStyle name="Heading 2 11 9" xfId="17733"/>
    <cellStyle name="Heading 2 12" xfId="2577"/>
    <cellStyle name="Heading 2 12 10" xfId="18833"/>
    <cellStyle name="Heading 2 12 11" xfId="19819"/>
    <cellStyle name="Heading 2 12 12" xfId="20731"/>
    <cellStyle name="Heading 2 12 2" xfId="8365"/>
    <cellStyle name="Heading 2 12 3" xfId="11488"/>
    <cellStyle name="Heading 2 12 4" xfId="6700"/>
    <cellStyle name="Heading 2 12 5" xfId="12711"/>
    <cellStyle name="Heading 2 12 6" xfId="14018"/>
    <cellStyle name="Heading 2 12 7" xfId="15288"/>
    <cellStyle name="Heading 2 12 8" xfId="16542"/>
    <cellStyle name="Heading 2 12 9" xfId="17734"/>
    <cellStyle name="Heading 2 13" xfId="2578"/>
    <cellStyle name="Heading 2 13 10" xfId="18834"/>
    <cellStyle name="Heading 2 13 11" xfId="19820"/>
    <cellStyle name="Heading 2 13 12" xfId="20732"/>
    <cellStyle name="Heading 2 13 2" xfId="8366"/>
    <cellStyle name="Heading 2 13 3" xfId="11489"/>
    <cellStyle name="Heading 2 13 4" xfId="6701"/>
    <cellStyle name="Heading 2 13 5" xfId="12712"/>
    <cellStyle name="Heading 2 13 6" xfId="14019"/>
    <cellStyle name="Heading 2 13 7" xfId="15289"/>
    <cellStyle name="Heading 2 13 8" xfId="16543"/>
    <cellStyle name="Heading 2 13 9" xfId="17735"/>
    <cellStyle name="Heading 2 14" xfId="2579"/>
    <cellStyle name="Heading 2 14 10" xfId="18835"/>
    <cellStyle name="Heading 2 14 11" xfId="19821"/>
    <cellStyle name="Heading 2 14 12" xfId="20733"/>
    <cellStyle name="Heading 2 14 2" xfId="8367"/>
    <cellStyle name="Heading 2 14 3" xfId="11490"/>
    <cellStyle name="Heading 2 14 4" xfId="6710"/>
    <cellStyle name="Heading 2 14 5" xfId="12713"/>
    <cellStyle name="Heading 2 14 6" xfId="14020"/>
    <cellStyle name="Heading 2 14 7" xfId="15290"/>
    <cellStyle name="Heading 2 14 8" xfId="16544"/>
    <cellStyle name="Heading 2 14 9" xfId="17736"/>
    <cellStyle name="Heading 2 15" xfId="2580"/>
    <cellStyle name="Heading 2 15 10" xfId="18837"/>
    <cellStyle name="Heading 2 15 11" xfId="19822"/>
    <cellStyle name="Heading 2 15 12" xfId="20735"/>
    <cellStyle name="Heading 2 15 2" xfId="8368"/>
    <cellStyle name="Heading 2 15 3" xfId="11491"/>
    <cellStyle name="Heading 2 15 4" xfId="6711"/>
    <cellStyle name="Heading 2 15 5" xfId="12714"/>
    <cellStyle name="Heading 2 15 6" xfId="14021"/>
    <cellStyle name="Heading 2 15 7" xfId="15291"/>
    <cellStyle name="Heading 2 15 8" xfId="16545"/>
    <cellStyle name="Heading 2 15 9" xfId="17738"/>
    <cellStyle name="Heading 2 16" xfId="2581"/>
    <cellStyle name="Heading 2 16 10" xfId="18838"/>
    <cellStyle name="Heading 2 16 11" xfId="19823"/>
    <cellStyle name="Heading 2 16 12" xfId="20736"/>
    <cellStyle name="Heading 2 16 2" xfId="8369"/>
    <cellStyle name="Heading 2 16 3" xfId="11492"/>
    <cellStyle name="Heading 2 16 4" xfId="6712"/>
    <cellStyle name="Heading 2 16 5" xfId="12715"/>
    <cellStyle name="Heading 2 16 6" xfId="14022"/>
    <cellStyle name="Heading 2 16 7" xfId="15292"/>
    <cellStyle name="Heading 2 16 8" xfId="16546"/>
    <cellStyle name="Heading 2 16 9" xfId="17739"/>
    <cellStyle name="Heading 2 17" xfId="2582"/>
    <cellStyle name="Heading 2 17 10" xfId="18839"/>
    <cellStyle name="Heading 2 17 11" xfId="19824"/>
    <cellStyle name="Heading 2 17 12" xfId="20737"/>
    <cellStyle name="Heading 2 17 2" xfId="8370"/>
    <cellStyle name="Heading 2 17 3" xfId="11493"/>
    <cellStyle name="Heading 2 17 4" xfId="6713"/>
    <cellStyle name="Heading 2 17 5" xfId="12716"/>
    <cellStyle name="Heading 2 17 6" xfId="14023"/>
    <cellStyle name="Heading 2 17 7" xfId="15293"/>
    <cellStyle name="Heading 2 17 8" xfId="16547"/>
    <cellStyle name="Heading 2 17 9" xfId="17740"/>
    <cellStyle name="Heading 2 18" xfId="2583"/>
    <cellStyle name="Heading 2 18 10" xfId="18840"/>
    <cellStyle name="Heading 2 18 11" xfId="19825"/>
    <cellStyle name="Heading 2 18 12" xfId="20738"/>
    <cellStyle name="Heading 2 18 2" xfId="8371"/>
    <cellStyle name="Heading 2 18 3" xfId="11494"/>
    <cellStyle name="Heading 2 18 4" xfId="6714"/>
    <cellStyle name="Heading 2 18 5" xfId="12717"/>
    <cellStyle name="Heading 2 18 6" xfId="14024"/>
    <cellStyle name="Heading 2 18 7" xfId="15294"/>
    <cellStyle name="Heading 2 18 8" xfId="16548"/>
    <cellStyle name="Heading 2 18 9" xfId="17741"/>
    <cellStyle name="Heading 2 19" xfId="2584"/>
    <cellStyle name="Heading 2 19 10" xfId="18841"/>
    <cellStyle name="Heading 2 19 11" xfId="19826"/>
    <cellStyle name="Heading 2 19 12" xfId="20739"/>
    <cellStyle name="Heading 2 19 2" xfId="8372"/>
    <cellStyle name="Heading 2 19 3" xfId="11495"/>
    <cellStyle name="Heading 2 19 4" xfId="6718"/>
    <cellStyle name="Heading 2 19 5" xfId="12718"/>
    <cellStyle name="Heading 2 19 6" xfId="14025"/>
    <cellStyle name="Heading 2 19 7" xfId="15295"/>
    <cellStyle name="Heading 2 19 8" xfId="16562"/>
    <cellStyle name="Heading 2 19 9" xfId="17742"/>
    <cellStyle name="Heading 2 2" xfId="2585"/>
    <cellStyle name="Heading 2 2 10" xfId="8373"/>
    <cellStyle name="Heading 2 2 11" xfId="8375"/>
    <cellStyle name="Heading 2 2 12" xfId="8376"/>
    <cellStyle name="Heading 2 2 13" xfId="8377"/>
    <cellStyle name="Heading 2 2 14" xfId="8378"/>
    <cellStyle name="Heading 2 2 15" xfId="8379"/>
    <cellStyle name="Heading 2 2 16" xfId="8380"/>
    <cellStyle name="Heading 2 2 17" xfId="8381"/>
    <cellStyle name="Heading 2 2 18" xfId="8382"/>
    <cellStyle name="Heading 2 2 19" xfId="8383"/>
    <cellStyle name="Heading 2 2 2" xfId="2586"/>
    <cellStyle name="Heading 2 2 2 10" xfId="18854"/>
    <cellStyle name="Heading 2 2 2 11" xfId="19842"/>
    <cellStyle name="Heading 2 2 2 12" xfId="20754"/>
    <cellStyle name="Heading 2 2 2 2" xfId="8384"/>
    <cellStyle name="Heading 2 2 2 3" xfId="11507"/>
    <cellStyle name="Heading 2 2 2 4" xfId="6759"/>
    <cellStyle name="Heading 2 2 2 5" xfId="12744"/>
    <cellStyle name="Heading 2 2 2 6" xfId="14049"/>
    <cellStyle name="Heading 2 2 2 7" xfId="15316"/>
    <cellStyle name="Heading 2 2 2 8" xfId="16573"/>
    <cellStyle name="Heading 2 2 2 9" xfId="17757"/>
    <cellStyle name="Heading 2 2 20" xfId="8385"/>
    <cellStyle name="Heading 2 2 21" xfId="11496"/>
    <cellStyle name="Heading 2 2 22" xfId="6727"/>
    <cellStyle name="Heading 2 2 23" xfId="12719"/>
    <cellStyle name="Heading 2 2 24" xfId="14026"/>
    <cellStyle name="Heading 2 2 25" xfId="15296"/>
    <cellStyle name="Heading 2 2 26" xfId="16563"/>
    <cellStyle name="Heading 2 2 27" xfId="17743"/>
    <cellStyle name="Heading 2 2 28" xfId="18842"/>
    <cellStyle name="Heading 2 2 29" xfId="19840"/>
    <cellStyle name="Heading 2 2 3" xfId="2587"/>
    <cellStyle name="Heading 2 2 3 10" xfId="18856"/>
    <cellStyle name="Heading 2 2 3 11" xfId="19843"/>
    <cellStyle name="Heading 2 2 3 12" xfId="20755"/>
    <cellStyle name="Heading 2 2 3 2" xfId="8386"/>
    <cellStyle name="Heading 2 2 3 3" xfId="11509"/>
    <cellStyle name="Heading 2 2 3 4" xfId="6761"/>
    <cellStyle name="Heading 2 2 3 5" xfId="12746"/>
    <cellStyle name="Heading 2 2 3 6" xfId="14051"/>
    <cellStyle name="Heading 2 2 3 7" xfId="15318"/>
    <cellStyle name="Heading 2 2 3 8" xfId="16575"/>
    <cellStyle name="Heading 2 2 3 9" xfId="17759"/>
    <cellStyle name="Heading 2 2 30" xfId="20740"/>
    <cellStyle name="Heading 2 2 4" xfId="2588"/>
    <cellStyle name="Heading 2 2 4 10" xfId="18857"/>
    <cellStyle name="Heading 2 2 4 11" xfId="19844"/>
    <cellStyle name="Heading 2 2 4 12" xfId="20756"/>
    <cellStyle name="Heading 2 2 4 2" xfId="8387"/>
    <cellStyle name="Heading 2 2 4 3" xfId="11510"/>
    <cellStyle name="Heading 2 2 4 4" xfId="6762"/>
    <cellStyle name="Heading 2 2 4 5" xfId="12747"/>
    <cellStyle name="Heading 2 2 4 6" xfId="14052"/>
    <cellStyle name="Heading 2 2 4 7" xfId="15319"/>
    <cellStyle name="Heading 2 2 4 8" xfId="16576"/>
    <cellStyle name="Heading 2 2 4 9" xfId="17760"/>
    <cellStyle name="Heading 2 2 5" xfId="2589"/>
    <cellStyle name="Heading 2 2 5 10" xfId="18858"/>
    <cellStyle name="Heading 2 2 5 11" xfId="19845"/>
    <cellStyle name="Heading 2 2 5 12" xfId="20757"/>
    <cellStyle name="Heading 2 2 5 2" xfId="8388"/>
    <cellStyle name="Heading 2 2 5 3" xfId="11511"/>
    <cellStyle name="Heading 2 2 5 4" xfId="6767"/>
    <cellStyle name="Heading 2 2 5 5" xfId="12748"/>
    <cellStyle name="Heading 2 2 5 6" xfId="14053"/>
    <cellStyle name="Heading 2 2 5 7" xfId="15320"/>
    <cellStyle name="Heading 2 2 5 8" xfId="16577"/>
    <cellStyle name="Heading 2 2 5 9" xfId="17761"/>
    <cellStyle name="Heading 2 2 6" xfId="2590"/>
    <cellStyle name="Heading 2 2 6 10" xfId="18859"/>
    <cellStyle name="Heading 2 2 6 11" xfId="19846"/>
    <cellStyle name="Heading 2 2 6 12" xfId="20759"/>
    <cellStyle name="Heading 2 2 6 2" xfId="8389"/>
    <cellStyle name="Heading 2 2 6 3" xfId="11512"/>
    <cellStyle name="Heading 2 2 6 4" xfId="6768"/>
    <cellStyle name="Heading 2 2 6 5" xfId="12749"/>
    <cellStyle name="Heading 2 2 6 6" xfId="14054"/>
    <cellStyle name="Heading 2 2 6 7" xfId="15321"/>
    <cellStyle name="Heading 2 2 6 8" xfId="16578"/>
    <cellStyle name="Heading 2 2 6 9" xfId="17762"/>
    <cellStyle name="Heading 2 2 7" xfId="2591"/>
    <cellStyle name="Heading 2 2 7 10" xfId="18860"/>
    <cellStyle name="Heading 2 2 7 11" xfId="19847"/>
    <cellStyle name="Heading 2 2 7 12" xfId="20760"/>
    <cellStyle name="Heading 2 2 7 2" xfId="8390"/>
    <cellStyle name="Heading 2 2 7 3" xfId="11513"/>
    <cellStyle name="Heading 2 2 7 4" xfId="6769"/>
    <cellStyle name="Heading 2 2 7 5" xfId="12750"/>
    <cellStyle name="Heading 2 2 7 6" xfId="14055"/>
    <cellStyle name="Heading 2 2 7 7" xfId="15322"/>
    <cellStyle name="Heading 2 2 7 8" xfId="16579"/>
    <cellStyle name="Heading 2 2 7 9" xfId="17763"/>
    <cellStyle name="Heading 2 2 8" xfId="2592"/>
    <cellStyle name="Heading 2 2 8 10" xfId="18861"/>
    <cellStyle name="Heading 2 2 8 11" xfId="19848"/>
    <cellStyle name="Heading 2 2 8 12" xfId="20761"/>
    <cellStyle name="Heading 2 2 8 2" xfId="8391"/>
    <cellStyle name="Heading 2 2 8 3" xfId="11514"/>
    <cellStyle name="Heading 2 2 8 4" xfId="6770"/>
    <cellStyle name="Heading 2 2 8 5" xfId="12751"/>
    <cellStyle name="Heading 2 2 8 6" xfId="14056"/>
    <cellStyle name="Heading 2 2 8 7" xfId="15323"/>
    <cellStyle name="Heading 2 2 8 8" xfId="16580"/>
    <cellStyle name="Heading 2 2 8 9" xfId="17764"/>
    <cellStyle name="Heading 2 2 9" xfId="2593"/>
    <cellStyle name="Heading 2 2 9 10" xfId="18862"/>
    <cellStyle name="Heading 2 2 9 11" xfId="19849"/>
    <cellStyle name="Heading 2 2 9 12" xfId="20762"/>
    <cellStyle name="Heading 2 2 9 2" xfId="8392"/>
    <cellStyle name="Heading 2 2 9 3" xfId="11515"/>
    <cellStyle name="Heading 2 2 9 4" xfId="6771"/>
    <cellStyle name="Heading 2 2 9 5" xfId="12752"/>
    <cellStyle name="Heading 2 2 9 6" xfId="14057"/>
    <cellStyle name="Heading 2 2 9 7" xfId="15324"/>
    <cellStyle name="Heading 2 2 9 8" xfId="16581"/>
    <cellStyle name="Heading 2 2 9 9" xfId="17766"/>
    <cellStyle name="Heading 2 20" xfId="2594"/>
    <cellStyle name="Heading 2 20 10" xfId="18863"/>
    <cellStyle name="Heading 2 20 11" xfId="19850"/>
    <cellStyle name="Heading 2 20 12" xfId="20763"/>
    <cellStyle name="Heading 2 20 2" xfId="8393"/>
    <cellStyle name="Heading 2 20 3" xfId="11516"/>
    <cellStyle name="Heading 2 20 4" xfId="6772"/>
    <cellStyle name="Heading 2 20 5" xfId="12753"/>
    <cellStyle name="Heading 2 20 6" xfId="14058"/>
    <cellStyle name="Heading 2 20 7" xfId="15325"/>
    <cellStyle name="Heading 2 20 8" xfId="16586"/>
    <cellStyle name="Heading 2 20 9" xfId="17767"/>
    <cellStyle name="Heading 2 21" xfId="2595"/>
    <cellStyle name="Heading 2 21 10" xfId="18877"/>
    <cellStyle name="Heading 2 21 11" xfId="19855"/>
    <cellStyle name="Heading 2 21 12" xfId="20764"/>
    <cellStyle name="Heading 2 21 2" xfId="8394"/>
    <cellStyle name="Heading 2 21 3" xfId="11517"/>
    <cellStyle name="Heading 2 21 4" xfId="6773"/>
    <cellStyle name="Heading 2 21 5" xfId="12754"/>
    <cellStyle name="Heading 2 21 6" xfId="14059"/>
    <cellStyle name="Heading 2 21 7" xfId="15326"/>
    <cellStyle name="Heading 2 21 8" xfId="16587"/>
    <cellStyle name="Heading 2 21 9" xfId="17768"/>
    <cellStyle name="Heading 2 22" xfId="2596"/>
    <cellStyle name="Heading 2 22 10" xfId="18878"/>
    <cellStyle name="Heading 2 22 11" xfId="19856"/>
    <cellStyle name="Heading 2 22 12" xfId="20765"/>
    <cellStyle name="Heading 2 22 2" xfId="8395"/>
    <cellStyle name="Heading 2 22 3" xfId="11518"/>
    <cellStyle name="Heading 2 22 4" xfId="6774"/>
    <cellStyle name="Heading 2 22 5" xfId="12755"/>
    <cellStyle name="Heading 2 22 6" xfId="14060"/>
    <cellStyle name="Heading 2 22 7" xfId="15327"/>
    <cellStyle name="Heading 2 22 8" xfId="16588"/>
    <cellStyle name="Heading 2 22 9" xfId="17769"/>
    <cellStyle name="Heading 2 23" xfId="2597"/>
    <cellStyle name="Heading 2 23 10" xfId="18879"/>
    <cellStyle name="Heading 2 23 11" xfId="19857"/>
    <cellStyle name="Heading 2 23 12" xfId="20766"/>
    <cellStyle name="Heading 2 23 2" xfId="8396"/>
    <cellStyle name="Heading 2 23 3" xfId="11519"/>
    <cellStyle name="Heading 2 23 4" xfId="6775"/>
    <cellStyle name="Heading 2 23 5" xfId="12756"/>
    <cellStyle name="Heading 2 23 6" xfId="14061"/>
    <cellStyle name="Heading 2 23 7" xfId="15328"/>
    <cellStyle name="Heading 2 23 8" xfId="16590"/>
    <cellStyle name="Heading 2 23 9" xfId="17770"/>
    <cellStyle name="Heading 2 24" xfId="2598"/>
    <cellStyle name="Heading 2 24 10" xfId="18880"/>
    <cellStyle name="Heading 2 24 11" xfId="19859"/>
    <cellStyle name="Heading 2 24 12" xfId="20767"/>
    <cellStyle name="Heading 2 24 2" xfId="8397"/>
    <cellStyle name="Heading 2 24 3" xfId="11520"/>
    <cellStyle name="Heading 2 24 4" xfId="6776"/>
    <cellStyle name="Heading 2 24 5" xfId="12761"/>
    <cellStyle name="Heading 2 24 6" xfId="14066"/>
    <cellStyle name="Heading 2 24 7" xfId="15333"/>
    <cellStyle name="Heading 2 24 8" xfId="16591"/>
    <cellStyle name="Heading 2 24 9" xfId="17771"/>
    <cellStyle name="Heading 2 25" xfId="2599"/>
    <cellStyle name="Heading 2 25 10" xfId="18881"/>
    <cellStyle name="Heading 2 25 11" xfId="19860"/>
    <cellStyle name="Heading 2 25 12" xfId="20768"/>
    <cellStyle name="Heading 2 25 2" xfId="8398"/>
    <cellStyle name="Heading 2 25 3" xfId="11521"/>
    <cellStyle name="Heading 2 25 4" xfId="6777"/>
    <cellStyle name="Heading 2 25 5" xfId="12762"/>
    <cellStyle name="Heading 2 25 6" xfId="14067"/>
    <cellStyle name="Heading 2 25 7" xfId="15334"/>
    <cellStyle name="Heading 2 25 8" xfId="16592"/>
    <cellStyle name="Heading 2 25 9" xfId="17772"/>
    <cellStyle name="Heading 2 26" xfId="2600"/>
    <cellStyle name="Heading 2 26 10" xfId="18882"/>
    <cellStyle name="Heading 2 26 11" xfId="19861"/>
    <cellStyle name="Heading 2 26 12" xfId="20769"/>
    <cellStyle name="Heading 2 26 2" xfId="8399"/>
    <cellStyle name="Heading 2 26 3" xfId="11522"/>
    <cellStyle name="Heading 2 26 4" xfId="6778"/>
    <cellStyle name="Heading 2 26 5" xfId="12763"/>
    <cellStyle name="Heading 2 26 6" xfId="14068"/>
    <cellStyle name="Heading 2 26 7" xfId="15335"/>
    <cellStyle name="Heading 2 26 8" xfId="16593"/>
    <cellStyle name="Heading 2 26 9" xfId="17773"/>
    <cellStyle name="Heading 2 27" xfId="2601"/>
    <cellStyle name="Heading 2 27 10" xfId="18883"/>
    <cellStyle name="Heading 2 27 11" xfId="19862"/>
    <cellStyle name="Heading 2 27 12" xfId="20770"/>
    <cellStyle name="Heading 2 27 2" xfId="8400"/>
    <cellStyle name="Heading 2 27 3" xfId="11523"/>
    <cellStyle name="Heading 2 27 4" xfId="6779"/>
    <cellStyle name="Heading 2 27 5" xfId="12765"/>
    <cellStyle name="Heading 2 27 6" xfId="14070"/>
    <cellStyle name="Heading 2 27 7" xfId="15337"/>
    <cellStyle name="Heading 2 27 8" xfId="16594"/>
    <cellStyle name="Heading 2 27 9" xfId="17774"/>
    <cellStyle name="Heading 2 28" xfId="24822"/>
    <cellStyle name="Heading 2 3" xfId="2602"/>
    <cellStyle name="Heading 2 3 10" xfId="8402"/>
    <cellStyle name="Heading 2 3 11" xfId="8403"/>
    <cellStyle name="Heading 2 3 12" xfId="8404"/>
    <cellStyle name="Heading 2 3 13" xfId="8405"/>
    <cellStyle name="Heading 2 3 14" xfId="8406"/>
    <cellStyle name="Heading 2 3 15" xfId="8407"/>
    <cellStyle name="Heading 2 3 16" xfId="8408"/>
    <cellStyle name="Heading 2 3 17" xfId="8409"/>
    <cellStyle name="Heading 2 3 18" xfId="11524"/>
    <cellStyle name="Heading 2 3 19" xfId="6780"/>
    <cellStyle name="Heading 2 3 2" xfId="2603"/>
    <cellStyle name="Heading 2 3 2 10" xfId="18886"/>
    <cellStyle name="Heading 2 3 2 11" xfId="19865"/>
    <cellStyle name="Heading 2 3 2 12" xfId="20777"/>
    <cellStyle name="Heading 2 3 2 2" xfId="8410"/>
    <cellStyle name="Heading 2 3 2 3" xfId="11532"/>
    <cellStyle name="Heading 2 3 2 4" xfId="6800"/>
    <cellStyle name="Heading 2 3 2 5" xfId="12776"/>
    <cellStyle name="Heading 2 3 2 6" xfId="14081"/>
    <cellStyle name="Heading 2 3 2 7" xfId="15348"/>
    <cellStyle name="Heading 2 3 2 8" xfId="16601"/>
    <cellStyle name="Heading 2 3 2 9" xfId="17790"/>
    <cellStyle name="Heading 2 3 20" xfId="12766"/>
    <cellStyle name="Heading 2 3 21" xfId="14071"/>
    <cellStyle name="Heading 2 3 22" xfId="15338"/>
    <cellStyle name="Heading 2 3 23" xfId="16595"/>
    <cellStyle name="Heading 2 3 24" xfId="17775"/>
    <cellStyle name="Heading 2 3 25" xfId="18884"/>
    <cellStyle name="Heading 2 3 26" xfId="19863"/>
    <cellStyle name="Heading 2 3 27" xfId="20771"/>
    <cellStyle name="Heading 2 3 3" xfId="2604"/>
    <cellStyle name="Heading 2 3 3 10" xfId="18887"/>
    <cellStyle name="Heading 2 3 3 11" xfId="19866"/>
    <cellStyle name="Heading 2 3 3 12" xfId="20778"/>
    <cellStyle name="Heading 2 3 3 2" xfId="8411"/>
    <cellStyle name="Heading 2 3 3 3" xfId="11533"/>
    <cellStyle name="Heading 2 3 3 4" xfId="6801"/>
    <cellStyle name="Heading 2 3 3 5" xfId="12777"/>
    <cellStyle name="Heading 2 3 3 6" xfId="14082"/>
    <cellStyle name="Heading 2 3 3 7" xfId="15349"/>
    <cellStyle name="Heading 2 3 3 8" xfId="16602"/>
    <cellStyle name="Heading 2 3 3 9" xfId="17791"/>
    <cellStyle name="Heading 2 3 4" xfId="2605"/>
    <cellStyle name="Heading 2 3 4 10" xfId="18888"/>
    <cellStyle name="Heading 2 3 4 11" xfId="19867"/>
    <cellStyle name="Heading 2 3 4 12" xfId="20779"/>
    <cellStyle name="Heading 2 3 4 2" xfId="8412"/>
    <cellStyle name="Heading 2 3 4 3" xfId="11534"/>
    <cellStyle name="Heading 2 3 4 4" xfId="6802"/>
    <cellStyle name="Heading 2 3 4 5" xfId="12778"/>
    <cellStyle name="Heading 2 3 4 6" xfId="14083"/>
    <cellStyle name="Heading 2 3 4 7" xfId="15350"/>
    <cellStyle name="Heading 2 3 4 8" xfId="16603"/>
    <cellStyle name="Heading 2 3 4 9" xfId="17792"/>
    <cellStyle name="Heading 2 3 5" xfId="2606"/>
    <cellStyle name="Heading 2 3 5 10" xfId="18889"/>
    <cellStyle name="Heading 2 3 5 11" xfId="19868"/>
    <cellStyle name="Heading 2 3 5 12" xfId="20781"/>
    <cellStyle name="Heading 2 3 5 2" xfId="8413"/>
    <cellStyle name="Heading 2 3 5 3" xfId="11535"/>
    <cellStyle name="Heading 2 3 5 4" xfId="6803"/>
    <cellStyle name="Heading 2 3 5 5" xfId="12779"/>
    <cellStyle name="Heading 2 3 5 6" xfId="14084"/>
    <cellStyle name="Heading 2 3 5 7" xfId="15351"/>
    <cellStyle name="Heading 2 3 5 8" xfId="16604"/>
    <cellStyle name="Heading 2 3 5 9" xfId="17793"/>
    <cellStyle name="Heading 2 3 6" xfId="2607"/>
    <cellStyle name="Heading 2 3 6 10" xfId="18890"/>
    <cellStyle name="Heading 2 3 6 11" xfId="19869"/>
    <cellStyle name="Heading 2 3 6 12" xfId="20782"/>
    <cellStyle name="Heading 2 3 6 2" xfId="8414"/>
    <cellStyle name="Heading 2 3 6 3" xfId="11536"/>
    <cellStyle name="Heading 2 3 6 4" xfId="6804"/>
    <cellStyle name="Heading 2 3 6 5" xfId="12780"/>
    <cellStyle name="Heading 2 3 6 6" xfId="14085"/>
    <cellStyle name="Heading 2 3 6 7" xfId="15352"/>
    <cellStyle name="Heading 2 3 6 8" xfId="16605"/>
    <cellStyle name="Heading 2 3 6 9" xfId="17798"/>
    <cellStyle name="Heading 2 3 7" xfId="8401"/>
    <cellStyle name="Heading 2 3 8" xfId="8416"/>
    <cellStyle name="Heading 2 3 9" xfId="8417"/>
    <cellStyle name="Heading 2 4" xfId="2608"/>
    <cellStyle name="Heading 2 4 10" xfId="8419"/>
    <cellStyle name="Heading 2 4 11" xfId="8420"/>
    <cellStyle name="Heading 2 4 12" xfId="8421"/>
    <cellStyle name="Heading 2 4 13" xfId="8422"/>
    <cellStyle name="Heading 2 4 14" xfId="8423"/>
    <cellStyle name="Heading 2 4 15" xfId="8424"/>
    <cellStyle name="Heading 2 4 16" xfId="8425"/>
    <cellStyle name="Heading 2 4 17" xfId="8426"/>
    <cellStyle name="Heading 2 4 18" xfId="11540"/>
    <cellStyle name="Heading 2 4 19" xfId="6808"/>
    <cellStyle name="Heading 2 4 2" xfId="2609"/>
    <cellStyle name="Heading 2 4 2 10" xfId="18906"/>
    <cellStyle name="Heading 2 4 2 11" xfId="19881"/>
    <cellStyle name="Heading 2 4 2 12" xfId="20789"/>
    <cellStyle name="Heading 2 4 2 2" xfId="8427"/>
    <cellStyle name="Heading 2 4 2 3" xfId="11548"/>
    <cellStyle name="Heading 2 4 2 4" xfId="6837"/>
    <cellStyle name="Heading 2 4 2 5" xfId="12796"/>
    <cellStyle name="Heading 2 4 2 6" xfId="14101"/>
    <cellStyle name="Heading 2 4 2 7" xfId="15371"/>
    <cellStyle name="Heading 2 4 2 8" xfId="16623"/>
    <cellStyle name="Heading 2 4 2 9" xfId="17808"/>
    <cellStyle name="Heading 2 4 20" xfId="12782"/>
    <cellStyle name="Heading 2 4 21" xfId="14087"/>
    <cellStyle name="Heading 2 4 22" xfId="15356"/>
    <cellStyle name="Heading 2 4 23" xfId="16611"/>
    <cellStyle name="Heading 2 4 24" xfId="17800"/>
    <cellStyle name="Heading 2 4 25" xfId="18899"/>
    <cellStyle name="Heading 2 4 26" xfId="19875"/>
    <cellStyle name="Heading 2 4 27" xfId="20783"/>
    <cellStyle name="Heading 2 4 3" xfId="2610"/>
    <cellStyle name="Heading 2 4 3 10" xfId="18907"/>
    <cellStyle name="Heading 2 4 3 11" xfId="19882"/>
    <cellStyle name="Heading 2 4 3 12" xfId="20791"/>
    <cellStyle name="Heading 2 4 3 2" xfId="8428"/>
    <cellStyle name="Heading 2 4 3 3" xfId="11549"/>
    <cellStyle name="Heading 2 4 3 4" xfId="6838"/>
    <cellStyle name="Heading 2 4 3 5" xfId="12797"/>
    <cellStyle name="Heading 2 4 3 6" xfId="14102"/>
    <cellStyle name="Heading 2 4 3 7" xfId="15372"/>
    <cellStyle name="Heading 2 4 3 8" xfId="16624"/>
    <cellStyle name="Heading 2 4 3 9" xfId="17809"/>
    <cellStyle name="Heading 2 4 4" xfId="2611"/>
    <cellStyle name="Heading 2 4 4 10" xfId="18908"/>
    <cellStyle name="Heading 2 4 4 11" xfId="19883"/>
    <cellStyle name="Heading 2 4 4 12" xfId="20792"/>
    <cellStyle name="Heading 2 4 4 2" xfId="8429"/>
    <cellStyle name="Heading 2 4 4 3" xfId="11550"/>
    <cellStyle name="Heading 2 4 4 4" xfId="6842"/>
    <cellStyle name="Heading 2 4 4 5" xfId="12798"/>
    <cellStyle name="Heading 2 4 4 6" xfId="14103"/>
    <cellStyle name="Heading 2 4 4 7" xfId="15373"/>
    <cellStyle name="Heading 2 4 4 8" xfId="16625"/>
    <cellStyle name="Heading 2 4 4 9" xfId="17824"/>
    <cellStyle name="Heading 2 4 5" xfId="2612"/>
    <cellStyle name="Heading 2 4 5 10" xfId="18909"/>
    <cellStyle name="Heading 2 4 5 11" xfId="19884"/>
    <cellStyle name="Heading 2 4 5 12" xfId="20793"/>
    <cellStyle name="Heading 2 4 5 2" xfId="8430"/>
    <cellStyle name="Heading 2 4 5 3" xfId="11551"/>
    <cellStyle name="Heading 2 4 5 4" xfId="6850"/>
    <cellStyle name="Heading 2 4 5 5" xfId="12803"/>
    <cellStyle name="Heading 2 4 5 6" xfId="14108"/>
    <cellStyle name="Heading 2 4 5 7" xfId="15378"/>
    <cellStyle name="Heading 2 4 5 8" xfId="16627"/>
    <cellStyle name="Heading 2 4 5 9" xfId="17825"/>
    <cellStyle name="Heading 2 4 6" xfId="2613"/>
    <cellStyle name="Heading 2 4 6 10" xfId="18910"/>
    <cellStyle name="Heading 2 4 6 11" xfId="19886"/>
    <cellStyle name="Heading 2 4 6 12" xfId="20794"/>
    <cellStyle name="Heading 2 4 6 2" xfId="8431"/>
    <cellStyle name="Heading 2 4 6 3" xfId="11552"/>
    <cellStyle name="Heading 2 4 6 4" xfId="6851"/>
    <cellStyle name="Heading 2 4 6 5" xfId="12804"/>
    <cellStyle name="Heading 2 4 6 6" xfId="14109"/>
    <cellStyle name="Heading 2 4 6 7" xfId="15379"/>
    <cellStyle name="Heading 2 4 6 8" xfId="16628"/>
    <cellStyle name="Heading 2 4 6 9" xfId="17826"/>
    <cellStyle name="Heading 2 4 7" xfId="8418"/>
    <cellStyle name="Heading 2 4 8" xfId="8433"/>
    <cellStyle name="Heading 2 4 9" xfId="8434"/>
    <cellStyle name="Heading 2 5" xfId="2614"/>
    <cellStyle name="Heading 2 5 10" xfId="8436"/>
    <cellStyle name="Heading 2 5 11" xfId="8437"/>
    <cellStyle name="Heading 2 5 12" xfId="8438"/>
    <cellStyle name="Heading 2 5 13" xfId="8439"/>
    <cellStyle name="Heading 2 5 14" xfId="8440"/>
    <cellStyle name="Heading 2 5 15" xfId="8441"/>
    <cellStyle name="Heading 2 5 16" xfId="8442"/>
    <cellStyle name="Heading 2 5 17" xfId="11556"/>
    <cellStyle name="Heading 2 5 18" xfId="6865"/>
    <cellStyle name="Heading 2 5 19" xfId="12809"/>
    <cellStyle name="Heading 2 5 2" xfId="2615"/>
    <cellStyle name="Heading 2 5 2 10" xfId="18920"/>
    <cellStyle name="Heading 2 5 2 11" xfId="19907"/>
    <cellStyle name="Heading 2 5 2 12" xfId="20801"/>
    <cellStyle name="Heading 2 5 2 2" xfId="8443"/>
    <cellStyle name="Heading 2 5 2 3" xfId="11562"/>
    <cellStyle name="Heading 2 5 2 4" xfId="6885"/>
    <cellStyle name="Heading 2 5 2 5" xfId="12818"/>
    <cellStyle name="Heading 2 5 2 6" xfId="14124"/>
    <cellStyle name="Heading 2 5 2 7" xfId="15391"/>
    <cellStyle name="Heading 2 5 2 8" xfId="16653"/>
    <cellStyle name="Heading 2 5 2 9" xfId="17833"/>
    <cellStyle name="Heading 2 5 20" xfId="14114"/>
    <cellStyle name="Heading 2 5 21" xfId="15384"/>
    <cellStyle name="Heading 2 5 22" xfId="16631"/>
    <cellStyle name="Heading 2 5 23" xfId="17830"/>
    <cellStyle name="Heading 2 5 24" xfId="18911"/>
    <cellStyle name="Heading 2 5 25" xfId="19888"/>
    <cellStyle name="Heading 2 5 26" xfId="20799"/>
    <cellStyle name="Heading 2 5 3" xfId="2616"/>
    <cellStyle name="Heading 2 5 3 10" xfId="18921"/>
    <cellStyle name="Heading 2 5 3 11" xfId="19908"/>
    <cellStyle name="Heading 2 5 3 12" xfId="20802"/>
    <cellStyle name="Heading 2 5 3 2" xfId="8444"/>
    <cellStyle name="Heading 2 5 3 3" xfId="11563"/>
    <cellStyle name="Heading 2 5 3 4" xfId="6926"/>
    <cellStyle name="Heading 2 5 3 5" xfId="12819"/>
    <cellStyle name="Heading 2 5 3 6" xfId="14125"/>
    <cellStyle name="Heading 2 5 3 7" xfId="15392"/>
    <cellStyle name="Heading 2 5 3 8" xfId="16654"/>
    <cellStyle name="Heading 2 5 3 9" xfId="17834"/>
    <cellStyle name="Heading 2 5 4" xfId="2617"/>
    <cellStyle name="Heading 2 5 4 10" xfId="18922"/>
    <cellStyle name="Heading 2 5 4 11" xfId="19909"/>
    <cellStyle name="Heading 2 5 4 12" xfId="20803"/>
    <cellStyle name="Heading 2 5 4 2" xfId="8445"/>
    <cellStyle name="Heading 2 5 4 3" xfId="11564"/>
    <cellStyle name="Heading 2 5 4 4" xfId="6943"/>
    <cellStyle name="Heading 2 5 4 5" xfId="12834"/>
    <cellStyle name="Heading 2 5 4 6" xfId="14140"/>
    <cellStyle name="Heading 2 5 4 7" xfId="15407"/>
    <cellStyle name="Heading 2 5 4 8" xfId="16655"/>
    <cellStyle name="Heading 2 5 4 9" xfId="17835"/>
    <cellStyle name="Heading 2 5 5" xfId="2618"/>
    <cellStyle name="Heading 2 5 5 10" xfId="18923"/>
    <cellStyle name="Heading 2 5 5 11" xfId="19910"/>
    <cellStyle name="Heading 2 5 5 12" xfId="20808"/>
    <cellStyle name="Heading 2 5 5 2" xfId="8446"/>
    <cellStyle name="Heading 2 5 5 3" xfId="11565"/>
    <cellStyle name="Heading 2 5 5 4" xfId="6958"/>
    <cellStyle name="Heading 2 5 5 5" xfId="12835"/>
    <cellStyle name="Heading 2 5 5 6" xfId="14141"/>
    <cellStyle name="Heading 2 5 5 7" xfId="15408"/>
    <cellStyle name="Heading 2 5 5 8" xfId="16656"/>
    <cellStyle name="Heading 2 5 5 9" xfId="17836"/>
    <cellStyle name="Heading 2 5 6" xfId="8435"/>
    <cellStyle name="Heading 2 5 7" xfId="8448"/>
    <cellStyle name="Heading 2 5 8" xfId="8449"/>
    <cellStyle name="Heading 2 5 9" xfId="8450"/>
    <cellStyle name="Heading 2 6" xfId="2619"/>
    <cellStyle name="Heading 2 6 10" xfId="8452"/>
    <cellStyle name="Heading 2 6 11" xfId="8453"/>
    <cellStyle name="Heading 2 6 12" xfId="8454"/>
    <cellStyle name="Heading 2 6 13" xfId="8455"/>
    <cellStyle name="Heading 2 6 14" xfId="8456"/>
    <cellStyle name="Heading 2 6 15" xfId="8457"/>
    <cellStyle name="Heading 2 6 16" xfId="8458"/>
    <cellStyle name="Heading 2 6 17" xfId="11569"/>
    <cellStyle name="Heading 2 6 18" xfId="7065"/>
    <cellStyle name="Heading 2 6 19" xfId="12838"/>
    <cellStyle name="Heading 2 6 2" xfId="2620"/>
    <cellStyle name="Heading 2 6 2 10" xfId="18938"/>
    <cellStyle name="Heading 2 6 2 11" xfId="19914"/>
    <cellStyle name="Heading 2 6 2 12" xfId="20824"/>
    <cellStyle name="Heading 2 6 2 2" xfId="8459"/>
    <cellStyle name="Heading 2 6 2 3" xfId="11574"/>
    <cellStyle name="Heading 2 6 2 4" xfId="7246"/>
    <cellStyle name="Heading 2 6 2 5" xfId="12844"/>
    <cellStyle name="Heading 2 6 2 6" xfId="14151"/>
    <cellStyle name="Heading 2 6 2 7" xfId="15417"/>
    <cellStyle name="Heading 2 6 2 8" xfId="16665"/>
    <cellStyle name="Heading 2 6 2 9" xfId="17845"/>
    <cellStyle name="Heading 2 6 20" xfId="14145"/>
    <cellStyle name="Heading 2 6 21" xfId="15411"/>
    <cellStyle name="Heading 2 6 22" xfId="16662"/>
    <cellStyle name="Heading 2 6 23" xfId="17838"/>
    <cellStyle name="Heading 2 6 24" xfId="18931"/>
    <cellStyle name="Heading 2 6 25" xfId="19912"/>
    <cellStyle name="Heading 2 6 26" xfId="20823"/>
    <cellStyle name="Heading 2 6 3" xfId="2621"/>
    <cellStyle name="Heading 2 6 3 10" xfId="18939"/>
    <cellStyle name="Heading 2 6 3 11" xfId="19915"/>
    <cellStyle name="Heading 2 6 3 12" xfId="20826"/>
    <cellStyle name="Heading 2 6 3 2" xfId="8460"/>
    <cellStyle name="Heading 2 6 3 3" xfId="11575"/>
    <cellStyle name="Heading 2 6 3 4" xfId="7263"/>
    <cellStyle name="Heading 2 6 3 5" xfId="12845"/>
    <cellStyle name="Heading 2 6 3 6" xfId="14152"/>
    <cellStyle name="Heading 2 6 3 7" xfId="15418"/>
    <cellStyle name="Heading 2 6 3 8" xfId="16666"/>
    <cellStyle name="Heading 2 6 3 9" xfId="17846"/>
    <cellStyle name="Heading 2 6 4" xfId="2622"/>
    <cellStyle name="Heading 2 6 4 10" xfId="18940"/>
    <cellStyle name="Heading 2 6 4 11" xfId="19916"/>
    <cellStyle name="Heading 2 6 4 12" xfId="20827"/>
    <cellStyle name="Heading 2 6 4 2" xfId="8461"/>
    <cellStyle name="Heading 2 6 4 3" xfId="11576"/>
    <cellStyle name="Heading 2 6 4 4" xfId="7278"/>
    <cellStyle name="Heading 2 6 4 5" xfId="12846"/>
    <cellStyle name="Heading 2 6 4 6" xfId="14153"/>
    <cellStyle name="Heading 2 6 4 7" xfId="15419"/>
    <cellStyle name="Heading 2 6 4 8" xfId="16667"/>
    <cellStyle name="Heading 2 6 4 9" xfId="17847"/>
    <cellStyle name="Heading 2 6 5" xfId="2623"/>
    <cellStyle name="Heading 2 6 5 10" xfId="18941"/>
    <cellStyle name="Heading 2 6 5 11" xfId="19917"/>
    <cellStyle name="Heading 2 6 5 12" xfId="20828"/>
    <cellStyle name="Heading 2 6 5 2" xfId="8462"/>
    <cellStyle name="Heading 2 6 5 3" xfId="11577"/>
    <cellStyle name="Heading 2 6 5 4" xfId="7294"/>
    <cellStyle name="Heading 2 6 5 5" xfId="12847"/>
    <cellStyle name="Heading 2 6 5 6" xfId="14154"/>
    <cellStyle name="Heading 2 6 5 7" xfId="15420"/>
    <cellStyle name="Heading 2 6 5 8" xfId="16668"/>
    <cellStyle name="Heading 2 6 5 9" xfId="17848"/>
    <cellStyle name="Heading 2 6 6" xfId="8451"/>
    <cellStyle name="Heading 2 6 7" xfId="8464"/>
    <cellStyle name="Heading 2 6 8" xfId="8465"/>
    <cellStyle name="Heading 2 6 9" xfId="8466"/>
    <cellStyle name="Heading 2 7" xfId="2624"/>
    <cellStyle name="Heading 2 7 10" xfId="18957"/>
    <cellStyle name="Heading 2 7 11" xfId="19919"/>
    <cellStyle name="Heading 2 7 12" xfId="20829"/>
    <cellStyle name="Heading 2 7 2" xfId="8467"/>
    <cellStyle name="Heading 2 7 3" xfId="11580"/>
    <cellStyle name="Heading 2 7 4" xfId="7398"/>
    <cellStyle name="Heading 2 7 5" xfId="12852"/>
    <cellStyle name="Heading 2 7 6" xfId="14156"/>
    <cellStyle name="Heading 2 7 7" xfId="15424"/>
    <cellStyle name="Heading 2 7 8" xfId="16672"/>
    <cellStyle name="Heading 2 7 9" xfId="17851"/>
    <cellStyle name="Heading 2 8" xfId="2625"/>
    <cellStyle name="Heading 2 8 10" xfId="18958"/>
    <cellStyle name="Heading 2 8 11" xfId="19920"/>
    <cellStyle name="Heading 2 8 12" xfId="20830"/>
    <cellStyle name="Heading 2 8 2" xfId="8468"/>
    <cellStyle name="Heading 2 8 3" xfId="11581"/>
    <cellStyle name="Heading 2 8 4" xfId="7416"/>
    <cellStyle name="Heading 2 8 5" xfId="12853"/>
    <cellStyle name="Heading 2 8 6" xfId="14157"/>
    <cellStyle name="Heading 2 8 7" xfId="15425"/>
    <cellStyle name="Heading 2 8 8" xfId="16673"/>
    <cellStyle name="Heading 2 8 9" xfId="17852"/>
    <cellStyle name="Heading 2 9" xfId="2626"/>
    <cellStyle name="Heading 2 9 10" xfId="18959"/>
    <cellStyle name="Heading 2 9 11" xfId="19921"/>
    <cellStyle name="Heading 2 9 12" xfId="20831"/>
    <cellStyle name="Heading 2 9 2" xfId="8469"/>
    <cellStyle name="Heading 2 9 3" xfId="11582"/>
    <cellStyle name="Heading 2 9 4" xfId="7457"/>
    <cellStyle name="Heading 2 9 5" xfId="12855"/>
    <cellStyle name="Heading 2 9 6" xfId="14159"/>
    <cellStyle name="Heading 2 9 7" xfId="15427"/>
    <cellStyle name="Heading 2 9 8" xfId="16674"/>
    <cellStyle name="Heading 2 9 9" xfId="17853"/>
    <cellStyle name="Heading 3" xfId="31992" builtinId="18" customBuiltin="1"/>
    <cellStyle name="Heading 3 10" xfId="2627"/>
    <cellStyle name="Heading 3 10 10" xfId="18960"/>
    <cellStyle name="Heading 3 10 11" xfId="19922"/>
    <cellStyle name="Heading 3 10 12" xfId="20832"/>
    <cellStyle name="Heading 3 10 2" xfId="8470"/>
    <cellStyle name="Heading 3 10 3" xfId="11583"/>
    <cellStyle name="Heading 3 10 4" xfId="7474"/>
    <cellStyle name="Heading 3 10 5" xfId="12856"/>
    <cellStyle name="Heading 3 10 6" xfId="14160"/>
    <cellStyle name="Heading 3 10 7" xfId="15428"/>
    <cellStyle name="Heading 3 10 8" xfId="16675"/>
    <cellStyle name="Heading 3 10 9" xfId="17854"/>
    <cellStyle name="Heading 3 11" xfId="2628"/>
    <cellStyle name="Heading 3 11 10" xfId="18961"/>
    <cellStyle name="Heading 3 11 11" xfId="19923"/>
    <cellStyle name="Heading 3 11 12" xfId="20833"/>
    <cellStyle name="Heading 3 11 2" xfId="8471"/>
    <cellStyle name="Heading 3 11 3" xfId="11584"/>
    <cellStyle name="Heading 3 11 4" xfId="7489"/>
    <cellStyle name="Heading 3 11 5" xfId="12857"/>
    <cellStyle name="Heading 3 11 6" xfId="14161"/>
    <cellStyle name="Heading 3 11 7" xfId="15429"/>
    <cellStyle name="Heading 3 11 8" xfId="16676"/>
    <cellStyle name="Heading 3 11 9" xfId="17855"/>
    <cellStyle name="Heading 3 12" xfId="2629"/>
    <cellStyle name="Heading 3 12 10" xfId="18962"/>
    <cellStyle name="Heading 3 12 11" xfId="19924"/>
    <cellStyle name="Heading 3 12 12" xfId="20834"/>
    <cellStyle name="Heading 3 12 2" xfId="8472"/>
    <cellStyle name="Heading 3 12 3" xfId="11585"/>
    <cellStyle name="Heading 3 12 4" xfId="7505"/>
    <cellStyle name="Heading 3 12 5" xfId="12858"/>
    <cellStyle name="Heading 3 12 6" xfId="14162"/>
    <cellStyle name="Heading 3 12 7" xfId="15430"/>
    <cellStyle name="Heading 3 12 8" xfId="16677"/>
    <cellStyle name="Heading 3 12 9" xfId="17856"/>
    <cellStyle name="Heading 3 13" xfId="2630"/>
    <cellStyle name="Heading 3 13 10" xfId="18964"/>
    <cellStyle name="Heading 3 13 11" xfId="19925"/>
    <cellStyle name="Heading 3 13 12" xfId="20835"/>
    <cellStyle name="Heading 3 13 2" xfId="8473"/>
    <cellStyle name="Heading 3 13 3" xfId="11586"/>
    <cellStyle name="Heading 3 13 4" xfId="7523"/>
    <cellStyle name="Heading 3 13 5" xfId="12859"/>
    <cellStyle name="Heading 3 13 6" xfId="14163"/>
    <cellStyle name="Heading 3 13 7" xfId="15431"/>
    <cellStyle name="Heading 3 13 8" xfId="16678"/>
    <cellStyle name="Heading 3 13 9" xfId="17857"/>
    <cellStyle name="Heading 3 14" xfId="2631"/>
    <cellStyle name="Heading 3 14 10" xfId="18965"/>
    <cellStyle name="Heading 3 14 11" xfId="19926"/>
    <cellStyle name="Heading 3 14 12" xfId="20837"/>
    <cellStyle name="Heading 3 14 2" xfId="8474"/>
    <cellStyle name="Heading 3 14 3" xfId="11587"/>
    <cellStyle name="Heading 3 14 4" xfId="7564"/>
    <cellStyle name="Heading 3 14 5" xfId="12860"/>
    <cellStyle name="Heading 3 14 6" xfId="14164"/>
    <cellStyle name="Heading 3 14 7" xfId="15432"/>
    <cellStyle name="Heading 3 14 8" xfId="16679"/>
    <cellStyle name="Heading 3 14 9" xfId="17858"/>
    <cellStyle name="Heading 3 15" xfId="2632"/>
    <cellStyle name="Heading 3 15 10" xfId="18966"/>
    <cellStyle name="Heading 3 15 11" xfId="19927"/>
    <cellStyle name="Heading 3 15 12" xfId="20838"/>
    <cellStyle name="Heading 3 15 2" xfId="8475"/>
    <cellStyle name="Heading 3 15 3" xfId="11588"/>
    <cellStyle name="Heading 3 15 4" xfId="7581"/>
    <cellStyle name="Heading 3 15 5" xfId="12861"/>
    <cellStyle name="Heading 3 15 6" xfId="14165"/>
    <cellStyle name="Heading 3 15 7" xfId="15433"/>
    <cellStyle name="Heading 3 15 8" xfId="16680"/>
    <cellStyle name="Heading 3 15 9" xfId="17859"/>
    <cellStyle name="Heading 3 16" xfId="2633"/>
    <cellStyle name="Heading 3 16 10" xfId="18967"/>
    <cellStyle name="Heading 3 16 11" xfId="19928"/>
    <cellStyle name="Heading 3 16 12" xfId="20839"/>
    <cellStyle name="Heading 3 16 2" xfId="8476"/>
    <cellStyle name="Heading 3 16 3" xfId="11589"/>
    <cellStyle name="Heading 3 16 4" xfId="7596"/>
    <cellStyle name="Heading 3 16 5" xfId="12862"/>
    <cellStyle name="Heading 3 16 6" xfId="14166"/>
    <cellStyle name="Heading 3 16 7" xfId="15434"/>
    <cellStyle name="Heading 3 16 8" xfId="16681"/>
    <cellStyle name="Heading 3 16 9" xfId="17860"/>
    <cellStyle name="Heading 3 17" xfId="2634"/>
    <cellStyle name="Heading 3 17 10" xfId="18968"/>
    <cellStyle name="Heading 3 17 11" xfId="19929"/>
    <cellStyle name="Heading 3 17 12" xfId="20840"/>
    <cellStyle name="Heading 3 17 2" xfId="8477"/>
    <cellStyle name="Heading 3 17 3" xfId="11590"/>
    <cellStyle name="Heading 3 17 4" xfId="7612"/>
    <cellStyle name="Heading 3 17 5" xfId="12863"/>
    <cellStyle name="Heading 3 17 6" xfId="14167"/>
    <cellStyle name="Heading 3 17 7" xfId="15435"/>
    <cellStyle name="Heading 3 17 8" xfId="16682"/>
    <cellStyle name="Heading 3 17 9" xfId="17861"/>
    <cellStyle name="Heading 3 18" xfId="2635"/>
    <cellStyle name="Heading 3 18 10" xfId="18969"/>
    <cellStyle name="Heading 3 18 11" xfId="19930"/>
    <cellStyle name="Heading 3 18 12" xfId="20841"/>
    <cellStyle name="Heading 3 18 2" xfId="8478"/>
    <cellStyle name="Heading 3 18 3" xfId="11591"/>
    <cellStyle name="Heading 3 18 4" xfId="7630"/>
    <cellStyle name="Heading 3 18 5" xfId="12864"/>
    <cellStyle name="Heading 3 18 6" xfId="14168"/>
    <cellStyle name="Heading 3 18 7" xfId="15436"/>
    <cellStyle name="Heading 3 18 8" xfId="16684"/>
    <cellStyle name="Heading 3 18 9" xfId="17862"/>
    <cellStyle name="Heading 3 19" xfId="2636"/>
    <cellStyle name="Heading 3 19 10" xfId="18970"/>
    <cellStyle name="Heading 3 19 11" xfId="19932"/>
    <cellStyle name="Heading 3 19 12" xfId="20842"/>
    <cellStyle name="Heading 3 19 2" xfId="8479"/>
    <cellStyle name="Heading 3 19 3" xfId="11592"/>
    <cellStyle name="Heading 3 19 4" xfId="7671"/>
    <cellStyle name="Heading 3 19 5" xfId="12865"/>
    <cellStyle name="Heading 3 19 6" xfId="14169"/>
    <cellStyle name="Heading 3 19 7" xfId="15437"/>
    <cellStyle name="Heading 3 19 8" xfId="16685"/>
    <cellStyle name="Heading 3 19 9" xfId="17864"/>
    <cellStyle name="Heading 3 2" xfId="2637"/>
    <cellStyle name="Heading 3 2 10" xfId="8480"/>
    <cellStyle name="Heading 3 2 11" xfId="8482"/>
    <cellStyle name="Heading 3 2 12" xfId="8483"/>
    <cellStyle name="Heading 3 2 13" xfId="8484"/>
    <cellStyle name="Heading 3 2 14" xfId="8485"/>
    <cellStyle name="Heading 3 2 15" xfId="8486"/>
    <cellStyle name="Heading 3 2 16" xfId="8487"/>
    <cellStyle name="Heading 3 2 17" xfId="8488"/>
    <cellStyle name="Heading 3 2 18" xfId="8489"/>
    <cellStyle name="Heading 3 2 19" xfId="8490"/>
    <cellStyle name="Heading 3 2 2" xfId="2638"/>
    <cellStyle name="Heading 3 2 2 10" xfId="18977"/>
    <cellStyle name="Heading 3 2 2 11" xfId="19934"/>
    <cellStyle name="Heading 3 2 2 12" xfId="20845"/>
    <cellStyle name="Heading 3 2 2 2" xfId="8491"/>
    <cellStyle name="Heading 3 2 2 3" xfId="11604"/>
    <cellStyle name="Heading 3 2 2 4" xfId="8108"/>
    <cellStyle name="Heading 3 2 2 5" xfId="12878"/>
    <cellStyle name="Heading 3 2 2 6" xfId="14181"/>
    <cellStyle name="Heading 3 2 2 7" xfId="15447"/>
    <cellStyle name="Heading 3 2 2 8" xfId="16694"/>
    <cellStyle name="Heading 3 2 2 9" xfId="17883"/>
    <cellStyle name="Heading 3 2 20" xfId="8492"/>
    <cellStyle name="Heading 3 2 21" xfId="11593"/>
    <cellStyle name="Heading 3 2 22" xfId="7688"/>
    <cellStyle name="Heading 3 2 23" xfId="12866"/>
    <cellStyle name="Heading 3 2 24" xfId="14170"/>
    <cellStyle name="Heading 3 2 25" xfId="15438"/>
    <cellStyle name="Heading 3 2 26" xfId="16686"/>
    <cellStyle name="Heading 3 2 27" xfId="17865"/>
    <cellStyle name="Heading 3 2 28" xfId="18971"/>
    <cellStyle name="Heading 3 2 29" xfId="19933"/>
    <cellStyle name="Heading 3 2 3" xfId="2639"/>
    <cellStyle name="Heading 3 2 3 10" xfId="18978"/>
    <cellStyle name="Heading 3 2 3 11" xfId="19936"/>
    <cellStyle name="Heading 3 2 3 12" xfId="20846"/>
    <cellStyle name="Heading 3 2 3 2" xfId="8493"/>
    <cellStyle name="Heading 3 2 3 3" xfId="11606"/>
    <cellStyle name="Heading 3 2 3 4" xfId="8139"/>
    <cellStyle name="Heading 3 2 3 5" xfId="12880"/>
    <cellStyle name="Heading 3 2 3 6" xfId="14183"/>
    <cellStyle name="Heading 3 2 3 7" xfId="15449"/>
    <cellStyle name="Heading 3 2 3 8" xfId="16696"/>
    <cellStyle name="Heading 3 2 3 9" xfId="17885"/>
    <cellStyle name="Heading 3 2 30" xfId="20843"/>
    <cellStyle name="Heading 3 2 4" xfId="2640"/>
    <cellStyle name="Heading 3 2 4 10" xfId="18979"/>
    <cellStyle name="Heading 3 2 4 11" xfId="19937"/>
    <cellStyle name="Heading 3 2 4 12" xfId="20847"/>
    <cellStyle name="Heading 3 2 4 2" xfId="8494"/>
    <cellStyle name="Heading 3 2 4 3" xfId="11607"/>
    <cellStyle name="Heading 3 2 4 4" xfId="8160"/>
    <cellStyle name="Heading 3 2 4 5" xfId="12881"/>
    <cellStyle name="Heading 3 2 4 6" xfId="14184"/>
    <cellStyle name="Heading 3 2 4 7" xfId="15450"/>
    <cellStyle name="Heading 3 2 4 8" xfId="16697"/>
    <cellStyle name="Heading 3 2 4 9" xfId="17886"/>
    <cellStyle name="Heading 3 2 5" xfId="2641"/>
    <cellStyle name="Heading 3 2 5 10" xfId="18980"/>
    <cellStyle name="Heading 3 2 5 11" xfId="19938"/>
    <cellStyle name="Heading 3 2 5 12" xfId="20848"/>
    <cellStyle name="Heading 3 2 5 2" xfId="8495"/>
    <cellStyle name="Heading 3 2 5 3" xfId="11608"/>
    <cellStyle name="Heading 3 2 5 4" xfId="8201"/>
    <cellStyle name="Heading 3 2 5 5" xfId="12883"/>
    <cellStyle name="Heading 3 2 5 6" xfId="14186"/>
    <cellStyle name="Heading 3 2 5 7" xfId="15452"/>
    <cellStyle name="Heading 3 2 5 8" xfId="16698"/>
    <cellStyle name="Heading 3 2 5 9" xfId="17888"/>
    <cellStyle name="Heading 3 2 6" xfId="2642"/>
    <cellStyle name="Heading 3 2 6 10" xfId="18981"/>
    <cellStyle name="Heading 3 2 6 11" xfId="19939"/>
    <cellStyle name="Heading 3 2 6 12" xfId="20849"/>
    <cellStyle name="Heading 3 2 6 2" xfId="8496"/>
    <cellStyle name="Heading 3 2 6 3" xfId="11609"/>
    <cellStyle name="Heading 3 2 6 4" xfId="8218"/>
    <cellStyle name="Heading 3 2 6 5" xfId="12884"/>
    <cellStyle name="Heading 3 2 6 6" xfId="14187"/>
    <cellStyle name="Heading 3 2 6 7" xfId="15453"/>
    <cellStyle name="Heading 3 2 6 8" xfId="16699"/>
    <cellStyle name="Heading 3 2 6 9" xfId="17889"/>
    <cellStyle name="Heading 3 2 7" xfId="2643"/>
    <cellStyle name="Heading 3 2 7 10" xfId="18982"/>
    <cellStyle name="Heading 3 2 7 11" xfId="19940"/>
    <cellStyle name="Heading 3 2 7 12" xfId="20850"/>
    <cellStyle name="Heading 3 2 7 2" xfId="8497"/>
    <cellStyle name="Heading 3 2 7 3" xfId="11610"/>
    <cellStyle name="Heading 3 2 7 4" xfId="8233"/>
    <cellStyle name="Heading 3 2 7 5" xfId="12885"/>
    <cellStyle name="Heading 3 2 7 6" xfId="14188"/>
    <cellStyle name="Heading 3 2 7 7" xfId="15454"/>
    <cellStyle name="Heading 3 2 7 8" xfId="16700"/>
    <cellStyle name="Heading 3 2 7 9" xfId="17890"/>
    <cellStyle name="Heading 3 2 8" xfId="2644"/>
    <cellStyle name="Heading 3 2 8 10" xfId="18983"/>
    <cellStyle name="Heading 3 2 8 11" xfId="19941"/>
    <cellStyle name="Heading 3 2 8 12" xfId="20851"/>
    <cellStyle name="Heading 3 2 8 2" xfId="8498"/>
    <cellStyle name="Heading 3 2 8 3" xfId="11611"/>
    <cellStyle name="Heading 3 2 8 4" xfId="8249"/>
    <cellStyle name="Heading 3 2 8 5" xfId="12886"/>
    <cellStyle name="Heading 3 2 8 6" xfId="14189"/>
    <cellStyle name="Heading 3 2 8 7" xfId="15455"/>
    <cellStyle name="Heading 3 2 8 8" xfId="16701"/>
    <cellStyle name="Heading 3 2 8 9" xfId="17892"/>
    <cellStyle name="Heading 3 2 9" xfId="2645"/>
    <cellStyle name="Heading 3 2 9 10" xfId="18984"/>
    <cellStyle name="Heading 3 2 9 11" xfId="19942"/>
    <cellStyle name="Heading 3 2 9 12" xfId="20852"/>
    <cellStyle name="Heading 3 2 9 2" xfId="8499"/>
    <cellStyle name="Heading 3 2 9 3" xfId="11612"/>
    <cellStyle name="Heading 3 2 9 4" xfId="8267"/>
    <cellStyle name="Heading 3 2 9 5" xfId="12887"/>
    <cellStyle name="Heading 3 2 9 6" xfId="14190"/>
    <cellStyle name="Heading 3 2 9 7" xfId="15456"/>
    <cellStyle name="Heading 3 2 9 8" xfId="16702"/>
    <cellStyle name="Heading 3 2 9 9" xfId="17893"/>
    <cellStyle name="Heading 3 20" xfId="2646"/>
    <cellStyle name="Heading 3 20 10" xfId="18986"/>
    <cellStyle name="Heading 3 20 11" xfId="19944"/>
    <cellStyle name="Heading 3 20 12" xfId="20854"/>
    <cellStyle name="Heading 3 20 2" xfId="8500"/>
    <cellStyle name="Heading 3 20 3" xfId="11613"/>
    <cellStyle name="Heading 3 20 4" xfId="8308"/>
    <cellStyle name="Heading 3 20 5" xfId="12888"/>
    <cellStyle name="Heading 3 20 6" xfId="14191"/>
    <cellStyle name="Heading 3 20 7" xfId="15457"/>
    <cellStyle name="Heading 3 20 8" xfId="16703"/>
    <cellStyle name="Heading 3 20 9" xfId="17894"/>
    <cellStyle name="Heading 3 21" xfId="2647"/>
    <cellStyle name="Heading 3 21 10" xfId="18987"/>
    <cellStyle name="Heading 3 21 11" xfId="19945"/>
    <cellStyle name="Heading 3 21 12" xfId="20855"/>
    <cellStyle name="Heading 3 21 2" xfId="8501"/>
    <cellStyle name="Heading 3 21 3" xfId="11614"/>
    <cellStyle name="Heading 3 21 4" xfId="8325"/>
    <cellStyle name="Heading 3 21 5" xfId="12889"/>
    <cellStyle name="Heading 3 21 6" xfId="14192"/>
    <cellStyle name="Heading 3 21 7" xfId="15458"/>
    <cellStyle name="Heading 3 21 8" xfId="16705"/>
    <cellStyle name="Heading 3 21 9" xfId="17895"/>
    <cellStyle name="Heading 3 22" xfId="2648"/>
    <cellStyle name="Heading 3 22 10" xfId="18988"/>
    <cellStyle name="Heading 3 22 11" xfId="19946"/>
    <cellStyle name="Heading 3 22 12" xfId="20856"/>
    <cellStyle name="Heading 3 22 2" xfId="8502"/>
    <cellStyle name="Heading 3 22 3" xfId="11615"/>
    <cellStyle name="Heading 3 22 4" xfId="8340"/>
    <cellStyle name="Heading 3 22 5" xfId="12890"/>
    <cellStyle name="Heading 3 22 6" xfId="14193"/>
    <cellStyle name="Heading 3 22 7" xfId="15459"/>
    <cellStyle name="Heading 3 22 8" xfId="16706"/>
    <cellStyle name="Heading 3 22 9" xfId="17896"/>
    <cellStyle name="Heading 3 23" xfId="2649"/>
    <cellStyle name="Heading 3 23 10" xfId="18990"/>
    <cellStyle name="Heading 3 23 11" xfId="19947"/>
    <cellStyle name="Heading 3 23 12" xfId="20857"/>
    <cellStyle name="Heading 3 23 2" xfId="8503"/>
    <cellStyle name="Heading 3 23 3" xfId="11616"/>
    <cellStyle name="Heading 3 23 4" xfId="8356"/>
    <cellStyle name="Heading 3 23 5" xfId="12891"/>
    <cellStyle name="Heading 3 23 6" xfId="14194"/>
    <cellStyle name="Heading 3 23 7" xfId="15460"/>
    <cellStyle name="Heading 3 23 8" xfId="16720"/>
    <cellStyle name="Heading 3 23 9" xfId="17897"/>
    <cellStyle name="Heading 3 24" xfId="2650"/>
    <cellStyle name="Heading 3 24 10" xfId="18991"/>
    <cellStyle name="Heading 3 24 11" xfId="19961"/>
    <cellStyle name="Heading 3 24 12" xfId="20858"/>
    <cellStyle name="Heading 3 24 2" xfId="8504"/>
    <cellStyle name="Heading 3 24 3" xfId="11617"/>
    <cellStyle name="Heading 3 24 4" xfId="8374"/>
    <cellStyle name="Heading 3 24 5" xfId="12892"/>
    <cellStyle name="Heading 3 24 6" xfId="14195"/>
    <cellStyle name="Heading 3 24 7" xfId="15461"/>
    <cellStyle name="Heading 3 24 8" xfId="16721"/>
    <cellStyle name="Heading 3 24 9" xfId="17898"/>
    <cellStyle name="Heading 3 25" xfId="2651"/>
    <cellStyle name="Heading 3 25 10" xfId="18992"/>
    <cellStyle name="Heading 3 25 11" xfId="19962"/>
    <cellStyle name="Heading 3 25 12" xfId="20860"/>
    <cellStyle name="Heading 3 25 2" xfId="8505"/>
    <cellStyle name="Heading 3 25 3" xfId="11618"/>
    <cellStyle name="Heading 3 25 4" xfId="8432"/>
    <cellStyle name="Heading 3 25 5" xfId="12894"/>
    <cellStyle name="Heading 3 25 6" xfId="14197"/>
    <cellStyle name="Heading 3 25 7" xfId="15463"/>
    <cellStyle name="Heading 3 25 8" xfId="16722"/>
    <cellStyle name="Heading 3 25 9" xfId="17899"/>
    <cellStyle name="Heading 3 26" xfId="2652"/>
    <cellStyle name="Heading 3 26 10" xfId="18993"/>
    <cellStyle name="Heading 3 26 11" xfId="19963"/>
    <cellStyle name="Heading 3 26 12" xfId="20861"/>
    <cellStyle name="Heading 3 26 2" xfId="8506"/>
    <cellStyle name="Heading 3 26 3" xfId="11619"/>
    <cellStyle name="Heading 3 26 4" xfId="8447"/>
    <cellStyle name="Heading 3 26 5" xfId="12895"/>
    <cellStyle name="Heading 3 26 6" xfId="14198"/>
    <cellStyle name="Heading 3 26 7" xfId="15464"/>
    <cellStyle name="Heading 3 26 8" xfId="16723"/>
    <cellStyle name="Heading 3 26 9" xfId="17900"/>
    <cellStyle name="Heading 3 27" xfId="2653"/>
    <cellStyle name="Heading 3 27 10" xfId="18994"/>
    <cellStyle name="Heading 3 27 11" xfId="19964"/>
    <cellStyle name="Heading 3 27 12" xfId="20862"/>
    <cellStyle name="Heading 3 27 2" xfId="8507"/>
    <cellStyle name="Heading 3 27 3" xfId="11620"/>
    <cellStyle name="Heading 3 27 4" xfId="8463"/>
    <cellStyle name="Heading 3 27 5" xfId="12909"/>
    <cellStyle name="Heading 3 27 6" xfId="14212"/>
    <cellStyle name="Heading 3 27 7" xfId="15478"/>
    <cellStyle name="Heading 3 27 8" xfId="16724"/>
    <cellStyle name="Heading 3 27 9" xfId="17901"/>
    <cellStyle name="Heading 3 28" xfId="24823"/>
    <cellStyle name="Heading 3 3" xfId="2654"/>
    <cellStyle name="Heading 3 3 10" xfId="8509"/>
    <cellStyle name="Heading 3 3 11" xfId="8510"/>
    <cellStyle name="Heading 3 3 12" xfId="8511"/>
    <cellStyle name="Heading 3 3 13" xfId="8512"/>
    <cellStyle name="Heading 3 3 14" xfId="8513"/>
    <cellStyle name="Heading 3 3 15" xfId="8514"/>
    <cellStyle name="Heading 3 3 16" xfId="8515"/>
    <cellStyle name="Heading 3 3 17" xfId="8516"/>
    <cellStyle name="Heading 3 3 18" xfId="11621"/>
    <cellStyle name="Heading 3 3 19" xfId="8481"/>
    <cellStyle name="Heading 3 3 2" xfId="2655"/>
    <cellStyle name="Heading 3 3 2 10" xfId="19002"/>
    <cellStyle name="Heading 3 3 2 11" xfId="19968"/>
    <cellStyle name="Heading 3 3 2 12" xfId="20878"/>
    <cellStyle name="Heading 3 3 2 2" xfId="8517"/>
    <cellStyle name="Heading 3 3 2 3" xfId="11630"/>
    <cellStyle name="Heading 3 3 2 4" xfId="8693"/>
    <cellStyle name="Heading 3 3 2 5" xfId="12916"/>
    <cellStyle name="Heading 3 3 2 6" xfId="14224"/>
    <cellStyle name="Heading 3 3 2 7" xfId="15483"/>
    <cellStyle name="Heading 3 3 2 8" xfId="16736"/>
    <cellStyle name="Heading 3 3 2 9" xfId="17909"/>
    <cellStyle name="Heading 3 3 20" xfId="12910"/>
    <cellStyle name="Heading 3 3 21" xfId="14213"/>
    <cellStyle name="Heading 3 3 22" xfId="15479"/>
    <cellStyle name="Heading 3 3 23" xfId="16725"/>
    <cellStyle name="Heading 3 3 24" xfId="17902"/>
    <cellStyle name="Heading 3 3 25" xfId="18995"/>
    <cellStyle name="Heading 3 3 26" xfId="19965"/>
    <cellStyle name="Heading 3 3 27" xfId="20863"/>
    <cellStyle name="Heading 3 3 3" xfId="2656"/>
    <cellStyle name="Heading 3 3 3 10" xfId="19003"/>
    <cellStyle name="Heading 3 3 3 11" xfId="19969"/>
    <cellStyle name="Heading 3 3 3 12" xfId="20879"/>
    <cellStyle name="Heading 3 3 3 2" xfId="8518"/>
    <cellStyle name="Heading 3 3 3 3" xfId="11631"/>
    <cellStyle name="Heading 3 3 3 4" xfId="8734"/>
    <cellStyle name="Heading 3 3 3 5" xfId="12917"/>
    <cellStyle name="Heading 3 3 3 6" xfId="14225"/>
    <cellStyle name="Heading 3 3 3 7" xfId="15484"/>
    <cellStyle name="Heading 3 3 3 8" xfId="16737"/>
    <cellStyle name="Heading 3 3 3 9" xfId="17910"/>
    <cellStyle name="Heading 3 3 4" xfId="2657"/>
    <cellStyle name="Heading 3 3 4 10" xfId="19004"/>
    <cellStyle name="Heading 3 3 4 11" xfId="19970"/>
    <cellStyle name="Heading 3 3 4 12" xfId="20881"/>
    <cellStyle name="Heading 3 3 4 2" xfId="8519"/>
    <cellStyle name="Heading 3 3 4 3" xfId="11632"/>
    <cellStyle name="Heading 3 3 4 4" xfId="8751"/>
    <cellStyle name="Heading 3 3 4 5" xfId="12918"/>
    <cellStyle name="Heading 3 3 4 6" xfId="14226"/>
    <cellStyle name="Heading 3 3 4 7" xfId="15485"/>
    <cellStyle name="Heading 3 3 4 8" xfId="16738"/>
    <cellStyle name="Heading 3 3 4 9" xfId="17911"/>
    <cellStyle name="Heading 3 3 5" xfId="2658"/>
    <cellStyle name="Heading 3 3 5 10" xfId="19005"/>
    <cellStyle name="Heading 3 3 5 11" xfId="19971"/>
    <cellStyle name="Heading 3 3 5 12" xfId="20882"/>
    <cellStyle name="Heading 3 3 5 2" xfId="8520"/>
    <cellStyle name="Heading 3 3 5 3" xfId="11633"/>
    <cellStyle name="Heading 3 3 5 4" xfId="8766"/>
    <cellStyle name="Heading 3 3 5 5" xfId="12919"/>
    <cellStyle name="Heading 3 3 5 6" xfId="14227"/>
    <cellStyle name="Heading 3 3 5 7" xfId="15486"/>
    <cellStyle name="Heading 3 3 5 8" xfId="16739"/>
    <cellStyle name="Heading 3 3 5 9" xfId="17912"/>
    <cellStyle name="Heading 3 3 6" xfId="2659"/>
    <cellStyle name="Heading 3 3 6 10" xfId="19006"/>
    <cellStyle name="Heading 3 3 6 11" xfId="19972"/>
    <cellStyle name="Heading 3 3 6 12" xfId="20883"/>
    <cellStyle name="Heading 3 3 6 2" xfId="8521"/>
    <cellStyle name="Heading 3 3 6 3" xfId="11634"/>
    <cellStyle name="Heading 3 3 6 4" xfId="8782"/>
    <cellStyle name="Heading 3 3 6 5" xfId="12920"/>
    <cellStyle name="Heading 3 3 6 6" xfId="14228"/>
    <cellStyle name="Heading 3 3 6 7" xfId="15487"/>
    <cellStyle name="Heading 3 3 6 8" xfId="16740"/>
    <cellStyle name="Heading 3 3 6 9" xfId="17913"/>
    <cellStyle name="Heading 3 3 7" xfId="8508"/>
    <cellStyle name="Heading 3 3 8" xfId="8523"/>
    <cellStyle name="Heading 3 3 9" xfId="8524"/>
    <cellStyle name="Heading 3 4" xfId="2660"/>
    <cellStyle name="Heading 3 4 10" xfId="8526"/>
    <cellStyle name="Heading 3 4 11" xfId="8527"/>
    <cellStyle name="Heading 3 4 12" xfId="8528"/>
    <cellStyle name="Heading 3 4 13" xfId="8529"/>
    <cellStyle name="Heading 3 4 14" xfId="8530"/>
    <cellStyle name="Heading 3 4 15" xfId="8531"/>
    <cellStyle name="Heading 3 4 16" xfId="8532"/>
    <cellStyle name="Heading 3 4 17" xfId="8533"/>
    <cellStyle name="Heading 3 4 18" xfId="11638"/>
    <cellStyle name="Heading 3 4 19" xfId="8873"/>
    <cellStyle name="Heading 3 4 2" xfId="2661"/>
    <cellStyle name="Heading 3 4 2 10" xfId="19029"/>
    <cellStyle name="Heading 3 4 2 11" xfId="19979"/>
    <cellStyle name="Heading 3 4 2 12" xfId="20889"/>
    <cellStyle name="Heading 3 4 2 2" xfId="8534"/>
    <cellStyle name="Heading 3 4 2 3" xfId="11646"/>
    <cellStyle name="Heading 3 4 2 4" xfId="9162"/>
    <cellStyle name="Heading 3 4 2 5" xfId="12936"/>
    <cellStyle name="Heading 3 4 2 6" xfId="14246"/>
    <cellStyle name="Heading 3 4 2 7" xfId="15503"/>
    <cellStyle name="Heading 3 4 2 8" xfId="16759"/>
    <cellStyle name="Heading 3 4 2 9" xfId="17920"/>
    <cellStyle name="Heading 3 4 20" xfId="12923"/>
    <cellStyle name="Heading 3 4 21" xfId="14232"/>
    <cellStyle name="Heading 3 4 22" xfId="15491"/>
    <cellStyle name="Heading 3 4 23" xfId="16748"/>
    <cellStyle name="Heading 3 4 24" xfId="17915"/>
    <cellStyle name="Heading 3 4 25" xfId="19020"/>
    <cellStyle name="Heading 3 4 26" xfId="19977"/>
    <cellStyle name="Heading 3 4 27" xfId="20884"/>
    <cellStyle name="Heading 3 4 3" xfId="2662"/>
    <cellStyle name="Heading 3 4 3 10" xfId="19030"/>
    <cellStyle name="Heading 3 4 3 11" xfId="19981"/>
    <cellStyle name="Heading 3 4 3 12" xfId="20891"/>
    <cellStyle name="Heading 3 4 3 2" xfId="8535"/>
    <cellStyle name="Heading 3 4 3 3" xfId="11647"/>
    <cellStyle name="Heading 3 4 3 4" xfId="9179"/>
    <cellStyle name="Heading 3 4 3 5" xfId="12937"/>
    <cellStyle name="Heading 3 4 3 6" xfId="14247"/>
    <cellStyle name="Heading 3 4 3 7" xfId="15504"/>
    <cellStyle name="Heading 3 4 3 8" xfId="16760"/>
    <cellStyle name="Heading 3 4 3 9" xfId="17925"/>
    <cellStyle name="Heading 3 4 4" xfId="2663"/>
    <cellStyle name="Heading 3 4 4 10" xfId="19031"/>
    <cellStyle name="Heading 3 4 4 11" xfId="19982"/>
    <cellStyle name="Heading 3 4 4 12" xfId="20892"/>
    <cellStyle name="Heading 3 4 4 2" xfId="8536"/>
    <cellStyle name="Heading 3 4 4 3" xfId="11648"/>
    <cellStyle name="Heading 3 4 4 4" xfId="9194"/>
    <cellStyle name="Heading 3 4 4 5" xfId="12938"/>
    <cellStyle name="Heading 3 4 4 6" xfId="14248"/>
    <cellStyle name="Heading 3 4 4 7" xfId="15505"/>
    <cellStyle name="Heading 3 4 4 8" xfId="16761"/>
    <cellStyle name="Heading 3 4 4 9" xfId="17926"/>
    <cellStyle name="Heading 3 4 5" xfId="2664"/>
    <cellStyle name="Heading 3 4 5 10" xfId="19032"/>
    <cellStyle name="Heading 3 4 5 11" xfId="19983"/>
    <cellStyle name="Heading 3 4 5 12" xfId="20893"/>
    <cellStyle name="Heading 3 4 5 2" xfId="8537"/>
    <cellStyle name="Heading 3 4 5 3" xfId="11649"/>
    <cellStyle name="Heading 3 4 5 4" xfId="9210"/>
    <cellStyle name="Heading 3 4 5 5" xfId="12939"/>
    <cellStyle name="Heading 3 4 5 6" xfId="14249"/>
    <cellStyle name="Heading 3 4 5 7" xfId="15506"/>
    <cellStyle name="Heading 3 4 5 8" xfId="16762"/>
    <cellStyle name="Heading 3 4 5 9" xfId="17927"/>
    <cellStyle name="Heading 3 4 6" xfId="2665"/>
    <cellStyle name="Heading 3 4 6 10" xfId="19033"/>
    <cellStyle name="Heading 3 4 6 11" xfId="19984"/>
    <cellStyle name="Heading 3 4 6 12" xfId="20894"/>
    <cellStyle name="Heading 3 4 6 2" xfId="8538"/>
    <cellStyle name="Heading 3 4 6 3" xfId="11650"/>
    <cellStyle name="Heading 3 4 6 4" xfId="9228"/>
    <cellStyle name="Heading 3 4 6 5" xfId="12941"/>
    <cellStyle name="Heading 3 4 6 6" xfId="14251"/>
    <cellStyle name="Heading 3 4 6 7" xfId="15508"/>
    <cellStyle name="Heading 3 4 6 8" xfId="16763"/>
    <cellStyle name="Heading 3 4 6 9" xfId="17929"/>
    <cellStyle name="Heading 3 4 7" xfId="8525"/>
    <cellStyle name="Heading 3 4 8" xfId="8540"/>
    <cellStyle name="Heading 3 4 9" xfId="8541"/>
    <cellStyle name="Heading 3 5" xfId="2666"/>
    <cellStyle name="Heading 3 5 10" xfId="8543"/>
    <cellStyle name="Heading 3 5 11" xfId="8544"/>
    <cellStyle name="Heading 3 5 12" xfId="8545"/>
    <cellStyle name="Heading 3 5 13" xfId="8546"/>
    <cellStyle name="Heading 3 5 14" xfId="8547"/>
    <cellStyle name="Heading 3 5 15" xfId="8548"/>
    <cellStyle name="Heading 3 5 16" xfId="8549"/>
    <cellStyle name="Heading 3 5 17" xfId="11654"/>
    <cellStyle name="Heading 3 5 18" xfId="9314"/>
    <cellStyle name="Heading 3 5 19" xfId="12945"/>
    <cellStyle name="Heading 3 5 2" xfId="2667"/>
    <cellStyle name="Heading 3 5 2 10" xfId="19047"/>
    <cellStyle name="Heading 3 5 2 11" xfId="19990"/>
    <cellStyle name="Heading 3 5 2 12" xfId="20897"/>
    <cellStyle name="Heading 3 5 2 2" xfId="8550"/>
    <cellStyle name="Heading 3 5 2 3" xfId="11662"/>
    <cellStyle name="Heading 3 5 2 4" xfId="9505"/>
    <cellStyle name="Heading 3 5 2 5" xfId="12953"/>
    <cellStyle name="Heading 3 5 2 6" xfId="14263"/>
    <cellStyle name="Heading 3 5 2 7" xfId="15515"/>
    <cellStyle name="Heading 3 5 2 8" xfId="16780"/>
    <cellStyle name="Heading 3 5 2 9" xfId="17945"/>
    <cellStyle name="Heading 3 5 20" xfId="14255"/>
    <cellStyle name="Heading 3 5 21" xfId="15510"/>
    <cellStyle name="Heading 3 5 22" xfId="16767"/>
    <cellStyle name="Heading 3 5 23" xfId="17932"/>
    <cellStyle name="Heading 3 5 24" xfId="19037"/>
    <cellStyle name="Heading 3 5 25" xfId="19985"/>
    <cellStyle name="Heading 3 5 26" xfId="20895"/>
    <cellStyle name="Heading 3 5 3" xfId="2668"/>
    <cellStyle name="Heading 3 5 3 10" xfId="19048"/>
    <cellStyle name="Heading 3 5 3 11" xfId="19992"/>
    <cellStyle name="Heading 3 5 3 12" xfId="20898"/>
    <cellStyle name="Heading 3 5 3 2" xfId="8551"/>
    <cellStyle name="Heading 3 5 3 3" xfId="11663"/>
    <cellStyle name="Heading 3 5 3 4" xfId="9522"/>
    <cellStyle name="Heading 3 5 3 5" xfId="12958"/>
    <cellStyle name="Heading 3 5 3 6" xfId="14268"/>
    <cellStyle name="Heading 3 5 3 7" xfId="15520"/>
    <cellStyle name="Heading 3 5 3 8" xfId="16781"/>
    <cellStyle name="Heading 3 5 3 9" xfId="17946"/>
    <cellStyle name="Heading 3 5 4" xfId="2669"/>
    <cellStyle name="Heading 3 5 4 10" xfId="19049"/>
    <cellStyle name="Heading 3 5 4 11" xfId="19993"/>
    <cellStyle name="Heading 3 5 4 12" xfId="20899"/>
    <cellStyle name="Heading 3 5 4 2" xfId="8552"/>
    <cellStyle name="Heading 3 5 4 3" xfId="11664"/>
    <cellStyle name="Heading 3 5 4 4" xfId="9535"/>
    <cellStyle name="Heading 3 5 4 5" xfId="12959"/>
    <cellStyle name="Heading 3 5 4 6" xfId="14269"/>
    <cellStyle name="Heading 3 5 4 7" xfId="15521"/>
    <cellStyle name="Heading 3 5 4 8" xfId="16782"/>
    <cellStyle name="Heading 3 5 4 9" xfId="17947"/>
    <cellStyle name="Heading 3 5 5" xfId="2670"/>
    <cellStyle name="Heading 3 5 5 10" xfId="19050"/>
    <cellStyle name="Heading 3 5 5 11" xfId="19994"/>
    <cellStyle name="Heading 3 5 5 12" xfId="20900"/>
    <cellStyle name="Heading 3 5 5 2" xfId="8553"/>
    <cellStyle name="Heading 3 5 5 3" xfId="11665"/>
    <cellStyle name="Heading 3 5 5 4" xfId="9550"/>
    <cellStyle name="Heading 3 5 5 5" xfId="12960"/>
    <cellStyle name="Heading 3 5 5 6" xfId="14270"/>
    <cellStyle name="Heading 3 5 5 7" xfId="15522"/>
    <cellStyle name="Heading 3 5 5 8" xfId="16783"/>
    <cellStyle name="Heading 3 5 5 9" xfId="17948"/>
    <cellStyle name="Heading 3 5 6" xfId="8542"/>
    <cellStyle name="Heading 3 5 7" xfId="8555"/>
    <cellStyle name="Heading 3 5 8" xfId="8556"/>
    <cellStyle name="Heading 3 5 9" xfId="8557"/>
    <cellStyle name="Heading 3 6" xfId="2671"/>
    <cellStyle name="Heading 3 6 10" xfId="8559"/>
    <cellStyle name="Heading 3 6 11" xfId="8560"/>
    <cellStyle name="Heading 3 6 12" xfId="8561"/>
    <cellStyle name="Heading 3 6 13" xfId="8562"/>
    <cellStyle name="Heading 3 6 14" xfId="8563"/>
    <cellStyle name="Heading 3 6 15" xfId="8564"/>
    <cellStyle name="Heading 3 6 16" xfId="8565"/>
    <cellStyle name="Heading 3 6 17" xfId="11669"/>
    <cellStyle name="Heading 3 6 18" xfId="9628"/>
    <cellStyle name="Heading 3 6 19" xfId="12965"/>
    <cellStyle name="Heading 3 6 2" xfId="2672"/>
    <cellStyle name="Heading 3 6 2 10" xfId="19056"/>
    <cellStyle name="Heading 3 6 2 11" xfId="20001"/>
    <cellStyle name="Heading 3 6 2 12" xfId="20911"/>
    <cellStyle name="Heading 3 6 2 2" xfId="8566"/>
    <cellStyle name="Heading 3 6 2 3" xfId="11675"/>
    <cellStyle name="Heading 3 6 2 4" xfId="9769"/>
    <cellStyle name="Heading 3 6 2 5" xfId="12976"/>
    <cellStyle name="Heading 3 6 2 6" xfId="14286"/>
    <cellStyle name="Heading 3 6 2 7" xfId="15537"/>
    <cellStyle name="Heading 3 6 2 8" xfId="16801"/>
    <cellStyle name="Heading 3 6 2 9" xfId="19086"/>
    <cellStyle name="Heading 3 6 20" xfId="14276"/>
    <cellStyle name="Heading 3 6 21" xfId="15524"/>
    <cellStyle name="Heading 3 6 22" xfId="16792"/>
    <cellStyle name="Heading 3 6 23" xfId="19084"/>
    <cellStyle name="Heading 3 6 24" xfId="19052"/>
    <cellStyle name="Heading 3 6 25" xfId="19999"/>
    <cellStyle name="Heading 3 6 26" xfId="20905"/>
    <cellStyle name="Heading 3 6 3" xfId="2673"/>
    <cellStyle name="Heading 3 6 3 10" xfId="19057"/>
    <cellStyle name="Heading 3 6 3 11" xfId="20002"/>
    <cellStyle name="Heading 3 6 3 12" xfId="20912"/>
    <cellStyle name="Heading 3 6 3 2" xfId="8567"/>
    <cellStyle name="Heading 3 6 3 3" xfId="11676"/>
    <cellStyle name="Heading 3 6 3 4" xfId="9784"/>
    <cellStyle name="Heading 3 6 3 5" xfId="12977"/>
    <cellStyle name="Heading 3 6 3 6" xfId="14287"/>
    <cellStyle name="Heading 3 6 3 7" xfId="15538"/>
    <cellStyle name="Heading 3 6 3 8" xfId="16802"/>
    <cellStyle name="Heading 3 6 3 9" xfId="19087"/>
    <cellStyle name="Heading 3 6 4" xfId="2674"/>
    <cellStyle name="Heading 3 6 4 10" xfId="19058"/>
    <cellStyle name="Heading 3 6 4 11" xfId="20003"/>
    <cellStyle name="Heading 3 6 4 12" xfId="20913"/>
    <cellStyle name="Heading 3 6 4 2" xfId="8568"/>
    <cellStyle name="Heading 3 6 4 3" xfId="11677"/>
    <cellStyle name="Heading 3 6 4 4" xfId="9799"/>
    <cellStyle name="Heading 3 6 4 5" xfId="12978"/>
    <cellStyle name="Heading 3 6 4 6" xfId="14288"/>
    <cellStyle name="Heading 3 6 4 7" xfId="15539"/>
    <cellStyle name="Heading 3 6 4 8" xfId="16807"/>
    <cellStyle name="Heading 3 6 4 9" xfId="19088"/>
    <cellStyle name="Heading 3 6 5" xfId="2675"/>
    <cellStyle name="Heading 3 6 5 10" xfId="19063"/>
    <cellStyle name="Heading 3 6 5 11" xfId="20008"/>
    <cellStyle name="Heading 3 6 5 12" xfId="20914"/>
    <cellStyle name="Heading 3 6 5 2" xfId="8569"/>
    <cellStyle name="Heading 3 6 5 3" xfId="11678"/>
    <cellStyle name="Heading 3 6 5 4" xfId="9813"/>
    <cellStyle name="Heading 3 6 5 5" xfId="12979"/>
    <cellStyle name="Heading 3 6 5 6" xfId="14289"/>
    <cellStyle name="Heading 3 6 5 7" xfId="15540"/>
    <cellStyle name="Heading 3 6 5 8" xfId="16808"/>
    <cellStyle name="Heading 3 6 5 9" xfId="19089"/>
    <cellStyle name="Heading 3 6 6" xfId="8558"/>
    <cellStyle name="Heading 3 6 7" xfId="8571"/>
    <cellStyle name="Heading 3 6 8" xfId="8572"/>
    <cellStyle name="Heading 3 6 9" xfId="8573"/>
    <cellStyle name="Heading 3 7" xfId="2676"/>
    <cellStyle name="Heading 3 7 10" xfId="20013"/>
    <cellStyle name="Heading 3 7 11" xfId="20924"/>
    <cellStyle name="Heading 3 7 12" xfId="20916"/>
    <cellStyle name="Heading 3 7 2" xfId="8574"/>
    <cellStyle name="Heading 3 7 3" xfId="11683"/>
    <cellStyle name="Heading 3 7 4" xfId="9905"/>
    <cellStyle name="Heading 3 7 5" xfId="12986"/>
    <cellStyle name="Heading 3 7 6" xfId="14297"/>
    <cellStyle name="Heading 3 7 7" xfId="15549"/>
    <cellStyle name="Heading 3 7 8" xfId="17961"/>
    <cellStyle name="Heading 3 7 9" xfId="19090"/>
    <cellStyle name="Heading 3 8" xfId="2677"/>
    <cellStyle name="Heading 3 8 10" xfId="20014"/>
    <cellStyle name="Heading 3 8 11" xfId="20925"/>
    <cellStyle name="Heading 3 8 12" xfId="21468"/>
    <cellStyle name="Heading 3 8 2" xfId="8575"/>
    <cellStyle name="Heading 3 8 3" xfId="11684"/>
    <cellStyle name="Heading 3 8 4" xfId="12991"/>
    <cellStyle name="Heading 3 8 5" xfId="14302"/>
    <cellStyle name="Heading 3 8 6" xfId="15554"/>
    <cellStyle name="Heading 3 8 7" xfId="16813"/>
    <cellStyle name="Heading 3 8 8" xfId="17962"/>
    <cellStyle name="Heading 3 8 9" xfId="19091"/>
    <cellStyle name="Heading 3 9" xfId="2678"/>
    <cellStyle name="Heading 3 9 10" xfId="20015"/>
    <cellStyle name="Heading 3 9 11" xfId="20926"/>
    <cellStyle name="Heading 3 9 12" xfId="21469"/>
    <cellStyle name="Heading 3 9 2" xfId="8576"/>
    <cellStyle name="Heading 3 9 3" xfId="11685"/>
    <cellStyle name="Heading 3 9 4" xfId="12992"/>
    <cellStyle name="Heading 3 9 5" xfId="14303"/>
    <cellStyle name="Heading 3 9 6" xfId="15555"/>
    <cellStyle name="Heading 3 9 7" xfId="16814"/>
    <cellStyle name="Heading 3 9 8" xfId="17963"/>
    <cellStyle name="Heading 3 9 9" xfId="19092"/>
    <cellStyle name="Heading 4" xfId="31993" builtinId="19" customBuiltin="1"/>
    <cellStyle name="Heading 4 10" xfId="2679"/>
    <cellStyle name="Heading 4 10 10" xfId="20016"/>
    <cellStyle name="Heading 4 10 11" xfId="20927"/>
    <cellStyle name="Heading 4 10 12" xfId="21470"/>
    <cellStyle name="Heading 4 10 2" xfId="8577"/>
    <cellStyle name="Heading 4 10 3" xfId="11686"/>
    <cellStyle name="Heading 4 10 4" xfId="12993"/>
    <cellStyle name="Heading 4 10 5" xfId="14304"/>
    <cellStyle name="Heading 4 10 6" xfId="15556"/>
    <cellStyle name="Heading 4 10 7" xfId="16815"/>
    <cellStyle name="Heading 4 10 8" xfId="17964"/>
    <cellStyle name="Heading 4 10 9" xfId="19093"/>
    <cellStyle name="Heading 4 11" xfId="2680"/>
    <cellStyle name="Heading 4 11 10" xfId="20017"/>
    <cellStyle name="Heading 4 11 11" xfId="20928"/>
    <cellStyle name="Heading 4 11 12" xfId="21471"/>
    <cellStyle name="Heading 4 11 2" xfId="8578"/>
    <cellStyle name="Heading 4 11 3" xfId="11687"/>
    <cellStyle name="Heading 4 11 4" xfId="12994"/>
    <cellStyle name="Heading 4 11 5" xfId="14305"/>
    <cellStyle name="Heading 4 11 6" xfId="15557"/>
    <cellStyle name="Heading 4 11 7" xfId="16816"/>
    <cellStyle name="Heading 4 11 8" xfId="17965"/>
    <cellStyle name="Heading 4 11 9" xfId="19094"/>
    <cellStyle name="Heading 4 12" xfId="2681"/>
    <cellStyle name="Heading 4 12 10" xfId="20018"/>
    <cellStyle name="Heading 4 12 11" xfId="20929"/>
    <cellStyle name="Heading 4 12 12" xfId="21472"/>
    <cellStyle name="Heading 4 12 2" xfId="8579"/>
    <cellStyle name="Heading 4 12 3" xfId="11688"/>
    <cellStyle name="Heading 4 12 4" xfId="12995"/>
    <cellStyle name="Heading 4 12 5" xfId="14306"/>
    <cellStyle name="Heading 4 12 6" xfId="15558"/>
    <cellStyle name="Heading 4 12 7" xfId="16817"/>
    <cellStyle name="Heading 4 12 8" xfId="17966"/>
    <cellStyle name="Heading 4 12 9" xfId="19095"/>
    <cellStyle name="Heading 4 13" xfId="2682"/>
    <cellStyle name="Heading 4 13 10" xfId="20019"/>
    <cellStyle name="Heading 4 13 11" xfId="20930"/>
    <cellStyle name="Heading 4 13 12" xfId="21473"/>
    <cellStyle name="Heading 4 13 2" xfId="8580"/>
    <cellStyle name="Heading 4 13 3" xfId="11689"/>
    <cellStyle name="Heading 4 13 4" xfId="12996"/>
    <cellStyle name="Heading 4 13 5" xfId="14307"/>
    <cellStyle name="Heading 4 13 6" xfId="15559"/>
    <cellStyle name="Heading 4 13 7" xfId="16818"/>
    <cellStyle name="Heading 4 13 8" xfId="17967"/>
    <cellStyle name="Heading 4 13 9" xfId="19096"/>
    <cellStyle name="Heading 4 14" xfId="2683"/>
    <cellStyle name="Heading 4 14 10" xfId="20020"/>
    <cellStyle name="Heading 4 14 11" xfId="20931"/>
    <cellStyle name="Heading 4 14 12" xfId="21474"/>
    <cellStyle name="Heading 4 14 2" xfId="8581"/>
    <cellStyle name="Heading 4 14 3" xfId="11690"/>
    <cellStyle name="Heading 4 14 4" xfId="12997"/>
    <cellStyle name="Heading 4 14 5" xfId="14308"/>
    <cellStyle name="Heading 4 14 6" xfId="15560"/>
    <cellStyle name="Heading 4 14 7" xfId="16819"/>
    <cellStyle name="Heading 4 14 8" xfId="17968"/>
    <cellStyle name="Heading 4 14 9" xfId="19097"/>
    <cellStyle name="Heading 4 15" xfId="2684"/>
    <cellStyle name="Heading 4 15 10" xfId="20021"/>
    <cellStyle name="Heading 4 15 11" xfId="20932"/>
    <cellStyle name="Heading 4 15 12" xfId="21475"/>
    <cellStyle name="Heading 4 15 2" xfId="8582"/>
    <cellStyle name="Heading 4 15 3" xfId="11691"/>
    <cellStyle name="Heading 4 15 4" xfId="12998"/>
    <cellStyle name="Heading 4 15 5" xfId="14309"/>
    <cellStyle name="Heading 4 15 6" xfId="15561"/>
    <cellStyle name="Heading 4 15 7" xfId="16820"/>
    <cellStyle name="Heading 4 15 8" xfId="17969"/>
    <cellStyle name="Heading 4 15 9" xfId="19098"/>
    <cellStyle name="Heading 4 16" xfId="2685"/>
    <cellStyle name="Heading 4 16 10" xfId="20022"/>
    <cellStyle name="Heading 4 16 11" xfId="20933"/>
    <cellStyle name="Heading 4 16 12" xfId="21476"/>
    <cellStyle name="Heading 4 16 2" xfId="8583"/>
    <cellStyle name="Heading 4 16 3" xfId="11692"/>
    <cellStyle name="Heading 4 16 4" xfId="12999"/>
    <cellStyle name="Heading 4 16 5" xfId="14310"/>
    <cellStyle name="Heading 4 16 6" xfId="15562"/>
    <cellStyle name="Heading 4 16 7" xfId="16821"/>
    <cellStyle name="Heading 4 16 8" xfId="17970"/>
    <cellStyle name="Heading 4 16 9" xfId="19099"/>
    <cellStyle name="Heading 4 17" xfId="2686"/>
    <cellStyle name="Heading 4 17 10" xfId="20023"/>
    <cellStyle name="Heading 4 17 11" xfId="20934"/>
    <cellStyle name="Heading 4 17 12" xfId="21477"/>
    <cellStyle name="Heading 4 17 2" xfId="8584"/>
    <cellStyle name="Heading 4 17 3" xfId="11693"/>
    <cellStyle name="Heading 4 17 4" xfId="13000"/>
    <cellStyle name="Heading 4 17 5" xfId="14311"/>
    <cellStyle name="Heading 4 17 6" xfId="15563"/>
    <cellStyle name="Heading 4 17 7" xfId="16822"/>
    <cellStyle name="Heading 4 17 8" xfId="17971"/>
    <cellStyle name="Heading 4 17 9" xfId="19100"/>
    <cellStyle name="Heading 4 18" xfId="2687"/>
    <cellStyle name="Heading 4 18 10" xfId="20024"/>
    <cellStyle name="Heading 4 18 11" xfId="20935"/>
    <cellStyle name="Heading 4 18 12" xfId="21478"/>
    <cellStyle name="Heading 4 18 2" xfId="8585"/>
    <cellStyle name="Heading 4 18 3" xfId="11694"/>
    <cellStyle name="Heading 4 18 4" xfId="13001"/>
    <cellStyle name="Heading 4 18 5" xfId="14312"/>
    <cellStyle name="Heading 4 18 6" xfId="15564"/>
    <cellStyle name="Heading 4 18 7" xfId="16823"/>
    <cellStyle name="Heading 4 18 8" xfId="17972"/>
    <cellStyle name="Heading 4 18 9" xfId="19101"/>
    <cellStyle name="Heading 4 19" xfId="2688"/>
    <cellStyle name="Heading 4 19 10" xfId="20025"/>
    <cellStyle name="Heading 4 19 11" xfId="20936"/>
    <cellStyle name="Heading 4 19 12" xfId="21479"/>
    <cellStyle name="Heading 4 19 2" xfId="8586"/>
    <cellStyle name="Heading 4 19 3" xfId="11695"/>
    <cellStyle name="Heading 4 19 4" xfId="13002"/>
    <cellStyle name="Heading 4 19 5" xfId="14313"/>
    <cellStyle name="Heading 4 19 6" xfId="15565"/>
    <cellStyle name="Heading 4 19 7" xfId="16824"/>
    <cellStyle name="Heading 4 19 8" xfId="17973"/>
    <cellStyle name="Heading 4 19 9" xfId="19102"/>
    <cellStyle name="Heading 4 2" xfId="2689"/>
    <cellStyle name="Heading 4 2 10" xfId="8587"/>
    <cellStyle name="Heading 4 2 11" xfId="8588"/>
    <cellStyle name="Heading 4 2 12" xfId="8589"/>
    <cellStyle name="Heading 4 2 13" xfId="8590"/>
    <cellStyle name="Heading 4 2 14" xfId="8591"/>
    <cellStyle name="Heading 4 2 15" xfId="8592"/>
    <cellStyle name="Heading 4 2 16" xfId="8593"/>
    <cellStyle name="Heading 4 2 17" xfId="8594"/>
    <cellStyle name="Heading 4 2 18" xfId="8595"/>
    <cellStyle name="Heading 4 2 19" xfId="8596"/>
    <cellStyle name="Heading 4 2 2" xfId="2690"/>
    <cellStyle name="Heading 4 2 2 10" xfId="20037"/>
    <cellStyle name="Heading 4 2 2 11" xfId="20938"/>
    <cellStyle name="Heading 4 2 2 12" xfId="21481"/>
    <cellStyle name="Heading 4 2 2 2" xfId="8597"/>
    <cellStyle name="Heading 4 2 2 3" xfId="11707"/>
    <cellStyle name="Heading 4 2 2 4" xfId="13014"/>
    <cellStyle name="Heading 4 2 2 5" xfId="14325"/>
    <cellStyle name="Heading 4 2 2 6" xfId="15577"/>
    <cellStyle name="Heading 4 2 2 7" xfId="16833"/>
    <cellStyle name="Heading 4 2 2 8" xfId="17981"/>
    <cellStyle name="Heading 4 2 2 9" xfId="19113"/>
    <cellStyle name="Heading 4 2 20" xfId="8598"/>
    <cellStyle name="Heading 4 2 21" xfId="11696"/>
    <cellStyle name="Heading 4 2 22" xfId="13003"/>
    <cellStyle name="Heading 4 2 23" xfId="14314"/>
    <cellStyle name="Heading 4 2 24" xfId="15566"/>
    <cellStyle name="Heading 4 2 25" xfId="16825"/>
    <cellStyle name="Heading 4 2 26" xfId="17974"/>
    <cellStyle name="Heading 4 2 27" xfId="19103"/>
    <cellStyle name="Heading 4 2 28" xfId="20026"/>
    <cellStyle name="Heading 4 2 29" xfId="20937"/>
    <cellStyle name="Heading 4 2 3" xfId="2691"/>
    <cellStyle name="Heading 4 2 3 10" xfId="20038"/>
    <cellStyle name="Heading 4 2 3 11" xfId="20939"/>
    <cellStyle name="Heading 4 2 3 12" xfId="21482"/>
    <cellStyle name="Heading 4 2 3 2" xfId="8599"/>
    <cellStyle name="Heading 4 2 3 3" xfId="11709"/>
    <cellStyle name="Heading 4 2 3 4" xfId="13016"/>
    <cellStyle name="Heading 4 2 3 5" xfId="14327"/>
    <cellStyle name="Heading 4 2 3 6" xfId="15579"/>
    <cellStyle name="Heading 4 2 3 7" xfId="16834"/>
    <cellStyle name="Heading 4 2 3 8" xfId="17982"/>
    <cellStyle name="Heading 4 2 3 9" xfId="19115"/>
    <cellStyle name="Heading 4 2 30" xfId="21480"/>
    <cellStyle name="Heading 4 2 4" xfId="2692"/>
    <cellStyle name="Heading 4 2 4 10" xfId="20039"/>
    <cellStyle name="Heading 4 2 4 11" xfId="20940"/>
    <cellStyle name="Heading 4 2 4 12" xfId="21483"/>
    <cellStyle name="Heading 4 2 4 2" xfId="8600"/>
    <cellStyle name="Heading 4 2 4 3" xfId="11710"/>
    <cellStyle name="Heading 4 2 4 4" xfId="13017"/>
    <cellStyle name="Heading 4 2 4 5" xfId="14328"/>
    <cellStyle name="Heading 4 2 4 6" xfId="15580"/>
    <cellStyle name="Heading 4 2 4 7" xfId="16835"/>
    <cellStyle name="Heading 4 2 4 8" xfId="17983"/>
    <cellStyle name="Heading 4 2 4 9" xfId="19116"/>
    <cellStyle name="Heading 4 2 5" xfId="2693"/>
    <cellStyle name="Heading 4 2 5 10" xfId="20040"/>
    <cellStyle name="Heading 4 2 5 11" xfId="20941"/>
    <cellStyle name="Heading 4 2 5 12" xfId="21484"/>
    <cellStyle name="Heading 4 2 5 2" xfId="8601"/>
    <cellStyle name="Heading 4 2 5 3" xfId="11711"/>
    <cellStyle name="Heading 4 2 5 4" xfId="13018"/>
    <cellStyle name="Heading 4 2 5 5" xfId="14329"/>
    <cellStyle name="Heading 4 2 5 6" xfId="15581"/>
    <cellStyle name="Heading 4 2 5 7" xfId="16836"/>
    <cellStyle name="Heading 4 2 5 8" xfId="17984"/>
    <cellStyle name="Heading 4 2 5 9" xfId="19117"/>
    <cellStyle name="Heading 4 2 6" xfId="2694"/>
    <cellStyle name="Heading 4 2 6 10" xfId="20041"/>
    <cellStyle name="Heading 4 2 6 11" xfId="20942"/>
    <cellStyle name="Heading 4 2 6 12" xfId="21485"/>
    <cellStyle name="Heading 4 2 6 2" xfId="8602"/>
    <cellStyle name="Heading 4 2 6 3" xfId="11712"/>
    <cellStyle name="Heading 4 2 6 4" xfId="13019"/>
    <cellStyle name="Heading 4 2 6 5" xfId="14330"/>
    <cellStyle name="Heading 4 2 6 6" xfId="15582"/>
    <cellStyle name="Heading 4 2 6 7" xfId="16837"/>
    <cellStyle name="Heading 4 2 6 8" xfId="17985"/>
    <cellStyle name="Heading 4 2 6 9" xfId="19118"/>
    <cellStyle name="Heading 4 2 7" xfId="2695"/>
    <cellStyle name="Heading 4 2 7 10" xfId="20042"/>
    <cellStyle name="Heading 4 2 7 11" xfId="20943"/>
    <cellStyle name="Heading 4 2 7 12" xfId="21486"/>
    <cellStyle name="Heading 4 2 7 2" xfId="8603"/>
    <cellStyle name="Heading 4 2 7 3" xfId="11713"/>
    <cellStyle name="Heading 4 2 7 4" xfId="13020"/>
    <cellStyle name="Heading 4 2 7 5" xfId="14331"/>
    <cellStyle name="Heading 4 2 7 6" xfId="15583"/>
    <cellStyle name="Heading 4 2 7 7" xfId="16838"/>
    <cellStyle name="Heading 4 2 7 8" xfId="17986"/>
    <cellStyle name="Heading 4 2 7 9" xfId="19119"/>
    <cellStyle name="Heading 4 2 8" xfId="2696"/>
    <cellStyle name="Heading 4 2 8 10" xfId="20043"/>
    <cellStyle name="Heading 4 2 8 11" xfId="20944"/>
    <cellStyle name="Heading 4 2 8 12" xfId="21487"/>
    <cellStyle name="Heading 4 2 8 2" xfId="8604"/>
    <cellStyle name="Heading 4 2 8 3" xfId="11714"/>
    <cellStyle name="Heading 4 2 8 4" xfId="13021"/>
    <cellStyle name="Heading 4 2 8 5" xfId="14332"/>
    <cellStyle name="Heading 4 2 8 6" xfId="15584"/>
    <cellStyle name="Heading 4 2 8 7" xfId="16839"/>
    <cellStyle name="Heading 4 2 8 8" xfId="17987"/>
    <cellStyle name="Heading 4 2 8 9" xfId="19120"/>
    <cellStyle name="Heading 4 2 9" xfId="2697"/>
    <cellStyle name="Heading 4 2 9 10" xfId="20044"/>
    <cellStyle name="Heading 4 2 9 11" xfId="20945"/>
    <cellStyle name="Heading 4 2 9 12" xfId="21488"/>
    <cellStyle name="Heading 4 2 9 2" xfId="8605"/>
    <cellStyle name="Heading 4 2 9 3" xfId="11715"/>
    <cellStyle name="Heading 4 2 9 4" xfId="13022"/>
    <cellStyle name="Heading 4 2 9 5" xfId="14333"/>
    <cellStyle name="Heading 4 2 9 6" xfId="15585"/>
    <cellStyle name="Heading 4 2 9 7" xfId="16840"/>
    <cellStyle name="Heading 4 2 9 8" xfId="17988"/>
    <cellStyle name="Heading 4 2 9 9" xfId="19121"/>
    <cellStyle name="Heading 4 20" xfId="2698"/>
    <cellStyle name="Heading 4 20 10" xfId="20045"/>
    <cellStyle name="Heading 4 20 11" xfId="20946"/>
    <cellStyle name="Heading 4 20 12" xfId="21489"/>
    <cellStyle name="Heading 4 20 2" xfId="8606"/>
    <cellStyle name="Heading 4 20 3" xfId="11716"/>
    <cellStyle name="Heading 4 20 4" xfId="13023"/>
    <cellStyle name="Heading 4 20 5" xfId="14334"/>
    <cellStyle name="Heading 4 20 6" xfId="15586"/>
    <cellStyle name="Heading 4 20 7" xfId="16841"/>
    <cellStyle name="Heading 4 20 8" xfId="17989"/>
    <cellStyle name="Heading 4 20 9" xfId="19122"/>
    <cellStyle name="Heading 4 21" xfId="2699"/>
    <cellStyle name="Heading 4 21 10" xfId="20046"/>
    <cellStyle name="Heading 4 21 11" xfId="20947"/>
    <cellStyle name="Heading 4 21 12" xfId="21490"/>
    <cellStyle name="Heading 4 21 2" xfId="8607"/>
    <cellStyle name="Heading 4 21 3" xfId="11717"/>
    <cellStyle name="Heading 4 21 4" xfId="13024"/>
    <cellStyle name="Heading 4 21 5" xfId="14335"/>
    <cellStyle name="Heading 4 21 6" xfId="15587"/>
    <cellStyle name="Heading 4 21 7" xfId="16842"/>
    <cellStyle name="Heading 4 21 8" xfId="17990"/>
    <cellStyle name="Heading 4 21 9" xfId="19123"/>
    <cellStyle name="Heading 4 22" xfId="2700"/>
    <cellStyle name="Heading 4 22 10" xfId="20047"/>
    <cellStyle name="Heading 4 22 11" xfId="20948"/>
    <cellStyle name="Heading 4 22 12" xfId="21491"/>
    <cellStyle name="Heading 4 22 2" xfId="8608"/>
    <cellStyle name="Heading 4 22 3" xfId="11718"/>
    <cellStyle name="Heading 4 22 4" xfId="13025"/>
    <cellStyle name="Heading 4 22 5" xfId="14336"/>
    <cellStyle name="Heading 4 22 6" xfId="15588"/>
    <cellStyle name="Heading 4 22 7" xfId="16843"/>
    <cellStyle name="Heading 4 22 8" xfId="17991"/>
    <cellStyle name="Heading 4 22 9" xfId="19124"/>
    <cellStyle name="Heading 4 23" xfId="2701"/>
    <cellStyle name="Heading 4 23 10" xfId="20048"/>
    <cellStyle name="Heading 4 23 11" xfId="20949"/>
    <cellStyle name="Heading 4 23 12" xfId="21492"/>
    <cellStyle name="Heading 4 23 2" xfId="8609"/>
    <cellStyle name="Heading 4 23 3" xfId="11719"/>
    <cellStyle name="Heading 4 23 4" xfId="13026"/>
    <cellStyle name="Heading 4 23 5" xfId="14337"/>
    <cellStyle name="Heading 4 23 6" xfId="15589"/>
    <cellStyle name="Heading 4 23 7" xfId="16844"/>
    <cellStyle name="Heading 4 23 8" xfId="17992"/>
    <cellStyle name="Heading 4 23 9" xfId="19125"/>
    <cellStyle name="Heading 4 24" xfId="2702"/>
    <cellStyle name="Heading 4 24 10" xfId="20049"/>
    <cellStyle name="Heading 4 24 11" xfId="20950"/>
    <cellStyle name="Heading 4 24 12" xfId="21493"/>
    <cellStyle name="Heading 4 24 2" xfId="8610"/>
    <cellStyle name="Heading 4 24 3" xfId="11720"/>
    <cellStyle name="Heading 4 24 4" xfId="13027"/>
    <cellStyle name="Heading 4 24 5" xfId="14338"/>
    <cellStyle name="Heading 4 24 6" xfId="15590"/>
    <cellStyle name="Heading 4 24 7" xfId="16845"/>
    <cellStyle name="Heading 4 24 8" xfId="17993"/>
    <cellStyle name="Heading 4 24 9" xfId="19126"/>
    <cellStyle name="Heading 4 25" xfId="2703"/>
    <cellStyle name="Heading 4 25 10" xfId="20050"/>
    <cellStyle name="Heading 4 25 11" xfId="20951"/>
    <cellStyle name="Heading 4 25 12" xfId="21494"/>
    <cellStyle name="Heading 4 25 2" xfId="8611"/>
    <cellStyle name="Heading 4 25 3" xfId="11721"/>
    <cellStyle name="Heading 4 25 4" xfId="13028"/>
    <cellStyle name="Heading 4 25 5" xfId="14339"/>
    <cellStyle name="Heading 4 25 6" xfId="15591"/>
    <cellStyle name="Heading 4 25 7" xfId="16846"/>
    <cellStyle name="Heading 4 25 8" xfId="17994"/>
    <cellStyle name="Heading 4 25 9" xfId="19127"/>
    <cellStyle name="Heading 4 26" xfId="2704"/>
    <cellStyle name="Heading 4 26 10" xfId="20051"/>
    <cellStyle name="Heading 4 26 11" xfId="20952"/>
    <cellStyle name="Heading 4 26 12" xfId="21495"/>
    <cellStyle name="Heading 4 26 2" xfId="8612"/>
    <cellStyle name="Heading 4 26 3" xfId="11722"/>
    <cellStyle name="Heading 4 26 4" xfId="13029"/>
    <cellStyle name="Heading 4 26 5" xfId="14340"/>
    <cellStyle name="Heading 4 26 6" xfId="15592"/>
    <cellStyle name="Heading 4 26 7" xfId="16847"/>
    <cellStyle name="Heading 4 26 8" xfId="17995"/>
    <cellStyle name="Heading 4 26 9" xfId="19128"/>
    <cellStyle name="Heading 4 27" xfId="2705"/>
    <cellStyle name="Heading 4 27 10" xfId="20052"/>
    <cellStyle name="Heading 4 27 11" xfId="20953"/>
    <cellStyle name="Heading 4 27 12" xfId="21496"/>
    <cellStyle name="Heading 4 27 2" xfId="8613"/>
    <cellStyle name="Heading 4 27 3" xfId="11723"/>
    <cellStyle name="Heading 4 27 4" xfId="13030"/>
    <cellStyle name="Heading 4 27 5" xfId="14341"/>
    <cellStyle name="Heading 4 27 6" xfId="15593"/>
    <cellStyle name="Heading 4 27 7" xfId="16848"/>
    <cellStyle name="Heading 4 27 8" xfId="17996"/>
    <cellStyle name="Heading 4 27 9" xfId="19129"/>
    <cellStyle name="Heading 4 28" xfId="24824"/>
    <cellStyle name="Heading 4 3" xfId="2706"/>
    <cellStyle name="Heading 4 3 10" xfId="8615"/>
    <cellStyle name="Heading 4 3 11" xfId="8616"/>
    <cellStyle name="Heading 4 3 12" xfId="8617"/>
    <cellStyle name="Heading 4 3 13" xfId="8618"/>
    <cellStyle name="Heading 4 3 14" xfId="8619"/>
    <cellStyle name="Heading 4 3 15" xfId="8620"/>
    <cellStyle name="Heading 4 3 16" xfId="8621"/>
    <cellStyle name="Heading 4 3 17" xfId="8622"/>
    <cellStyle name="Heading 4 3 18" xfId="11724"/>
    <cellStyle name="Heading 4 3 19" xfId="13031"/>
    <cellStyle name="Heading 4 3 2" xfId="2707"/>
    <cellStyle name="Heading 4 3 2 10" xfId="20055"/>
    <cellStyle name="Heading 4 3 2 11" xfId="20955"/>
    <cellStyle name="Heading 4 3 2 12" xfId="21498"/>
    <cellStyle name="Heading 4 3 2 2" xfId="8623"/>
    <cellStyle name="Heading 4 3 2 3" xfId="11733"/>
    <cellStyle name="Heading 4 3 2 4" xfId="13040"/>
    <cellStyle name="Heading 4 3 2 5" xfId="14349"/>
    <cellStyle name="Heading 4 3 2 6" xfId="15603"/>
    <cellStyle name="Heading 4 3 2 7" xfId="16858"/>
    <cellStyle name="Heading 4 3 2 8" xfId="18000"/>
    <cellStyle name="Heading 4 3 2 9" xfId="19138"/>
    <cellStyle name="Heading 4 3 20" xfId="14342"/>
    <cellStyle name="Heading 4 3 21" xfId="15594"/>
    <cellStyle name="Heading 4 3 22" xfId="16849"/>
    <cellStyle name="Heading 4 3 23" xfId="17997"/>
    <cellStyle name="Heading 4 3 24" xfId="19130"/>
    <cellStyle name="Heading 4 3 25" xfId="20053"/>
    <cellStyle name="Heading 4 3 26" xfId="20954"/>
    <cellStyle name="Heading 4 3 27" xfId="21497"/>
    <cellStyle name="Heading 4 3 3" xfId="2708"/>
    <cellStyle name="Heading 4 3 3 10" xfId="20056"/>
    <cellStyle name="Heading 4 3 3 11" xfId="20956"/>
    <cellStyle name="Heading 4 3 3 12" xfId="21499"/>
    <cellStyle name="Heading 4 3 3 2" xfId="8624"/>
    <cellStyle name="Heading 4 3 3 3" xfId="11734"/>
    <cellStyle name="Heading 4 3 3 4" xfId="13041"/>
    <cellStyle name="Heading 4 3 3 5" xfId="14350"/>
    <cellStyle name="Heading 4 3 3 6" xfId="15604"/>
    <cellStyle name="Heading 4 3 3 7" xfId="16859"/>
    <cellStyle name="Heading 4 3 3 8" xfId="18001"/>
    <cellStyle name="Heading 4 3 3 9" xfId="19139"/>
    <cellStyle name="Heading 4 3 4" xfId="2709"/>
    <cellStyle name="Heading 4 3 4 10" xfId="20057"/>
    <cellStyle name="Heading 4 3 4 11" xfId="20957"/>
    <cellStyle name="Heading 4 3 4 12" xfId="21500"/>
    <cellStyle name="Heading 4 3 4 2" xfId="8625"/>
    <cellStyle name="Heading 4 3 4 3" xfId="11735"/>
    <cellStyle name="Heading 4 3 4 4" xfId="13042"/>
    <cellStyle name="Heading 4 3 4 5" xfId="14351"/>
    <cellStyle name="Heading 4 3 4 6" xfId="15605"/>
    <cellStyle name="Heading 4 3 4 7" xfId="16860"/>
    <cellStyle name="Heading 4 3 4 8" xfId="18002"/>
    <cellStyle name="Heading 4 3 4 9" xfId="19140"/>
    <cellStyle name="Heading 4 3 5" xfId="2710"/>
    <cellStyle name="Heading 4 3 5 10" xfId="20058"/>
    <cellStyle name="Heading 4 3 5 11" xfId="20958"/>
    <cellStyle name="Heading 4 3 5 12" xfId="21501"/>
    <cellStyle name="Heading 4 3 5 2" xfId="8626"/>
    <cellStyle name="Heading 4 3 5 3" xfId="11736"/>
    <cellStyle name="Heading 4 3 5 4" xfId="13043"/>
    <cellStyle name="Heading 4 3 5 5" xfId="14352"/>
    <cellStyle name="Heading 4 3 5 6" xfId="15606"/>
    <cellStyle name="Heading 4 3 5 7" xfId="16861"/>
    <cellStyle name="Heading 4 3 5 8" xfId="18003"/>
    <cellStyle name="Heading 4 3 5 9" xfId="19141"/>
    <cellStyle name="Heading 4 3 6" xfId="2711"/>
    <cellStyle name="Heading 4 3 6 10" xfId="20059"/>
    <cellStyle name="Heading 4 3 6 11" xfId="20959"/>
    <cellStyle name="Heading 4 3 6 12" xfId="21502"/>
    <cellStyle name="Heading 4 3 6 2" xfId="8627"/>
    <cellStyle name="Heading 4 3 6 3" xfId="11737"/>
    <cellStyle name="Heading 4 3 6 4" xfId="13044"/>
    <cellStyle name="Heading 4 3 6 5" xfId="14353"/>
    <cellStyle name="Heading 4 3 6 6" xfId="15607"/>
    <cellStyle name="Heading 4 3 6 7" xfId="16862"/>
    <cellStyle name="Heading 4 3 6 8" xfId="18004"/>
    <cellStyle name="Heading 4 3 6 9" xfId="19142"/>
    <cellStyle name="Heading 4 3 7" xfId="8614"/>
    <cellStyle name="Heading 4 3 8" xfId="8628"/>
    <cellStyle name="Heading 4 3 9" xfId="8629"/>
    <cellStyle name="Heading 4 4" xfId="2712"/>
    <cellStyle name="Heading 4 4 10" xfId="8631"/>
    <cellStyle name="Heading 4 4 11" xfId="8632"/>
    <cellStyle name="Heading 4 4 12" xfId="8633"/>
    <cellStyle name="Heading 4 4 13" xfId="8634"/>
    <cellStyle name="Heading 4 4 14" xfId="8635"/>
    <cellStyle name="Heading 4 4 15" xfId="8636"/>
    <cellStyle name="Heading 4 4 16" xfId="8637"/>
    <cellStyle name="Heading 4 4 17" xfId="8638"/>
    <cellStyle name="Heading 4 4 18" xfId="11741"/>
    <cellStyle name="Heading 4 4 19" xfId="13048"/>
    <cellStyle name="Heading 4 4 2" xfId="2713"/>
    <cellStyle name="Heading 4 4 2 10" xfId="20066"/>
    <cellStyle name="Heading 4 4 2 11" xfId="20961"/>
    <cellStyle name="Heading 4 4 2 12" xfId="21504"/>
    <cellStyle name="Heading 4 4 2 2" xfId="8639"/>
    <cellStyle name="Heading 4 4 2 3" xfId="11749"/>
    <cellStyle name="Heading 4 4 2 4" xfId="13057"/>
    <cellStyle name="Heading 4 4 2 5" xfId="14364"/>
    <cellStyle name="Heading 4 4 2 6" xfId="15620"/>
    <cellStyle name="Heading 4 4 2 7" xfId="16875"/>
    <cellStyle name="Heading 4 4 2 8" xfId="18017"/>
    <cellStyle name="Heading 4 4 2 9" xfId="19148"/>
    <cellStyle name="Heading 4 4 20" xfId="14357"/>
    <cellStyle name="Heading 4 4 21" xfId="15611"/>
    <cellStyle name="Heading 4 4 22" xfId="16866"/>
    <cellStyle name="Heading 4 4 23" xfId="18008"/>
    <cellStyle name="Heading 4 4 24" xfId="19143"/>
    <cellStyle name="Heading 4 4 25" xfId="20063"/>
    <cellStyle name="Heading 4 4 26" xfId="20960"/>
    <cellStyle name="Heading 4 4 27" xfId="21503"/>
    <cellStyle name="Heading 4 4 3" xfId="2714"/>
    <cellStyle name="Heading 4 4 3 10" xfId="20067"/>
    <cellStyle name="Heading 4 4 3 11" xfId="20962"/>
    <cellStyle name="Heading 4 4 3 12" xfId="21505"/>
    <cellStyle name="Heading 4 4 3 2" xfId="8640"/>
    <cellStyle name="Heading 4 4 3 3" xfId="11750"/>
    <cellStyle name="Heading 4 4 3 4" xfId="13058"/>
    <cellStyle name="Heading 4 4 3 5" xfId="14365"/>
    <cellStyle name="Heading 4 4 3 6" xfId="15621"/>
    <cellStyle name="Heading 4 4 3 7" xfId="16876"/>
    <cellStyle name="Heading 4 4 3 8" xfId="18018"/>
    <cellStyle name="Heading 4 4 3 9" xfId="19149"/>
    <cellStyle name="Heading 4 4 4" xfId="2715"/>
    <cellStyle name="Heading 4 4 4 10" xfId="20068"/>
    <cellStyle name="Heading 4 4 4 11" xfId="20963"/>
    <cellStyle name="Heading 4 4 4 12" xfId="21506"/>
    <cellStyle name="Heading 4 4 4 2" xfId="8641"/>
    <cellStyle name="Heading 4 4 4 3" xfId="11751"/>
    <cellStyle name="Heading 4 4 4 4" xfId="13059"/>
    <cellStyle name="Heading 4 4 4 5" xfId="14366"/>
    <cellStyle name="Heading 4 4 4 6" xfId="15622"/>
    <cellStyle name="Heading 4 4 4 7" xfId="16877"/>
    <cellStyle name="Heading 4 4 4 8" xfId="18019"/>
    <cellStyle name="Heading 4 4 4 9" xfId="19150"/>
    <cellStyle name="Heading 4 4 5" xfId="2716"/>
    <cellStyle name="Heading 4 4 5 10" xfId="20069"/>
    <cellStyle name="Heading 4 4 5 11" xfId="20964"/>
    <cellStyle name="Heading 4 4 5 12" xfId="21507"/>
    <cellStyle name="Heading 4 4 5 2" xfId="8642"/>
    <cellStyle name="Heading 4 4 5 3" xfId="11752"/>
    <cellStyle name="Heading 4 4 5 4" xfId="13060"/>
    <cellStyle name="Heading 4 4 5 5" xfId="14367"/>
    <cellStyle name="Heading 4 4 5 6" xfId="15623"/>
    <cellStyle name="Heading 4 4 5 7" xfId="16878"/>
    <cellStyle name="Heading 4 4 5 8" xfId="18020"/>
    <cellStyle name="Heading 4 4 5 9" xfId="19151"/>
    <cellStyle name="Heading 4 4 6" xfId="2717"/>
    <cellStyle name="Heading 4 4 6 10" xfId="20070"/>
    <cellStyle name="Heading 4 4 6 11" xfId="20965"/>
    <cellStyle name="Heading 4 4 6 12" xfId="21508"/>
    <cellStyle name="Heading 4 4 6 2" xfId="8643"/>
    <cellStyle name="Heading 4 4 6 3" xfId="11753"/>
    <cellStyle name="Heading 4 4 6 4" xfId="13061"/>
    <cellStyle name="Heading 4 4 6 5" xfId="14368"/>
    <cellStyle name="Heading 4 4 6 6" xfId="15624"/>
    <cellStyle name="Heading 4 4 6 7" xfId="16879"/>
    <cellStyle name="Heading 4 4 6 8" xfId="18021"/>
    <cellStyle name="Heading 4 4 6 9" xfId="19152"/>
    <cellStyle name="Heading 4 4 7" xfId="8630"/>
    <cellStyle name="Heading 4 4 8" xfId="8645"/>
    <cellStyle name="Heading 4 4 9" xfId="8646"/>
    <cellStyle name="Heading 4 5" xfId="2718"/>
    <cellStyle name="Heading 4 5 10" xfId="8648"/>
    <cellStyle name="Heading 4 5 11" xfId="8649"/>
    <cellStyle name="Heading 4 5 12" xfId="8650"/>
    <cellStyle name="Heading 4 5 13" xfId="8651"/>
    <cellStyle name="Heading 4 5 14" xfId="8652"/>
    <cellStyle name="Heading 4 5 15" xfId="8653"/>
    <cellStyle name="Heading 4 5 16" xfId="8654"/>
    <cellStyle name="Heading 4 5 17" xfId="11757"/>
    <cellStyle name="Heading 4 5 18" xfId="13065"/>
    <cellStyle name="Heading 4 5 19" xfId="14371"/>
    <cellStyle name="Heading 4 5 2" xfId="2719"/>
    <cellStyle name="Heading 4 5 2 10" xfId="20077"/>
    <cellStyle name="Heading 4 5 2 11" xfId="20967"/>
    <cellStyle name="Heading 4 5 2 12" xfId="21510"/>
    <cellStyle name="Heading 4 5 2 2" xfId="8655"/>
    <cellStyle name="Heading 4 5 2 3" xfId="11761"/>
    <cellStyle name="Heading 4 5 2 4" xfId="13073"/>
    <cellStyle name="Heading 4 5 2 5" xfId="14379"/>
    <cellStyle name="Heading 4 5 2 6" xfId="15636"/>
    <cellStyle name="Heading 4 5 2 7" xfId="16891"/>
    <cellStyle name="Heading 4 5 2 8" xfId="18033"/>
    <cellStyle name="Heading 4 5 2 9" xfId="19157"/>
    <cellStyle name="Heading 4 5 20" xfId="15628"/>
    <cellStyle name="Heading 4 5 21" xfId="16883"/>
    <cellStyle name="Heading 4 5 22" xfId="18025"/>
    <cellStyle name="Heading 4 5 23" xfId="19154"/>
    <cellStyle name="Heading 4 5 24" xfId="20071"/>
    <cellStyle name="Heading 4 5 25" xfId="20966"/>
    <cellStyle name="Heading 4 5 26" xfId="21509"/>
    <cellStyle name="Heading 4 5 3" xfId="2720"/>
    <cellStyle name="Heading 4 5 3 10" xfId="20078"/>
    <cellStyle name="Heading 4 5 3 11" xfId="20968"/>
    <cellStyle name="Heading 4 5 3 12" xfId="21511"/>
    <cellStyle name="Heading 4 5 3 2" xfId="8656"/>
    <cellStyle name="Heading 4 5 3 3" xfId="11762"/>
    <cellStyle name="Heading 4 5 3 4" xfId="13074"/>
    <cellStyle name="Heading 4 5 3 5" xfId="14380"/>
    <cellStyle name="Heading 4 5 3 6" xfId="15637"/>
    <cellStyle name="Heading 4 5 3 7" xfId="16892"/>
    <cellStyle name="Heading 4 5 3 8" xfId="18034"/>
    <cellStyle name="Heading 4 5 3 9" xfId="19158"/>
    <cellStyle name="Heading 4 5 4" xfId="2721"/>
    <cellStyle name="Heading 4 5 4 10" xfId="20079"/>
    <cellStyle name="Heading 4 5 4 11" xfId="20969"/>
    <cellStyle name="Heading 4 5 4 12" xfId="21512"/>
    <cellStyle name="Heading 4 5 4 2" xfId="8657"/>
    <cellStyle name="Heading 4 5 4 3" xfId="11763"/>
    <cellStyle name="Heading 4 5 4 4" xfId="13075"/>
    <cellStyle name="Heading 4 5 4 5" xfId="14381"/>
    <cellStyle name="Heading 4 5 4 6" xfId="15638"/>
    <cellStyle name="Heading 4 5 4 7" xfId="16893"/>
    <cellStyle name="Heading 4 5 4 8" xfId="18035"/>
    <cellStyle name="Heading 4 5 4 9" xfId="19159"/>
    <cellStyle name="Heading 4 5 5" xfId="2722"/>
    <cellStyle name="Heading 4 5 5 10" xfId="20080"/>
    <cellStyle name="Heading 4 5 5 11" xfId="20970"/>
    <cellStyle name="Heading 4 5 5 12" xfId="21513"/>
    <cellStyle name="Heading 4 5 5 2" xfId="8658"/>
    <cellStyle name="Heading 4 5 5 3" xfId="11764"/>
    <cellStyle name="Heading 4 5 5 4" xfId="13076"/>
    <cellStyle name="Heading 4 5 5 5" xfId="14382"/>
    <cellStyle name="Heading 4 5 5 6" xfId="15639"/>
    <cellStyle name="Heading 4 5 5 7" xfId="16894"/>
    <cellStyle name="Heading 4 5 5 8" xfId="18036"/>
    <cellStyle name="Heading 4 5 5 9" xfId="19160"/>
    <cellStyle name="Heading 4 5 6" xfId="8647"/>
    <cellStyle name="Heading 4 5 7" xfId="8660"/>
    <cellStyle name="Heading 4 5 8" xfId="8661"/>
    <cellStyle name="Heading 4 5 9" xfId="8662"/>
    <cellStyle name="Heading 4 6" xfId="2723"/>
    <cellStyle name="Heading 4 6 10" xfId="8664"/>
    <cellStyle name="Heading 4 6 11" xfId="8665"/>
    <cellStyle name="Heading 4 6 12" xfId="8666"/>
    <cellStyle name="Heading 4 6 13" xfId="8667"/>
    <cellStyle name="Heading 4 6 14" xfId="8668"/>
    <cellStyle name="Heading 4 6 15" xfId="8669"/>
    <cellStyle name="Heading 4 6 16" xfId="8670"/>
    <cellStyle name="Heading 4 6 17" xfId="11769"/>
    <cellStyle name="Heading 4 6 18" xfId="13081"/>
    <cellStyle name="Heading 4 6 19" xfId="14387"/>
    <cellStyle name="Heading 4 6 2" xfId="2724"/>
    <cellStyle name="Heading 4 6 2 10" xfId="20083"/>
    <cellStyle name="Heading 4 6 2 11" xfId="20972"/>
    <cellStyle name="Heading 4 6 2 12" xfId="21515"/>
    <cellStyle name="Heading 4 6 2 2" xfId="8671"/>
    <cellStyle name="Heading 4 6 2 3" xfId="11776"/>
    <cellStyle name="Heading 4 6 2 4" xfId="13086"/>
    <cellStyle name="Heading 4 6 2 5" xfId="14395"/>
    <cellStyle name="Heading 4 6 2 6" xfId="15652"/>
    <cellStyle name="Heading 4 6 2 7" xfId="16905"/>
    <cellStyle name="Heading 4 6 2 8" xfId="18044"/>
    <cellStyle name="Heading 4 6 2 9" xfId="19167"/>
    <cellStyle name="Heading 4 6 20" xfId="15644"/>
    <cellStyle name="Heading 4 6 21" xfId="16899"/>
    <cellStyle name="Heading 4 6 22" xfId="18041"/>
    <cellStyle name="Heading 4 6 23" xfId="19162"/>
    <cellStyle name="Heading 4 6 24" xfId="20082"/>
    <cellStyle name="Heading 4 6 25" xfId="20971"/>
    <cellStyle name="Heading 4 6 26" xfId="21514"/>
    <cellStyle name="Heading 4 6 3" xfId="2725"/>
    <cellStyle name="Heading 4 6 3 10" xfId="20084"/>
    <cellStyle name="Heading 4 6 3 11" xfId="20973"/>
    <cellStyle name="Heading 4 6 3 12" xfId="21516"/>
    <cellStyle name="Heading 4 6 3 2" xfId="8672"/>
    <cellStyle name="Heading 4 6 3 3" xfId="11777"/>
    <cellStyle name="Heading 4 6 3 4" xfId="13087"/>
    <cellStyle name="Heading 4 6 3 5" xfId="14396"/>
    <cellStyle name="Heading 4 6 3 6" xfId="15653"/>
    <cellStyle name="Heading 4 6 3 7" xfId="16906"/>
    <cellStyle name="Heading 4 6 3 8" xfId="18045"/>
    <cellStyle name="Heading 4 6 3 9" xfId="19168"/>
    <cellStyle name="Heading 4 6 4" xfId="2726"/>
    <cellStyle name="Heading 4 6 4 10" xfId="20085"/>
    <cellStyle name="Heading 4 6 4 11" xfId="20974"/>
    <cellStyle name="Heading 4 6 4 12" xfId="21517"/>
    <cellStyle name="Heading 4 6 4 2" xfId="8673"/>
    <cellStyle name="Heading 4 6 4 3" xfId="11778"/>
    <cellStyle name="Heading 4 6 4 4" xfId="13088"/>
    <cellStyle name="Heading 4 6 4 5" xfId="14397"/>
    <cellStyle name="Heading 4 6 4 6" xfId="15654"/>
    <cellStyle name="Heading 4 6 4 7" xfId="16907"/>
    <cellStyle name="Heading 4 6 4 8" xfId="18046"/>
    <cellStyle name="Heading 4 6 4 9" xfId="19169"/>
    <cellStyle name="Heading 4 6 5" xfId="2727"/>
    <cellStyle name="Heading 4 6 5 10" xfId="20086"/>
    <cellStyle name="Heading 4 6 5 11" xfId="20975"/>
    <cellStyle name="Heading 4 6 5 12" xfId="21518"/>
    <cellStyle name="Heading 4 6 5 2" xfId="8674"/>
    <cellStyle name="Heading 4 6 5 3" xfId="11779"/>
    <cellStyle name="Heading 4 6 5 4" xfId="13089"/>
    <cellStyle name="Heading 4 6 5 5" xfId="14398"/>
    <cellStyle name="Heading 4 6 5 6" xfId="15655"/>
    <cellStyle name="Heading 4 6 5 7" xfId="16908"/>
    <cellStyle name="Heading 4 6 5 8" xfId="18047"/>
    <cellStyle name="Heading 4 6 5 9" xfId="19170"/>
    <cellStyle name="Heading 4 6 6" xfId="8663"/>
    <cellStyle name="Heading 4 6 7" xfId="8676"/>
    <cellStyle name="Heading 4 6 8" xfId="8677"/>
    <cellStyle name="Heading 4 6 9" xfId="8678"/>
    <cellStyle name="Heading 4 7" xfId="2728"/>
    <cellStyle name="Heading 4 7 10" xfId="20091"/>
    <cellStyle name="Heading 4 7 11" xfId="20976"/>
    <cellStyle name="Heading 4 7 12" xfId="21519"/>
    <cellStyle name="Heading 4 7 2" xfId="8679"/>
    <cellStyle name="Heading 4 7 3" xfId="11784"/>
    <cellStyle name="Heading 4 7 4" xfId="13093"/>
    <cellStyle name="Heading 4 7 5" xfId="14400"/>
    <cellStyle name="Heading 4 7 6" xfId="15660"/>
    <cellStyle name="Heading 4 7 7" xfId="16909"/>
    <cellStyle name="Heading 4 7 8" xfId="18049"/>
    <cellStyle name="Heading 4 7 9" xfId="19172"/>
    <cellStyle name="Heading 4 8" xfId="2729"/>
    <cellStyle name="Heading 4 8 10" xfId="20092"/>
    <cellStyle name="Heading 4 8 11" xfId="20977"/>
    <cellStyle name="Heading 4 8 12" xfId="21520"/>
    <cellStyle name="Heading 4 8 2" xfId="8680"/>
    <cellStyle name="Heading 4 8 3" xfId="11785"/>
    <cellStyle name="Heading 4 8 4" xfId="13094"/>
    <cellStyle name="Heading 4 8 5" xfId="14401"/>
    <cellStyle name="Heading 4 8 6" xfId="15661"/>
    <cellStyle name="Heading 4 8 7" xfId="16910"/>
    <cellStyle name="Heading 4 8 8" xfId="18050"/>
    <cellStyle name="Heading 4 8 9" xfId="19173"/>
    <cellStyle name="Heading 4 9" xfId="2730"/>
    <cellStyle name="Heading 4 9 10" xfId="20093"/>
    <cellStyle name="Heading 4 9 11" xfId="20978"/>
    <cellStyle name="Heading 4 9 12" xfId="21521"/>
    <cellStyle name="Heading 4 9 2" xfId="8681"/>
    <cellStyle name="Heading 4 9 3" xfId="11786"/>
    <cellStyle name="Heading 4 9 4" xfId="13095"/>
    <cellStyle name="Heading 4 9 5" xfId="14402"/>
    <cellStyle name="Heading 4 9 6" xfId="15662"/>
    <cellStyle name="Heading 4 9 7" xfId="16911"/>
    <cellStyle name="Heading 4 9 8" xfId="18051"/>
    <cellStyle name="Heading 4 9 9" xfId="19174"/>
    <cellStyle name="Hyperlink" xfId="2731" builtinId="8"/>
    <cellStyle name="Input" xfId="31997" builtinId="20" customBuiltin="1"/>
    <cellStyle name="Input 10" xfId="2732"/>
    <cellStyle name="Input 10 10" xfId="20094"/>
    <cellStyle name="Input 10 11" xfId="20979"/>
    <cellStyle name="Input 10 12" xfId="21522"/>
    <cellStyle name="Input 10 2" xfId="8682"/>
    <cellStyle name="Input 10 3" xfId="11787"/>
    <cellStyle name="Input 10 4" xfId="13096"/>
    <cellStyle name="Input 10 5" xfId="14403"/>
    <cellStyle name="Input 10 6" xfId="15663"/>
    <cellStyle name="Input 10 7" xfId="16912"/>
    <cellStyle name="Input 10 8" xfId="18052"/>
    <cellStyle name="Input 10 9" xfId="19175"/>
    <cellStyle name="Input 11" xfId="2733"/>
    <cellStyle name="Input 11 10" xfId="20095"/>
    <cellStyle name="Input 11 11" xfId="20980"/>
    <cellStyle name="Input 11 12" xfId="21523"/>
    <cellStyle name="Input 11 2" xfId="8683"/>
    <cellStyle name="Input 11 3" xfId="11788"/>
    <cellStyle name="Input 11 4" xfId="13097"/>
    <cellStyle name="Input 11 5" xfId="14404"/>
    <cellStyle name="Input 11 6" xfId="15664"/>
    <cellStyle name="Input 11 7" xfId="16913"/>
    <cellStyle name="Input 11 8" xfId="18053"/>
    <cellStyle name="Input 11 9" xfId="19176"/>
    <cellStyle name="Input 12" xfId="2734"/>
    <cellStyle name="Input 12 10" xfId="20096"/>
    <cellStyle name="Input 12 11" xfId="20981"/>
    <cellStyle name="Input 12 12" xfId="21524"/>
    <cellStyle name="Input 12 2" xfId="8684"/>
    <cellStyle name="Input 12 3" xfId="11789"/>
    <cellStyle name="Input 12 4" xfId="13098"/>
    <cellStyle name="Input 12 5" xfId="14405"/>
    <cellStyle name="Input 12 6" xfId="15665"/>
    <cellStyle name="Input 12 7" xfId="16914"/>
    <cellStyle name="Input 12 8" xfId="18054"/>
    <cellStyle name="Input 12 9" xfId="19177"/>
    <cellStyle name="Input 13" xfId="2735"/>
    <cellStyle name="Input 13 10" xfId="20097"/>
    <cellStyle name="Input 13 11" xfId="20982"/>
    <cellStyle name="Input 13 12" xfId="21525"/>
    <cellStyle name="Input 13 2" xfId="8685"/>
    <cellStyle name="Input 13 3" xfId="11790"/>
    <cellStyle name="Input 13 4" xfId="13099"/>
    <cellStyle name="Input 13 5" xfId="14406"/>
    <cellStyle name="Input 13 6" xfId="15666"/>
    <cellStyle name="Input 13 7" xfId="16915"/>
    <cellStyle name="Input 13 8" xfId="18055"/>
    <cellStyle name="Input 13 9" xfId="19178"/>
    <cellStyle name="Input 14" xfId="2736"/>
    <cellStyle name="Input 14 10" xfId="20098"/>
    <cellStyle name="Input 14 11" xfId="20983"/>
    <cellStyle name="Input 14 12" xfId="21526"/>
    <cellStyle name="Input 14 2" xfId="8686"/>
    <cellStyle name="Input 14 3" xfId="11791"/>
    <cellStyle name="Input 14 4" xfId="13100"/>
    <cellStyle name="Input 14 5" xfId="14407"/>
    <cellStyle name="Input 14 6" xfId="15667"/>
    <cellStyle name="Input 14 7" xfId="16916"/>
    <cellStyle name="Input 14 8" xfId="18056"/>
    <cellStyle name="Input 14 9" xfId="19179"/>
    <cellStyle name="Input 15" xfId="2737"/>
    <cellStyle name="Input 15 10" xfId="20099"/>
    <cellStyle name="Input 15 11" xfId="20984"/>
    <cellStyle name="Input 15 12" xfId="21527"/>
    <cellStyle name="Input 15 2" xfId="8687"/>
    <cellStyle name="Input 15 3" xfId="11792"/>
    <cellStyle name="Input 15 4" xfId="13101"/>
    <cellStyle name="Input 15 5" xfId="14408"/>
    <cellStyle name="Input 15 6" xfId="15668"/>
    <cellStyle name="Input 15 7" xfId="16917"/>
    <cellStyle name="Input 15 8" xfId="18057"/>
    <cellStyle name="Input 15 9" xfId="19180"/>
    <cellStyle name="Input 16" xfId="2738"/>
    <cellStyle name="Input 16 10" xfId="20100"/>
    <cellStyle name="Input 16 11" xfId="20985"/>
    <cellStyle name="Input 16 12" xfId="21528"/>
    <cellStyle name="Input 16 2" xfId="8688"/>
    <cellStyle name="Input 16 3" xfId="11793"/>
    <cellStyle name="Input 16 4" xfId="13102"/>
    <cellStyle name="Input 16 5" xfId="14409"/>
    <cellStyle name="Input 16 6" xfId="15669"/>
    <cellStyle name="Input 16 7" xfId="16918"/>
    <cellStyle name="Input 16 8" xfId="18058"/>
    <cellStyle name="Input 16 9" xfId="19181"/>
    <cellStyle name="Input 17" xfId="2739"/>
    <cellStyle name="Input 17 10" xfId="20101"/>
    <cellStyle name="Input 17 11" xfId="20986"/>
    <cellStyle name="Input 17 12" xfId="21529"/>
    <cellStyle name="Input 17 2" xfId="8689"/>
    <cellStyle name="Input 17 3" xfId="11794"/>
    <cellStyle name="Input 17 4" xfId="13103"/>
    <cellStyle name="Input 17 5" xfId="14410"/>
    <cellStyle name="Input 17 6" xfId="15670"/>
    <cellStyle name="Input 17 7" xfId="16919"/>
    <cellStyle name="Input 17 8" xfId="18059"/>
    <cellStyle name="Input 17 9" xfId="19182"/>
    <cellStyle name="Input 18" xfId="2740"/>
    <cellStyle name="Input 18 10" xfId="20102"/>
    <cellStyle name="Input 18 11" xfId="20987"/>
    <cellStyle name="Input 18 12" xfId="21530"/>
    <cellStyle name="Input 18 2" xfId="8690"/>
    <cellStyle name="Input 18 3" xfId="11795"/>
    <cellStyle name="Input 18 4" xfId="13104"/>
    <cellStyle name="Input 18 5" xfId="14411"/>
    <cellStyle name="Input 18 6" xfId="15671"/>
    <cellStyle name="Input 18 7" xfId="16920"/>
    <cellStyle name="Input 18 8" xfId="18060"/>
    <cellStyle name="Input 18 9" xfId="19183"/>
    <cellStyle name="Input 19" xfId="2741"/>
    <cellStyle name="Input 19 10" xfId="20103"/>
    <cellStyle name="Input 19 11" xfId="20988"/>
    <cellStyle name="Input 19 12" xfId="21531"/>
    <cellStyle name="Input 19 2" xfId="8691"/>
    <cellStyle name="Input 19 3" xfId="11796"/>
    <cellStyle name="Input 19 4" xfId="13105"/>
    <cellStyle name="Input 19 5" xfId="14412"/>
    <cellStyle name="Input 19 6" xfId="15672"/>
    <cellStyle name="Input 19 7" xfId="16921"/>
    <cellStyle name="Input 19 8" xfId="18061"/>
    <cellStyle name="Input 19 9" xfId="19184"/>
    <cellStyle name="Input 2" xfId="2742"/>
    <cellStyle name="Input 2 10" xfId="8692"/>
    <cellStyle name="Input 2 11" xfId="8694"/>
    <cellStyle name="Input 2 12" xfId="8695"/>
    <cellStyle name="Input 2 13" xfId="8696"/>
    <cellStyle name="Input 2 14" xfId="8697"/>
    <cellStyle name="Input 2 15" xfId="8698"/>
    <cellStyle name="Input 2 16" xfId="8699"/>
    <cellStyle name="Input 2 17" xfId="8700"/>
    <cellStyle name="Input 2 18" xfId="8701"/>
    <cellStyle name="Input 2 19" xfId="8702"/>
    <cellStyle name="Input 2 2" xfId="2743"/>
    <cellStyle name="Input 2 2 10" xfId="20106"/>
    <cellStyle name="Input 2 2 11" xfId="20990"/>
    <cellStyle name="Input 2 2 12" xfId="21533"/>
    <cellStyle name="Input 2 2 2" xfId="8703"/>
    <cellStyle name="Input 2 2 3" xfId="11808"/>
    <cellStyle name="Input 2 2 4" xfId="13117"/>
    <cellStyle name="Input 2 2 5" xfId="14423"/>
    <cellStyle name="Input 2 2 6" xfId="15683"/>
    <cellStyle name="Input 2 2 7" xfId="16929"/>
    <cellStyle name="Input 2 2 8" xfId="18073"/>
    <cellStyle name="Input 2 2 9" xfId="19190"/>
    <cellStyle name="Input 2 20" xfId="8704"/>
    <cellStyle name="Input 2 21" xfId="11797"/>
    <cellStyle name="Input 2 22" xfId="13106"/>
    <cellStyle name="Input 2 23" xfId="14413"/>
    <cellStyle name="Input 2 24" xfId="15673"/>
    <cellStyle name="Input 2 25" xfId="16922"/>
    <cellStyle name="Input 2 26" xfId="18062"/>
    <cellStyle name="Input 2 27" xfId="19185"/>
    <cellStyle name="Input 2 28" xfId="20104"/>
    <cellStyle name="Input 2 29" xfId="20989"/>
    <cellStyle name="Input 2 3" xfId="2744"/>
    <cellStyle name="Input 2 3 10" xfId="20107"/>
    <cellStyle name="Input 2 3 11" xfId="20991"/>
    <cellStyle name="Input 2 3 12" xfId="21534"/>
    <cellStyle name="Input 2 3 2" xfId="8705"/>
    <cellStyle name="Input 2 3 3" xfId="11810"/>
    <cellStyle name="Input 2 3 4" xfId="13119"/>
    <cellStyle name="Input 2 3 5" xfId="14424"/>
    <cellStyle name="Input 2 3 6" xfId="15685"/>
    <cellStyle name="Input 2 3 7" xfId="16931"/>
    <cellStyle name="Input 2 3 8" xfId="18075"/>
    <cellStyle name="Input 2 3 9" xfId="19191"/>
    <cellStyle name="Input 2 30" xfId="21532"/>
    <cellStyle name="Input 2 4" xfId="2745"/>
    <cellStyle name="Input 2 4 10" xfId="20108"/>
    <cellStyle name="Input 2 4 11" xfId="20992"/>
    <cellStyle name="Input 2 4 12" xfId="21535"/>
    <cellStyle name="Input 2 4 2" xfId="8706"/>
    <cellStyle name="Input 2 4 3" xfId="11811"/>
    <cellStyle name="Input 2 4 4" xfId="13120"/>
    <cellStyle name="Input 2 4 5" xfId="14425"/>
    <cellStyle name="Input 2 4 6" xfId="15686"/>
    <cellStyle name="Input 2 4 7" xfId="16932"/>
    <cellStyle name="Input 2 4 8" xfId="18076"/>
    <cellStyle name="Input 2 4 9" xfId="19192"/>
    <cellStyle name="Input 2 5" xfId="2746"/>
    <cellStyle name="Input 2 5 10" xfId="20109"/>
    <cellStyle name="Input 2 5 11" xfId="20993"/>
    <cellStyle name="Input 2 5 12" xfId="21536"/>
    <cellStyle name="Input 2 5 2" xfId="8707"/>
    <cellStyle name="Input 2 5 3" xfId="11812"/>
    <cellStyle name="Input 2 5 4" xfId="13121"/>
    <cellStyle name="Input 2 5 5" xfId="14426"/>
    <cellStyle name="Input 2 5 6" xfId="15687"/>
    <cellStyle name="Input 2 5 7" xfId="16933"/>
    <cellStyle name="Input 2 5 8" xfId="18077"/>
    <cellStyle name="Input 2 5 9" xfId="19193"/>
    <cellStyle name="Input 2 6" xfId="2747"/>
    <cellStyle name="Input 2 6 10" xfId="20110"/>
    <cellStyle name="Input 2 6 11" xfId="20994"/>
    <cellStyle name="Input 2 6 12" xfId="21537"/>
    <cellStyle name="Input 2 6 2" xfId="8708"/>
    <cellStyle name="Input 2 6 3" xfId="11813"/>
    <cellStyle name="Input 2 6 4" xfId="13122"/>
    <cellStyle name="Input 2 6 5" xfId="14427"/>
    <cellStyle name="Input 2 6 6" xfId="15688"/>
    <cellStyle name="Input 2 6 7" xfId="16934"/>
    <cellStyle name="Input 2 6 8" xfId="18078"/>
    <cellStyle name="Input 2 6 9" xfId="19194"/>
    <cellStyle name="Input 2 7" xfId="2748"/>
    <cellStyle name="Input 2 7 10" xfId="20111"/>
    <cellStyle name="Input 2 7 11" xfId="20995"/>
    <cellStyle name="Input 2 7 12" xfId="21538"/>
    <cellStyle name="Input 2 7 2" xfId="8709"/>
    <cellStyle name="Input 2 7 3" xfId="11814"/>
    <cellStyle name="Input 2 7 4" xfId="13123"/>
    <cellStyle name="Input 2 7 5" xfId="14428"/>
    <cellStyle name="Input 2 7 6" xfId="15689"/>
    <cellStyle name="Input 2 7 7" xfId="16935"/>
    <cellStyle name="Input 2 7 8" xfId="18079"/>
    <cellStyle name="Input 2 7 9" xfId="19195"/>
    <cellStyle name="Input 2 8" xfId="2749"/>
    <cellStyle name="Input 2 8 10" xfId="20112"/>
    <cellStyle name="Input 2 8 11" xfId="20996"/>
    <cellStyle name="Input 2 8 12" xfId="21539"/>
    <cellStyle name="Input 2 8 2" xfId="8710"/>
    <cellStyle name="Input 2 8 3" xfId="11815"/>
    <cellStyle name="Input 2 8 4" xfId="13124"/>
    <cellStyle name="Input 2 8 5" xfId="14429"/>
    <cellStyle name="Input 2 8 6" xfId="15690"/>
    <cellStyle name="Input 2 8 7" xfId="16936"/>
    <cellStyle name="Input 2 8 8" xfId="18080"/>
    <cellStyle name="Input 2 8 9" xfId="19196"/>
    <cellStyle name="Input 2 9" xfId="2750"/>
    <cellStyle name="Input 2 9 10" xfId="20113"/>
    <cellStyle name="Input 2 9 11" xfId="20997"/>
    <cellStyle name="Input 2 9 12" xfId="21540"/>
    <cellStyle name="Input 2 9 2" xfId="8711"/>
    <cellStyle name="Input 2 9 3" xfId="11816"/>
    <cellStyle name="Input 2 9 4" xfId="13125"/>
    <cellStyle name="Input 2 9 5" xfId="14430"/>
    <cellStyle name="Input 2 9 6" xfId="15691"/>
    <cellStyle name="Input 2 9 7" xfId="16937"/>
    <cellStyle name="Input 2 9 8" xfId="18081"/>
    <cellStyle name="Input 2 9 9" xfId="19197"/>
    <cellStyle name="Input 20" xfId="2751"/>
    <cellStyle name="Input 20 10" xfId="20114"/>
    <cellStyle name="Input 20 11" xfId="20998"/>
    <cellStyle name="Input 20 12" xfId="21541"/>
    <cellStyle name="Input 20 2" xfId="8712"/>
    <cellStyle name="Input 20 3" xfId="11817"/>
    <cellStyle name="Input 20 4" xfId="13126"/>
    <cellStyle name="Input 20 5" xfId="14431"/>
    <cellStyle name="Input 20 6" xfId="15692"/>
    <cellStyle name="Input 20 7" xfId="16938"/>
    <cellStyle name="Input 20 8" xfId="18082"/>
    <cellStyle name="Input 20 9" xfId="19198"/>
    <cellStyle name="Input 21" xfId="2752"/>
    <cellStyle name="Input 21 10" xfId="20115"/>
    <cellStyle name="Input 21 11" xfId="20999"/>
    <cellStyle name="Input 21 12" xfId="21542"/>
    <cellStyle name="Input 21 2" xfId="8713"/>
    <cellStyle name="Input 21 3" xfId="11818"/>
    <cellStyle name="Input 21 4" xfId="13127"/>
    <cellStyle name="Input 21 5" xfId="14432"/>
    <cellStyle name="Input 21 6" xfId="15693"/>
    <cellStyle name="Input 21 7" xfId="16939"/>
    <cellStyle name="Input 21 8" xfId="18083"/>
    <cellStyle name="Input 21 9" xfId="19199"/>
    <cellStyle name="Input 22" xfId="2753"/>
    <cellStyle name="Input 22 10" xfId="20116"/>
    <cellStyle name="Input 22 11" xfId="21000"/>
    <cellStyle name="Input 22 12" xfId="21543"/>
    <cellStyle name="Input 22 2" xfId="8714"/>
    <cellStyle name="Input 22 3" xfId="11819"/>
    <cellStyle name="Input 22 4" xfId="13128"/>
    <cellStyle name="Input 22 5" xfId="14433"/>
    <cellStyle name="Input 22 6" xfId="15694"/>
    <cellStyle name="Input 22 7" xfId="16940"/>
    <cellStyle name="Input 22 8" xfId="18084"/>
    <cellStyle name="Input 22 9" xfId="19200"/>
    <cellStyle name="Input 23" xfId="2754"/>
    <cellStyle name="Input 23 10" xfId="20117"/>
    <cellStyle name="Input 23 11" xfId="21001"/>
    <cellStyle name="Input 23 12" xfId="21544"/>
    <cellStyle name="Input 23 2" xfId="8715"/>
    <cellStyle name="Input 23 3" xfId="11820"/>
    <cellStyle name="Input 23 4" xfId="13129"/>
    <cellStyle name="Input 23 5" xfId="14434"/>
    <cellStyle name="Input 23 6" xfId="15695"/>
    <cellStyle name="Input 23 7" xfId="16941"/>
    <cellStyle name="Input 23 8" xfId="18085"/>
    <cellStyle name="Input 23 9" xfId="19201"/>
    <cellStyle name="Input 24" xfId="2755"/>
    <cellStyle name="Input 24 10" xfId="20118"/>
    <cellStyle name="Input 24 11" xfId="21002"/>
    <cellStyle name="Input 24 12" xfId="21545"/>
    <cellStyle name="Input 24 2" xfId="8716"/>
    <cellStyle name="Input 24 3" xfId="11821"/>
    <cellStyle name="Input 24 4" xfId="13130"/>
    <cellStyle name="Input 24 5" xfId="14435"/>
    <cellStyle name="Input 24 6" xfId="15696"/>
    <cellStyle name="Input 24 7" xfId="16942"/>
    <cellStyle name="Input 24 8" xfId="18086"/>
    <cellStyle name="Input 24 9" xfId="19202"/>
    <cellStyle name="Input 25" xfId="2756"/>
    <cellStyle name="Input 25 10" xfId="20119"/>
    <cellStyle name="Input 25 11" xfId="21003"/>
    <cellStyle name="Input 25 12" xfId="21546"/>
    <cellStyle name="Input 25 2" xfId="8717"/>
    <cellStyle name="Input 25 3" xfId="11822"/>
    <cellStyle name="Input 25 4" xfId="13131"/>
    <cellStyle name="Input 25 5" xfId="14436"/>
    <cellStyle name="Input 25 6" xfId="15697"/>
    <cellStyle name="Input 25 7" xfId="16943"/>
    <cellStyle name="Input 25 8" xfId="18087"/>
    <cellStyle name="Input 25 9" xfId="19203"/>
    <cellStyle name="Input 26" xfId="2757"/>
    <cellStyle name="Input 26 10" xfId="20120"/>
    <cellStyle name="Input 26 11" xfId="21004"/>
    <cellStyle name="Input 26 12" xfId="21547"/>
    <cellStyle name="Input 26 2" xfId="8718"/>
    <cellStyle name="Input 26 3" xfId="11823"/>
    <cellStyle name="Input 26 4" xfId="13132"/>
    <cellStyle name="Input 26 5" xfId="14437"/>
    <cellStyle name="Input 26 6" xfId="15698"/>
    <cellStyle name="Input 26 7" xfId="16944"/>
    <cellStyle name="Input 26 8" xfId="18088"/>
    <cellStyle name="Input 26 9" xfId="19204"/>
    <cellStyle name="Input 27" xfId="2758"/>
    <cellStyle name="Input 27 10" xfId="20121"/>
    <cellStyle name="Input 27 11" xfId="21005"/>
    <cellStyle name="Input 27 12" xfId="21548"/>
    <cellStyle name="Input 27 2" xfId="8719"/>
    <cellStyle name="Input 27 3" xfId="11824"/>
    <cellStyle name="Input 27 4" xfId="13133"/>
    <cellStyle name="Input 27 5" xfId="14438"/>
    <cellStyle name="Input 27 6" xfId="15699"/>
    <cellStyle name="Input 27 7" xfId="16945"/>
    <cellStyle name="Input 27 8" xfId="18089"/>
    <cellStyle name="Input 27 9" xfId="19205"/>
    <cellStyle name="Input 28" xfId="24825"/>
    <cellStyle name="Input 3" xfId="2759"/>
    <cellStyle name="Input 3 10" xfId="8721"/>
    <cellStyle name="Input 3 11" xfId="8722"/>
    <cellStyle name="Input 3 12" xfId="8723"/>
    <cellStyle name="Input 3 13" xfId="8724"/>
    <cellStyle name="Input 3 14" xfId="8725"/>
    <cellStyle name="Input 3 15" xfId="8726"/>
    <cellStyle name="Input 3 16" xfId="8727"/>
    <cellStyle name="Input 3 17" xfId="8728"/>
    <cellStyle name="Input 3 18" xfId="11825"/>
    <cellStyle name="Input 3 19" xfId="13134"/>
    <cellStyle name="Input 3 2" xfId="2760"/>
    <cellStyle name="Input 3 2 10" xfId="20127"/>
    <cellStyle name="Input 3 2 11" xfId="21007"/>
    <cellStyle name="Input 3 2 12" xfId="21550"/>
    <cellStyle name="Input 3 2 2" xfId="8729"/>
    <cellStyle name="Input 3 2 3" xfId="11834"/>
    <cellStyle name="Input 3 2 4" xfId="13143"/>
    <cellStyle name="Input 3 2 5" xfId="14446"/>
    <cellStyle name="Input 3 2 6" xfId="15704"/>
    <cellStyle name="Input 3 2 7" xfId="16954"/>
    <cellStyle name="Input 3 2 8" xfId="18095"/>
    <cellStyle name="Input 3 2 9" xfId="19208"/>
    <cellStyle name="Input 3 20" xfId="14439"/>
    <cellStyle name="Input 3 21" xfId="15700"/>
    <cellStyle name="Input 3 22" xfId="16946"/>
    <cellStyle name="Input 3 23" xfId="18090"/>
    <cellStyle name="Input 3 24" xfId="19206"/>
    <cellStyle name="Input 3 25" xfId="20122"/>
    <cellStyle name="Input 3 26" xfId="21006"/>
    <cellStyle name="Input 3 27" xfId="21549"/>
    <cellStyle name="Input 3 3" xfId="2761"/>
    <cellStyle name="Input 3 3 10" xfId="20128"/>
    <cellStyle name="Input 3 3 11" xfId="21008"/>
    <cellStyle name="Input 3 3 12" xfId="21551"/>
    <cellStyle name="Input 3 3 2" xfId="8730"/>
    <cellStyle name="Input 3 3 3" xfId="11835"/>
    <cellStyle name="Input 3 3 4" xfId="13144"/>
    <cellStyle name="Input 3 3 5" xfId="14447"/>
    <cellStyle name="Input 3 3 6" xfId="15705"/>
    <cellStyle name="Input 3 3 7" xfId="16955"/>
    <cellStyle name="Input 3 3 8" xfId="18096"/>
    <cellStyle name="Input 3 3 9" xfId="19209"/>
    <cellStyle name="Input 3 4" xfId="2762"/>
    <cellStyle name="Input 3 4 10" xfId="20129"/>
    <cellStyle name="Input 3 4 11" xfId="21009"/>
    <cellStyle name="Input 3 4 12" xfId="21552"/>
    <cellStyle name="Input 3 4 2" xfId="8731"/>
    <cellStyle name="Input 3 4 3" xfId="11836"/>
    <cellStyle name="Input 3 4 4" xfId="13145"/>
    <cellStyle name="Input 3 4 5" xfId="14448"/>
    <cellStyle name="Input 3 4 6" xfId="15706"/>
    <cellStyle name="Input 3 4 7" xfId="16956"/>
    <cellStyle name="Input 3 4 8" xfId="18097"/>
    <cellStyle name="Input 3 4 9" xfId="19210"/>
    <cellStyle name="Input 3 5" xfId="2763"/>
    <cellStyle name="Input 3 5 10" xfId="20130"/>
    <cellStyle name="Input 3 5 11" xfId="21010"/>
    <cellStyle name="Input 3 5 12" xfId="21553"/>
    <cellStyle name="Input 3 5 2" xfId="8732"/>
    <cellStyle name="Input 3 5 3" xfId="11837"/>
    <cellStyle name="Input 3 5 4" xfId="13146"/>
    <cellStyle name="Input 3 5 5" xfId="14449"/>
    <cellStyle name="Input 3 5 6" xfId="15707"/>
    <cellStyle name="Input 3 5 7" xfId="16957"/>
    <cellStyle name="Input 3 5 8" xfId="18098"/>
    <cellStyle name="Input 3 5 9" xfId="19211"/>
    <cellStyle name="Input 3 6" xfId="2764"/>
    <cellStyle name="Input 3 6 10" xfId="20131"/>
    <cellStyle name="Input 3 6 11" xfId="21011"/>
    <cellStyle name="Input 3 6 12" xfId="21554"/>
    <cellStyle name="Input 3 6 2" xfId="8733"/>
    <cellStyle name="Input 3 6 3" xfId="11838"/>
    <cellStyle name="Input 3 6 4" xfId="13147"/>
    <cellStyle name="Input 3 6 5" xfId="14450"/>
    <cellStyle name="Input 3 6 6" xfId="15708"/>
    <cellStyle name="Input 3 6 7" xfId="16958"/>
    <cellStyle name="Input 3 6 8" xfId="18099"/>
    <cellStyle name="Input 3 6 9" xfId="19212"/>
    <cellStyle name="Input 3 7" xfId="8720"/>
    <cellStyle name="Input 3 8" xfId="8735"/>
    <cellStyle name="Input 3 9" xfId="8736"/>
    <cellStyle name="Input 4" xfId="2765"/>
    <cellStyle name="Input 4 10" xfId="8738"/>
    <cellStyle name="Input 4 11" xfId="8739"/>
    <cellStyle name="Input 4 12" xfId="8740"/>
    <cellStyle name="Input 4 13" xfId="8741"/>
    <cellStyle name="Input 4 14" xfId="8742"/>
    <cellStyle name="Input 4 15" xfId="8743"/>
    <cellStyle name="Input 4 16" xfId="8744"/>
    <cellStyle name="Input 4 17" xfId="8745"/>
    <cellStyle name="Input 4 18" xfId="11842"/>
    <cellStyle name="Input 4 19" xfId="13151"/>
    <cellStyle name="Input 4 2" xfId="2766"/>
    <cellStyle name="Input 4 2 10" xfId="20137"/>
    <cellStyle name="Input 4 2 11" xfId="21013"/>
    <cellStyle name="Input 4 2 12" xfId="21556"/>
    <cellStyle name="Input 4 2 2" xfId="8746"/>
    <cellStyle name="Input 4 2 3" xfId="11849"/>
    <cellStyle name="Input 4 2 4" xfId="13160"/>
    <cellStyle name="Input 4 2 5" xfId="14463"/>
    <cellStyle name="Input 4 2 6" xfId="15716"/>
    <cellStyle name="Input 4 2 7" xfId="16971"/>
    <cellStyle name="Input 4 2 8" xfId="18107"/>
    <cellStyle name="Input 4 2 9" xfId="19220"/>
    <cellStyle name="Input 4 20" xfId="14454"/>
    <cellStyle name="Input 4 21" xfId="15710"/>
    <cellStyle name="Input 4 22" xfId="16962"/>
    <cellStyle name="Input 4 23" xfId="18103"/>
    <cellStyle name="Input 4 24" xfId="19215"/>
    <cellStyle name="Input 4 25" xfId="20134"/>
    <cellStyle name="Input 4 26" xfId="21012"/>
    <cellStyle name="Input 4 27" xfId="21555"/>
    <cellStyle name="Input 4 3" xfId="2767"/>
    <cellStyle name="Input 4 3 10" xfId="20138"/>
    <cellStyle name="Input 4 3 11" xfId="21014"/>
    <cellStyle name="Input 4 3 12" xfId="21557"/>
    <cellStyle name="Input 4 3 2" xfId="8747"/>
    <cellStyle name="Input 4 3 3" xfId="11850"/>
    <cellStyle name="Input 4 3 4" xfId="13161"/>
    <cellStyle name="Input 4 3 5" xfId="14464"/>
    <cellStyle name="Input 4 3 6" xfId="15717"/>
    <cellStyle name="Input 4 3 7" xfId="16972"/>
    <cellStyle name="Input 4 3 8" xfId="18108"/>
    <cellStyle name="Input 4 3 9" xfId="19221"/>
    <cellStyle name="Input 4 4" xfId="2768"/>
    <cellStyle name="Input 4 4 10" xfId="20139"/>
    <cellStyle name="Input 4 4 11" xfId="21015"/>
    <cellStyle name="Input 4 4 12" xfId="21558"/>
    <cellStyle name="Input 4 4 2" xfId="8748"/>
    <cellStyle name="Input 4 4 3" xfId="11851"/>
    <cellStyle name="Input 4 4 4" xfId="13162"/>
    <cellStyle name="Input 4 4 5" xfId="14465"/>
    <cellStyle name="Input 4 4 6" xfId="15718"/>
    <cellStyle name="Input 4 4 7" xfId="16973"/>
    <cellStyle name="Input 4 4 8" xfId="18109"/>
    <cellStyle name="Input 4 4 9" xfId="19222"/>
    <cellStyle name="Input 4 5" xfId="2769"/>
    <cellStyle name="Input 4 5 10" xfId="20140"/>
    <cellStyle name="Input 4 5 11" xfId="21016"/>
    <cellStyle name="Input 4 5 12" xfId="21559"/>
    <cellStyle name="Input 4 5 2" xfId="8749"/>
    <cellStyle name="Input 4 5 3" xfId="11852"/>
    <cellStyle name="Input 4 5 4" xfId="13163"/>
    <cellStyle name="Input 4 5 5" xfId="14466"/>
    <cellStyle name="Input 4 5 6" xfId="15719"/>
    <cellStyle name="Input 4 5 7" xfId="16974"/>
    <cellStyle name="Input 4 5 8" xfId="18110"/>
    <cellStyle name="Input 4 5 9" xfId="19223"/>
    <cellStyle name="Input 4 6" xfId="2770"/>
    <cellStyle name="Input 4 6 10" xfId="20141"/>
    <cellStyle name="Input 4 6 11" xfId="21017"/>
    <cellStyle name="Input 4 6 12" xfId="21560"/>
    <cellStyle name="Input 4 6 2" xfId="8750"/>
    <cellStyle name="Input 4 6 3" xfId="11853"/>
    <cellStyle name="Input 4 6 4" xfId="13164"/>
    <cellStyle name="Input 4 6 5" xfId="14467"/>
    <cellStyle name="Input 4 6 6" xfId="15720"/>
    <cellStyle name="Input 4 6 7" xfId="16975"/>
    <cellStyle name="Input 4 6 8" xfId="18111"/>
    <cellStyle name="Input 4 6 9" xfId="19224"/>
    <cellStyle name="Input 4 7" xfId="8737"/>
    <cellStyle name="Input 4 8" xfId="8752"/>
    <cellStyle name="Input 4 9" xfId="8753"/>
    <cellStyle name="Input 5" xfId="2771"/>
    <cellStyle name="Input 5 10" xfId="8755"/>
    <cellStyle name="Input 5 11" xfId="8756"/>
    <cellStyle name="Input 5 12" xfId="8757"/>
    <cellStyle name="Input 5 13" xfId="8758"/>
    <cellStyle name="Input 5 14" xfId="8759"/>
    <cellStyle name="Input 5 15" xfId="8760"/>
    <cellStyle name="Input 5 16" xfId="8761"/>
    <cellStyle name="Input 5 17" xfId="11857"/>
    <cellStyle name="Input 5 18" xfId="13168"/>
    <cellStyle name="Input 5 19" xfId="14471"/>
    <cellStyle name="Input 5 2" xfId="2772"/>
    <cellStyle name="Input 5 2 10" xfId="20151"/>
    <cellStyle name="Input 5 2 11" xfId="21019"/>
    <cellStyle name="Input 5 2 12" xfId="21562"/>
    <cellStyle name="Input 5 2 2" xfId="8762"/>
    <cellStyle name="Input 5 2 3" xfId="11865"/>
    <cellStyle name="Input 5 2 4" xfId="13176"/>
    <cellStyle name="Input 5 2 5" xfId="14479"/>
    <cellStyle name="Input 5 2 6" xfId="15732"/>
    <cellStyle name="Input 5 2 7" xfId="16984"/>
    <cellStyle name="Input 5 2 8" xfId="18121"/>
    <cellStyle name="Input 5 2 9" xfId="19230"/>
    <cellStyle name="Input 5 20" xfId="15724"/>
    <cellStyle name="Input 5 21" xfId="16979"/>
    <cellStyle name="Input 5 22" xfId="18113"/>
    <cellStyle name="Input 5 23" xfId="19226"/>
    <cellStyle name="Input 5 24" xfId="20145"/>
    <cellStyle name="Input 5 25" xfId="21018"/>
    <cellStyle name="Input 5 26" xfId="21561"/>
    <cellStyle name="Input 5 3" xfId="2773"/>
    <cellStyle name="Input 5 3 10" xfId="20152"/>
    <cellStyle name="Input 5 3 11" xfId="21020"/>
    <cellStyle name="Input 5 3 12" xfId="21563"/>
    <cellStyle name="Input 5 3 2" xfId="8763"/>
    <cellStyle name="Input 5 3 3" xfId="11866"/>
    <cellStyle name="Input 5 3 4" xfId="13177"/>
    <cellStyle name="Input 5 3 5" xfId="14480"/>
    <cellStyle name="Input 5 3 6" xfId="15733"/>
    <cellStyle name="Input 5 3 7" xfId="16985"/>
    <cellStyle name="Input 5 3 8" xfId="18122"/>
    <cellStyle name="Input 5 3 9" xfId="19231"/>
    <cellStyle name="Input 5 4" xfId="2774"/>
    <cellStyle name="Input 5 4 10" xfId="20153"/>
    <cellStyle name="Input 5 4 11" xfId="21021"/>
    <cellStyle name="Input 5 4 12" xfId="21564"/>
    <cellStyle name="Input 5 4 2" xfId="8764"/>
    <cellStyle name="Input 5 4 3" xfId="11867"/>
    <cellStyle name="Input 5 4 4" xfId="13178"/>
    <cellStyle name="Input 5 4 5" xfId="14481"/>
    <cellStyle name="Input 5 4 6" xfId="15734"/>
    <cellStyle name="Input 5 4 7" xfId="16986"/>
    <cellStyle name="Input 5 4 8" xfId="18123"/>
    <cellStyle name="Input 5 4 9" xfId="19232"/>
    <cellStyle name="Input 5 5" xfId="2775"/>
    <cellStyle name="Input 5 5 10" xfId="20154"/>
    <cellStyle name="Input 5 5 11" xfId="21022"/>
    <cellStyle name="Input 5 5 12" xfId="21565"/>
    <cellStyle name="Input 5 5 2" xfId="8765"/>
    <cellStyle name="Input 5 5 3" xfId="11868"/>
    <cellStyle name="Input 5 5 4" xfId="13179"/>
    <cellStyle name="Input 5 5 5" xfId="14482"/>
    <cellStyle name="Input 5 5 6" xfId="15735"/>
    <cellStyle name="Input 5 5 7" xfId="16987"/>
    <cellStyle name="Input 5 5 8" xfId="18124"/>
    <cellStyle name="Input 5 5 9" xfId="19233"/>
    <cellStyle name="Input 5 6" xfId="8754"/>
    <cellStyle name="Input 5 7" xfId="8767"/>
    <cellStyle name="Input 5 8" xfId="8768"/>
    <cellStyle name="Input 5 9" xfId="8769"/>
    <cellStyle name="Input 6" xfId="2776"/>
    <cellStyle name="Input 6 10" xfId="8771"/>
    <cellStyle name="Input 6 11" xfId="8772"/>
    <cellStyle name="Input 6 12" xfId="8773"/>
    <cellStyle name="Input 6 13" xfId="8774"/>
    <cellStyle name="Input 6 14" xfId="8775"/>
    <cellStyle name="Input 6 15" xfId="8776"/>
    <cellStyle name="Input 6 16" xfId="8777"/>
    <cellStyle name="Input 6 17" xfId="11873"/>
    <cellStyle name="Input 6 18" xfId="13184"/>
    <cellStyle name="Input 6 19" xfId="14487"/>
    <cellStyle name="Input 6 2" xfId="2777"/>
    <cellStyle name="Input 6 2 10" xfId="20160"/>
    <cellStyle name="Input 6 2 11" xfId="21024"/>
    <cellStyle name="Input 6 2 12" xfId="21567"/>
    <cellStyle name="Input 6 2 2" xfId="8778"/>
    <cellStyle name="Input 6 2 3" xfId="11878"/>
    <cellStyle name="Input 6 2 4" xfId="13192"/>
    <cellStyle name="Input 6 2 5" xfId="14494"/>
    <cellStyle name="Input 6 2 6" xfId="15748"/>
    <cellStyle name="Input 6 2 7" xfId="16995"/>
    <cellStyle name="Input 6 2 8" xfId="18132"/>
    <cellStyle name="Input 6 2 9" xfId="19241"/>
    <cellStyle name="Input 6 20" xfId="15740"/>
    <cellStyle name="Input 6 21" xfId="16991"/>
    <cellStyle name="Input 6 22" xfId="18127"/>
    <cellStyle name="Input 6 23" xfId="19238"/>
    <cellStyle name="Input 6 24" xfId="20155"/>
    <cellStyle name="Input 6 25" xfId="21023"/>
    <cellStyle name="Input 6 26" xfId="21566"/>
    <cellStyle name="Input 6 3" xfId="2778"/>
    <cellStyle name="Input 6 3 10" xfId="20161"/>
    <cellStyle name="Input 6 3 11" xfId="21025"/>
    <cellStyle name="Input 6 3 12" xfId="21568"/>
    <cellStyle name="Input 6 3 2" xfId="8779"/>
    <cellStyle name="Input 6 3 3" xfId="11879"/>
    <cellStyle name="Input 6 3 4" xfId="13193"/>
    <cellStyle name="Input 6 3 5" xfId="14495"/>
    <cellStyle name="Input 6 3 6" xfId="15749"/>
    <cellStyle name="Input 6 3 7" xfId="16996"/>
    <cellStyle name="Input 6 3 8" xfId="18133"/>
    <cellStyle name="Input 6 3 9" xfId="19242"/>
    <cellStyle name="Input 6 4" xfId="2779"/>
    <cellStyle name="Input 6 4 10" xfId="20162"/>
    <cellStyle name="Input 6 4 11" xfId="21026"/>
    <cellStyle name="Input 6 4 12" xfId="21569"/>
    <cellStyle name="Input 6 4 2" xfId="8780"/>
    <cellStyle name="Input 6 4 3" xfId="11880"/>
    <cellStyle name="Input 6 4 4" xfId="13194"/>
    <cellStyle name="Input 6 4 5" xfId="14496"/>
    <cellStyle name="Input 6 4 6" xfId="15750"/>
    <cellStyle name="Input 6 4 7" xfId="16997"/>
    <cellStyle name="Input 6 4 8" xfId="18134"/>
    <cellStyle name="Input 6 4 9" xfId="19243"/>
    <cellStyle name="Input 6 5" xfId="2780"/>
    <cellStyle name="Input 6 5 10" xfId="20163"/>
    <cellStyle name="Input 6 5 11" xfId="21027"/>
    <cellStyle name="Input 6 5 12" xfId="21570"/>
    <cellStyle name="Input 6 5 2" xfId="8781"/>
    <cellStyle name="Input 6 5 3" xfId="11881"/>
    <cellStyle name="Input 6 5 4" xfId="13195"/>
    <cellStyle name="Input 6 5 5" xfId="14497"/>
    <cellStyle name="Input 6 5 6" xfId="15751"/>
    <cellStyle name="Input 6 5 7" xfId="16998"/>
    <cellStyle name="Input 6 5 8" xfId="18135"/>
    <cellStyle name="Input 6 5 9" xfId="19244"/>
    <cellStyle name="Input 6 6" xfId="8770"/>
    <cellStyle name="Input 6 7" xfId="8783"/>
    <cellStyle name="Input 6 8" xfId="8784"/>
    <cellStyle name="Input 6 9" xfId="8785"/>
    <cellStyle name="Input 7" xfId="2781"/>
    <cellStyle name="Input 7 10" xfId="20164"/>
    <cellStyle name="Input 7 11" xfId="21028"/>
    <cellStyle name="Input 7 12" xfId="21571"/>
    <cellStyle name="Input 7 2" xfId="8786"/>
    <cellStyle name="Input 7 3" xfId="11886"/>
    <cellStyle name="Input 7 4" xfId="13200"/>
    <cellStyle name="Input 7 5" xfId="14502"/>
    <cellStyle name="Input 7 6" xfId="15756"/>
    <cellStyle name="Input 7 7" xfId="17003"/>
    <cellStyle name="Input 7 8" xfId="18137"/>
    <cellStyle name="Input 7 9" xfId="19247"/>
    <cellStyle name="Input 8" xfId="2782"/>
    <cellStyle name="Input 8 10" xfId="20165"/>
    <cellStyle name="Input 8 11" xfId="21029"/>
    <cellStyle name="Input 8 12" xfId="21572"/>
    <cellStyle name="Input 8 2" xfId="8787"/>
    <cellStyle name="Input 8 3" xfId="11887"/>
    <cellStyle name="Input 8 4" xfId="13201"/>
    <cellStyle name="Input 8 5" xfId="14503"/>
    <cellStyle name="Input 8 6" xfId="15757"/>
    <cellStyle name="Input 8 7" xfId="17004"/>
    <cellStyle name="Input 8 8" xfId="18138"/>
    <cellStyle name="Input 8 9" xfId="19248"/>
    <cellStyle name="Input 9" xfId="2783"/>
    <cellStyle name="Input 9 10" xfId="20166"/>
    <cellStyle name="Input 9 11" xfId="21030"/>
    <cellStyle name="Input 9 12" xfId="21573"/>
    <cellStyle name="Input 9 2" xfId="8788"/>
    <cellStyle name="Input 9 3" xfId="11888"/>
    <cellStyle name="Input 9 4" xfId="13202"/>
    <cellStyle name="Input 9 5" xfId="14504"/>
    <cellStyle name="Input 9 6" xfId="15758"/>
    <cellStyle name="Input 9 7" xfId="17005"/>
    <cellStyle name="Input 9 8" xfId="18139"/>
    <cellStyle name="Input 9 9" xfId="19249"/>
    <cellStyle name="Linked Cell" xfId="32000" builtinId="24" customBuiltin="1"/>
    <cellStyle name="Linked Cell 10" xfId="2784"/>
    <cellStyle name="Linked Cell 10 10" xfId="20167"/>
    <cellStyle name="Linked Cell 10 11" xfId="21031"/>
    <cellStyle name="Linked Cell 10 12" xfId="21574"/>
    <cellStyle name="Linked Cell 10 2" xfId="8789"/>
    <cellStyle name="Linked Cell 10 3" xfId="11889"/>
    <cellStyle name="Linked Cell 10 4" xfId="13203"/>
    <cellStyle name="Linked Cell 10 5" xfId="14505"/>
    <cellStyle name="Linked Cell 10 6" xfId="15759"/>
    <cellStyle name="Linked Cell 10 7" xfId="17006"/>
    <cellStyle name="Linked Cell 10 8" xfId="18140"/>
    <cellStyle name="Linked Cell 10 9" xfId="19250"/>
    <cellStyle name="Linked Cell 11" xfId="2785"/>
    <cellStyle name="Linked Cell 11 10" xfId="20168"/>
    <cellStyle name="Linked Cell 11 11" xfId="21032"/>
    <cellStyle name="Linked Cell 11 12" xfId="21575"/>
    <cellStyle name="Linked Cell 11 2" xfId="8790"/>
    <cellStyle name="Linked Cell 11 3" xfId="11890"/>
    <cellStyle name="Linked Cell 11 4" xfId="13204"/>
    <cellStyle name="Linked Cell 11 5" xfId="14506"/>
    <cellStyle name="Linked Cell 11 6" xfId="15760"/>
    <cellStyle name="Linked Cell 11 7" xfId="17007"/>
    <cellStyle name="Linked Cell 11 8" xfId="18141"/>
    <cellStyle name="Linked Cell 11 9" xfId="19251"/>
    <cellStyle name="Linked Cell 12" xfId="2786"/>
    <cellStyle name="Linked Cell 12 10" xfId="20169"/>
    <cellStyle name="Linked Cell 12 11" xfId="21033"/>
    <cellStyle name="Linked Cell 12 12" xfId="21576"/>
    <cellStyle name="Linked Cell 12 2" xfId="8791"/>
    <cellStyle name="Linked Cell 12 3" xfId="11891"/>
    <cellStyle name="Linked Cell 12 4" xfId="13205"/>
    <cellStyle name="Linked Cell 12 5" xfId="14507"/>
    <cellStyle name="Linked Cell 12 6" xfId="15761"/>
    <cellStyle name="Linked Cell 12 7" xfId="17008"/>
    <cellStyle name="Linked Cell 12 8" xfId="18142"/>
    <cellStyle name="Linked Cell 12 9" xfId="19252"/>
    <cellStyle name="Linked Cell 13" xfId="2787"/>
    <cellStyle name="Linked Cell 13 10" xfId="20170"/>
    <cellStyle name="Linked Cell 13 11" xfId="21034"/>
    <cellStyle name="Linked Cell 13 12" xfId="21577"/>
    <cellStyle name="Linked Cell 13 2" xfId="8792"/>
    <cellStyle name="Linked Cell 13 3" xfId="11892"/>
    <cellStyle name="Linked Cell 13 4" xfId="13206"/>
    <cellStyle name="Linked Cell 13 5" xfId="14508"/>
    <cellStyle name="Linked Cell 13 6" xfId="15762"/>
    <cellStyle name="Linked Cell 13 7" xfId="17009"/>
    <cellStyle name="Linked Cell 13 8" xfId="18143"/>
    <cellStyle name="Linked Cell 13 9" xfId="19253"/>
    <cellStyle name="Linked Cell 14" xfId="2788"/>
    <cellStyle name="Linked Cell 14 10" xfId="20171"/>
    <cellStyle name="Linked Cell 14 11" xfId="21035"/>
    <cellStyle name="Linked Cell 14 12" xfId="21578"/>
    <cellStyle name="Linked Cell 14 2" xfId="8793"/>
    <cellStyle name="Linked Cell 14 3" xfId="11893"/>
    <cellStyle name="Linked Cell 14 4" xfId="13207"/>
    <cellStyle name="Linked Cell 14 5" xfId="14509"/>
    <cellStyle name="Linked Cell 14 6" xfId="15763"/>
    <cellStyle name="Linked Cell 14 7" xfId="17010"/>
    <cellStyle name="Linked Cell 14 8" xfId="18144"/>
    <cellStyle name="Linked Cell 14 9" xfId="19254"/>
    <cellStyle name="Linked Cell 15" xfId="2789"/>
    <cellStyle name="Linked Cell 15 10" xfId="20172"/>
    <cellStyle name="Linked Cell 15 11" xfId="21036"/>
    <cellStyle name="Linked Cell 15 12" xfId="21579"/>
    <cellStyle name="Linked Cell 15 2" xfId="8794"/>
    <cellStyle name="Linked Cell 15 3" xfId="11894"/>
    <cellStyle name="Linked Cell 15 4" xfId="13208"/>
    <cellStyle name="Linked Cell 15 5" xfId="14510"/>
    <cellStyle name="Linked Cell 15 6" xfId="15764"/>
    <cellStyle name="Linked Cell 15 7" xfId="17011"/>
    <cellStyle name="Linked Cell 15 8" xfId="18145"/>
    <cellStyle name="Linked Cell 15 9" xfId="19255"/>
    <cellStyle name="Linked Cell 16" xfId="2790"/>
    <cellStyle name="Linked Cell 16 10" xfId="20173"/>
    <cellStyle name="Linked Cell 16 11" xfId="21037"/>
    <cellStyle name="Linked Cell 16 12" xfId="21580"/>
    <cellStyle name="Linked Cell 16 2" xfId="8795"/>
    <cellStyle name="Linked Cell 16 3" xfId="11895"/>
    <cellStyle name="Linked Cell 16 4" xfId="13209"/>
    <cellStyle name="Linked Cell 16 5" xfId="14511"/>
    <cellStyle name="Linked Cell 16 6" xfId="15765"/>
    <cellStyle name="Linked Cell 16 7" xfId="17012"/>
    <cellStyle name="Linked Cell 16 8" xfId="18146"/>
    <cellStyle name="Linked Cell 16 9" xfId="19256"/>
    <cellStyle name="Linked Cell 17" xfId="2791"/>
    <cellStyle name="Linked Cell 17 10" xfId="20174"/>
    <cellStyle name="Linked Cell 17 11" xfId="21038"/>
    <cellStyle name="Linked Cell 17 12" xfId="21581"/>
    <cellStyle name="Linked Cell 17 2" xfId="8796"/>
    <cellStyle name="Linked Cell 17 3" xfId="11896"/>
    <cellStyle name="Linked Cell 17 4" xfId="13210"/>
    <cellStyle name="Linked Cell 17 5" xfId="14512"/>
    <cellStyle name="Linked Cell 17 6" xfId="15766"/>
    <cellStyle name="Linked Cell 17 7" xfId="17013"/>
    <cellStyle name="Linked Cell 17 8" xfId="18147"/>
    <cellStyle name="Linked Cell 17 9" xfId="19257"/>
    <cellStyle name="Linked Cell 18" xfId="2792"/>
    <cellStyle name="Linked Cell 18 10" xfId="20175"/>
    <cellStyle name="Linked Cell 18 11" xfId="21039"/>
    <cellStyle name="Linked Cell 18 12" xfId="21582"/>
    <cellStyle name="Linked Cell 18 2" xfId="8797"/>
    <cellStyle name="Linked Cell 18 3" xfId="11897"/>
    <cellStyle name="Linked Cell 18 4" xfId="13211"/>
    <cellStyle name="Linked Cell 18 5" xfId="14513"/>
    <cellStyle name="Linked Cell 18 6" xfId="15767"/>
    <cellStyle name="Linked Cell 18 7" xfId="17014"/>
    <cellStyle name="Linked Cell 18 8" xfId="18148"/>
    <cellStyle name="Linked Cell 18 9" xfId="19258"/>
    <cellStyle name="Linked Cell 19" xfId="2793"/>
    <cellStyle name="Linked Cell 19 10" xfId="20176"/>
    <cellStyle name="Linked Cell 19 11" xfId="21040"/>
    <cellStyle name="Linked Cell 19 12" xfId="21583"/>
    <cellStyle name="Linked Cell 19 2" xfId="8798"/>
    <cellStyle name="Linked Cell 19 3" xfId="11898"/>
    <cellStyle name="Linked Cell 19 4" xfId="13212"/>
    <cellStyle name="Linked Cell 19 5" xfId="14514"/>
    <cellStyle name="Linked Cell 19 6" xfId="15768"/>
    <cellStyle name="Linked Cell 19 7" xfId="17015"/>
    <cellStyle name="Linked Cell 19 8" xfId="18149"/>
    <cellStyle name="Linked Cell 19 9" xfId="19259"/>
    <cellStyle name="Linked Cell 2" xfId="2794"/>
    <cellStyle name="Linked Cell 2 10" xfId="8799"/>
    <cellStyle name="Linked Cell 2 11" xfId="8801"/>
    <cellStyle name="Linked Cell 2 12" xfId="8802"/>
    <cellStyle name="Linked Cell 2 13" xfId="8803"/>
    <cellStyle name="Linked Cell 2 14" xfId="8804"/>
    <cellStyle name="Linked Cell 2 15" xfId="8805"/>
    <cellStyle name="Linked Cell 2 16" xfId="8806"/>
    <cellStyle name="Linked Cell 2 17" xfId="8807"/>
    <cellStyle name="Linked Cell 2 18" xfId="8808"/>
    <cellStyle name="Linked Cell 2 19" xfId="8809"/>
    <cellStyle name="Linked Cell 2 2" xfId="2795"/>
    <cellStyle name="Linked Cell 2 2 10" xfId="20183"/>
    <cellStyle name="Linked Cell 2 2 11" xfId="21043"/>
    <cellStyle name="Linked Cell 2 2 12" xfId="21585"/>
    <cellStyle name="Linked Cell 2 2 2" xfId="8810"/>
    <cellStyle name="Linked Cell 2 2 3" xfId="11910"/>
    <cellStyle name="Linked Cell 2 2 4" xfId="13224"/>
    <cellStyle name="Linked Cell 2 2 5" xfId="14526"/>
    <cellStyle name="Linked Cell 2 2 6" xfId="15780"/>
    <cellStyle name="Linked Cell 2 2 7" xfId="17025"/>
    <cellStyle name="Linked Cell 2 2 8" xfId="18157"/>
    <cellStyle name="Linked Cell 2 2 9" xfId="19264"/>
    <cellStyle name="Linked Cell 2 20" xfId="8811"/>
    <cellStyle name="Linked Cell 2 21" xfId="11899"/>
    <cellStyle name="Linked Cell 2 22" xfId="13213"/>
    <cellStyle name="Linked Cell 2 23" xfId="14515"/>
    <cellStyle name="Linked Cell 2 24" xfId="15769"/>
    <cellStyle name="Linked Cell 2 25" xfId="17016"/>
    <cellStyle name="Linked Cell 2 26" xfId="18150"/>
    <cellStyle name="Linked Cell 2 27" xfId="19260"/>
    <cellStyle name="Linked Cell 2 28" xfId="20177"/>
    <cellStyle name="Linked Cell 2 29" xfId="21041"/>
    <cellStyle name="Linked Cell 2 3" xfId="2796"/>
    <cellStyle name="Linked Cell 2 3 10" xfId="20184"/>
    <cellStyle name="Linked Cell 2 3 11" xfId="21044"/>
    <cellStyle name="Linked Cell 2 3 12" xfId="21586"/>
    <cellStyle name="Linked Cell 2 3 2" xfId="8812"/>
    <cellStyle name="Linked Cell 2 3 3" xfId="11912"/>
    <cellStyle name="Linked Cell 2 3 4" xfId="13226"/>
    <cellStyle name="Linked Cell 2 3 5" xfId="14528"/>
    <cellStyle name="Linked Cell 2 3 6" xfId="15782"/>
    <cellStyle name="Linked Cell 2 3 7" xfId="17026"/>
    <cellStyle name="Linked Cell 2 3 8" xfId="18159"/>
    <cellStyle name="Linked Cell 2 3 9" xfId="19265"/>
    <cellStyle name="Linked Cell 2 30" xfId="21584"/>
    <cellStyle name="Linked Cell 2 4" xfId="2797"/>
    <cellStyle name="Linked Cell 2 4 10" xfId="20185"/>
    <cellStyle name="Linked Cell 2 4 11" xfId="21045"/>
    <cellStyle name="Linked Cell 2 4 12" xfId="21587"/>
    <cellStyle name="Linked Cell 2 4 2" xfId="8813"/>
    <cellStyle name="Linked Cell 2 4 3" xfId="11913"/>
    <cellStyle name="Linked Cell 2 4 4" xfId="13227"/>
    <cellStyle name="Linked Cell 2 4 5" xfId="14529"/>
    <cellStyle name="Linked Cell 2 4 6" xfId="15783"/>
    <cellStyle name="Linked Cell 2 4 7" xfId="17027"/>
    <cellStyle name="Linked Cell 2 4 8" xfId="18160"/>
    <cellStyle name="Linked Cell 2 4 9" xfId="19266"/>
    <cellStyle name="Linked Cell 2 5" xfId="2798"/>
    <cellStyle name="Linked Cell 2 5 10" xfId="20186"/>
    <cellStyle name="Linked Cell 2 5 11" xfId="21046"/>
    <cellStyle name="Linked Cell 2 5 12" xfId="21588"/>
    <cellStyle name="Linked Cell 2 5 2" xfId="8814"/>
    <cellStyle name="Linked Cell 2 5 3" xfId="11914"/>
    <cellStyle name="Linked Cell 2 5 4" xfId="13228"/>
    <cellStyle name="Linked Cell 2 5 5" xfId="14530"/>
    <cellStyle name="Linked Cell 2 5 6" xfId="15784"/>
    <cellStyle name="Linked Cell 2 5 7" xfId="17028"/>
    <cellStyle name="Linked Cell 2 5 8" xfId="18161"/>
    <cellStyle name="Linked Cell 2 5 9" xfId="19267"/>
    <cellStyle name="Linked Cell 2 6" xfId="2799"/>
    <cellStyle name="Linked Cell 2 6 10" xfId="20187"/>
    <cellStyle name="Linked Cell 2 6 11" xfId="21047"/>
    <cellStyle name="Linked Cell 2 6 12" xfId="21589"/>
    <cellStyle name="Linked Cell 2 6 2" xfId="8815"/>
    <cellStyle name="Linked Cell 2 6 3" xfId="11915"/>
    <cellStyle name="Linked Cell 2 6 4" xfId="13229"/>
    <cellStyle name="Linked Cell 2 6 5" xfId="14531"/>
    <cellStyle name="Linked Cell 2 6 6" xfId="15785"/>
    <cellStyle name="Linked Cell 2 6 7" xfId="17029"/>
    <cellStyle name="Linked Cell 2 6 8" xfId="18162"/>
    <cellStyle name="Linked Cell 2 6 9" xfId="19268"/>
    <cellStyle name="Linked Cell 2 7" xfId="2800"/>
    <cellStyle name="Linked Cell 2 7 10" xfId="20188"/>
    <cellStyle name="Linked Cell 2 7 11" xfId="21048"/>
    <cellStyle name="Linked Cell 2 7 12" xfId="21590"/>
    <cellStyle name="Linked Cell 2 7 2" xfId="8816"/>
    <cellStyle name="Linked Cell 2 7 3" xfId="11916"/>
    <cellStyle name="Linked Cell 2 7 4" xfId="13230"/>
    <cellStyle name="Linked Cell 2 7 5" xfId="14532"/>
    <cellStyle name="Linked Cell 2 7 6" xfId="15786"/>
    <cellStyle name="Linked Cell 2 7 7" xfId="17030"/>
    <cellStyle name="Linked Cell 2 7 8" xfId="18163"/>
    <cellStyle name="Linked Cell 2 7 9" xfId="19269"/>
    <cellStyle name="Linked Cell 2 8" xfId="2801"/>
    <cellStyle name="Linked Cell 2 8 10" xfId="20189"/>
    <cellStyle name="Linked Cell 2 8 11" xfId="21049"/>
    <cellStyle name="Linked Cell 2 8 12" xfId="21591"/>
    <cellStyle name="Linked Cell 2 8 2" xfId="8817"/>
    <cellStyle name="Linked Cell 2 8 3" xfId="11917"/>
    <cellStyle name="Linked Cell 2 8 4" xfId="13231"/>
    <cellStyle name="Linked Cell 2 8 5" xfId="14533"/>
    <cellStyle name="Linked Cell 2 8 6" xfId="15787"/>
    <cellStyle name="Linked Cell 2 8 7" xfId="17031"/>
    <cellStyle name="Linked Cell 2 8 8" xfId="18164"/>
    <cellStyle name="Linked Cell 2 8 9" xfId="19270"/>
    <cellStyle name="Linked Cell 2 9" xfId="2802"/>
    <cellStyle name="Linked Cell 2 9 10" xfId="20190"/>
    <cellStyle name="Linked Cell 2 9 11" xfId="21050"/>
    <cellStyle name="Linked Cell 2 9 12" xfId="21592"/>
    <cellStyle name="Linked Cell 2 9 2" xfId="8818"/>
    <cellStyle name="Linked Cell 2 9 3" xfId="11918"/>
    <cellStyle name="Linked Cell 2 9 4" xfId="13232"/>
    <cellStyle name="Linked Cell 2 9 5" xfId="14534"/>
    <cellStyle name="Linked Cell 2 9 6" xfId="15788"/>
    <cellStyle name="Linked Cell 2 9 7" xfId="17032"/>
    <cellStyle name="Linked Cell 2 9 8" xfId="18165"/>
    <cellStyle name="Linked Cell 2 9 9" xfId="19271"/>
    <cellStyle name="Linked Cell 20" xfId="2803"/>
    <cellStyle name="Linked Cell 20 10" xfId="20191"/>
    <cellStyle name="Linked Cell 20 11" xfId="21051"/>
    <cellStyle name="Linked Cell 20 12" xfId="21593"/>
    <cellStyle name="Linked Cell 20 2" xfId="8819"/>
    <cellStyle name="Linked Cell 20 3" xfId="11919"/>
    <cellStyle name="Linked Cell 20 4" xfId="13233"/>
    <cellStyle name="Linked Cell 20 5" xfId="14535"/>
    <cellStyle name="Linked Cell 20 6" xfId="15789"/>
    <cellStyle name="Linked Cell 20 7" xfId="17033"/>
    <cellStyle name="Linked Cell 20 8" xfId="18166"/>
    <cellStyle name="Linked Cell 20 9" xfId="19272"/>
    <cellStyle name="Linked Cell 21" xfId="2804"/>
    <cellStyle name="Linked Cell 21 10" xfId="20192"/>
    <cellStyle name="Linked Cell 21 11" xfId="21052"/>
    <cellStyle name="Linked Cell 21 12" xfId="21594"/>
    <cellStyle name="Linked Cell 21 2" xfId="8820"/>
    <cellStyle name="Linked Cell 21 3" xfId="11920"/>
    <cellStyle name="Linked Cell 21 4" xfId="13234"/>
    <cellStyle name="Linked Cell 21 5" xfId="14536"/>
    <cellStyle name="Linked Cell 21 6" xfId="15790"/>
    <cellStyle name="Linked Cell 21 7" xfId="17034"/>
    <cellStyle name="Linked Cell 21 8" xfId="18167"/>
    <cellStyle name="Linked Cell 21 9" xfId="19273"/>
    <cellStyle name="Linked Cell 22" xfId="2805"/>
    <cellStyle name="Linked Cell 22 10" xfId="20193"/>
    <cellStyle name="Linked Cell 22 11" xfId="21053"/>
    <cellStyle name="Linked Cell 22 12" xfId="21595"/>
    <cellStyle name="Linked Cell 22 2" xfId="8821"/>
    <cellStyle name="Linked Cell 22 3" xfId="11921"/>
    <cellStyle name="Linked Cell 22 4" xfId="13235"/>
    <cellStyle name="Linked Cell 22 5" xfId="14537"/>
    <cellStyle name="Linked Cell 22 6" xfId="15791"/>
    <cellStyle name="Linked Cell 22 7" xfId="17035"/>
    <cellStyle name="Linked Cell 22 8" xfId="18168"/>
    <cellStyle name="Linked Cell 22 9" xfId="19274"/>
    <cellStyle name="Linked Cell 23" xfId="2806"/>
    <cellStyle name="Linked Cell 23 10" xfId="20194"/>
    <cellStyle name="Linked Cell 23 11" xfId="21054"/>
    <cellStyle name="Linked Cell 23 12" xfId="21596"/>
    <cellStyle name="Linked Cell 23 2" xfId="8822"/>
    <cellStyle name="Linked Cell 23 3" xfId="11922"/>
    <cellStyle name="Linked Cell 23 4" xfId="13236"/>
    <cellStyle name="Linked Cell 23 5" xfId="14538"/>
    <cellStyle name="Linked Cell 23 6" xfId="15792"/>
    <cellStyle name="Linked Cell 23 7" xfId="17036"/>
    <cellStyle name="Linked Cell 23 8" xfId="18169"/>
    <cellStyle name="Linked Cell 23 9" xfId="19275"/>
    <cellStyle name="Linked Cell 24" xfId="2807"/>
    <cellStyle name="Linked Cell 24 10" xfId="20195"/>
    <cellStyle name="Linked Cell 24 11" xfId="21055"/>
    <cellStyle name="Linked Cell 24 12" xfId="21597"/>
    <cellStyle name="Linked Cell 24 2" xfId="8823"/>
    <cellStyle name="Linked Cell 24 3" xfId="11923"/>
    <cellStyle name="Linked Cell 24 4" xfId="13237"/>
    <cellStyle name="Linked Cell 24 5" xfId="14539"/>
    <cellStyle name="Linked Cell 24 6" xfId="15793"/>
    <cellStyle name="Linked Cell 24 7" xfId="17037"/>
    <cellStyle name="Linked Cell 24 8" xfId="18170"/>
    <cellStyle name="Linked Cell 24 9" xfId="19276"/>
    <cellStyle name="Linked Cell 25" xfId="2808"/>
    <cellStyle name="Linked Cell 25 10" xfId="20196"/>
    <cellStyle name="Linked Cell 25 11" xfId="21056"/>
    <cellStyle name="Linked Cell 25 12" xfId="21598"/>
    <cellStyle name="Linked Cell 25 2" xfId="8824"/>
    <cellStyle name="Linked Cell 25 3" xfId="11924"/>
    <cellStyle name="Linked Cell 25 4" xfId="13238"/>
    <cellStyle name="Linked Cell 25 5" xfId="14540"/>
    <cellStyle name="Linked Cell 25 6" xfId="15794"/>
    <cellStyle name="Linked Cell 25 7" xfId="17038"/>
    <cellStyle name="Linked Cell 25 8" xfId="18171"/>
    <cellStyle name="Linked Cell 25 9" xfId="19277"/>
    <cellStyle name="Linked Cell 26" xfId="2809"/>
    <cellStyle name="Linked Cell 26 10" xfId="20197"/>
    <cellStyle name="Linked Cell 26 11" xfId="21057"/>
    <cellStyle name="Linked Cell 26 12" xfId="21599"/>
    <cellStyle name="Linked Cell 26 2" xfId="8825"/>
    <cellStyle name="Linked Cell 26 3" xfId="11925"/>
    <cellStyle name="Linked Cell 26 4" xfId="13239"/>
    <cellStyle name="Linked Cell 26 5" xfId="14541"/>
    <cellStyle name="Linked Cell 26 6" xfId="15795"/>
    <cellStyle name="Linked Cell 26 7" xfId="17039"/>
    <cellStyle name="Linked Cell 26 8" xfId="18172"/>
    <cellStyle name="Linked Cell 26 9" xfId="19278"/>
    <cellStyle name="Linked Cell 27" xfId="2810"/>
    <cellStyle name="Linked Cell 27 10" xfId="20198"/>
    <cellStyle name="Linked Cell 27 11" xfId="21058"/>
    <cellStyle name="Linked Cell 27 12" xfId="21600"/>
    <cellStyle name="Linked Cell 27 2" xfId="8826"/>
    <cellStyle name="Linked Cell 27 3" xfId="11926"/>
    <cellStyle name="Linked Cell 27 4" xfId="13240"/>
    <cellStyle name="Linked Cell 27 5" xfId="14542"/>
    <cellStyle name="Linked Cell 27 6" xfId="15796"/>
    <cellStyle name="Linked Cell 27 7" xfId="17040"/>
    <cellStyle name="Linked Cell 27 8" xfId="18173"/>
    <cellStyle name="Linked Cell 27 9" xfId="19279"/>
    <cellStyle name="Linked Cell 28" xfId="24826"/>
    <cellStyle name="Linked Cell 3" xfId="2811"/>
    <cellStyle name="Linked Cell 3 10" xfId="8828"/>
    <cellStyle name="Linked Cell 3 11" xfId="8829"/>
    <cellStyle name="Linked Cell 3 12" xfId="8830"/>
    <cellStyle name="Linked Cell 3 13" xfId="8831"/>
    <cellStyle name="Linked Cell 3 14" xfId="8832"/>
    <cellStyle name="Linked Cell 3 15" xfId="8833"/>
    <cellStyle name="Linked Cell 3 16" xfId="8834"/>
    <cellStyle name="Linked Cell 3 17" xfId="8835"/>
    <cellStyle name="Linked Cell 3 18" xfId="11927"/>
    <cellStyle name="Linked Cell 3 19" xfId="13241"/>
    <cellStyle name="Linked Cell 3 2" xfId="2812"/>
    <cellStyle name="Linked Cell 3 2 10" xfId="20200"/>
    <cellStyle name="Linked Cell 3 2 11" xfId="21060"/>
    <cellStyle name="Linked Cell 3 2 12" xfId="21602"/>
    <cellStyle name="Linked Cell 3 2 2" xfId="8836"/>
    <cellStyle name="Linked Cell 3 2 3" xfId="11936"/>
    <cellStyle name="Linked Cell 3 2 4" xfId="13250"/>
    <cellStyle name="Linked Cell 3 2 5" xfId="14552"/>
    <cellStyle name="Linked Cell 3 2 6" xfId="15806"/>
    <cellStyle name="Linked Cell 3 2 7" xfId="17047"/>
    <cellStyle name="Linked Cell 3 2 8" xfId="18177"/>
    <cellStyle name="Linked Cell 3 2 9" xfId="19285"/>
    <cellStyle name="Linked Cell 3 20" xfId="14543"/>
    <cellStyle name="Linked Cell 3 21" xfId="15797"/>
    <cellStyle name="Linked Cell 3 22" xfId="17041"/>
    <cellStyle name="Linked Cell 3 23" xfId="18174"/>
    <cellStyle name="Linked Cell 3 24" xfId="19280"/>
    <cellStyle name="Linked Cell 3 25" xfId="20199"/>
    <cellStyle name="Linked Cell 3 26" xfId="21059"/>
    <cellStyle name="Linked Cell 3 27" xfId="21601"/>
    <cellStyle name="Linked Cell 3 3" xfId="2813"/>
    <cellStyle name="Linked Cell 3 3 10" xfId="20201"/>
    <cellStyle name="Linked Cell 3 3 11" xfId="21061"/>
    <cellStyle name="Linked Cell 3 3 12" xfId="21603"/>
    <cellStyle name="Linked Cell 3 3 2" xfId="8837"/>
    <cellStyle name="Linked Cell 3 3 3" xfId="11937"/>
    <cellStyle name="Linked Cell 3 3 4" xfId="13251"/>
    <cellStyle name="Linked Cell 3 3 5" xfId="14553"/>
    <cellStyle name="Linked Cell 3 3 6" xfId="15807"/>
    <cellStyle name="Linked Cell 3 3 7" xfId="17048"/>
    <cellStyle name="Linked Cell 3 3 8" xfId="18178"/>
    <cellStyle name="Linked Cell 3 3 9" xfId="19286"/>
    <cellStyle name="Linked Cell 3 4" xfId="2814"/>
    <cellStyle name="Linked Cell 3 4 10" xfId="20202"/>
    <cellStyle name="Linked Cell 3 4 11" xfId="21062"/>
    <cellStyle name="Linked Cell 3 4 12" xfId="21604"/>
    <cellStyle name="Linked Cell 3 4 2" xfId="8838"/>
    <cellStyle name="Linked Cell 3 4 3" xfId="11938"/>
    <cellStyle name="Linked Cell 3 4 4" xfId="13252"/>
    <cellStyle name="Linked Cell 3 4 5" xfId="14554"/>
    <cellStyle name="Linked Cell 3 4 6" xfId="15808"/>
    <cellStyle name="Linked Cell 3 4 7" xfId="17049"/>
    <cellStyle name="Linked Cell 3 4 8" xfId="18179"/>
    <cellStyle name="Linked Cell 3 4 9" xfId="19287"/>
    <cellStyle name="Linked Cell 3 5" xfId="2815"/>
    <cellStyle name="Linked Cell 3 5 10" xfId="20203"/>
    <cellStyle name="Linked Cell 3 5 11" xfId="21063"/>
    <cellStyle name="Linked Cell 3 5 12" xfId="21605"/>
    <cellStyle name="Linked Cell 3 5 2" xfId="8839"/>
    <cellStyle name="Linked Cell 3 5 3" xfId="11939"/>
    <cellStyle name="Linked Cell 3 5 4" xfId="13253"/>
    <cellStyle name="Linked Cell 3 5 5" xfId="14555"/>
    <cellStyle name="Linked Cell 3 5 6" xfId="15809"/>
    <cellStyle name="Linked Cell 3 5 7" xfId="17050"/>
    <cellStyle name="Linked Cell 3 5 8" xfId="18180"/>
    <cellStyle name="Linked Cell 3 5 9" xfId="19288"/>
    <cellStyle name="Linked Cell 3 6" xfId="2816"/>
    <cellStyle name="Linked Cell 3 6 10" xfId="20204"/>
    <cellStyle name="Linked Cell 3 6 11" xfId="21064"/>
    <cellStyle name="Linked Cell 3 6 12" xfId="21606"/>
    <cellStyle name="Linked Cell 3 6 2" xfId="8840"/>
    <cellStyle name="Linked Cell 3 6 3" xfId="11940"/>
    <cellStyle name="Linked Cell 3 6 4" xfId="13254"/>
    <cellStyle name="Linked Cell 3 6 5" xfId="14556"/>
    <cellStyle name="Linked Cell 3 6 6" xfId="15810"/>
    <cellStyle name="Linked Cell 3 6 7" xfId="17051"/>
    <cellStyle name="Linked Cell 3 6 8" xfId="18181"/>
    <cellStyle name="Linked Cell 3 6 9" xfId="19289"/>
    <cellStyle name="Linked Cell 3 7" xfId="8827"/>
    <cellStyle name="Linked Cell 3 8" xfId="8842"/>
    <cellStyle name="Linked Cell 3 9" xfId="8843"/>
    <cellStyle name="Linked Cell 4" xfId="2817"/>
    <cellStyle name="Linked Cell 4 10" xfId="8845"/>
    <cellStyle name="Linked Cell 4 11" xfId="8846"/>
    <cellStyle name="Linked Cell 4 12" xfId="8847"/>
    <cellStyle name="Linked Cell 4 13" xfId="8848"/>
    <cellStyle name="Linked Cell 4 14" xfId="8849"/>
    <cellStyle name="Linked Cell 4 15" xfId="8850"/>
    <cellStyle name="Linked Cell 4 16" xfId="8851"/>
    <cellStyle name="Linked Cell 4 17" xfId="8852"/>
    <cellStyle name="Linked Cell 4 18" xfId="11944"/>
    <cellStyle name="Linked Cell 4 19" xfId="13258"/>
    <cellStyle name="Linked Cell 4 2" xfId="2818"/>
    <cellStyle name="Linked Cell 4 2 10" xfId="20210"/>
    <cellStyle name="Linked Cell 4 2 11" xfId="21066"/>
    <cellStyle name="Linked Cell 4 2 12" xfId="21608"/>
    <cellStyle name="Linked Cell 4 2 2" xfId="8853"/>
    <cellStyle name="Linked Cell 4 2 3" xfId="11952"/>
    <cellStyle name="Linked Cell 4 2 4" xfId="13267"/>
    <cellStyle name="Linked Cell 4 2 5" xfId="14565"/>
    <cellStyle name="Linked Cell 4 2 6" xfId="15819"/>
    <cellStyle name="Linked Cell 4 2 7" xfId="17059"/>
    <cellStyle name="Linked Cell 4 2 8" xfId="18191"/>
    <cellStyle name="Linked Cell 4 2 9" xfId="19292"/>
    <cellStyle name="Linked Cell 4 20" xfId="14559"/>
    <cellStyle name="Linked Cell 4 21" xfId="15814"/>
    <cellStyle name="Linked Cell 4 22" xfId="17052"/>
    <cellStyle name="Linked Cell 4 23" xfId="18185"/>
    <cellStyle name="Linked Cell 4 24" xfId="19290"/>
    <cellStyle name="Linked Cell 4 25" xfId="20206"/>
    <cellStyle name="Linked Cell 4 26" xfId="21065"/>
    <cellStyle name="Linked Cell 4 27" xfId="21607"/>
    <cellStyle name="Linked Cell 4 3" xfId="2819"/>
    <cellStyle name="Linked Cell 4 3 10" xfId="20211"/>
    <cellStyle name="Linked Cell 4 3 11" xfId="21067"/>
    <cellStyle name="Linked Cell 4 3 12" xfId="21609"/>
    <cellStyle name="Linked Cell 4 3 2" xfId="8854"/>
    <cellStyle name="Linked Cell 4 3 3" xfId="11953"/>
    <cellStyle name="Linked Cell 4 3 4" xfId="13268"/>
    <cellStyle name="Linked Cell 4 3 5" xfId="14566"/>
    <cellStyle name="Linked Cell 4 3 6" xfId="15820"/>
    <cellStyle name="Linked Cell 4 3 7" xfId="17060"/>
    <cellStyle name="Linked Cell 4 3 8" xfId="18192"/>
    <cellStyle name="Linked Cell 4 3 9" xfId="19293"/>
    <cellStyle name="Linked Cell 4 4" xfId="2820"/>
    <cellStyle name="Linked Cell 4 4 10" xfId="20212"/>
    <cellStyle name="Linked Cell 4 4 11" xfId="21068"/>
    <cellStyle name="Linked Cell 4 4 12" xfId="21610"/>
    <cellStyle name="Linked Cell 4 4 2" xfId="8855"/>
    <cellStyle name="Linked Cell 4 4 3" xfId="11954"/>
    <cellStyle name="Linked Cell 4 4 4" xfId="13269"/>
    <cellStyle name="Linked Cell 4 4 5" xfId="14567"/>
    <cellStyle name="Linked Cell 4 4 6" xfId="15821"/>
    <cellStyle name="Linked Cell 4 4 7" xfId="17061"/>
    <cellStyle name="Linked Cell 4 4 8" xfId="18193"/>
    <cellStyle name="Linked Cell 4 4 9" xfId="19294"/>
    <cellStyle name="Linked Cell 4 5" xfId="2821"/>
    <cellStyle name="Linked Cell 4 5 10" xfId="20213"/>
    <cellStyle name="Linked Cell 4 5 11" xfId="21069"/>
    <cellStyle name="Linked Cell 4 5 12" xfId="21611"/>
    <cellStyle name="Linked Cell 4 5 2" xfId="8856"/>
    <cellStyle name="Linked Cell 4 5 3" xfId="11955"/>
    <cellStyle name="Linked Cell 4 5 4" xfId="13270"/>
    <cellStyle name="Linked Cell 4 5 5" xfId="14568"/>
    <cellStyle name="Linked Cell 4 5 6" xfId="15822"/>
    <cellStyle name="Linked Cell 4 5 7" xfId="17062"/>
    <cellStyle name="Linked Cell 4 5 8" xfId="18194"/>
    <cellStyle name="Linked Cell 4 5 9" xfId="19295"/>
    <cellStyle name="Linked Cell 4 6" xfId="2822"/>
    <cellStyle name="Linked Cell 4 6 10" xfId="20214"/>
    <cellStyle name="Linked Cell 4 6 11" xfId="21070"/>
    <cellStyle name="Linked Cell 4 6 12" xfId="21612"/>
    <cellStyle name="Linked Cell 4 6 2" xfId="8857"/>
    <cellStyle name="Linked Cell 4 6 3" xfId="11956"/>
    <cellStyle name="Linked Cell 4 6 4" xfId="13271"/>
    <cellStyle name="Linked Cell 4 6 5" xfId="14569"/>
    <cellStyle name="Linked Cell 4 6 6" xfId="15823"/>
    <cellStyle name="Linked Cell 4 6 7" xfId="17063"/>
    <cellStyle name="Linked Cell 4 6 8" xfId="18195"/>
    <cellStyle name="Linked Cell 4 6 9" xfId="19296"/>
    <cellStyle name="Linked Cell 4 7" xfId="8844"/>
    <cellStyle name="Linked Cell 4 8" xfId="8859"/>
    <cellStyle name="Linked Cell 4 9" xfId="8860"/>
    <cellStyle name="Linked Cell 5" xfId="2823"/>
    <cellStyle name="Linked Cell 5 10" xfId="8862"/>
    <cellStyle name="Linked Cell 5 11" xfId="8863"/>
    <cellStyle name="Linked Cell 5 12" xfId="8864"/>
    <cellStyle name="Linked Cell 5 13" xfId="8865"/>
    <cellStyle name="Linked Cell 5 14" xfId="8866"/>
    <cellStyle name="Linked Cell 5 15" xfId="8867"/>
    <cellStyle name="Linked Cell 5 16" xfId="8868"/>
    <cellStyle name="Linked Cell 5 17" xfId="11960"/>
    <cellStyle name="Linked Cell 5 18" xfId="13275"/>
    <cellStyle name="Linked Cell 5 19" xfId="14573"/>
    <cellStyle name="Linked Cell 5 2" xfId="2824"/>
    <cellStyle name="Linked Cell 5 2 10" xfId="20219"/>
    <cellStyle name="Linked Cell 5 2 11" xfId="21072"/>
    <cellStyle name="Linked Cell 5 2 12" xfId="21614"/>
    <cellStyle name="Linked Cell 5 2 2" xfId="8869"/>
    <cellStyle name="Linked Cell 5 2 3" xfId="11965"/>
    <cellStyle name="Linked Cell 5 2 4" xfId="13283"/>
    <cellStyle name="Linked Cell 5 2 5" xfId="14578"/>
    <cellStyle name="Linked Cell 5 2 6" xfId="15832"/>
    <cellStyle name="Linked Cell 5 2 7" xfId="17069"/>
    <cellStyle name="Linked Cell 5 2 8" xfId="18203"/>
    <cellStyle name="Linked Cell 5 2 9" xfId="19301"/>
    <cellStyle name="Linked Cell 5 20" xfId="15827"/>
    <cellStyle name="Linked Cell 5 21" xfId="17067"/>
    <cellStyle name="Linked Cell 5 22" xfId="18199"/>
    <cellStyle name="Linked Cell 5 23" xfId="19300"/>
    <cellStyle name="Linked Cell 5 24" xfId="20216"/>
    <cellStyle name="Linked Cell 5 25" xfId="21071"/>
    <cellStyle name="Linked Cell 5 26" xfId="21613"/>
    <cellStyle name="Linked Cell 5 3" xfId="2825"/>
    <cellStyle name="Linked Cell 5 3 10" xfId="20220"/>
    <cellStyle name="Linked Cell 5 3 11" xfId="21073"/>
    <cellStyle name="Linked Cell 5 3 12" xfId="21615"/>
    <cellStyle name="Linked Cell 5 3 2" xfId="8870"/>
    <cellStyle name="Linked Cell 5 3 3" xfId="11966"/>
    <cellStyle name="Linked Cell 5 3 4" xfId="13284"/>
    <cellStyle name="Linked Cell 5 3 5" xfId="14579"/>
    <cellStyle name="Linked Cell 5 3 6" xfId="15833"/>
    <cellStyle name="Linked Cell 5 3 7" xfId="17070"/>
    <cellStyle name="Linked Cell 5 3 8" xfId="18204"/>
    <cellStyle name="Linked Cell 5 3 9" xfId="19302"/>
    <cellStyle name="Linked Cell 5 4" xfId="2826"/>
    <cellStyle name="Linked Cell 5 4 10" xfId="20221"/>
    <cellStyle name="Linked Cell 5 4 11" xfId="21074"/>
    <cellStyle name="Linked Cell 5 4 12" xfId="21616"/>
    <cellStyle name="Linked Cell 5 4 2" xfId="8871"/>
    <cellStyle name="Linked Cell 5 4 3" xfId="11967"/>
    <cellStyle name="Linked Cell 5 4 4" xfId="13285"/>
    <cellStyle name="Linked Cell 5 4 5" xfId="14580"/>
    <cellStyle name="Linked Cell 5 4 6" xfId="15834"/>
    <cellStyle name="Linked Cell 5 4 7" xfId="17071"/>
    <cellStyle name="Linked Cell 5 4 8" xfId="18205"/>
    <cellStyle name="Linked Cell 5 4 9" xfId="19303"/>
    <cellStyle name="Linked Cell 5 5" xfId="2827"/>
    <cellStyle name="Linked Cell 5 5 10" xfId="20222"/>
    <cellStyle name="Linked Cell 5 5 11" xfId="21075"/>
    <cellStyle name="Linked Cell 5 5 12" xfId="21617"/>
    <cellStyle name="Linked Cell 5 5 2" xfId="8872"/>
    <cellStyle name="Linked Cell 5 5 3" xfId="11968"/>
    <cellStyle name="Linked Cell 5 5 4" xfId="13286"/>
    <cellStyle name="Linked Cell 5 5 5" xfId="14581"/>
    <cellStyle name="Linked Cell 5 5 6" xfId="15835"/>
    <cellStyle name="Linked Cell 5 5 7" xfId="17072"/>
    <cellStyle name="Linked Cell 5 5 8" xfId="18206"/>
    <cellStyle name="Linked Cell 5 5 9" xfId="19304"/>
    <cellStyle name="Linked Cell 5 6" xfId="8861"/>
    <cellStyle name="Linked Cell 5 7" xfId="8874"/>
    <cellStyle name="Linked Cell 5 8" xfId="8875"/>
    <cellStyle name="Linked Cell 5 9" xfId="8876"/>
    <cellStyle name="Linked Cell 6" xfId="2828"/>
    <cellStyle name="Linked Cell 6 10" xfId="8878"/>
    <cellStyle name="Linked Cell 6 11" xfId="8879"/>
    <cellStyle name="Linked Cell 6 12" xfId="8880"/>
    <cellStyle name="Linked Cell 6 13" xfId="8881"/>
    <cellStyle name="Linked Cell 6 14" xfId="8882"/>
    <cellStyle name="Linked Cell 6 15" xfId="8883"/>
    <cellStyle name="Linked Cell 6 16" xfId="8884"/>
    <cellStyle name="Linked Cell 6 17" xfId="11971"/>
    <cellStyle name="Linked Cell 6 18" xfId="13291"/>
    <cellStyle name="Linked Cell 6 19" xfId="14583"/>
    <cellStyle name="Linked Cell 6 2" xfId="2829"/>
    <cellStyle name="Linked Cell 6 2 10" xfId="20228"/>
    <cellStyle name="Linked Cell 6 2 11" xfId="21077"/>
    <cellStyle name="Linked Cell 6 2 12" xfId="21619"/>
    <cellStyle name="Linked Cell 6 2 2" xfId="8885"/>
    <cellStyle name="Linked Cell 6 2 3" xfId="11979"/>
    <cellStyle name="Linked Cell 6 2 4" xfId="13299"/>
    <cellStyle name="Linked Cell 6 2 5" xfId="14590"/>
    <cellStyle name="Linked Cell 6 2 6" xfId="15848"/>
    <cellStyle name="Linked Cell 6 2 7" xfId="17081"/>
    <cellStyle name="Linked Cell 6 2 8" xfId="18219"/>
    <cellStyle name="Linked Cell 6 2 9" xfId="19310"/>
    <cellStyle name="Linked Cell 6 20" xfId="15840"/>
    <cellStyle name="Linked Cell 6 21" xfId="17075"/>
    <cellStyle name="Linked Cell 6 22" xfId="18211"/>
    <cellStyle name="Linked Cell 6 23" xfId="19308"/>
    <cellStyle name="Linked Cell 6 24" xfId="20225"/>
    <cellStyle name="Linked Cell 6 25" xfId="21076"/>
    <cellStyle name="Linked Cell 6 26" xfId="21618"/>
    <cellStyle name="Linked Cell 6 3" xfId="2830"/>
    <cellStyle name="Linked Cell 6 3 10" xfId="20229"/>
    <cellStyle name="Linked Cell 6 3 11" xfId="21078"/>
    <cellStyle name="Linked Cell 6 3 12" xfId="21620"/>
    <cellStyle name="Linked Cell 6 3 2" xfId="8886"/>
    <cellStyle name="Linked Cell 6 3 3" xfId="11980"/>
    <cellStyle name="Linked Cell 6 3 4" xfId="13300"/>
    <cellStyle name="Linked Cell 6 3 5" xfId="14591"/>
    <cellStyle name="Linked Cell 6 3 6" xfId="15849"/>
    <cellStyle name="Linked Cell 6 3 7" xfId="17082"/>
    <cellStyle name="Linked Cell 6 3 8" xfId="18220"/>
    <cellStyle name="Linked Cell 6 3 9" xfId="19311"/>
    <cellStyle name="Linked Cell 6 4" xfId="2831"/>
    <cellStyle name="Linked Cell 6 4 10" xfId="20230"/>
    <cellStyle name="Linked Cell 6 4 11" xfId="21079"/>
    <cellStyle name="Linked Cell 6 4 12" xfId="21621"/>
    <cellStyle name="Linked Cell 6 4 2" xfId="8887"/>
    <cellStyle name="Linked Cell 6 4 3" xfId="11981"/>
    <cellStyle name="Linked Cell 6 4 4" xfId="13301"/>
    <cellStyle name="Linked Cell 6 4 5" xfId="14592"/>
    <cellStyle name="Linked Cell 6 4 6" xfId="15850"/>
    <cellStyle name="Linked Cell 6 4 7" xfId="17083"/>
    <cellStyle name="Linked Cell 6 4 8" xfId="18221"/>
    <cellStyle name="Linked Cell 6 4 9" xfId="19312"/>
    <cellStyle name="Linked Cell 6 5" xfId="2832"/>
    <cellStyle name="Linked Cell 6 5 10" xfId="20231"/>
    <cellStyle name="Linked Cell 6 5 11" xfId="21080"/>
    <cellStyle name="Linked Cell 6 5 12" xfId="21622"/>
    <cellStyle name="Linked Cell 6 5 2" xfId="8888"/>
    <cellStyle name="Linked Cell 6 5 3" xfId="11982"/>
    <cellStyle name="Linked Cell 6 5 4" xfId="13302"/>
    <cellStyle name="Linked Cell 6 5 5" xfId="14593"/>
    <cellStyle name="Linked Cell 6 5 6" xfId="15851"/>
    <cellStyle name="Linked Cell 6 5 7" xfId="17084"/>
    <cellStyle name="Linked Cell 6 5 8" xfId="18222"/>
    <cellStyle name="Linked Cell 6 5 9" xfId="19313"/>
    <cellStyle name="Linked Cell 6 6" xfId="8877"/>
    <cellStyle name="Linked Cell 6 7" xfId="8890"/>
    <cellStyle name="Linked Cell 6 8" xfId="8891"/>
    <cellStyle name="Linked Cell 6 9" xfId="8892"/>
    <cellStyle name="Linked Cell 7" xfId="2833"/>
    <cellStyle name="Linked Cell 7 10" xfId="20232"/>
    <cellStyle name="Linked Cell 7 11" xfId="21081"/>
    <cellStyle name="Linked Cell 7 12" xfId="21623"/>
    <cellStyle name="Linked Cell 7 2" xfId="8893"/>
    <cellStyle name="Linked Cell 7 3" xfId="11987"/>
    <cellStyle name="Linked Cell 7 4" xfId="13307"/>
    <cellStyle name="Linked Cell 7 5" xfId="14598"/>
    <cellStyle name="Linked Cell 7 6" xfId="15856"/>
    <cellStyle name="Linked Cell 7 7" xfId="17088"/>
    <cellStyle name="Linked Cell 7 8" xfId="18227"/>
    <cellStyle name="Linked Cell 7 9" xfId="19317"/>
    <cellStyle name="Linked Cell 8" xfId="2834"/>
    <cellStyle name="Linked Cell 8 10" xfId="20233"/>
    <cellStyle name="Linked Cell 8 11" xfId="21082"/>
    <cellStyle name="Linked Cell 8 12" xfId="21624"/>
    <cellStyle name="Linked Cell 8 2" xfId="8894"/>
    <cellStyle name="Linked Cell 8 3" xfId="11988"/>
    <cellStyle name="Linked Cell 8 4" xfId="13308"/>
    <cellStyle name="Linked Cell 8 5" xfId="14599"/>
    <cellStyle name="Linked Cell 8 6" xfId="15857"/>
    <cellStyle name="Linked Cell 8 7" xfId="17089"/>
    <cellStyle name="Linked Cell 8 8" xfId="18228"/>
    <cellStyle name="Linked Cell 8 9" xfId="19318"/>
    <cellStyle name="Linked Cell 9" xfId="2835"/>
    <cellStyle name="Linked Cell 9 10" xfId="20234"/>
    <cellStyle name="Linked Cell 9 11" xfId="21083"/>
    <cellStyle name="Linked Cell 9 12" xfId="21625"/>
    <cellStyle name="Linked Cell 9 2" xfId="8895"/>
    <cellStyle name="Linked Cell 9 3" xfId="11989"/>
    <cellStyle name="Linked Cell 9 4" xfId="13309"/>
    <cellStyle name="Linked Cell 9 5" xfId="14600"/>
    <cellStyle name="Linked Cell 9 6" xfId="15858"/>
    <cellStyle name="Linked Cell 9 7" xfId="17090"/>
    <cellStyle name="Linked Cell 9 8" xfId="18229"/>
    <cellStyle name="Linked Cell 9 9" xfId="19319"/>
    <cellStyle name="Neutral" xfId="31996" builtinId="28" customBuiltin="1"/>
    <cellStyle name="Neutral 10" xfId="2836"/>
    <cellStyle name="Neutral 10 10" xfId="20235"/>
    <cellStyle name="Neutral 10 11" xfId="21084"/>
    <cellStyle name="Neutral 10 12" xfId="21626"/>
    <cellStyle name="Neutral 10 2" xfId="8896"/>
    <cellStyle name="Neutral 10 3" xfId="11990"/>
    <cellStyle name="Neutral 10 4" xfId="13310"/>
    <cellStyle name="Neutral 10 5" xfId="14601"/>
    <cellStyle name="Neutral 10 6" xfId="15859"/>
    <cellStyle name="Neutral 10 7" xfId="17091"/>
    <cellStyle name="Neutral 10 8" xfId="18230"/>
    <cellStyle name="Neutral 10 9" xfId="19320"/>
    <cellStyle name="Neutral 11" xfId="2837"/>
    <cellStyle name="Neutral 11 10" xfId="20236"/>
    <cellStyle name="Neutral 11 11" xfId="21085"/>
    <cellStyle name="Neutral 11 12" xfId="21627"/>
    <cellStyle name="Neutral 11 2" xfId="8897"/>
    <cellStyle name="Neutral 11 3" xfId="11991"/>
    <cellStyle name="Neutral 11 4" xfId="13311"/>
    <cellStyle name="Neutral 11 5" xfId="14602"/>
    <cellStyle name="Neutral 11 6" xfId="15860"/>
    <cellStyle name="Neutral 11 7" xfId="17092"/>
    <cellStyle name="Neutral 11 8" xfId="18231"/>
    <cellStyle name="Neutral 11 9" xfId="19321"/>
    <cellStyle name="Neutral 12" xfId="2838"/>
    <cellStyle name="Neutral 12 10" xfId="20237"/>
    <cellStyle name="Neutral 12 11" xfId="21086"/>
    <cellStyle name="Neutral 12 12" xfId="21628"/>
    <cellStyle name="Neutral 12 2" xfId="8898"/>
    <cellStyle name="Neutral 12 3" xfId="11992"/>
    <cellStyle name="Neutral 12 4" xfId="13312"/>
    <cellStyle name="Neutral 12 5" xfId="14603"/>
    <cellStyle name="Neutral 12 6" xfId="15861"/>
    <cellStyle name="Neutral 12 7" xfId="17093"/>
    <cellStyle name="Neutral 12 8" xfId="18232"/>
    <cellStyle name="Neutral 12 9" xfId="19322"/>
    <cellStyle name="Neutral 13" xfId="2839"/>
    <cellStyle name="Neutral 13 10" xfId="20238"/>
    <cellStyle name="Neutral 13 11" xfId="21087"/>
    <cellStyle name="Neutral 13 12" xfId="21629"/>
    <cellStyle name="Neutral 13 2" xfId="8899"/>
    <cellStyle name="Neutral 13 3" xfId="11993"/>
    <cellStyle name="Neutral 13 4" xfId="13313"/>
    <cellStyle name="Neutral 13 5" xfId="14604"/>
    <cellStyle name="Neutral 13 6" xfId="15862"/>
    <cellStyle name="Neutral 13 7" xfId="17094"/>
    <cellStyle name="Neutral 13 8" xfId="18233"/>
    <cellStyle name="Neutral 13 9" xfId="19323"/>
    <cellStyle name="Neutral 14" xfId="2840"/>
    <cellStyle name="Neutral 14 10" xfId="20239"/>
    <cellStyle name="Neutral 14 11" xfId="21088"/>
    <cellStyle name="Neutral 14 12" xfId="21630"/>
    <cellStyle name="Neutral 14 2" xfId="8900"/>
    <cellStyle name="Neutral 14 3" xfId="11994"/>
    <cellStyle name="Neutral 14 4" xfId="13314"/>
    <cellStyle name="Neutral 14 5" xfId="14605"/>
    <cellStyle name="Neutral 14 6" xfId="15863"/>
    <cellStyle name="Neutral 14 7" xfId="17095"/>
    <cellStyle name="Neutral 14 8" xfId="18234"/>
    <cellStyle name="Neutral 14 9" xfId="19324"/>
    <cellStyle name="Neutral 15" xfId="2841"/>
    <cellStyle name="Neutral 15 10" xfId="20240"/>
    <cellStyle name="Neutral 15 11" xfId="21089"/>
    <cellStyle name="Neutral 15 12" xfId="21631"/>
    <cellStyle name="Neutral 15 2" xfId="8901"/>
    <cellStyle name="Neutral 15 3" xfId="11995"/>
    <cellStyle name="Neutral 15 4" xfId="13315"/>
    <cellStyle name="Neutral 15 5" xfId="14606"/>
    <cellStyle name="Neutral 15 6" xfId="15864"/>
    <cellStyle name="Neutral 15 7" xfId="17096"/>
    <cellStyle name="Neutral 15 8" xfId="18235"/>
    <cellStyle name="Neutral 15 9" xfId="19325"/>
    <cellStyle name="Neutral 16" xfId="2842"/>
    <cellStyle name="Neutral 16 10" xfId="20241"/>
    <cellStyle name="Neutral 16 11" xfId="21090"/>
    <cellStyle name="Neutral 16 12" xfId="21632"/>
    <cellStyle name="Neutral 16 2" xfId="8902"/>
    <cellStyle name="Neutral 16 3" xfId="11996"/>
    <cellStyle name="Neutral 16 4" xfId="13316"/>
    <cellStyle name="Neutral 16 5" xfId="14607"/>
    <cellStyle name="Neutral 16 6" xfId="15865"/>
    <cellStyle name="Neutral 16 7" xfId="17097"/>
    <cellStyle name="Neutral 16 8" xfId="18236"/>
    <cellStyle name="Neutral 16 9" xfId="19326"/>
    <cellStyle name="Neutral 17" xfId="2843"/>
    <cellStyle name="Neutral 17 10" xfId="20242"/>
    <cellStyle name="Neutral 17 11" xfId="21091"/>
    <cellStyle name="Neutral 17 12" xfId="21633"/>
    <cellStyle name="Neutral 17 2" xfId="8903"/>
    <cellStyle name="Neutral 17 3" xfId="11997"/>
    <cellStyle name="Neutral 17 4" xfId="13317"/>
    <cellStyle name="Neutral 17 5" xfId="14608"/>
    <cellStyle name="Neutral 17 6" xfId="15866"/>
    <cellStyle name="Neutral 17 7" xfId="17098"/>
    <cellStyle name="Neutral 17 8" xfId="18237"/>
    <cellStyle name="Neutral 17 9" xfId="19327"/>
    <cellStyle name="Neutral 18" xfId="2844"/>
    <cellStyle name="Neutral 18 10" xfId="20243"/>
    <cellStyle name="Neutral 18 11" xfId="21092"/>
    <cellStyle name="Neutral 18 12" xfId="21634"/>
    <cellStyle name="Neutral 18 2" xfId="8904"/>
    <cellStyle name="Neutral 18 3" xfId="11998"/>
    <cellStyle name="Neutral 18 4" xfId="13318"/>
    <cellStyle name="Neutral 18 5" xfId="14609"/>
    <cellStyle name="Neutral 18 6" xfId="15867"/>
    <cellStyle name="Neutral 18 7" xfId="17099"/>
    <cellStyle name="Neutral 18 8" xfId="18238"/>
    <cellStyle name="Neutral 18 9" xfId="19328"/>
    <cellStyle name="Neutral 19" xfId="2845"/>
    <cellStyle name="Neutral 19 10" xfId="20244"/>
    <cellStyle name="Neutral 19 11" xfId="21093"/>
    <cellStyle name="Neutral 19 12" xfId="21635"/>
    <cellStyle name="Neutral 19 2" xfId="8905"/>
    <cellStyle name="Neutral 19 3" xfId="11999"/>
    <cellStyle name="Neutral 19 4" xfId="13319"/>
    <cellStyle name="Neutral 19 5" xfId="14610"/>
    <cellStyle name="Neutral 19 6" xfId="15868"/>
    <cellStyle name="Neutral 19 7" xfId="17100"/>
    <cellStyle name="Neutral 19 8" xfId="18239"/>
    <cellStyle name="Neutral 19 9" xfId="19329"/>
    <cellStyle name="Neutral 2" xfId="2846"/>
    <cellStyle name="Neutral 2 10" xfId="8906"/>
    <cellStyle name="Neutral 2 11" xfId="8908"/>
    <cellStyle name="Neutral 2 12" xfId="8909"/>
    <cellStyle name="Neutral 2 13" xfId="8910"/>
    <cellStyle name="Neutral 2 14" xfId="8911"/>
    <cellStyle name="Neutral 2 15" xfId="8912"/>
    <cellStyle name="Neutral 2 16" xfId="8913"/>
    <cellStyle name="Neutral 2 17" xfId="8914"/>
    <cellStyle name="Neutral 2 18" xfId="8915"/>
    <cellStyle name="Neutral 2 19" xfId="8916"/>
    <cellStyle name="Neutral 2 2" xfId="2847"/>
    <cellStyle name="Neutral 2 2 10" xfId="20250"/>
    <cellStyle name="Neutral 2 2 11" xfId="21095"/>
    <cellStyle name="Neutral 2 2 12" xfId="21637"/>
    <cellStyle name="Neutral 2 2 2" xfId="8917"/>
    <cellStyle name="Neutral 2 2 3" xfId="12010"/>
    <cellStyle name="Neutral 2 2 4" xfId="13329"/>
    <cellStyle name="Neutral 2 2 5" xfId="14622"/>
    <cellStyle name="Neutral 2 2 6" xfId="15879"/>
    <cellStyle name="Neutral 2 2 7" xfId="17107"/>
    <cellStyle name="Neutral 2 2 8" xfId="18247"/>
    <cellStyle name="Neutral 2 2 9" xfId="19332"/>
    <cellStyle name="Neutral 2 20" xfId="8918"/>
    <cellStyle name="Neutral 2 21" xfId="12000"/>
    <cellStyle name="Neutral 2 22" xfId="13320"/>
    <cellStyle name="Neutral 2 23" xfId="14611"/>
    <cellStyle name="Neutral 2 24" xfId="15869"/>
    <cellStyle name="Neutral 2 25" xfId="17101"/>
    <cellStyle name="Neutral 2 26" xfId="18240"/>
    <cellStyle name="Neutral 2 27" xfId="19330"/>
    <cellStyle name="Neutral 2 28" xfId="20245"/>
    <cellStyle name="Neutral 2 29" xfId="21094"/>
    <cellStyle name="Neutral 2 3" xfId="2848"/>
    <cellStyle name="Neutral 2 3 10" xfId="20251"/>
    <cellStyle name="Neutral 2 3 11" xfId="21096"/>
    <cellStyle name="Neutral 2 3 12" xfId="21638"/>
    <cellStyle name="Neutral 2 3 2" xfId="8919"/>
    <cellStyle name="Neutral 2 3 3" xfId="12012"/>
    <cellStyle name="Neutral 2 3 4" xfId="13331"/>
    <cellStyle name="Neutral 2 3 5" xfId="14624"/>
    <cellStyle name="Neutral 2 3 6" xfId="15881"/>
    <cellStyle name="Neutral 2 3 7" xfId="17109"/>
    <cellStyle name="Neutral 2 3 8" xfId="18248"/>
    <cellStyle name="Neutral 2 3 9" xfId="19334"/>
    <cellStyle name="Neutral 2 30" xfId="21636"/>
    <cellStyle name="Neutral 2 4" xfId="2849"/>
    <cellStyle name="Neutral 2 4 10" xfId="20252"/>
    <cellStyle name="Neutral 2 4 11" xfId="21097"/>
    <cellStyle name="Neutral 2 4 12" xfId="21639"/>
    <cellStyle name="Neutral 2 4 2" xfId="8920"/>
    <cellStyle name="Neutral 2 4 3" xfId="12013"/>
    <cellStyle name="Neutral 2 4 4" xfId="13332"/>
    <cellStyle name="Neutral 2 4 5" xfId="14625"/>
    <cellStyle name="Neutral 2 4 6" xfId="15882"/>
    <cellStyle name="Neutral 2 4 7" xfId="17110"/>
    <cellStyle name="Neutral 2 4 8" xfId="18249"/>
    <cellStyle name="Neutral 2 4 9" xfId="19335"/>
    <cellStyle name="Neutral 2 5" xfId="2850"/>
    <cellStyle name="Neutral 2 5 10" xfId="20253"/>
    <cellStyle name="Neutral 2 5 11" xfId="21098"/>
    <cellStyle name="Neutral 2 5 12" xfId="21640"/>
    <cellStyle name="Neutral 2 5 2" xfId="8921"/>
    <cellStyle name="Neutral 2 5 3" xfId="12014"/>
    <cellStyle name="Neutral 2 5 4" xfId="13333"/>
    <cellStyle name="Neutral 2 5 5" xfId="14626"/>
    <cellStyle name="Neutral 2 5 6" xfId="15883"/>
    <cellStyle name="Neutral 2 5 7" xfId="17111"/>
    <cellStyle name="Neutral 2 5 8" xfId="18250"/>
    <cellStyle name="Neutral 2 5 9" xfId="19336"/>
    <cellStyle name="Neutral 2 6" xfId="2851"/>
    <cellStyle name="Neutral 2 6 10" xfId="20254"/>
    <cellStyle name="Neutral 2 6 11" xfId="21099"/>
    <cellStyle name="Neutral 2 6 12" xfId="21641"/>
    <cellStyle name="Neutral 2 6 2" xfId="8922"/>
    <cellStyle name="Neutral 2 6 3" xfId="12015"/>
    <cellStyle name="Neutral 2 6 4" xfId="13334"/>
    <cellStyle name="Neutral 2 6 5" xfId="14627"/>
    <cellStyle name="Neutral 2 6 6" xfId="15884"/>
    <cellStyle name="Neutral 2 6 7" xfId="17112"/>
    <cellStyle name="Neutral 2 6 8" xfId="18251"/>
    <cellStyle name="Neutral 2 6 9" xfId="19337"/>
    <cellStyle name="Neutral 2 7" xfId="2852"/>
    <cellStyle name="Neutral 2 7 10" xfId="20255"/>
    <cellStyle name="Neutral 2 7 11" xfId="21100"/>
    <cellStyle name="Neutral 2 7 12" xfId="21642"/>
    <cellStyle name="Neutral 2 7 2" xfId="8923"/>
    <cellStyle name="Neutral 2 7 3" xfId="12016"/>
    <cellStyle name="Neutral 2 7 4" xfId="13335"/>
    <cellStyle name="Neutral 2 7 5" xfId="14628"/>
    <cellStyle name="Neutral 2 7 6" xfId="15885"/>
    <cellStyle name="Neutral 2 7 7" xfId="17113"/>
    <cellStyle name="Neutral 2 7 8" xfId="18252"/>
    <cellStyle name="Neutral 2 7 9" xfId="19338"/>
    <cellStyle name="Neutral 2 8" xfId="2853"/>
    <cellStyle name="Neutral 2 8 10" xfId="20256"/>
    <cellStyle name="Neutral 2 8 11" xfId="21101"/>
    <cellStyle name="Neutral 2 8 12" xfId="21643"/>
    <cellStyle name="Neutral 2 8 2" xfId="8924"/>
    <cellStyle name="Neutral 2 8 3" xfId="12017"/>
    <cellStyle name="Neutral 2 8 4" xfId="13336"/>
    <cellStyle name="Neutral 2 8 5" xfId="14629"/>
    <cellStyle name="Neutral 2 8 6" xfId="15886"/>
    <cellStyle name="Neutral 2 8 7" xfId="17114"/>
    <cellStyle name="Neutral 2 8 8" xfId="18253"/>
    <cellStyle name="Neutral 2 8 9" xfId="19339"/>
    <cellStyle name="Neutral 2 9" xfId="2854"/>
    <cellStyle name="Neutral 2 9 10" xfId="20257"/>
    <cellStyle name="Neutral 2 9 11" xfId="21102"/>
    <cellStyle name="Neutral 2 9 12" xfId="21644"/>
    <cellStyle name="Neutral 2 9 2" xfId="8925"/>
    <cellStyle name="Neutral 2 9 3" xfId="12018"/>
    <cellStyle name="Neutral 2 9 4" xfId="13337"/>
    <cellStyle name="Neutral 2 9 5" xfId="14630"/>
    <cellStyle name="Neutral 2 9 6" xfId="15887"/>
    <cellStyle name="Neutral 2 9 7" xfId="17115"/>
    <cellStyle name="Neutral 2 9 8" xfId="18254"/>
    <cellStyle name="Neutral 2 9 9" xfId="19340"/>
    <cellStyle name="Neutral 20" xfId="2855"/>
    <cellStyle name="Neutral 20 10" xfId="20258"/>
    <cellStyle name="Neutral 20 11" xfId="21103"/>
    <cellStyle name="Neutral 20 12" xfId="21645"/>
    <cellStyle name="Neutral 20 2" xfId="8926"/>
    <cellStyle name="Neutral 20 3" xfId="12019"/>
    <cellStyle name="Neutral 20 4" xfId="13338"/>
    <cellStyle name="Neutral 20 5" xfId="14631"/>
    <cellStyle name="Neutral 20 6" xfId="15888"/>
    <cellStyle name="Neutral 20 7" xfId="17116"/>
    <cellStyle name="Neutral 20 8" xfId="18255"/>
    <cellStyle name="Neutral 20 9" xfId="19341"/>
    <cellStyle name="Neutral 21" xfId="2856"/>
    <cellStyle name="Neutral 21 10" xfId="20259"/>
    <cellStyle name="Neutral 21 11" xfId="21104"/>
    <cellStyle name="Neutral 21 12" xfId="21646"/>
    <cellStyle name="Neutral 21 2" xfId="8927"/>
    <cellStyle name="Neutral 21 3" xfId="12020"/>
    <cellStyle name="Neutral 21 4" xfId="13339"/>
    <cellStyle name="Neutral 21 5" xfId="14632"/>
    <cellStyle name="Neutral 21 6" xfId="15889"/>
    <cellStyle name="Neutral 21 7" xfId="17117"/>
    <cellStyle name="Neutral 21 8" xfId="18256"/>
    <cellStyle name="Neutral 21 9" xfId="19342"/>
    <cellStyle name="Neutral 22" xfId="2857"/>
    <cellStyle name="Neutral 22 10" xfId="20260"/>
    <cellStyle name="Neutral 22 11" xfId="21105"/>
    <cellStyle name="Neutral 22 12" xfId="21647"/>
    <cellStyle name="Neutral 22 2" xfId="8928"/>
    <cellStyle name="Neutral 22 3" xfId="12021"/>
    <cellStyle name="Neutral 22 4" xfId="13340"/>
    <cellStyle name="Neutral 22 5" xfId="14633"/>
    <cellStyle name="Neutral 22 6" xfId="15890"/>
    <cellStyle name="Neutral 22 7" xfId="17118"/>
    <cellStyle name="Neutral 22 8" xfId="18257"/>
    <cellStyle name="Neutral 22 9" xfId="19343"/>
    <cellStyle name="Neutral 23" xfId="2858"/>
    <cellStyle name="Neutral 23 10" xfId="20261"/>
    <cellStyle name="Neutral 23 11" xfId="21106"/>
    <cellStyle name="Neutral 23 12" xfId="21648"/>
    <cellStyle name="Neutral 23 2" xfId="8929"/>
    <cellStyle name="Neutral 23 3" xfId="12022"/>
    <cellStyle name="Neutral 23 4" xfId="13341"/>
    <cellStyle name="Neutral 23 5" xfId="14634"/>
    <cellStyle name="Neutral 23 6" xfId="15891"/>
    <cellStyle name="Neutral 23 7" xfId="17119"/>
    <cellStyle name="Neutral 23 8" xfId="18258"/>
    <cellStyle name="Neutral 23 9" xfId="19344"/>
    <cellStyle name="Neutral 24" xfId="2859"/>
    <cellStyle name="Neutral 24 10" xfId="20262"/>
    <cellStyle name="Neutral 24 11" xfId="21107"/>
    <cellStyle name="Neutral 24 12" xfId="21649"/>
    <cellStyle name="Neutral 24 2" xfId="8930"/>
    <cellStyle name="Neutral 24 3" xfId="12023"/>
    <cellStyle name="Neutral 24 4" xfId="13342"/>
    <cellStyle name="Neutral 24 5" xfId="14635"/>
    <cellStyle name="Neutral 24 6" xfId="15892"/>
    <cellStyle name="Neutral 24 7" xfId="17120"/>
    <cellStyle name="Neutral 24 8" xfId="18259"/>
    <cellStyle name="Neutral 24 9" xfId="19345"/>
    <cellStyle name="Neutral 25" xfId="2860"/>
    <cellStyle name="Neutral 25 10" xfId="20263"/>
    <cellStyle name="Neutral 25 11" xfId="21108"/>
    <cellStyle name="Neutral 25 12" xfId="21650"/>
    <cellStyle name="Neutral 25 2" xfId="8931"/>
    <cellStyle name="Neutral 25 3" xfId="12024"/>
    <cellStyle name="Neutral 25 4" xfId="13343"/>
    <cellStyle name="Neutral 25 5" xfId="14636"/>
    <cellStyle name="Neutral 25 6" xfId="15893"/>
    <cellStyle name="Neutral 25 7" xfId="17121"/>
    <cellStyle name="Neutral 25 8" xfId="18260"/>
    <cellStyle name="Neutral 25 9" xfId="19346"/>
    <cellStyle name="Neutral 26" xfId="2861"/>
    <cellStyle name="Neutral 26 10" xfId="20264"/>
    <cellStyle name="Neutral 26 11" xfId="21109"/>
    <cellStyle name="Neutral 26 12" xfId="21651"/>
    <cellStyle name="Neutral 26 2" xfId="8932"/>
    <cellStyle name="Neutral 26 3" xfId="12025"/>
    <cellStyle name="Neutral 26 4" xfId="13344"/>
    <cellStyle name="Neutral 26 5" xfId="14637"/>
    <cellStyle name="Neutral 26 6" xfId="15894"/>
    <cellStyle name="Neutral 26 7" xfId="17122"/>
    <cellStyle name="Neutral 26 8" xfId="18261"/>
    <cellStyle name="Neutral 26 9" xfId="19347"/>
    <cellStyle name="Neutral 27" xfId="2862"/>
    <cellStyle name="Neutral 27 10" xfId="20265"/>
    <cellStyle name="Neutral 27 11" xfId="21110"/>
    <cellStyle name="Neutral 27 12" xfId="21652"/>
    <cellStyle name="Neutral 27 2" xfId="8933"/>
    <cellStyle name="Neutral 27 3" xfId="12026"/>
    <cellStyle name="Neutral 27 4" xfId="13345"/>
    <cellStyle name="Neutral 27 5" xfId="14638"/>
    <cellStyle name="Neutral 27 6" xfId="15895"/>
    <cellStyle name="Neutral 27 7" xfId="17123"/>
    <cellStyle name="Neutral 27 8" xfId="18262"/>
    <cellStyle name="Neutral 27 9" xfId="19348"/>
    <cellStyle name="Neutral 28" xfId="24827"/>
    <cellStyle name="Neutral 3" xfId="2863"/>
    <cellStyle name="Neutral 3 10" xfId="8935"/>
    <cellStyle name="Neutral 3 11" xfId="8936"/>
    <cellStyle name="Neutral 3 12" xfId="8937"/>
    <cellStyle name="Neutral 3 13" xfId="8938"/>
    <cellStyle name="Neutral 3 14" xfId="8939"/>
    <cellStyle name="Neutral 3 15" xfId="8940"/>
    <cellStyle name="Neutral 3 16" xfId="8941"/>
    <cellStyle name="Neutral 3 17" xfId="8942"/>
    <cellStyle name="Neutral 3 18" xfId="12027"/>
    <cellStyle name="Neutral 3 19" xfId="13346"/>
    <cellStyle name="Neutral 3 2" xfId="2864"/>
    <cellStyle name="Neutral 3 2 10" xfId="20269"/>
    <cellStyle name="Neutral 3 2 11" xfId="21112"/>
    <cellStyle name="Neutral 3 2 12" xfId="21654"/>
    <cellStyle name="Neutral 3 2 2" xfId="8943"/>
    <cellStyle name="Neutral 3 2 3" xfId="12036"/>
    <cellStyle name="Neutral 3 2 4" xfId="13352"/>
    <cellStyle name="Neutral 3 2 5" xfId="14648"/>
    <cellStyle name="Neutral 3 2 6" xfId="15903"/>
    <cellStyle name="Neutral 3 2 7" xfId="17129"/>
    <cellStyle name="Neutral 3 2 8" xfId="18266"/>
    <cellStyle name="Neutral 3 2 9" xfId="19354"/>
    <cellStyle name="Neutral 3 20" xfId="14639"/>
    <cellStyle name="Neutral 3 21" xfId="15896"/>
    <cellStyle name="Neutral 3 22" xfId="17124"/>
    <cellStyle name="Neutral 3 23" xfId="18263"/>
    <cellStyle name="Neutral 3 24" xfId="19349"/>
    <cellStyle name="Neutral 3 25" xfId="20266"/>
    <cellStyle name="Neutral 3 26" xfId="21111"/>
    <cellStyle name="Neutral 3 27" xfId="21653"/>
    <cellStyle name="Neutral 3 3" xfId="2865"/>
    <cellStyle name="Neutral 3 3 10" xfId="20270"/>
    <cellStyle name="Neutral 3 3 11" xfId="21113"/>
    <cellStyle name="Neutral 3 3 12" xfId="21655"/>
    <cellStyle name="Neutral 3 3 2" xfId="8944"/>
    <cellStyle name="Neutral 3 3 3" xfId="12037"/>
    <cellStyle name="Neutral 3 3 4" xfId="13353"/>
    <cellStyle name="Neutral 3 3 5" xfId="14649"/>
    <cellStyle name="Neutral 3 3 6" xfId="15904"/>
    <cellStyle name="Neutral 3 3 7" xfId="17130"/>
    <cellStyle name="Neutral 3 3 8" xfId="18267"/>
    <cellStyle name="Neutral 3 3 9" xfId="19355"/>
    <cellStyle name="Neutral 3 4" xfId="2866"/>
    <cellStyle name="Neutral 3 4 10" xfId="20271"/>
    <cellStyle name="Neutral 3 4 11" xfId="21114"/>
    <cellStyle name="Neutral 3 4 12" xfId="21656"/>
    <cellStyle name="Neutral 3 4 2" xfId="8945"/>
    <cellStyle name="Neutral 3 4 3" xfId="12038"/>
    <cellStyle name="Neutral 3 4 4" xfId="13354"/>
    <cellStyle name="Neutral 3 4 5" xfId="14650"/>
    <cellStyle name="Neutral 3 4 6" xfId="15905"/>
    <cellStyle name="Neutral 3 4 7" xfId="17131"/>
    <cellStyle name="Neutral 3 4 8" xfId="18268"/>
    <cellStyle name="Neutral 3 4 9" xfId="19356"/>
    <cellStyle name="Neutral 3 5" xfId="2867"/>
    <cellStyle name="Neutral 3 5 10" xfId="20272"/>
    <cellStyle name="Neutral 3 5 11" xfId="21115"/>
    <cellStyle name="Neutral 3 5 12" xfId="21657"/>
    <cellStyle name="Neutral 3 5 2" xfId="8946"/>
    <cellStyle name="Neutral 3 5 3" xfId="12039"/>
    <cellStyle name="Neutral 3 5 4" xfId="13355"/>
    <cellStyle name="Neutral 3 5 5" xfId="14651"/>
    <cellStyle name="Neutral 3 5 6" xfId="15906"/>
    <cellStyle name="Neutral 3 5 7" xfId="17132"/>
    <cellStyle name="Neutral 3 5 8" xfId="18269"/>
    <cellStyle name="Neutral 3 5 9" xfId="19357"/>
    <cellStyle name="Neutral 3 6" xfId="2868"/>
    <cellStyle name="Neutral 3 6 10" xfId="20273"/>
    <cellStyle name="Neutral 3 6 11" xfId="21116"/>
    <cellStyle name="Neutral 3 6 12" xfId="21658"/>
    <cellStyle name="Neutral 3 6 2" xfId="8947"/>
    <cellStyle name="Neutral 3 6 3" xfId="12040"/>
    <cellStyle name="Neutral 3 6 4" xfId="13356"/>
    <cellStyle name="Neutral 3 6 5" xfId="14652"/>
    <cellStyle name="Neutral 3 6 6" xfId="15907"/>
    <cellStyle name="Neutral 3 6 7" xfId="17133"/>
    <cellStyle name="Neutral 3 6 8" xfId="18270"/>
    <cellStyle name="Neutral 3 6 9" xfId="19358"/>
    <cellStyle name="Neutral 3 7" xfId="8934"/>
    <cellStyle name="Neutral 3 8" xfId="8949"/>
    <cellStyle name="Neutral 3 9" xfId="8950"/>
    <cellStyle name="Neutral 4" xfId="2869"/>
    <cellStyle name="Neutral 4 10" xfId="8952"/>
    <cellStyle name="Neutral 4 11" xfId="8953"/>
    <cellStyle name="Neutral 4 12" xfId="8954"/>
    <cellStyle name="Neutral 4 13" xfId="8955"/>
    <cellStyle name="Neutral 4 14" xfId="8956"/>
    <cellStyle name="Neutral 4 15" xfId="8957"/>
    <cellStyle name="Neutral 4 16" xfId="8958"/>
    <cellStyle name="Neutral 4 17" xfId="8959"/>
    <cellStyle name="Neutral 4 18" xfId="12044"/>
    <cellStyle name="Neutral 4 19" xfId="13360"/>
    <cellStyle name="Neutral 4 2" xfId="2870"/>
    <cellStyle name="Neutral 4 2 10" xfId="20277"/>
    <cellStyle name="Neutral 4 2 11" xfId="21118"/>
    <cellStyle name="Neutral 4 2 12" xfId="21660"/>
    <cellStyle name="Neutral 4 2 2" xfId="8960"/>
    <cellStyle name="Neutral 4 2 3" xfId="12053"/>
    <cellStyle name="Neutral 4 2 4" xfId="13369"/>
    <cellStyle name="Neutral 4 2 5" xfId="14665"/>
    <cellStyle name="Neutral 4 2 6" xfId="15918"/>
    <cellStyle name="Neutral 4 2 7" xfId="17142"/>
    <cellStyle name="Neutral 4 2 8" xfId="18283"/>
    <cellStyle name="Neutral 4 2 9" xfId="19364"/>
    <cellStyle name="Neutral 4 20" xfId="14656"/>
    <cellStyle name="Neutral 4 21" xfId="15910"/>
    <cellStyle name="Neutral 4 22" xfId="17136"/>
    <cellStyle name="Neutral 4 23" xfId="18274"/>
    <cellStyle name="Neutral 4 24" xfId="19359"/>
    <cellStyle name="Neutral 4 25" xfId="20276"/>
    <cellStyle name="Neutral 4 26" xfId="21117"/>
    <cellStyle name="Neutral 4 27" xfId="21659"/>
    <cellStyle name="Neutral 4 3" xfId="2871"/>
    <cellStyle name="Neutral 4 3 10" xfId="20278"/>
    <cellStyle name="Neutral 4 3 11" xfId="21119"/>
    <cellStyle name="Neutral 4 3 12" xfId="21661"/>
    <cellStyle name="Neutral 4 3 2" xfId="8961"/>
    <cellStyle name="Neutral 4 3 3" xfId="12054"/>
    <cellStyle name="Neutral 4 3 4" xfId="13370"/>
    <cellStyle name="Neutral 4 3 5" xfId="14666"/>
    <cellStyle name="Neutral 4 3 6" xfId="15919"/>
    <cellStyle name="Neutral 4 3 7" xfId="17143"/>
    <cellStyle name="Neutral 4 3 8" xfId="18284"/>
    <cellStyle name="Neutral 4 3 9" xfId="19365"/>
    <cellStyle name="Neutral 4 4" xfId="2872"/>
    <cellStyle name="Neutral 4 4 10" xfId="20279"/>
    <cellStyle name="Neutral 4 4 11" xfId="21120"/>
    <cellStyle name="Neutral 4 4 12" xfId="21662"/>
    <cellStyle name="Neutral 4 4 2" xfId="8962"/>
    <cellStyle name="Neutral 4 4 3" xfId="12055"/>
    <cellStyle name="Neutral 4 4 4" xfId="13371"/>
    <cellStyle name="Neutral 4 4 5" xfId="14667"/>
    <cellStyle name="Neutral 4 4 6" xfId="15920"/>
    <cellStyle name="Neutral 4 4 7" xfId="17144"/>
    <cellStyle name="Neutral 4 4 8" xfId="18285"/>
    <cellStyle name="Neutral 4 4 9" xfId="19366"/>
    <cellStyle name="Neutral 4 5" xfId="2873"/>
    <cellStyle name="Neutral 4 5 10" xfId="20280"/>
    <cellStyle name="Neutral 4 5 11" xfId="21121"/>
    <cellStyle name="Neutral 4 5 12" xfId="21663"/>
    <cellStyle name="Neutral 4 5 2" xfId="8963"/>
    <cellStyle name="Neutral 4 5 3" xfId="12056"/>
    <cellStyle name="Neutral 4 5 4" xfId="13372"/>
    <cellStyle name="Neutral 4 5 5" xfId="14668"/>
    <cellStyle name="Neutral 4 5 6" xfId="15921"/>
    <cellStyle name="Neutral 4 5 7" xfId="17145"/>
    <cellStyle name="Neutral 4 5 8" xfId="18286"/>
    <cellStyle name="Neutral 4 5 9" xfId="19367"/>
    <cellStyle name="Neutral 4 6" xfId="2874"/>
    <cellStyle name="Neutral 4 6 10" xfId="20281"/>
    <cellStyle name="Neutral 4 6 11" xfId="21122"/>
    <cellStyle name="Neutral 4 6 12" xfId="21664"/>
    <cellStyle name="Neutral 4 6 2" xfId="8964"/>
    <cellStyle name="Neutral 4 6 3" xfId="12057"/>
    <cellStyle name="Neutral 4 6 4" xfId="13373"/>
    <cellStyle name="Neutral 4 6 5" xfId="14669"/>
    <cellStyle name="Neutral 4 6 6" xfId="15922"/>
    <cellStyle name="Neutral 4 6 7" xfId="17146"/>
    <cellStyle name="Neutral 4 6 8" xfId="18287"/>
    <cellStyle name="Neutral 4 6 9" xfId="19368"/>
    <cellStyle name="Neutral 4 7" xfId="8951"/>
    <cellStyle name="Neutral 4 8" xfId="8966"/>
    <cellStyle name="Neutral 4 9" xfId="8967"/>
    <cellStyle name="Neutral 5" xfId="2875"/>
    <cellStyle name="Neutral 5 10" xfId="8969"/>
    <cellStyle name="Neutral 5 11" xfId="8970"/>
    <cellStyle name="Neutral 5 12" xfId="8971"/>
    <cellStyle name="Neutral 5 13" xfId="8972"/>
    <cellStyle name="Neutral 5 14" xfId="8973"/>
    <cellStyle name="Neutral 5 15" xfId="8974"/>
    <cellStyle name="Neutral 5 16" xfId="8975"/>
    <cellStyle name="Neutral 5 17" xfId="12061"/>
    <cellStyle name="Neutral 5 18" xfId="13377"/>
    <cellStyle name="Neutral 5 19" xfId="14673"/>
    <cellStyle name="Neutral 5 2" xfId="2876"/>
    <cellStyle name="Neutral 5 2 10" xfId="20285"/>
    <cellStyle name="Neutral 5 2 11" xfId="21125"/>
    <cellStyle name="Neutral 5 2 12" xfId="21666"/>
    <cellStyle name="Neutral 5 2 2" xfId="8976"/>
    <cellStyle name="Neutral 5 2 3" xfId="12069"/>
    <cellStyle name="Neutral 5 2 4" xfId="13380"/>
    <cellStyle name="Neutral 5 2 5" xfId="14681"/>
    <cellStyle name="Neutral 5 2 6" xfId="15934"/>
    <cellStyle name="Neutral 5 2 7" xfId="17158"/>
    <cellStyle name="Neutral 5 2 8" xfId="18299"/>
    <cellStyle name="Neutral 5 2 9" xfId="19371"/>
    <cellStyle name="Neutral 5 20" xfId="15926"/>
    <cellStyle name="Neutral 5 21" xfId="17150"/>
    <cellStyle name="Neutral 5 22" xfId="18291"/>
    <cellStyle name="Neutral 5 23" xfId="19369"/>
    <cellStyle name="Neutral 5 24" xfId="20284"/>
    <cellStyle name="Neutral 5 25" xfId="21123"/>
    <cellStyle name="Neutral 5 26" xfId="21665"/>
    <cellStyle name="Neutral 5 3" xfId="2877"/>
    <cellStyle name="Neutral 5 3 10" xfId="20286"/>
    <cellStyle name="Neutral 5 3 11" xfId="21126"/>
    <cellStyle name="Neutral 5 3 12" xfId="21667"/>
    <cellStyle name="Neutral 5 3 2" xfId="8977"/>
    <cellStyle name="Neutral 5 3 3" xfId="12070"/>
    <cellStyle name="Neutral 5 3 4" xfId="13381"/>
    <cellStyle name="Neutral 5 3 5" xfId="14682"/>
    <cellStyle name="Neutral 5 3 6" xfId="15935"/>
    <cellStyle name="Neutral 5 3 7" xfId="17159"/>
    <cellStyle name="Neutral 5 3 8" xfId="18300"/>
    <cellStyle name="Neutral 5 3 9" xfId="19372"/>
    <cellStyle name="Neutral 5 4" xfId="2878"/>
    <cellStyle name="Neutral 5 4 10" xfId="20287"/>
    <cellStyle name="Neutral 5 4 11" xfId="21127"/>
    <cellStyle name="Neutral 5 4 12" xfId="21668"/>
    <cellStyle name="Neutral 5 4 2" xfId="8978"/>
    <cellStyle name="Neutral 5 4 3" xfId="12071"/>
    <cellStyle name="Neutral 5 4 4" xfId="13382"/>
    <cellStyle name="Neutral 5 4 5" xfId="14683"/>
    <cellStyle name="Neutral 5 4 6" xfId="15936"/>
    <cellStyle name="Neutral 5 4 7" xfId="17160"/>
    <cellStyle name="Neutral 5 4 8" xfId="18301"/>
    <cellStyle name="Neutral 5 4 9" xfId="19373"/>
    <cellStyle name="Neutral 5 5" xfId="2879"/>
    <cellStyle name="Neutral 5 5 10" xfId="20288"/>
    <cellStyle name="Neutral 5 5 11" xfId="21128"/>
    <cellStyle name="Neutral 5 5 12" xfId="21669"/>
    <cellStyle name="Neutral 5 5 2" xfId="8979"/>
    <cellStyle name="Neutral 5 5 3" xfId="12072"/>
    <cellStyle name="Neutral 5 5 4" xfId="13383"/>
    <cellStyle name="Neutral 5 5 5" xfId="14684"/>
    <cellStyle name="Neutral 5 5 6" xfId="15937"/>
    <cellStyle name="Neutral 5 5 7" xfId="17161"/>
    <cellStyle name="Neutral 5 5 8" xfId="18302"/>
    <cellStyle name="Neutral 5 5 9" xfId="19374"/>
    <cellStyle name="Neutral 5 6" xfId="8968"/>
    <cellStyle name="Neutral 5 7" xfId="8981"/>
    <cellStyle name="Neutral 5 8" xfId="8982"/>
    <cellStyle name="Neutral 5 9" xfId="8983"/>
    <cellStyle name="Neutral 6" xfId="2880"/>
    <cellStyle name="Neutral 6 10" xfId="8985"/>
    <cellStyle name="Neutral 6 11" xfId="8986"/>
    <cellStyle name="Neutral 6 12" xfId="8987"/>
    <cellStyle name="Neutral 6 13" xfId="8988"/>
    <cellStyle name="Neutral 6 14" xfId="8989"/>
    <cellStyle name="Neutral 6 15" xfId="8990"/>
    <cellStyle name="Neutral 6 16" xfId="8991"/>
    <cellStyle name="Neutral 6 17" xfId="12077"/>
    <cellStyle name="Neutral 6 18" xfId="13388"/>
    <cellStyle name="Neutral 6 19" xfId="14689"/>
    <cellStyle name="Neutral 6 2" xfId="2881"/>
    <cellStyle name="Neutral 6 2 10" xfId="20297"/>
    <cellStyle name="Neutral 6 2 11" xfId="21131"/>
    <cellStyle name="Neutral 6 2 12" xfId="21671"/>
    <cellStyle name="Neutral 6 2 2" xfId="8992"/>
    <cellStyle name="Neutral 6 2 3" xfId="12085"/>
    <cellStyle name="Neutral 6 2 4" xfId="13396"/>
    <cellStyle name="Neutral 6 2 5" xfId="14696"/>
    <cellStyle name="Neutral 6 2 6" xfId="15945"/>
    <cellStyle name="Neutral 6 2 7" xfId="17173"/>
    <cellStyle name="Neutral 6 2 8" xfId="18310"/>
    <cellStyle name="Neutral 6 2 9" xfId="19378"/>
    <cellStyle name="Neutral 6 20" xfId="15942"/>
    <cellStyle name="Neutral 6 21" xfId="17166"/>
    <cellStyle name="Neutral 6 22" xfId="18307"/>
    <cellStyle name="Neutral 6 23" xfId="19376"/>
    <cellStyle name="Neutral 6 24" xfId="20290"/>
    <cellStyle name="Neutral 6 25" xfId="21129"/>
    <cellStyle name="Neutral 6 26" xfId="21670"/>
    <cellStyle name="Neutral 6 3" xfId="2882"/>
    <cellStyle name="Neutral 6 3 10" xfId="20298"/>
    <cellStyle name="Neutral 6 3 11" xfId="21132"/>
    <cellStyle name="Neutral 6 3 12" xfId="21672"/>
    <cellStyle name="Neutral 6 3 2" xfId="8993"/>
    <cellStyle name="Neutral 6 3 3" xfId="12086"/>
    <cellStyle name="Neutral 6 3 4" xfId="13397"/>
    <cellStyle name="Neutral 6 3 5" xfId="14697"/>
    <cellStyle name="Neutral 6 3 6" xfId="15946"/>
    <cellStyle name="Neutral 6 3 7" xfId="17174"/>
    <cellStyle name="Neutral 6 3 8" xfId="18311"/>
    <cellStyle name="Neutral 6 3 9" xfId="19379"/>
    <cellStyle name="Neutral 6 4" xfId="2883"/>
    <cellStyle name="Neutral 6 4 10" xfId="20299"/>
    <cellStyle name="Neutral 6 4 11" xfId="21133"/>
    <cellStyle name="Neutral 6 4 12" xfId="21673"/>
    <cellStyle name="Neutral 6 4 2" xfId="8994"/>
    <cellStyle name="Neutral 6 4 3" xfId="12087"/>
    <cellStyle name="Neutral 6 4 4" xfId="13398"/>
    <cellStyle name="Neutral 6 4 5" xfId="14698"/>
    <cellStyle name="Neutral 6 4 6" xfId="15947"/>
    <cellStyle name="Neutral 6 4 7" xfId="17175"/>
    <cellStyle name="Neutral 6 4 8" xfId="18312"/>
    <cellStyle name="Neutral 6 4 9" xfId="19380"/>
    <cellStyle name="Neutral 6 5" xfId="2884"/>
    <cellStyle name="Neutral 6 5 10" xfId="20300"/>
    <cellStyle name="Neutral 6 5 11" xfId="21134"/>
    <cellStyle name="Neutral 6 5 12" xfId="21674"/>
    <cellStyle name="Neutral 6 5 2" xfId="8995"/>
    <cellStyle name="Neutral 6 5 3" xfId="12088"/>
    <cellStyle name="Neutral 6 5 4" xfId="13399"/>
    <cellStyle name="Neutral 6 5 5" xfId="14699"/>
    <cellStyle name="Neutral 6 5 6" xfId="15948"/>
    <cellStyle name="Neutral 6 5 7" xfId="17176"/>
    <cellStyle name="Neutral 6 5 8" xfId="18313"/>
    <cellStyle name="Neutral 6 5 9" xfId="19381"/>
    <cellStyle name="Neutral 6 6" xfId="8984"/>
    <cellStyle name="Neutral 6 7" xfId="8997"/>
    <cellStyle name="Neutral 6 8" xfId="8998"/>
    <cellStyle name="Neutral 6 9" xfId="8999"/>
    <cellStyle name="Neutral 7" xfId="2885"/>
    <cellStyle name="Neutral 7 10" xfId="20303"/>
    <cellStyle name="Neutral 7 11" xfId="21135"/>
    <cellStyle name="Neutral 7 12" xfId="21675"/>
    <cellStyle name="Neutral 7 2" xfId="9000"/>
    <cellStyle name="Neutral 7 3" xfId="12093"/>
    <cellStyle name="Neutral 7 4" xfId="13404"/>
    <cellStyle name="Neutral 7 5" xfId="14704"/>
    <cellStyle name="Neutral 7 6" xfId="15951"/>
    <cellStyle name="Neutral 7 7" xfId="17179"/>
    <cellStyle name="Neutral 7 8" xfId="18317"/>
    <cellStyle name="Neutral 7 9" xfId="19384"/>
    <cellStyle name="Neutral 8" xfId="2886"/>
    <cellStyle name="Neutral 8 10" xfId="20304"/>
    <cellStyle name="Neutral 8 11" xfId="21136"/>
    <cellStyle name="Neutral 8 12" xfId="21676"/>
    <cellStyle name="Neutral 8 2" xfId="9001"/>
    <cellStyle name="Neutral 8 3" xfId="12094"/>
    <cellStyle name="Neutral 8 4" xfId="13405"/>
    <cellStyle name="Neutral 8 5" xfId="14705"/>
    <cellStyle name="Neutral 8 6" xfId="15952"/>
    <cellStyle name="Neutral 8 7" xfId="17180"/>
    <cellStyle name="Neutral 8 8" xfId="18318"/>
    <cellStyle name="Neutral 8 9" xfId="19385"/>
    <cellStyle name="Neutral 9" xfId="2887"/>
    <cellStyle name="Neutral 9 10" xfId="20305"/>
    <cellStyle name="Neutral 9 11" xfId="21137"/>
    <cellStyle name="Neutral 9 12" xfId="21677"/>
    <cellStyle name="Neutral 9 2" xfId="9002"/>
    <cellStyle name="Neutral 9 3" xfId="12095"/>
    <cellStyle name="Neutral 9 4" xfId="13406"/>
    <cellStyle name="Neutral 9 5" xfId="14706"/>
    <cellStyle name="Neutral 9 6" xfId="15953"/>
    <cellStyle name="Neutral 9 7" xfId="17181"/>
    <cellStyle name="Neutral 9 8" xfId="18319"/>
    <cellStyle name="Neutral 9 9" xfId="19386"/>
    <cellStyle name="Normal" xfId="0" builtinId="0"/>
    <cellStyle name="Normal 10" xfId="24784"/>
    <cellStyle name="Normal 10 2" xfId="26325"/>
    <cellStyle name="Normal 11" xfId="26327"/>
    <cellStyle name="Normal 12" xfId="26329"/>
    <cellStyle name="Normal 13" xfId="28024"/>
    <cellStyle name="Normal 2" xfId="2888"/>
    <cellStyle name="Normal 2 10" xfId="2889"/>
    <cellStyle name="Normal 2 10 10" xfId="20306"/>
    <cellStyle name="Normal 2 10 11" xfId="21138"/>
    <cellStyle name="Normal 2 10 12" xfId="21678"/>
    <cellStyle name="Normal 2 10 2" xfId="9003"/>
    <cellStyle name="Normal 2 10 3" xfId="12096"/>
    <cellStyle name="Normal 2 10 4" xfId="13407"/>
    <cellStyle name="Normal 2 10 5" xfId="14707"/>
    <cellStyle name="Normal 2 10 6" xfId="15954"/>
    <cellStyle name="Normal 2 10 7" xfId="17182"/>
    <cellStyle name="Normal 2 10 8" xfId="18320"/>
    <cellStyle name="Normal 2 10 9" xfId="19387"/>
    <cellStyle name="Normal 2 11" xfId="2890"/>
    <cellStyle name="Normal 2 11 10" xfId="20307"/>
    <cellStyle name="Normal 2 11 11" xfId="21139"/>
    <cellStyle name="Normal 2 11 12" xfId="21679"/>
    <cellStyle name="Normal 2 11 2" xfId="9004"/>
    <cellStyle name="Normal 2 11 3" xfId="12097"/>
    <cellStyle name="Normal 2 11 4" xfId="13408"/>
    <cellStyle name="Normal 2 11 5" xfId="14708"/>
    <cellStyle name="Normal 2 11 6" xfId="15955"/>
    <cellStyle name="Normal 2 11 7" xfId="17183"/>
    <cellStyle name="Normal 2 11 8" xfId="18321"/>
    <cellStyle name="Normal 2 11 9" xfId="19388"/>
    <cellStyle name="Normal 2 12" xfId="2891"/>
    <cellStyle name="Normal 2 12 10" xfId="20308"/>
    <cellStyle name="Normal 2 12 11" xfId="21140"/>
    <cellStyle name="Normal 2 12 12" xfId="21680"/>
    <cellStyle name="Normal 2 12 2" xfId="9005"/>
    <cellStyle name="Normal 2 12 3" xfId="12098"/>
    <cellStyle name="Normal 2 12 4" xfId="13409"/>
    <cellStyle name="Normal 2 12 5" xfId="14709"/>
    <cellStyle name="Normal 2 12 6" xfId="15956"/>
    <cellStyle name="Normal 2 12 7" xfId="17184"/>
    <cellStyle name="Normal 2 12 8" xfId="18322"/>
    <cellStyle name="Normal 2 12 9" xfId="19389"/>
    <cellStyle name="Normal 2 13" xfId="2892"/>
    <cellStyle name="Normal 2 13 10" xfId="20309"/>
    <cellStyle name="Normal 2 13 11" xfId="21141"/>
    <cellStyle name="Normal 2 13 12" xfId="21681"/>
    <cellStyle name="Normal 2 13 2" xfId="9006"/>
    <cellStyle name="Normal 2 13 3" xfId="12099"/>
    <cellStyle name="Normal 2 13 4" xfId="13410"/>
    <cellStyle name="Normal 2 13 5" xfId="14710"/>
    <cellStyle name="Normal 2 13 6" xfId="15957"/>
    <cellStyle name="Normal 2 13 7" xfId="17185"/>
    <cellStyle name="Normal 2 13 8" xfId="18323"/>
    <cellStyle name="Normal 2 13 9" xfId="19390"/>
    <cellStyle name="Normal 2 14" xfId="2893"/>
    <cellStyle name="Normal 2 14 10" xfId="20310"/>
    <cellStyle name="Normal 2 14 11" xfId="21142"/>
    <cellStyle name="Normal 2 14 12" xfId="21682"/>
    <cellStyle name="Normal 2 14 2" xfId="9007"/>
    <cellStyle name="Normal 2 14 3" xfId="12100"/>
    <cellStyle name="Normal 2 14 4" xfId="13411"/>
    <cellStyle name="Normal 2 14 5" xfId="14711"/>
    <cellStyle name="Normal 2 14 6" xfId="15958"/>
    <cellStyle name="Normal 2 14 7" xfId="17186"/>
    <cellStyle name="Normal 2 14 8" xfId="18324"/>
    <cellStyle name="Normal 2 14 9" xfId="19391"/>
    <cellStyle name="Normal 2 15" xfId="2894"/>
    <cellStyle name="Normal 2 15 10" xfId="20311"/>
    <cellStyle name="Normal 2 15 11" xfId="21143"/>
    <cellStyle name="Normal 2 15 12" xfId="21683"/>
    <cellStyle name="Normal 2 15 2" xfId="9008"/>
    <cellStyle name="Normal 2 15 3" xfId="12101"/>
    <cellStyle name="Normal 2 15 4" xfId="13412"/>
    <cellStyle name="Normal 2 15 5" xfId="14712"/>
    <cellStyle name="Normal 2 15 6" xfId="15959"/>
    <cellStyle name="Normal 2 15 7" xfId="17187"/>
    <cellStyle name="Normal 2 15 8" xfId="18325"/>
    <cellStyle name="Normal 2 15 9" xfId="19392"/>
    <cellStyle name="Normal 2 16" xfId="2895"/>
    <cellStyle name="Normal 2 16 10" xfId="20312"/>
    <cellStyle name="Normal 2 16 11" xfId="21144"/>
    <cellStyle name="Normal 2 16 12" xfId="21684"/>
    <cellStyle name="Normal 2 16 2" xfId="9009"/>
    <cellStyle name="Normal 2 16 3" xfId="12102"/>
    <cellStyle name="Normal 2 16 4" xfId="13413"/>
    <cellStyle name="Normal 2 16 5" xfId="14713"/>
    <cellStyle name="Normal 2 16 6" xfId="15960"/>
    <cellStyle name="Normal 2 16 7" xfId="17188"/>
    <cellStyle name="Normal 2 16 8" xfId="18326"/>
    <cellStyle name="Normal 2 16 9" xfId="19393"/>
    <cellStyle name="Normal 2 17" xfId="2896"/>
    <cellStyle name="Normal 2 17 10" xfId="20313"/>
    <cellStyle name="Normal 2 17 11" xfId="21145"/>
    <cellStyle name="Normal 2 17 12" xfId="21685"/>
    <cellStyle name="Normal 2 17 2" xfId="9010"/>
    <cellStyle name="Normal 2 17 3" xfId="12103"/>
    <cellStyle name="Normal 2 17 4" xfId="13414"/>
    <cellStyle name="Normal 2 17 5" xfId="14714"/>
    <cellStyle name="Normal 2 17 6" xfId="15961"/>
    <cellStyle name="Normal 2 17 7" xfId="17189"/>
    <cellStyle name="Normal 2 17 8" xfId="18327"/>
    <cellStyle name="Normal 2 17 9" xfId="19394"/>
    <cellStyle name="Normal 2 18" xfId="2897"/>
    <cellStyle name="Normal 2 18 10" xfId="20314"/>
    <cellStyle name="Normal 2 18 11" xfId="21146"/>
    <cellStyle name="Normal 2 18 12" xfId="21686"/>
    <cellStyle name="Normal 2 18 2" xfId="9011"/>
    <cellStyle name="Normal 2 18 3" xfId="12104"/>
    <cellStyle name="Normal 2 18 4" xfId="13415"/>
    <cellStyle name="Normal 2 18 5" xfId="14715"/>
    <cellStyle name="Normal 2 18 6" xfId="15962"/>
    <cellStyle name="Normal 2 18 7" xfId="17190"/>
    <cellStyle name="Normal 2 18 8" xfId="18328"/>
    <cellStyle name="Normal 2 18 9" xfId="19395"/>
    <cellStyle name="Normal 2 19" xfId="2898"/>
    <cellStyle name="Normal 2 19 10" xfId="20315"/>
    <cellStyle name="Normal 2 19 11" xfId="21147"/>
    <cellStyle name="Normal 2 19 12" xfId="21687"/>
    <cellStyle name="Normal 2 19 2" xfId="9012"/>
    <cellStyle name="Normal 2 19 3" xfId="12105"/>
    <cellStyle name="Normal 2 19 4" xfId="13416"/>
    <cellStyle name="Normal 2 19 5" xfId="14716"/>
    <cellStyle name="Normal 2 19 6" xfId="15963"/>
    <cellStyle name="Normal 2 19 7" xfId="17191"/>
    <cellStyle name="Normal 2 19 8" xfId="18329"/>
    <cellStyle name="Normal 2 19 9" xfId="19396"/>
    <cellStyle name="Normal 2 2" xfId="2899"/>
    <cellStyle name="Normal 2 2 10" xfId="20316"/>
    <cellStyle name="Normal 2 2 11" xfId="21148"/>
    <cellStyle name="Normal 2 2 12" xfId="21688"/>
    <cellStyle name="Normal 2 2 2" xfId="9013"/>
    <cellStyle name="Normal 2 2 3" xfId="12106"/>
    <cellStyle name="Normal 2 2 4" xfId="13417"/>
    <cellStyle name="Normal 2 2 5" xfId="14717"/>
    <cellStyle name="Normal 2 2 6" xfId="15964"/>
    <cellStyle name="Normal 2 2 7" xfId="17192"/>
    <cellStyle name="Normal 2 2 8" xfId="18330"/>
    <cellStyle name="Normal 2 2 9" xfId="19397"/>
    <cellStyle name="Normal 2 20" xfId="2900"/>
    <cellStyle name="Normal 2 20 10" xfId="20317"/>
    <cellStyle name="Normal 2 20 11" xfId="21149"/>
    <cellStyle name="Normal 2 20 12" xfId="21689"/>
    <cellStyle name="Normal 2 20 2" xfId="9014"/>
    <cellStyle name="Normal 2 20 3" xfId="12107"/>
    <cellStyle name="Normal 2 20 4" xfId="13418"/>
    <cellStyle name="Normal 2 20 5" xfId="14718"/>
    <cellStyle name="Normal 2 20 6" xfId="15965"/>
    <cellStyle name="Normal 2 20 7" xfId="17193"/>
    <cellStyle name="Normal 2 20 8" xfId="18331"/>
    <cellStyle name="Normal 2 20 9" xfId="19398"/>
    <cellStyle name="Normal 2 21" xfId="2901"/>
    <cellStyle name="Normal 2 21 10" xfId="20318"/>
    <cellStyle name="Normal 2 21 11" xfId="21150"/>
    <cellStyle name="Normal 2 21 12" xfId="21690"/>
    <cellStyle name="Normal 2 21 2" xfId="9015"/>
    <cellStyle name="Normal 2 21 3" xfId="12108"/>
    <cellStyle name="Normal 2 21 4" xfId="13419"/>
    <cellStyle name="Normal 2 21 5" xfId="14719"/>
    <cellStyle name="Normal 2 21 6" xfId="15966"/>
    <cellStyle name="Normal 2 21 7" xfId="17194"/>
    <cellStyle name="Normal 2 21 8" xfId="18332"/>
    <cellStyle name="Normal 2 21 9" xfId="19399"/>
    <cellStyle name="Normal 2 22" xfId="2902"/>
    <cellStyle name="Normal 2 22 10" xfId="20319"/>
    <cellStyle name="Normal 2 22 11" xfId="21151"/>
    <cellStyle name="Normal 2 22 12" xfId="21691"/>
    <cellStyle name="Normal 2 22 2" xfId="9016"/>
    <cellStyle name="Normal 2 22 3" xfId="12109"/>
    <cellStyle name="Normal 2 22 4" xfId="13420"/>
    <cellStyle name="Normal 2 22 5" xfId="14720"/>
    <cellStyle name="Normal 2 22 6" xfId="15967"/>
    <cellStyle name="Normal 2 22 7" xfId="17195"/>
    <cellStyle name="Normal 2 22 8" xfId="18333"/>
    <cellStyle name="Normal 2 22 9" xfId="19400"/>
    <cellStyle name="Normal 2 23" xfId="2903"/>
    <cellStyle name="Normal 2 23 10" xfId="20320"/>
    <cellStyle name="Normal 2 23 11" xfId="21152"/>
    <cellStyle name="Normal 2 23 12" xfId="21692"/>
    <cellStyle name="Normal 2 23 2" xfId="9017"/>
    <cellStyle name="Normal 2 23 3" xfId="12110"/>
    <cellStyle name="Normal 2 23 4" xfId="13421"/>
    <cellStyle name="Normal 2 23 5" xfId="14721"/>
    <cellStyle name="Normal 2 23 6" xfId="15968"/>
    <cellStyle name="Normal 2 23 7" xfId="17196"/>
    <cellStyle name="Normal 2 23 8" xfId="18334"/>
    <cellStyle name="Normal 2 23 9" xfId="19401"/>
    <cellStyle name="Normal 2 24" xfId="2904"/>
    <cellStyle name="Normal 2 24 10" xfId="20321"/>
    <cellStyle name="Normal 2 24 11" xfId="21153"/>
    <cellStyle name="Normal 2 24 12" xfId="21693"/>
    <cellStyle name="Normal 2 24 2" xfId="9018"/>
    <cellStyle name="Normal 2 24 3" xfId="12111"/>
    <cellStyle name="Normal 2 24 4" xfId="13422"/>
    <cellStyle name="Normal 2 24 5" xfId="14722"/>
    <cellStyle name="Normal 2 24 6" xfId="15969"/>
    <cellStyle name="Normal 2 24 7" xfId="17197"/>
    <cellStyle name="Normal 2 24 8" xfId="18335"/>
    <cellStyle name="Normal 2 24 9" xfId="19402"/>
    <cellStyle name="Normal 2 25" xfId="2905"/>
    <cellStyle name="Normal 2 25 10" xfId="20322"/>
    <cellStyle name="Normal 2 25 11" xfId="21154"/>
    <cellStyle name="Normal 2 25 12" xfId="21694"/>
    <cellStyle name="Normal 2 25 2" xfId="9019"/>
    <cellStyle name="Normal 2 25 3" xfId="12112"/>
    <cellStyle name="Normal 2 25 4" xfId="13423"/>
    <cellStyle name="Normal 2 25 5" xfId="14723"/>
    <cellStyle name="Normal 2 25 6" xfId="15970"/>
    <cellStyle name="Normal 2 25 7" xfId="17198"/>
    <cellStyle name="Normal 2 25 8" xfId="18336"/>
    <cellStyle name="Normal 2 25 9" xfId="19403"/>
    <cellStyle name="Normal 2 26" xfId="2906"/>
    <cellStyle name="Normal 2 26 10" xfId="20323"/>
    <cellStyle name="Normal 2 26 11" xfId="21155"/>
    <cellStyle name="Normal 2 26 12" xfId="21695"/>
    <cellStyle name="Normal 2 26 2" xfId="9020"/>
    <cellStyle name="Normal 2 26 3" xfId="12113"/>
    <cellStyle name="Normal 2 26 4" xfId="13424"/>
    <cellStyle name="Normal 2 26 5" xfId="14724"/>
    <cellStyle name="Normal 2 26 6" xfId="15971"/>
    <cellStyle name="Normal 2 26 7" xfId="17199"/>
    <cellStyle name="Normal 2 26 8" xfId="18337"/>
    <cellStyle name="Normal 2 26 9" xfId="19404"/>
    <cellStyle name="Normal 2 27" xfId="2907"/>
    <cellStyle name="Normal 2 27 10" xfId="20324"/>
    <cellStyle name="Normal 2 27 11" xfId="21156"/>
    <cellStyle name="Normal 2 27 12" xfId="21696"/>
    <cellStyle name="Normal 2 27 2" xfId="9021"/>
    <cellStyle name="Normal 2 27 3" xfId="12114"/>
    <cellStyle name="Normal 2 27 4" xfId="13425"/>
    <cellStyle name="Normal 2 27 5" xfId="14725"/>
    <cellStyle name="Normal 2 27 6" xfId="15972"/>
    <cellStyle name="Normal 2 27 7" xfId="17200"/>
    <cellStyle name="Normal 2 27 8" xfId="18338"/>
    <cellStyle name="Normal 2 27 9" xfId="19405"/>
    <cellStyle name="Normal 2 28" xfId="2908"/>
    <cellStyle name="Normal 2 28 10" xfId="20325"/>
    <cellStyle name="Normal 2 28 11" xfId="21157"/>
    <cellStyle name="Normal 2 28 12" xfId="21697"/>
    <cellStyle name="Normal 2 28 2" xfId="9022"/>
    <cellStyle name="Normal 2 28 3" xfId="12115"/>
    <cellStyle name="Normal 2 28 4" xfId="13426"/>
    <cellStyle name="Normal 2 28 5" xfId="14726"/>
    <cellStyle name="Normal 2 28 6" xfId="15973"/>
    <cellStyle name="Normal 2 28 7" xfId="17201"/>
    <cellStyle name="Normal 2 28 8" xfId="18339"/>
    <cellStyle name="Normal 2 28 9" xfId="19406"/>
    <cellStyle name="Normal 2 29" xfId="2909"/>
    <cellStyle name="Normal 2 29 10" xfId="20326"/>
    <cellStyle name="Normal 2 29 11" xfId="21158"/>
    <cellStyle name="Normal 2 29 12" xfId="21698"/>
    <cellStyle name="Normal 2 29 2" xfId="9023"/>
    <cellStyle name="Normal 2 29 3" xfId="12116"/>
    <cellStyle name="Normal 2 29 4" xfId="13427"/>
    <cellStyle name="Normal 2 29 5" xfId="14727"/>
    <cellStyle name="Normal 2 29 6" xfId="15974"/>
    <cellStyle name="Normal 2 29 7" xfId="17202"/>
    <cellStyle name="Normal 2 29 8" xfId="18340"/>
    <cellStyle name="Normal 2 29 9" xfId="19407"/>
    <cellStyle name="Normal 2 3" xfId="2910"/>
    <cellStyle name="Normal 2 3 10" xfId="20327"/>
    <cellStyle name="Normal 2 3 11" xfId="21159"/>
    <cellStyle name="Normal 2 3 12" xfId="21699"/>
    <cellStyle name="Normal 2 3 2" xfId="9024"/>
    <cellStyle name="Normal 2 3 3" xfId="12117"/>
    <cellStyle name="Normal 2 3 4" xfId="13428"/>
    <cellStyle name="Normal 2 3 5" xfId="14728"/>
    <cellStyle name="Normal 2 3 6" xfId="15975"/>
    <cellStyle name="Normal 2 3 7" xfId="17203"/>
    <cellStyle name="Normal 2 3 8" xfId="18341"/>
    <cellStyle name="Normal 2 3 9" xfId="19408"/>
    <cellStyle name="Normal 2 30" xfId="2911"/>
    <cellStyle name="Normal 2 30 10" xfId="20328"/>
    <cellStyle name="Normal 2 30 11" xfId="21160"/>
    <cellStyle name="Normal 2 30 12" xfId="21700"/>
    <cellStyle name="Normal 2 30 2" xfId="9025"/>
    <cellStyle name="Normal 2 30 3" xfId="12118"/>
    <cellStyle name="Normal 2 30 4" xfId="13429"/>
    <cellStyle name="Normal 2 30 5" xfId="14729"/>
    <cellStyle name="Normal 2 30 6" xfId="15976"/>
    <cellStyle name="Normal 2 30 7" xfId="17204"/>
    <cellStyle name="Normal 2 30 8" xfId="18342"/>
    <cellStyle name="Normal 2 30 9" xfId="19409"/>
    <cellStyle name="Normal 2 31" xfId="9026"/>
    <cellStyle name="Normal 2 32" xfId="9027"/>
    <cellStyle name="Normal 2 33" xfId="9028"/>
    <cellStyle name="Normal 2 34" xfId="9029"/>
    <cellStyle name="Normal 2 35" xfId="9030"/>
    <cellStyle name="Normal 2 36" xfId="9031"/>
    <cellStyle name="Normal 2 37" xfId="9032"/>
    <cellStyle name="Normal 2 38" xfId="9033"/>
    <cellStyle name="Normal 2 39" xfId="9034"/>
    <cellStyle name="Normal 2 4" xfId="2912"/>
    <cellStyle name="Normal 2 4 10" xfId="20330"/>
    <cellStyle name="Normal 2 4 11" xfId="21161"/>
    <cellStyle name="Normal 2 4 12" xfId="21701"/>
    <cellStyle name="Normal 2 4 2" xfId="9035"/>
    <cellStyle name="Normal 2 4 3" xfId="12128"/>
    <cellStyle name="Normal 2 4 4" xfId="13439"/>
    <cellStyle name="Normal 2 4 5" xfId="14732"/>
    <cellStyle name="Normal 2 4 6" xfId="15986"/>
    <cellStyle name="Normal 2 4 7" xfId="17208"/>
    <cellStyle name="Normal 2 4 8" xfId="18350"/>
    <cellStyle name="Normal 2 4 9" xfId="19415"/>
    <cellStyle name="Normal 2 40" xfId="9036"/>
    <cellStyle name="Normal 2 41" xfId="9037"/>
    <cellStyle name="Normal 2 5" xfId="2913"/>
    <cellStyle name="Normal 2 5 10" xfId="20333"/>
    <cellStyle name="Normal 2 5 11" xfId="21162"/>
    <cellStyle name="Normal 2 5 12" xfId="21702"/>
    <cellStyle name="Normal 2 5 2" xfId="9038"/>
    <cellStyle name="Normal 2 5 3" xfId="12131"/>
    <cellStyle name="Normal 2 5 4" xfId="13442"/>
    <cellStyle name="Normal 2 5 5" xfId="14735"/>
    <cellStyle name="Normal 2 5 6" xfId="15989"/>
    <cellStyle name="Normal 2 5 7" xfId="17211"/>
    <cellStyle name="Normal 2 5 8" xfId="18353"/>
    <cellStyle name="Normal 2 5 9" xfId="19416"/>
    <cellStyle name="Normal 2 6" xfId="2914"/>
    <cellStyle name="Normal 2 6 10" xfId="20334"/>
    <cellStyle name="Normal 2 6 11" xfId="21163"/>
    <cellStyle name="Normal 2 6 12" xfId="21703"/>
    <cellStyle name="Normal 2 6 2" xfId="9039"/>
    <cellStyle name="Normal 2 6 3" xfId="12132"/>
    <cellStyle name="Normal 2 6 4" xfId="13443"/>
    <cellStyle name="Normal 2 6 5" xfId="14736"/>
    <cellStyle name="Normal 2 6 6" xfId="15990"/>
    <cellStyle name="Normal 2 6 7" xfId="17212"/>
    <cellStyle name="Normal 2 6 8" xfId="18354"/>
    <cellStyle name="Normal 2 6 9" xfId="19417"/>
    <cellStyle name="Normal 2 7" xfId="2915"/>
    <cellStyle name="Normal 2 7 10" xfId="20335"/>
    <cellStyle name="Normal 2 7 11" xfId="21164"/>
    <cellStyle name="Normal 2 7 12" xfId="21704"/>
    <cellStyle name="Normal 2 7 2" xfId="9040"/>
    <cellStyle name="Normal 2 7 3" xfId="12133"/>
    <cellStyle name="Normal 2 7 4" xfId="13444"/>
    <cellStyle name="Normal 2 7 5" xfId="14737"/>
    <cellStyle name="Normal 2 7 6" xfId="15991"/>
    <cellStyle name="Normal 2 7 7" xfId="17213"/>
    <cellStyle name="Normal 2 7 8" xfId="18355"/>
    <cellStyle name="Normal 2 7 9" xfId="19418"/>
    <cellStyle name="Normal 2 8" xfId="2916"/>
    <cellStyle name="Normal 2 8 10" xfId="20336"/>
    <cellStyle name="Normal 2 8 11" xfId="21165"/>
    <cellStyle name="Normal 2 8 12" xfId="21705"/>
    <cellStyle name="Normal 2 8 2" xfId="9041"/>
    <cellStyle name="Normal 2 8 3" xfId="12134"/>
    <cellStyle name="Normal 2 8 4" xfId="13445"/>
    <cellStyle name="Normal 2 8 5" xfId="14738"/>
    <cellStyle name="Normal 2 8 6" xfId="15992"/>
    <cellStyle name="Normal 2 8 7" xfId="17214"/>
    <cellStyle name="Normal 2 8 8" xfId="18356"/>
    <cellStyle name="Normal 2 8 9" xfId="19419"/>
    <cellStyle name="Normal 2 9" xfId="2917"/>
    <cellStyle name="Normal 2 9 10" xfId="20337"/>
    <cellStyle name="Normal 2 9 11" xfId="21166"/>
    <cellStyle name="Normal 2 9 12" xfId="21706"/>
    <cellStyle name="Normal 2 9 2" xfId="9042"/>
    <cellStyle name="Normal 2 9 3" xfId="12135"/>
    <cellStyle name="Normal 2 9 4" xfId="13446"/>
    <cellStyle name="Normal 2 9 5" xfId="14739"/>
    <cellStyle name="Normal 2 9 6" xfId="15993"/>
    <cellStyle name="Normal 2 9 7" xfId="17215"/>
    <cellStyle name="Normal 2 9 8" xfId="18357"/>
    <cellStyle name="Normal 2 9 9" xfId="19420"/>
    <cellStyle name="Normal 3" xfId="2918"/>
    <cellStyle name="Normal 3 10" xfId="20338"/>
    <cellStyle name="Normal 3 11" xfId="21167"/>
    <cellStyle name="Normal 3 12" xfId="21707"/>
    <cellStyle name="Normal 3 2" xfId="9043"/>
    <cellStyle name="Normal 3 2 10" xfId="25571"/>
    <cellStyle name="Normal 3 2 11" xfId="28012"/>
    <cellStyle name="Normal 3 2 12" xfId="25567"/>
    <cellStyle name="Normal 3 2 13" xfId="28017"/>
    <cellStyle name="Normal 3 2 14" xfId="25563"/>
    <cellStyle name="Normal 3 2 15" xfId="29480"/>
    <cellStyle name="Normal 3 2 16" xfId="27505"/>
    <cellStyle name="Normal 3 2 17" xfId="28591"/>
    <cellStyle name="Normal 3 2 18" xfId="30215"/>
    <cellStyle name="Normal 3 2 19" xfId="30428"/>
    <cellStyle name="Normal 3 2 2" xfId="26187"/>
    <cellStyle name="Normal 3 2 20" xfId="28346"/>
    <cellStyle name="Normal 3 2 21" xfId="27731"/>
    <cellStyle name="Normal 3 2 22" xfId="26308"/>
    <cellStyle name="Normal 3 2 23" xfId="30807"/>
    <cellStyle name="Normal 3 2 3" xfId="26937"/>
    <cellStyle name="Normal 3 2 4" xfId="25764"/>
    <cellStyle name="Normal 3 2 5" xfId="25475"/>
    <cellStyle name="Normal 3 2 6" xfId="25627"/>
    <cellStyle name="Normal 3 2 7" xfId="25517"/>
    <cellStyle name="Normal 3 2 8" xfId="25586"/>
    <cellStyle name="Normal 3 2 9" xfId="25530"/>
    <cellStyle name="Normal 3 3" xfId="12136"/>
    <cellStyle name="Normal 3 4" xfId="13447"/>
    <cellStyle name="Normal 3 5" xfId="14740"/>
    <cellStyle name="Normal 3 6" xfId="15994"/>
    <cellStyle name="Normal 3 7" xfId="17216"/>
    <cellStyle name="Normal 3 8" xfId="18358"/>
    <cellStyle name="Normal 3 9" xfId="19421"/>
    <cellStyle name="Normal 4" xfId="2919"/>
    <cellStyle name="Normal 4 10" xfId="2920"/>
    <cellStyle name="Normal 4 10 10" xfId="20339"/>
    <cellStyle name="Normal 4 10 11" xfId="21168"/>
    <cellStyle name="Normal 4 10 12" xfId="21708"/>
    <cellStyle name="Normal 4 10 2" xfId="9044"/>
    <cellStyle name="Normal 4 10 3" xfId="12137"/>
    <cellStyle name="Normal 4 10 4" xfId="13448"/>
    <cellStyle name="Normal 4 10 5" xfId="14741"/>
    <cellStyle name="Normal 4 10 6" xfId="15995"/>
    <cellStyle name="Normal 4 10 7" xfId="17217"/>
    <cellStyle name="Normal 4 10 8" xfId="18359"/>
    <cellStyle name="Normal 4 10 9" xfId="19422"/>
    <cellStyle name="Normal 4 11" xfId="9045"/>
    <cellStyle name="Normal 4 12" xfId="9046"/>
    <cellStyle name="Normal 4 13" xfId="9047"/>
    <cellStyle name="Normal 4 14" xfId="9048"/>
    <cellStyle name="Normal 4 15" xfId="9049"/>
    <cellStyle name="Normal 4 16" xfId="9050"/>
    <cellStyle name="Normal 4 17" xfId="9051"/>
    <cellStyle name="Normal 4 18" xfId="9052"/>
    <cellStyle name="Normal 4 19" xfId="9053"/>
    <cellStyle name="Normal 4 2" xfId="2921"/>
    <cellStyle name="Normal 4 2 10" xfId="20345"/>
    <cellStyle name="Normal 4 2 11" xfId="21169"/>
    <cellStyle name="Normal 4 2 12" xfId="21709"/>
    <cellStyle name="Normal 4 2 2" xfId="9054"/>
    <cellStyle name="Normal 4 2 3" xfId="12147"/>
    <cellStyle name="Normal 4 2 4" xfId="13458"/>
    <cellStyle name="Normal 4 2 5" xfId="14751"/>
    <cellStyle name="Normal 4 2 6" xfId="16004"/>
    <cellStyle name="Normal 4 2 7" xfId="17227"/>
    <cellStyle name="Normal 4 2 8" xfId="18364"/>
    <cellStyle name="Normal 4 2 9" xfId="19427"/>
    <cellStyle name="Normal 4 20" xfId="9055"/>
    <cellStyle name="Normal 4 21" xfId="9056"/>
    <cellStyle name="Normal 4 22" xfId="22070"/>
    <cellStyle name="Normal 4 23" xfId="22012"/>
    <cellStyle name="Normal 4 24" xfId="22397"/>
    <cellStyle name="Normal 4 25" xfId="22117"/>
    <cellStyle name="Normal 4 26" xfId="22405"/>
    <cellStyle name="Normal 4 27" xfId="22109"/>
    <cellStyle name="Normal 4 28" xfId="22413"/>
    <cellStyle name="Normal 4 29" xfId="22101"/>
    <cellStyle name="Normal 4 3" xfId="2922"/>
    <cellStyle name="Normal 4 3 10" xfId="20346"/>
    <cellStyle name="Normal 4 3 11" xfId="21170"/>
    <cellStyle name="Normal 4 3 12" xfId="21710"/>
    <cellStyle name="Normal 4 3 2" xfId="9057"/>
    <cellStyle name="Normal 4 3 3" xfId="12150"/>
    <cellStyle name="Normal 4 3 4" xfId="13461"/>
    <cellStyle name="Normal 4 3 5" xfId="14754"/>
    <cellStyle name="Normal 4 3 6" xfId="16007"/>
    <cellStyle name="Normal 4 3 7" xfId="17230"/>
    <cellStyle name="Normal 4 3 8" xfId="18365"/>
    <cellStyle name="Normal 4 3 9" xfId="19430"/>
    <cellStyle name="Normal 4 30" xfId="22421"/>
    <cellStyle name="Normal 4 31" xfId="22092"/>
    <cellStyle name="Normal 4 32" xfId="22430"/>
    <cellStyle name="Normal 4 33" xfId="22440"/>
    <cellStyle name="Normal 4 34" xfId="22524"/>
    <cellStyle name="Normal 4 35" xfId="22643"/>
    <cellStyle name="Normal 4 36" xfId="22489"/>
    <cellStyle name="Normal 4 37" xfId="22616"/>
    <cellStyle name="Normal 4 38" xfId="22550"/>
    <cellStyle name="Normal 4 39" xfId="22708"/>
    <cellStyle name="Normal 4 4" xfId="2923"/>
    <cellStyle name="Normal 4 4 10" xfId="20347"/>
    <cellStyle name="Normal 4 4 11" xfId="21171"/>
    <cellStyle name="Normal 4 4 12" xfId="21711"/>
    <cellStyle name="Normal 4 4 2" xfId="9058"/>
    <cellStyle name="Normal 4 4 3" xfId="12151"/>
    <cellStyle name="Normal 4 4 4" xfId="13462"/>
    <cellStyle name="Normal 4 4 5" xfId="14755"/>
    <cellStyle name="Normal 4 4 6" xfId="16008"/>
    <cellStyle name="Normal 4 4 7" xfId="17231"/>
    <cellStyle name="Normal 4 4 8" xfId="18366"/>
    <cellStyle name="Normal 4 4 9" xfId="19431"/>
    <cellStyle name="Normal 4 40" xfId="22812"/>
    <cellStyle name="Normal 4 41" xfId="22893"/>
    <cellStyle name="Normal 4 42" xfId="22790"/>
    <cellStyle name="Normal 4 43" xfId="22766"/>
    <cellStyle name="Normal 4 44" xfId="23935"/>
    <cellStyle name="Normal 4 45" xfId="23891"/>
    <cellStyle name="Normal 4 46" xfId="23914"/>
    <cellStyle name="Normal 4 47" xfId="24016"/>
    <cellStyle name="Normal 4 48" xfId="24260"/>
    <cellStyle name="Normal 4 49" xfId="24342"/>
    <cellStyle name="Normal 4 5" xfId="2924"/>
    <cellStyle name="Normal 4 5 10" xfId="20348"/>
    <cellStyle name="Normal 4 5 11" xfId="21172"/>
    <cellStyle name="Normal 4 5 12" xfId="21712"/>
    <cellStyle name="Normal 4 5 2" xfId="9059"/>
    <cellStyle name="Normal 4 5 3" xfId="12152"/>
    <cellStyle name="Normal 4 5 4" xfId="13463"/>
    <cellStyle name="Normal 4 5 5" xfId="14756"/>
    <cellStyle name="Normal 4 5 6" xfId="16009"/>
    <cellStyle name="Normal 4 5 7" xfId="17232"/>
    <cellStyle name="Normal 4 5 8" xfId="18367"/>
    <cellStyle name="Normal 4 5 9" xfId="19432"/>
    <cellStyle name="Normal 4 50" xfId="24375"/>
    <cellStyle name="Normal 4 51" xfId="24400"/>
    <cellStyle name="Normal 4 52" xfId="24364"/>
    <cellStyle name="Normal 4 53" xfId="24781"/>
    <cellStyle name="Normal 4 54" xfId="31776"/>
    <cellStyle name="Normal 4 55" xfId="31809"/>
    <cellStyle name="Normal 4 56" xfId="31801"/>
    <cellStyle name="Normal 4 57" xfId="31806"/>
    <cellStyle name="Normal 4 58" xfId="31936"/>
    <cellStyle name="Normal 4 59" xfId="31942"/>
    <cellStyle name="Normal 4 6" xfId="2925"/>
    <cellStyle name="Normal 4 6 10" xfId="20349"/>
    <cellStyle name="Normal 4 6 11" xfId="21173"/>
    <cellStyle name="Normal 4 6 12" xfId="21713"/>
    <cellStyle name="Normal 4 6 2" xfId="9060"/>
    <cellStyle name="Normal 4 6 3" xfId="12153"/>
    <cellStyle name="Normal 4 6 4" xfId="13464"/>
    <cellStyle name="Normal 4 6 5" xfId="14757"/>
    <cellStyle name="Normal 4 6 6" xfId="16010"/>
    <cellStyle name="Normal 4 6 7" xfId="17233"/>
    <cellStyle name="Normal 4 6 8" xfId="18368"/>
    <cellStyle name="Normal 4 6 9" xfId="19433"/>
    <cellStyle name="Normal 4 7" xfId="2926"/>
    <cellStyle name="Normal 4 7 10" xfId="20350"/>
    <cellStyle name="Normal 4 7 11" xfId="21174"/>
    <cellStyle name="Normal 4 7 12" xfId="21714"/>
    <cellStyle name="Normal 4 7 2" xfId="9061"/>
    <cellStyle name="Normal 4 7 3" xfId="12154"/>
    <cellStyle name="Normal 4 7 4" xfId="13465"/>
    <cellStyle name="Normal 4 7 5" xfId="14758"/>
    <cellStyle name="Normal 4 7 6" xfId="16011"/>
    <cellStyle name="Normal 4 7 7" xfId="17234"/>
    <cellStyle name="Normal 4 7 8" xfId="18369"/>
    <cellStyle name="Normal 4 7 9" xfId="19434"/>
    <cellStyle name="Normal 4 8" xfId="2927"/>
    <cellStyle name="Normal 4 8 10" xfId="20351"/>
    <cellStyle name="Normal 4 8 11" xfId="21175"/>
    <cellStyle name="Normal 4 8 12" xfId="21715"/>
    <cellStyle name="Normal 4 8 2" xfId="9062"/>
    <cellStyle name="Normal 4 8 3" xfId="12155"/>
    <cellStyle name="Normal 4 8 4" xfId="13466"/>
    <cellStyle name="Normal 4 8 5" xfId="14759"/>
    <cellStyle name="Normal 4 8 6" xfId="16012"/>
    <cellStyle name="Normal 4 8 7" xfId="17235"/>
    <cellStyle name="Normal 4 8 8" xfId="18370"/>
    <cellStyle name="Normal 4 8 9" xfId="19435"/>
    <cellStyle name="Normal 4 9" xfId="2928"/>
    <cellStyle name="Normal 4 9 10" xfId="20352"/>
    <cellStyle name="Normal 4 9 11" xfId="21176"/>
    <cellStyle name="Normal 4 9 12" xfId="21716"/>
    <cellStyle name="Normal 4 9 2" xfId="9063"/>
    <cellStyle name="Normal 4 9 3" xfId="12156"/>
    <cellStyle name="Normal 4 9 4" xfId="13467"/>
    <cellStyle name="Normal 4 9 5" xfId="14760"/>
    <cellStyle name="Normal 4 9 6" xfId="16013"/>
    <cellStyle name="Normal 4 9 7" xfId="17236"/>
    <cellStyle name="Normal 4 9 8" xfId="18371"/>
    <cellStyle name="Normal 4 9 9" xfId="19436"/>
    <cellStyle name="Normal 5" xfId="2929"/>
    <cellStyle name="Normal 5 10" xfId="9064"/>
    <cellStyle name="Normal 5 11" xfId="9065"/>
    <cellStyle name="Normal 5 12" xfId="9066"/>
    <cellStyle name="Normal 5 13" xfId="9067"/>
    <cellStyle name="Normal 5 14" xfId="9068"/>
    <cellStyle name="Normal 5 15" xfId="9069"/>
    <cellStyle name="Normal 5 16" xfId="9070"/>
    <cellStyle name="Normal 5 17" xfId="9071"/>
    <cellStyle name="Normal 5 18" xfId="22073"/>
    <cellStyle name="Normal 5 19" xfId="22010"/>
    <cellStyle name="Normal 5 2" xfId="2930"/>
    <cellStyle name="Normal 5 2 10" xfId="20357"/>
    <cellStyle name="Normal 5 2 11" xfId="21177"/>
    <cellStyle name="Normal 5 2 12" xfId="21717"/>
    <cellStyle name="Normal 5 2 2" xfId="9072"/>
    <cellStyle name="Normal 5 2 3" xfId="12162"/>
    <cellStyle name="Normal 5 2 4" xfId="13475"/>
    <cellStyle name="Normal 5 2 5" xfId="14769"/>
    <cellStyle name="Normal 5 2 6" xfId="16018"/>
    <cellStyle name="Normal 5 2 7" xfId="17245"/>
    <cellStyle name="Normal 5 2 8" xfId="18376"/>
    <cellStyle name="Normal 5 2 9" xfId="19439"/>
    <cellStyle name="Normal 5 20" xfId="22398"/>
    <cellStyle name="Normal 5 21" xfId="22116"/>
    <cellStyle name="Normal 5 22" xfId="22406"/>
    <cellStyle name="Normal 5 23" xfId="22108"/>
    <cellStyle name="Normal 5 24" xfId="22414"/>
    <cellStyle name="Normal 5 25" xfId="22100"/>
    <cellStyle name="Normal 5 26" xfId="22422"/>
    <cellStyle name="Normal 5 27" xfId="22091"/>
    <cellStyle name="Normal 5 28" xfId="22431"/>
    <cellStyle name="Normal 5 29" xfId="22441"/>
    <cellStyle name="Normal 5 3" xfId="2931"/>
    <cellStyle name="Normal 5 3 10" xfId="20358"/>
    <cellStyle name="Normal 5 3 11" xfId="21178"/>
    <cellStyle name="Normal 5 3 12" xfId="21718"/>
    <cellStyle name="Normal 5 3 2" xfId="9073"/>
    <cellStyle name="Normal 5 3 3" xfId="12163"/>
    <cellStyle name="Normal 5 3 4" xfId="13476"/>
    <cellStyle name="Normal 5 3 5" xfId="14770"/>
    <cellStyle name="Normal 5 3 6" xfId="16019"/>
    <cellStyle name="Normal 5 3 7" xfId="17246"/>
    <cellStyle name="Normal 5 3 8" xfId="18377"/>
    <cellStyle name="Normal 5 3 9" xfId="19440"/>
    <cellStyle name="Normal 5 30" xfId="22525"/>
    <cellStyle name="Normal 5 31" xfId="22660"/>
    <cellStyle name="Normal 5 32" xfId="22583"/>
    <cellStyle name="Normal 5 33" xfId="22593"/>
    <cellStyle name="Normal 5 34" xfId="22556"/>
    <cellStyle name="Normal 5 35" xfId="22709"/>
    <cellStyle name="Normal 5 36" xfId="22814"/>
    <cellStyle name="Normal 5 37" xfId="22746"/>
    <cellStyle name="Normal 5 38" xfId="22827"/>
    <cellStyle name="Normal 5 39" xfId="22971"/>
    <cellStyle name="Normal 5 4" xfId="2932"/>
    <cellStyle name="Normal 5 4 10" xfId="20359"/>
    <cellStyle name="Normal 5 4 11" xfId="21179"/>
    <cellStyle name="Normal 5 4 12" xfId="21719"/>
    <cellStyle name="Normal 5 4 2" xfId="9074"/>
    <cellStyle name="Normal 5 4 3" xfId="12164"/>
    <cellStyle name="Normal 5 4 4" xfId="13477"/>
    <cellStyle name="Normal 5 4 5" xfId="14771"/>
    <cellStyle name="Normal 5 4 6" xfId="16020"/>
    <cellStyle name="Normal 5 4 7" xfId="17247"/>
    <cellStyle name="Normal 5 4 8" xfId="18378"/>
    <cellStyle name="Normal 5 4 9" xfId="19441"/>
    <cellStyle name="Normal 5 40" xfId="23936"/>
    <cellStyle name="Normal 5 41" xfId="23944"/>
    <cellStyle name="Normal 5 42" xfId="23964"/>
    <cellStyle name="Normal 5 43" xfId="24017"/>
    <cellStyle name="Normal 5 44" xfId="24291"/>
    <cellStyle name="Normal 5 45" xfId="24343"/>
    <cellStyle name="Normal 5 46" xfId="24420"/>
    <cellStyle name="Normal 5 47" xfId="24326"/>
    <cellStyle name="Normal 5 48" xfId="24341"/>
    <cellStyle name="Normal 5 49" xfId="24782"/>
    <cellStyle name="Normal 5 5" xfId="2933"/>
    <cellStyle name="Normal 5 5 10" xfId="20360"/>
    <cellStyle name="Normal 5 5 11" xfId="21180"/>
    <cellStyle name="Normal 5 5 12" xfId="21720"/>
    <cellStyle name="Normal 5 5 2" xfId="9075"/>
    <cellStyle name="Normal 5 5 3" xfId="12165"/>
    <cellStyle name="Normal 5 5 4" xfId="13478"/>
    <cellStyle name="Normal 5 5 5" xfId="14772"/>
    <cellStyle name="Normal 5 5 6" xfId="16021"/>
    <cellStyle name="Normal 5 5 7" xfId="17248"/>
    <cellStyle name="Normal 5 5 8" xfId="18379"/>
    <cellStyle name="Normal 5 5 9" xfId="19442"/>
    <cellStyle name="Normal 5 50" xfId="31777"/>
    <cellStyle name="Normal 5 51" xfId="31808"/>
    <cellStyle name="Normal 5 52" xfId="31889"/>
    <cellStyle name="Normal 5 53" xfId="31785"/>
    <cellStyle name="Normal 5 54" xfId="31937"/>
    <cellStyle name="Normal 5 55" xfId="31941"/>
    <cellStyle name="Normal 5 6" xfId="2934"/>
    <cellStyle name="Normal 5 6 10" xfId="20361"/>
    <cellStyle name="Normal 5 6 11" xfId="21181"/>
    <cellStyle name="Normal 5 6 12" xfId="21721"/>
    <cellStyle name="Normal 5 6 2" xfId="9076"/>
    <cellStyle name="Normal 5 6 3" xfId="12166"/>
    <cellStyle name="Normal 5 6 4" xfId="13479"/>
    <cellStyle name="Normal 5 6 5" xfId="14773"/>
    <cellStyle name="Normal 5 6 6" xfId="16022"/>
    <cellStyle name="Normal 5 6 7" xfId="17249"/>
    <cellStyle name="Normal 5 6 8" xfId="18380"/>
    <cellStyle name="Normal 5 6 9" xfId="19443"/>
    <cellStyle name="Normal 5 7" xfId="9077"/>
    <cellStyle name="Normal 5 8" xfId="9078"/>
    <cellStyle name="Normal 5 9" xfId="9079"/>
    <cellStyle name="Normal 6" xfId="2935"/>
    <cellStyle name="Normal 6 10" xfId="9080"/>
    <cellStyle name="Normal 6 11" xfId="9081"/>
    <cellStyle name="Normal 6 12" xfId="9082"/>
    <cellStyle name="Normal 6 13" xfId="9083"/>
    <cellStyle name="Normal 6 14" xfId="9084"/>
    <cellStyle name="Normal 6 15" xfId="9085"/>
    <cellStyle name="Normal 6 16" xfId="9086"/>
    <cellStyle name="Normal 6 2" xfId="2936"/>
    <cellStyle name="Normal 6 2 10" xfId="20364"/>
    <cellStyle name="Normal 6 2 11" xfId="21182"/>
    <cellStyle name="Normal 6 2 12" xfId="21722"/>
    <cellStyle name="Normal 6 2 2" xfId="9087"/>
    <cellStyle name="Normal 6 2 3" xfId="12177"/>
    <cellStyle name="Normal 6 2 4" xfId="13490"/>
    <cellStyle name="Normal 6 2 5" xfId="14784"/>
    <cellStyle name="Normal 6 2 6" xfId="16032"/>
    <cellStyle name="Normal 6 2 7" xfId="17259"/>
    <cellStyle name="Normal 6 2 8" xfId="18388"/>
    <cellStyle name="Normal 6 2 9" xfId="19448"/>
    <cellStyle name="Normal 6 3" xfId="2937"/>
    <cellStyle name="Normal 6 3 10" xfId="20365"/>
    <cellStyle name="Normal 6 3 11" xfId="21183"/>
    <cellStyle name="Normal 6 3 12" xfId="21723"/>
    <cellStyle name="Normal 6 3 2" xfId="9088"/>
    <cellStyle name="Normal 6 3 3" xfId="12178"/>
    <cellStyle name="Normal 6 3 4" xfId="13491"/>
    <cellStyle name="Normal 6 3 5" xfId="14785"/>
    <cellStyle name="Normal 6 3 6" xfId="16033"/>
    <cellStyle name="Normal 6 3 7" xfId="17260"/>
    <cellStyle name="Normal 6 3 8" xfId="18389"/>
    <cellStyle name="Normal 6 3 9" xfId="19449"/>
    <cellStyle name="Normal 6 4" xfId="2938"/>
    <cellStyle name="Normal 6 4 10" xfId="20366"/>
    <cellStyle name="Normal 6 4 11" xfId="21184"/>
    <cellStyle name="Normal 6 4 12" xfId="21724"/>
    <cellStyle name="Normal 6 4 2" xfId="9089"/>
    <cellStyle name="Normal 6 4 3" xfId="12179"/>
    <cellStyle name="Normal 6 4 4" xfId="13492"/>
    <cellStyle name="Normal 6 4 5" xfId="14786"/>
    <cellStyle name="Normal 6 4 6" xfId="16034"/>
    <cellStyle name="Normal 6 4 7" xfId="17261"/>
    <cellStyle name="Normal 6 4 8" xfId="18390"/>
    <cellStyle name="Normal 6 4 9" xfId="19450"/>
    <cellStyle name="Normal 6 5" xfId="2939"/>
    <cellStyle name="Normal 6 5 10" xfId="20367"/>
    <cellStyle name="Normal 6 5 11" xfId="21185"/>
    <cellStyle name="Normal 6 5 12" xfId="21725"/>
    <cellStyle name="Normal 6 5 2" xfId="9090"/>
    <cellStyle name="Normal 6 5 3" xfId="12180"/>
    <cellStyle name="Normal 6 5 4" xfId="13493"/>
    <cellStyle name="Normal 6 5 5" xfId="14787"/>
    <cellStyle name="Normal 6 5 6" xfId="16035"/>
    <cellStyle name="Normal 6 5 7" xfId="17262"/>
    <cellStyle name="Normal 6 5 8" xfId="18391"/>
    <cellStyle name="Normal 6 5 9" xfId="19451"/>
    <cellStyle name="Normal 6 6" xfId="9091"/>
    <cellStyle name="Normal 6 7" xfId="9092"/>
    <cellStyle name="Normal 6 8" xfId="9093"/>
    <cellStyle name="Normal 6 9" xfId="9094"/>
    <cellStyle name="Normal 7" xfId="2940"/>
    <cellStyle name="Normal 7 10" xfId="9095"/>
    <cellStyle name="Normal 7 11" xfId="9096"/>
    <cellStyle name="Normal 7 12" xfId="9097"/>
    <cellStyle name="Normal 7 13" xfId="9098"/>
    <cellStyle name="Normal 7 14" xfId="9099"/>
    <cellStyle name="Normal 7 15" xfId="9100"/>
    <cellStyle name="Normal 7 16" xfId="9101"/>
    <cellStyle name="Normal 7 2" xfId="2941"/>
    <cellStyle name="Normal 7 2 10" xfId="20371"/>
    <cellStyle name="Normal 7 2 11" xfId="21186"/>
    <cellStyle name="Normal 7 2 12" xfId="21726"/>
    <cellStyle name="Normal 7 2 2" xfId="9102"/>
    <cellStyle name="Normal 7 2 3" xfId="12192"/>
    <cellStyle name="Normal 7 2 4" xfId="13505"/>
    <cellStyle name="Normal 7 2 5" xfId="14796"/>
    <cellStyle name="Normal 7 2 6" xfId="16043"/>
    <cellStyle name="Normal 7 2 7" xfId="17267"/>
    <cellStyle name="Normal 7 2 8" xfId="18398"/>
    <cellStyle name="Normal 7 2 9" xfId="19456"/>
    <cellStyle name="Normal 7 3" xfId="2942"/>
    <cellStyle name="Normal 7 3 10" xfId="20372"/>
    <cellStyle name="Normal 7 3 11" xfId="21187"/>
    <cellStyle name="Normal 7 3 12" xfId="21727"/>
    <cellStyle name="Normal 7 3 2" xfId="9103"/>
    <cellStyle name="Normal 7 3 3" xfId="12193"/>
    <cellStyle name="Normal 7 3 4" xfId="13506"/>
    <cellStyle name="Normal 7 3 5" xfId="14797"/>
    <cellStyle name="Normal 7 3 6" xfId="16044"/>
    <cellStyle name="Normal 7 3 7" xfId="17268"/>
    <cellStyle name="Normal 7 3 8" xfId="18399"/>
    <cellStyle name="Normal 7 3 9" xfId="19457"/>
    <cellStyle name="Normal 7 4" xfId="2943"/>
    <cellStyle name="Normal 7 4 10" xfId="20373"/>
    <cellStyle name="Normal 7 4 11" xfId="21188"/>
    <cellStyle name="Normal 7 4 12" xfId="21728"/>
    <cellStyle name="Normal 7 4 2" xfId="9104"/>
    <cellStyle name="Normal 7 4 3" xfId="12194"/>
    <cellStyle name="Normal 7 4 4" xfId="13507"/>
    <cellStyle name="Normal 7 4 5" xfId="14798"/>
    <cellStyle name="Normal 7 4 6" xfId="16045"/>
    <cellStyle name="Normal 7 4 7" xfId="17269"/>
    <cellStyle name="Normal 7 4 8" xfId="18400"/>
    <cellStyle name="Normal 7 4 9" xfId="19458"/>
    <cellStyle name="Normal 7 5" xfId="2944"/>
    <cellStyle name="Normal 7 5 10" xfId="20374"/>
    <cellStyle name="Normal 7 5 11" xfId="21189"/>
    <cellStyle name="Normal 7 5 12" xfId="21729"/>
    <cellStyle name="Normal 7 5 2" xfId="9105"/>
    <cellStyle name="Normal 7 5 3" xfId="12195"/>
    <cellStyle name="Normal 7 5 4" xfId="13508"/>
    <cellStyle name="Normal 7 5 5" xfId="14799"/>
    <cellStyle name="Normal 7 5 6" xfId="16046"/>
    <cellStyle name="Normal 7 5 7" xfId="17270"/>
    <cellStyle name="Normal 7 5 8" xfId="18401"/>
    <cellStyle name="Normal 7 5 9" xfId="19459"/>
    <cellStyle name="Normal 7 6" xfId="9106"/>
    <cellStyle name="Normal 7 7" xfId="9107"/>
    <cellStyle name="Normal 7 8" xfId="9108"/>
    <cellStyle name="Normal 7 9" xfId="9109"/>
    <cellStyle name="Normal 8" xfId="24837"/>
    <cellStyle name="Normal 9" xfId="26323"/>
    <cellStyle name="Normal_Sales Form 4.8 Price Work" xfId="2945"/>
    <cellStyle name="Normal_SalesForm_6 5(2)2 (3) 2" xfId="32139"/>
    <cellStyle name="Normal_SalesForm_6 5(2)2 (3) 3" xfId="32140"/>
    <cellStyle name="Note" xfId="32003" builtinId="10" customBuiltin="1"/>
    <cellStyle name="Note 10" xfId="2946"/>
    <cellStyle name="Note 10 10" xfId="20376"/>
    <cellStyle name="Note 10 11" xfId="21190"/>
    <cellStyle name="Note 10 12" xfId="21730"/>
    <cellStyle name="Note 10 2" xfId="9110"/>
    <cellStyle name="Note 10 3" xfId="12200"/>
    <cellStyle name="Note 10 4" xfId="13513"/>
    <cellStyle name="Note 10 5" xfId="14803"/>
    <cellStyle name="Note 10 6" xfId="16049"/>
    <cellStyle name="Note 10 7" xfId="17275"/>
    <cellStyle name="Note 10 8" xfId="18406"/>
    <cellStyle name="Note 10 9" xfId="19461"/>
    <cellStyle name="Note 11" xfId="2947"/>
    <cellStyle name="Note 11 10" xfId="20377"/>
    <cellStyle name="Note 11 11" xfId="21191"/>
    <cellStyle name="Note 11 12" xfId="21731"/>
    <cellStyle name="Note 11 2" xfId="9111"/>
    <cellStyle name="Note 11 3" xfId="12201"/>
    <cellStyle name="Note 11 4" xfId="13514"/>
    <cellStyle name="Note 11 5" xfId="14804"/>
    <cellStyle name="Note 11 6" xfId="16050"/>
    <cellStyle name="Note 11 7" xfId="17276"/>
    <cellStyle name="Note 11 8" xfId="18407"/>
    <cellStyle name="Note 11 9" xfId="19462"/>
    <cellStyle name="Note 12" xfId="2948"/>
    <cellStyle name="Note 12 10" xfId="20378"/>
    <cellStyle name="Note 12 11" xfId="21192"/>
    <cellStyle name="Note 12 12" xfId="21732"/>
    <cellStyle name="Note 12 2" xfId="9112"/>
    <cellStyle name="Note 12 3" xfId="12202"/>
    <cellStyle name="Note 12 4" xfId="13515"/>
    <cellStyle name="Note 12 5" xfId="14805"/>
    <cellStyle name="Note 12 6" xfId="16051"/>
    <cellStyle name="Note 12 7" xfId="17277"/>
    <cellStyle name="Note 12 8" xfId="18408"/>
    <cellStyle name="Note 12 9" xfId="19463"/>
    <cellStyle name="Note 13" xfId="2949"/>
    <cellStyle name="Note 13 10" xfId="20379"/>
    <cellStyle name="Note 13 11" xfId="21193"/>
    <cellStyle name="Note 13 12" xfId="21733"/>
    <cellStyle name="Note 13 2" xfId="9113"/>
    <cellStyle name="Note 13 3" xfId="12203"/>
    <cellStyle name="Note 13 4" xfId="13516"/>
    <cellStyle name="Note 13 5" xfId="14806"/>
    <cellStyle name="Note 13 6" xfId="16052"/>
    <cellStyle name="Note 13 7" xfId="17278"/>
    <cellStyle name="Note 13 8" xfId="18409"/>
    <cellStyle name="Note 13 9" xfId="19464"/>
    <cellStyle name="Note 14" xfId="2950"/>
    <cellStyle name="Note 14 10" xfId="20380"/>
    <cellStyle name="Note 14 11" xfId="21194"/>
    <cellStyle name="Note 14 12" xfId="21734"/>
    <cellStyle name="Note 14 2" xfId="9114"/>
    <cellStyle name="Note 14 3" xfId="12204"/>
    <cellStyle name="Note 14 4" xfId="13517"/>
    <cellStyle name="Note 14 5" xfId="14807"/>
    <cellStyle name="Note 14 6" xfId="16053"/>
    <cellStyle name="Note 14 7" xfId="17279"/>
    <cellStyle name="Note 14 8" xfId="18410"/>
    <cellStyle name="Note 14 9" xfId="19465"/>
    <cellStyle name="Note 15" xfId="2951"/>
    <cellStyle name="Note 15 10" xfId="20381"/>
    <cellStyle name="Note 15 11" xfId="21195"/>
    <cellStyle name="Note 15 12" xfId="21735"/>
    <cellStyle name="Note 15 2" xfId="9115"/>
    <cellStyle name="Note 15 3" xfId="12205"/>
    <cellStyle name="Note 15 4" xfId="13518"/>
    <cellStyle name="Note 15 5" xfId="14808"/>
    <cellStyle name="Note 15 6" xfId="16054"/>
    <cellStyle name="Note 15 7" xfId="17280"/>
    <cellStyle name="Note 15 8" xfId="18411"/>
    <cellStyle name="Note 15 9" xfId="19466"/>
    <cellStyle name="Note 16" xfId="2952"/>
    <cellStyle name="Note 16 10" xfId="20382"/>
    <cellStyle name="Note 16 11" xfId="21196"/>
    <cellStyle name="Note 16 12" xfId="21736"/>
    <cellStyle name="Note 16 2" xfId="9116"/>
    <cellStyle name="Note 16 3" xfId="12206"/>
    <cellStyle name="Note 16 4" xfId="13519"/>
    <cellStyle name="Note 16 5" xfId="14809"/>
    <cellStyle name="Note 16 6" xfId="16055"/>
    <cellStyle name="Note 16 7" xfId="17281"/>
    <cellStyle name="Note 16 8" xfId="18412"/>
    <cellStyle name="Note 16 9" xfId="19467"/>
    <cellStyle name="Note 17" xfId="2953"/>
    <cellStyle name="Note 17 10" xfId="20383"/>
    <cellStyle name="Note 17 11" xfId="21197"/>
    <cellStyle name="Note 17 12" xfId="21737"/>
    <cellStyle name="Note 17 2" xfId="9117"/>
    <cellStyle name="Note 17 3" xfId="12207"/>
    <cellStyle name="Note 17 4" xfId="13520"/>
    <cellStyle name="Note 17 5" xfId="14810"/>
    <cellStyle name="Note 17 6" xfId="16056"/>
    <cellStyle name="Note 17 7" xfId="17282"/>
    <cellStyle name="Note 17 8" xfId="18413"/>
    <cellStyle name="Note 17 9" xfId="19468"/>
    <cellStyle name="Note 18" xfId="2954"/>
    <cellStyle name="Note 18 10" xfId="20384"/>
    <cellStyle name="Note 18 11" xfId="21198"/>
    <cellStyle name="Note 18 12" xfId="21738"/>
    <cellStyle name="Note 18 2" xfId="9118"/>
    <cellStyle name="Note 18 3" xfId="12208"/>
    <cellStyle name="Note 18 4" xfId="13521"/>
    <cellStyle name="Note 18 5" xfId="14811"/>
    <cellStyle name="Note 18 6" xfId="16057"/>
    <cellStyle name="Note 18 7" xfId="17283"/>
    <cellStyle name="Note 18 8" xfId="18414"/>
    <cellStyle name="Note 18 9" xfId="19469"/>
    <cellStyle name="Note 19" xfId="2955"/>
    <cellStyle name="Note 19 10" xfId="20385"/>
    <cellStyle name="Note 19 11" xfId="21199"/>
    <cellStyle name="Note 19 12" xfId="21739"/>
    <cellStyle name="Note 19 2" xfId="9119"/>
    <cellStyle name="Note 19 3" xfId="12209"/>
    <cellStyle name="Note 19 4" xfId="13522"/>
    <cellStyle name="Note 19 5" xfId="14812"/>
    <cellStyle name="Note 19 6" xfId="16058"/>
    <cellStyle name="Note 19 7" xfId="17284"/>
    <cellStyle name="Note 19 8" xfId="18415"/>
    <cellStyle name="Note 19 9" xfId="19470"/>
    <cellStyle name="Note 2" xfId="2956"/>
    <cellStyle name="Note 2 10" xfId="9120"/>
    <cellStyle name="Note 2 11" xfId="9122"/>
    <cellStyle name="Note 2 12" xfId="9123"/>
    <cellStyle name="Note 2 13" xfId="9124"/>
    <cellStyle name="Note 2 14" xfId="9125"/>
    <cellStyle name="Note 2 15" xfId="9126"/>
    <cellStyle name="Note 2 16" xfId="9127"/>
    <cellStyle name="Note 2 17" xfId="9128"/>
    <cellStyle name="Note 2 18" xfId="9129"/>
    <cellStyle name="Note 2 19" xfId="9130"/>
    <cellStyle name="Note 2 2" xfId="2957"/>
    <cellStyle name="Note 2 2 10" xfId="20393"/>
    <cellStyle name="Note 2 2 11" xfId="21201"/>
    <cellStyle name="Note 2 2 12" xfId="21741"/>
    <cellStyle name="Note 2 2 2" xfId="9131"/>
    <cellStyle name="Note 2 2 3" xfId="12221"/>
    <cellStyle name="Note 2 2 4" xfId="13534"/>
    <cellStyle name="Note 2 2 5" xfId="14821"/>
    <cellStyle name="Note 2 2 6" xfId="16068"/>
    <cellStyle name="Note 2 2 7" xfId="17292"/>
    <cellStyle name="Note 2 2 8" xfId="18427"/>
    <cellStyle name="Note 2 2 9" xfId="19475"/>
    <cellStyle name="Note 2 20" xfId="9132"/>
    <cellStyle name="Note 2 21" xfId="12210"/>
    <cellStyle name="Note 2 22" xfId="13523"/>
    <cellStyle name="Note 2 23" xfId="14813"/>
    <cellStyle name="Note 2 24" xfId="16059"/>
    <cellStyle name="Note 2 25" xfId="17285"/>
    <cellStyle name="Note 2 26" xfId="18416"/>
    <cellStyle name="Note 2 27" xfId="19471"/>
    <cellStyle name="Note 2 28" xfId="20386"/>
    <cellStyle name="Note 2 29" xfId="21200"/>
    <cellStyle name="Note 2 3" xfId="2958"/>
    <cellStyle name="Note 2 3 10" xfId="20395"/>
    <cellStyle name="Note 2 3 11" xfId="21202"/>
    <cellStyle name="Note 2 3 12" xfId="21742"/>
    <cellStyle name="Note 2 3 2" xfId="9133"/>
    <cellStyle name="Note 2 3 3" xfId="12223"/>
    <cellStyle name="Note 2 3 4" xfId="13536"/>
    <cellStyle name="Note 2 3 5" xfId="14823"/>
    <cellStyle name="Note 2 3 6" xfId="16070"/>
    <cellStyle name="Note 2 3 7" xfId="17293"/>
    <cellStyle name="Note 2 3 8" xfId="18429"/>
    <cellStyle name="Note 2 3 9" xfId="19477"/>
    <cellStyle name="Note 2 30" xfId="21740"/>
    <cellStyle name="Note 2 4" xfId="2959"/>
    <cellStyle name="Note 2 4 10" xfId="20396"/>
    <cellStyle name="Note 2 4 11" xfId="21203"/>
    <cellStyle name="Note 2 4 12" xfId="21743"/>
    <cellStyle name="Note 2 4 2" xfId="9134"/>
    <cellStyle name="Note 2 4 3" xfId="12224"/>
    <cellStyle name="Note 2 4 4" xfId="13537"/>
    <cellStyle name="Note 2 4 5" xfId="14824"/>
    <cellStyle name="Note 2 4 6" xfId="16071"/>
    <cellStyle name="Note 2 4 7" xfId="17294"/>
    <cellStyle name="Note 2 4 8" xfId="18430"/>
    <cellStyle name="Note 2 4 9" xfId="19478"/>
    <cellStyle name="Note 2 5" xfId="2960"/>
    <cellStyle name="Note 2 5 10" xfId="20397"/>
    <cellStyle name="Note 2 5 11" xfId="21204"/>
    <cellStyle name="Note 2 5 12" xfId="21744"/>
    <cellStyle name="Note 2 5 2" xfId="9135"/>
    <cellStyle name="Note 2 5 3" xfId="12225"/>
    <cellStyle name="Note 2 5 4" xfId="13538"/>
    <cellStyle name="Note 2 5 5" xfId="14825"/>
    <cellStyle name="Note 2 5 6" xfId="16072"/>
    <cellStyle name="Note 2 5 7" xfId="17295"/>
    <cellStyle name="Note 2 5 8" xfId="18431"/>
    <cellStyle name="Note 2 5 9" xfId="19479"/>
    <cellStyle name="Note 2 6" xfId="2961"/>
    <cellStyle name="Note 2 6 10" xfId="20398"/>
    <cellStyle name="Note 2 6 11" xfId="21205"/>
    <cellStyle name="Note 2 6 12" xfId="21745"/>
    <cellStyle name="Note 2 6 2" xfId="9136"/>
    <cellStyle name="Note 2 6 3" xfId="12226"/>
    <cellStyle name="Note 2 6 4" xfId="13539"/>
    <cellStyle name="Note 2 6 5" xfId="14826"/>
    <cellStyle name="Note 2 6 6" xfId="16073"/>
    <cellStyle name="Note 2 6 7" xfId="17296"/>
    <cellStyle name="Note 2 6 8" xfId="18432"/>
    <cellStyle name="Note 2 6 9" xfId="19480"/>
    <cellStyle name="Note 2 7" xfId="2962"/>
    <cellStyle name="Note 2 7 10" xfId="20399"/>
    <cellStyle name="Note 2 7 11" xfId="21206"/>
    <cellStyle name="Note 2 7 12" xfId="21746"/>
    <cellStyle name="Note 2 7 2" xfId="9137"/>
    <cellStyle name="Note 2 7 3" xfId="12227"/>
    <cellStyle name="Note 2 7 4" xfId="13540"/>
    <cellStyle name="Note 2 7 5" xfId="14827"/>
    <cellStyle name="Note 2 7 6" xfId="16074"/>
    <cellStyle name="Note 2 7 7" xfId="17297"/>
    <cellStyle name="Note 2 7 8" xfId="18433"/>
    <cellStyle name="Note 2 7 9" xfId="19481"/>
    <cellStyle name="Note 2 8" xfId="2963"/>
    <cellStyle name="Note 2 8 10" xfId="20400"/>
    <cellStyle name="Note 2 8 11" xfId="21207"/>
    <cellStyle name="Note 2 8 12" xfId="21747"/>
    <cellStyle name="Note 2 8 2" xfId="9138"/>
    <cellStyle name="Note 2 8 3" xfId="12228"/>
    <cellStyle name="Note 2 8 4" xfId="13541"/>
    <cellStyle name="Note 2 8 5" xfId="14828"/>
    <cellStyle name="Note 2 8 6" xfId="16075"/>
    <cellStyle name="Note 2 8 7" xfId="17298"/>
    <cellStyle name="Note 2 8 8" xfId="18434"/>
    <cellStyle name="Note 2 8 9" xfId="19482"/>
    <cellStyle name="Note 2 9" xfId="2964"/>
    <cellStyle name="Note 2 9 10" xfId="20401"/>
    <cellStyle name="Note 2 9 11" xfId="21208"/>
    <cellStyle name="Note 2 9 12" xfId="21748"/>
    <cellStyle name="Note 2 9 2" xfId="9139"/>
    <cellStyle name="Note 2 9 3" xfId="12229"/>
    <cellStyle name="Note 2 9 4" xfId="13542"/>
    <cellStyle name="Note 2 9 5" xfId="14829"/>
    <cellStyle name="Note 2 9 6" xfId="16076"/>
    <cellStyle name="Note 2 9 7" xfId="17299"/>
    <cellStyle name="Note 2 9 8" xfId="18435"/>
    <cellStyle name="Note 2 9 9" xfId="19483"/>
    <cellStyle name="Note 20" xfId="2965"/>
    <cellStyle name="Note 20 10" xfId="20402"/>
    <cellStyle name="Note 20 11" xfId="21209"/>
    <cellStyle name="Note 20 12" xfId="21749"/>
    <cellStyle name="Note 20 2" xfId="9140"/>
    <cellStyle name="Note 20 3" xfId="12230"/>
    <cellStyle name="Note 20 4" xfId="13543"/>
    <cellStyle name="Note 20 5" xfId="14830"/>
    <cellStyle name="Note 20 6" xfId="16077"/>
    <cellStyle name="Note 20 7" xfId="17300"/>
    <cellStyle name="Note 20 8" xfId="18436"/>
    <cellStyle name="Note 20 9" xfId="19484"/>
    <cellStyle name="Note 21" xfId="2966"/>
    <cellStyle name="Note 21 10" xfId="20403"/>
    <cellStyle name="Note 21 11" xfId="21210"/>
    <cellStyle name="Note 21 12" xfId="21750"/>
    <cellStyle name="Note 21 2" xfId="9141"/>
    <cellStyle name="Note 21 3" xfId="12231"/>
    <cellStyle name="Note 21 4" xfId="13544"/>
    <cellStyle name="Note 21 5" xfId="14831"/>
    <cellStyle name="Note 21 6" xfId="16078"/>
    <cellStyle name="Note 21 7" xfId="17301"/>
    <cellStyle name="Note 21 8" xfId="18437"/>
    <cellStyle name="Note 21 9" xfId="19485"/>
    <cellStyle name="Note 22" xfId="2967"/>
    <cellStyle name="Note 22 10" xfId="20404"/>
    <cellStyle name="Note 22 11" xfId="21211"/>
    <cellStyle name="Note 22 12" xfId="21751"/>
    <cellStyle name="Note 22 2" xfId="9142"/>
    <cellStyle name="Note 22 3" xfId="12232"/>
    <cellStyle name="Note 22 4" xfId="13545"/>
    <cellStyle name="Note 22 5" xfId="14832"/>
    <cellStyle name="Note 22 6" xfId="16079"/>
    <cellStyle name="Note 22 7" xfId="17302"/>
    <cellStyle name="Note 22 8" xfId="18438"/>
    <cellStyle name="Note 22 9" xfId="19486"/>
    <cellStyle name="Note 23" xfId="2968"/>
    <cellStyle name="Note 23 10" xfId="20405"/>
    <cellStyle name="Note 23 11" xfId="21212"/>
    <cellStyle name="Note 23 12" xfId="21752"/>
    <cellStyle name="Note 23 2" xfId="9143"/>
    <cellStyle name="Note 23 3" xfId="12233"/>
    <cellStyle name="Note 23 4" xfId="13546"/>
    <cellStyle name="Note 23 5" xfId="14833"/>
    <cellStyle name="Note 23 6" xfId="16080"/>
    <cellStyle name="Note 23 7" xfId="17303"/>
    <cellStyle name="Note 23 8" xfId="18439"/>
    <cellStyle name="Note 23 9" xfId="19487"/>
    <cellStyle name="Note 24" xfId="2969"/>
    <cellStyle name="Note 24 10" xfId="20406"/>
    <cellStyle name="Note 24 11" xfId="21213"/>
    <cellStyle name="Note 24 12" xfId="21753"/>
    <cellStyle name="Note 24 2" xfId="9144"/>
    <cellStyle name="Note 24 3" xfId="12234"/>
    <cellStyle name="Note 24 4" xfId="13547"/>
    <cellStyle name="Note 24 5" xfId="14834"/>
    <cellStyle name="Note 24 6" xfId="16081"/>
    <cellStyle name="Note 24 7" xfId="17304"/>
    <cellStyle name="Note 24 8" xfId="18440"/>
    <cellStyle name="Note 24 9" xfId="19488"/>
    <cellStyle name="Note 25" xfId="2970"/>
    <cellStyle name="Note 25 10" xfId="20407"/>
    <cellStyle name="Note 25 11" xfId="21214"/>
    <cellStyle name="Note 25 12" xfId="21754"/>
    <cellStyle name="Note 25 2" xfId="9145"/>
    <cellStyle name="Note 25 3" xfId="12235"/>
    <cellStyle name="Note 25 4" xfId="13548"/>
    <cellStyle name="Note 25 5" xfId="14835"/>
    <cellStyle name="Note 25 6" xfId="16082"/>
    <cellStyle name="Note 25 7" xfId="17305"/>
    <cellStyle name="Note 25 8" xfId="18441"/>
    <cellStyle name="Note 25 9" xfId="19489"/>
    <cellStyle name="Note 26" xfId="2971"/>
    <cellStyle name="Note 26 10" xfId="20408"/>
    <cellStyle name="Note 26 11" xfId="21215"/>
    <cellStyle name="Note 26 12" xfId="21755"/>
    <cellStyle name="Note 26 2" xfId="9146"/>
    <cellStyle name="Note 26 3" xfId="12236"/>
    <cellStyle name="Note 26 4" xfId="13549"/>
    <cellStyle name="Note 26 5" xfId="14836"/>
    <cellStyle name="Note 26 6" xfId="16083"/>
    <cellStyle name="Note 26 7" xfId="17306"/>
    <cellStyle name="Note 26 8" xfId="18442"/>
    <cellStyle name="Note 26 9" xfId="19490"/>
    <cellStyle name="Note 27" xfId="2972"/>
    <cellStyle name="Note 27 10" xfId="20409"/>
    <cellStyle name="Note 27 11" xfId="21216"/>
    <cellStyle name="Note 27 12" xfId="21756"/>
    <cellStyle name="Note 27 2" xfId="9147"/>
    <cellStyle name="Note 27 3" xfId="12237"/>
    <cellStyle name="Note 27 4" xfId="13550"/>
    <cellStyle name="Note 27 5" xfId="14837"/>
    <cellStyle name="Note 27 6" xfId="16084"/>
    <cellStyle name="Note 27 7" xfId="17307"/>
    <cellStyle name="Note 27 8" xfId="18443"/>
    <cellStyle name="Note 27 9" xfId="19491"/>
    <cellStyle name="Note 28" xfId="24832"/>
    <cellStyle name="Note 3" xfId="2973"/>
    <cellStyle name="Note 3 10" xfId="9149"/>
    <cellStyle name="Note 3 11" xfId="9150"/>
    <cellStyle name="Note 3 12" xfId="9151"/>
    <cellStyle name="Note 3 13" xfId="9152"/>
    <cellStyle name="Note 3 14" xfId="9153"/>
    <cellStyle name="Note 3 15" xfId="9154"/>
    <cellStyle name="Note 3 16" xfId="9155"/>
    <cellStyle name="Note 3 17" xfId="9156"/>
    <cellStyle name="Note 3 18" xfId="12238"/>
    <cellStyle name="Note 3 19" xfId="13551"/>
    <cellStyle name="Note 3 2" xfId="2974"/>
    <cellStyle name="Note 3 2 10" xfId="20419"/>
    <cellStyle name="Note 3 2 11" xfId="21218"/>
    <cellStyle name="Note 3 2 12" xfId="21758"/>
    <cellStyle name="Note 3 2 2" xfId="9157"/>
    <cellStyle name="Note 3 2 3" xfId="12247"/>
    <cellStyle name="Note 3 2 4" xfId="13560"/>
    <cellStyle name="Note 3 2 5" xfId="14846"/>
    <cellStyle name="Note 3 2 6" xfId="16091"/>
    <cellStyle name="Note 3 2 7" xfId="17311"/>
    <cellStyle name="Note 3 2 8" xfId="18449"/>
    <cellStyle name="Note 3 2 9" xfId="19497"/>
    <cellStyle name="Note 3 20" xfId="14838"/>
    <cellStyle name="Note 3 21" xfId="16085"/>
    <cellStyle name="Note 3 22" xfId="17308"/>
    <cellStyle name="Note 3 23" xfId="18444"/>
    <cellStyle name="Note 3 24" xfId="19492"/>
    <cellStyle name="Note 3 25" xfId="20410"/>
    <cellStyle name="Note 3 26" xfId="21217"/>
    <cellStyle name="Note 3 27" xfId="21757"/>
    <cellStyle name="Note 3 3" xfId="2975"/>
    <cellStyle name="Note 3 3 10" xfId="20420"/>
    <cellStyle name="Note 3 3 11" xfId="21219"/>
    <cellStyle name="Note 3 3 12" xfId="21759"/>
    <cellStyle name="Note 3 3 2" xfId="9158"/>
    <cellStyle name="Note 3 3 3" xfId="12248"/>
    <cellStyle name="Note 3 3 4" xfId="13561"/>
    <cellStyle name="Note 3 3 5" xfId="14847"/>
    <cellStyle name="Note 3 3 6" xfId="16092"/>
    <cellStyle name="Note 3 3 7" xfId="17312"/>
    <cellStyle name="Note 3 3 8" xfId="18450"/>
    <cellStyle name="Note 3 3 9" xfId="19498"/>
    <cellStyle name="Note 3 4" xfId="2976"/>
    <cellStyle name="Note 3 4 10" xfId="20421"/>
    <cellStyle name="Note 3 4 11" xfId="21220"/>
    <cellStyle name="Note 3 4 12" xfId="21760"/>
    <cellStyle name="Note 3 4 2" xfId="9159"/>
    <cellStyle name="Note 3 4 3" xfId="12249"/>
    <cellStyle name="Note 3 4 4" xfId="13562"/>
    <cellStyle name="Note 3 4 5" xfId="14848"/>
    <cellStyle name="Note 3 4 6" xfId="16093"/>
    <cellStyle name="Note 3 4 7" xfId="17313"/>
    <cellStyle name="Note 3 4 8" xfId="18451"/>
    <cellStyle name="Note 3 4 9" xfId="19499"/>
    <cellStyle name="Note 3 5" xfId="2977"/>
    <cellStyle name="Note 3 5 10" xfId="20422"/>
    <cellStyle name="Note 3 5 11" xfId="21221"/>
    <cellStyle name="Note 3 5 12" xfId="21761"/>
    <cellStyle name="Note 3 5 2" xfId="9160"/>
    <cellStyle name="Note 3 5 3" xfId="12250"/>
    <cellStyle name="Note 3 5 4" xfId="13563"/>
    <cellStyle name="Note 3 5 5" xfId="14849"/>
    <cellStyle name="Note 3 5 6" xfId="16094"/>
    <cellStyle name="Note 3 5 7" xfId="17314"/>
    <cellStyle name="Note 3 5 8" xfId="18452"/>
    <cellStyle name="Note 3 5 9" xfId="19500"/>
    <cellStyle name="Note 3 6" xfId="2978"/>
    <cellStyle name="Note 3 6 10" xfId="20423"/>
    <cellStyle name="Note 3 6 11" xfId="21222"/>
    <cellStyle name="Note 3 6 12" xfId="21762"/>
    <cellStyle name="Note 3 6 2" xfId="9161"/>
    <cellStyle name="Note 3 6 3" xfId="12251"/>
    <cellStyle name="Note 3 6 4" xfId="13564"/>
    <cellStyle name="Note 3 6 5" xfId="14850"/>
    <cellStyle name="Note 3 6 6" xfId="16095"/>
    <cellStyle name="Note 3 6 7" xfId="17315"/>
    <cellStyle name="Note 3 6 8" xfId="18453"/>
    <cellStyle name="Note 3 6 9" xfId="19501"/>
    <cellStyle name="Note 3 7" xfId="9148"/>
    <cellStyle name="Note 3 8" xfId="9163"/>
    <cellStyle name="Note 3 9" xfId="9164"/>
    <cellStyle name="Note 4" xfId="2979"/>
    <cellStyle name="Note 4 10" xfId="9166"/>
    <cellStyle name="Note 4 11" xfId="9167"/>
    <cellStyle name="Note 4 12" xfId="9168"/>
    <cellStyle name="Note 4 13" xfId="9169"/>
    <cellStyle name="Note 4 14" xfId="9170"/>
    <cellStyle name="Note 4 15" xfId="9171"/>
    <cellStyle name="Note 4 16" xfId="9172"/>
    <cellStyle name="Note 4 17" xfId="9173"/>
    <cellStyle name="Note 4 18" xfId="12255"/>
    <cellStyle name="Note 4 19" xfId="13568"/>
    <cellStyle name="Note 4 2" xfId="2980"/>
    <cellStyle name="Note 4 2 10" xfId="20430"/>
    <cellStyle name="Note 4 2 11" xfId="21224"/>
    <cellStyle name="Note 4 2 12" xfId="21764"/>
    <cellStyle name="Note 4 2 2" xfId="9174"/>
    <cellStyle name="Note 4 2 3" xfId="12264"/>
    <cellStyle name="Note 4 2 4" xfId="13577"/>
    <cellStyle name="Note 4 2 5" xfId="14862"/>
    <cellStyle name="Note 4 2 6" xfId="16108"/>
    <cellStyle name="Note 4 2 7" xfId="17327"/>
    <cellStyle name="Note 4 2 8" xfId="18464"/>
    <cellStyle name="Note 4 2 9" xfId="19514"/>
    <cellStyle name="Note 4 20" xfId="14854"/>
    <cellStyle name="Note 4 21" xfId="16099"/>
    <cellStyle name="Note 4 22" xfId="17319"/>
    <cellStyle name="Note 4 23" xfId="18455"/>
    <cellStyle name="Note 4 24" xfId="19505"/>
    <cellStyle name="Note 4 25" xfId="20427"/>
    <cellStyle name="Note 4 26" xfId="21223"/>
    <cellStyle name="Note 4 27" xfId="21763"/>
    <cellStyle name="Note 4 3" xfId="2981"/>
    <cellStyle name="Note 4 3 10" xfId="20431"/>
    <cellStyle name="Note 4 3 11" xfId="21225"/>
    <cellStyle name="Note 4 3 12" xfId="21765"/>
    <cellStyle name="Note 4 3 2" xfId="9175"/>
    <cellStyle name="Note 4 3 3" xfId="12265"/>
    <cellStyle name="Note 4 3 4" xfId="13578"/>
    <cellStyle name="Note 4 3 5" xfId="14863"/>
    <cellStyle name="Note 4 3 6" xfId="16109"/>
    <cellStyle name="Note 4 3 7" xfId="17328"/>
    <cellStyle name="Note 4 3 8" xfId="18465"/>
    <cellStyle name="Note 4 3 9" xfId="19515"/>
    <cellStyle name="Note 4 4" xfId="2982"/>
    <cellStyle name="Note 4 4 10" xfId="20432"/>
    <cellStyle name="Note 4 4 11" xfId="21226"/>
    <cellStyle name="Note 4 4 12" xfId="21766"/>
    <cellStyle name="Note 4 4 2" xfId="9176"/>
    <cellStyle name="Note 4 4 3" xfId="12266"/>
    <cellStyle name="Note 4 4 4" xfId="13579"/>
    <cellStyle name="Note 4 4 5" xfId="14864"/>
    <cellStyle name="Note 4 4 6" xfId="16110"/>
    <cellStyle name="Note 4 4 7" xfId="17329"/>
    <cellStyle name="Note 4 4 8" xfId="18466"/>
    <cellStyle name="Note 4 4 9" xfId="19516"/>
    <cellStyle name="Note 4 5" xfId="2983"/>
    <cellStyle name="Note 4 5 10" xfId="20433"/>
    <cellStyle name="Note 4 5 11" xfId="21227"/>
    <cellStyle name="Note 4 5 12" xfId="21767"/>
    <cellStyle name="Note 4 5 2" xfId="9177"/>
    <cellStyle name="Note 4 5 3" xfId="12267"/>
    <cellStyle name="Note 4 5 4" xfId="13580"/>
    <cellStyle name="Note 4 5 5" xfId="14865"/>
    <cellStyle name="Note 4 5 6" xfId="16111"/>
    <cellStyle name="Note 4 5 7" xfId="17330"/>
    <cellStyle name="Note 4 5 8" xfId="18467"/>
    <cellStyle name="Note 4 5 9" xfId="19517"/>
    <cellStyle name="Note 4 6" xfId="2984"/>
    <cellStyle name="Note 4 6 10" xfId="20434"/>
    <cellStyle name="Note 4 6 11" xfId="21228"/>
    <cellStyle name="Note 4 6 12" xfId="21768"/>
    <cellStyle name="Note 4 6 2" xfId="9178"/>
    <cellStyle name="Note 4 6 3" xfId="12268"/>
    <cellStyle name="Note 4 6 4" xfId="13581"/>
    <cellStyle name="Note 4 6 5" xfId="14866"/>
    <cellStyle name="Note 4 6 6" xfId="16112"/>
    <cellStyle name="Note 4 6 7" xfId="17331"/>
    <cellStyle name="Note 4 6 8" xfId="18468"/>
    <cellStyle name="Note 4 6 9" xfId="19518"/>
    <cellStyle name="Note 4 7" xfId="9165"/>
    <cellStyle name="Note 4 8" xfId="9180"/>
    <cellStyle name="Note 4 9" xfId="9181"/>
    <cellStyle name="Note 5" xfId="2985"/>
    <cellStyle name="Note 5 10" xfId="9183"/>
    <cellStyle name="Note 5 11" xfId="9184"/>
    <cellStyle name="Note 5 12" xfId="9185"/>
    <cellStyle name="Note 5 13" xfId="9186"/>
    <cellStyle name="Note 5 14" xfId="9187"/>
    <cellStyle name="Note 5 15" xfId="9188"/>
    <cellStyle name="Note 5 16" xfId="9189"/>
    <cellStyle name="Note 5 17" xfId="12272"/>
    <cellStyle name="Note 5 18" xfId="13585"/>
    <cellStyle name="Note 5 19" xfId="14868"/>
    <cellStyle name="Note 5 2" xfId="2986"/>
    <cellStyle name="Note 5 2 10" xfId="20441"/>
    <cellStyle name="Note 5 2 11" xfId="21230"/>
    <cellStyle name="Note 5 2 12" xfId="21770"/>
    <cellStyle name="Note 5 2 2" xfId="9190"/>
    <cellStyle name="Note 5 2 3" xfId="12278"/>
    <cellStyle name="Note 5 2 4" xfId="13590"/>
    <cellStyle name="Note 5 2 5" xfId="14876"/>
    <cellStyle name="Note 5 2 6" xfId="16120"/>
    <cellStyle name="Note 5 2 7" xfId="17343"/>
    <cellStyle name="Note 5 2 8" xfId="18479"/>
    <cellStyle name="Note 5 2 9" xfId="19522"/>
    <cellStyle name="Note 5 20" xfId="16116"/>
    <cellStyle name="Note 5 21" xfId="17335"/>
    <cellStyle name="Note 5 22" xfId="18472"/>
    <cellStyle name="Note 5 23" xfId="19521"/>
    <cellStyle name="Note 5 24" xfId="20435"/>
    <cellStyle name="Note 5 25" xfId="21229"/>
    <cellStyle name="Note 5 26" xfId="21769"/>
    <cellStyle name="Note 5 3" xfId="2987"/>
    <cellStyle name="Note 5 3 10" xfId="20442"/>
    <cellStyle name="Note 5 3 11" xfId="21231"/>
    <cellStyle name="Note 5 3 12" xfId="21771"/>
    <cellStyle name="Note 5 3 2" xfId="9191"/>
    <cellStyle name="Note 5 3 3" xfId="12279"/>
    <cellStyle name="Note 5 3 4" xfId="13591"/>
    <cellStyle name="Note 5 3 5" xfId="14877"/>
    <cellStyle name="Note 5 3 6" xfId="16121"/>
    <cellStyle name="Note 5 3 7" xfId="17344"/>
    <cellStyle name="Note 5 3 8" xfId="18480"/>
    <cellStyle name="Note 5 3 9" xfId="19523"/>
    <cellStyle name="Note 5 4" xfId="2988"/>
    <cellStyle name="Note 5 4 10" xfId="20443"/>
    <cellStyle name="Note 5 4 11" xfId="21232"/>
    <cellStyle name="Note 5 4 12" xfId="21772"/>
    <cellStyle name="Note 5 4 2" xfId="9192"/>
    <cellStyle name="Note 5 4 3" xfId="12280"/>
    <cellStyle name="Note 5 4 4" xfId="13592"/>
    <cellStyle name="Note 5 4 5" xfId="14878"/>
    <cellStyle name="Note 5 4 6" xfId="16122"/>
    <cellStyle name="Note 5 4 7" xfId="17345"/>
    <cellStyle name="Note 5 4 8" xfId="18481"/>
    <cellStyle name="Note 5 4 9" xfId="19524"/>
    <cellStyle name="Note 5 5" xfId="2989"/>
    <cellStyle name="Note 5 5 10" xfId="20444"/>
    <cellStyle name="Note 5 5 11" xfId="21233"/>
    <cellStyle name="Note 5 5 12" xfId="21773"/>
    <cellStyle name="Note 5 5 2" xfId="9193"/>
    <cellStyle name="Note 5 5 3" xfId="12281"/>
    <cellStyle name="Note 5 5 4" xfId="13593"/>
    <cellStyle name="Note 5 5 5" xfId="14879"/>
    <cellStyle name="Note 5 5 6" xfId="16123"/>
    <cellStyle name="Note 5 5 7" xfId="17346"/>
    <cellStyle name="Note 5 5 8" xfId="18482"/>
    <cellStyle name="Note 5 5 9" xfId="19525"/>
    <cellStyle name="Note 5 6" xfId="9182"/>
    <cellStyle name="Note 5 7" xfId="9195"/>
    <cellStyle name="Note 5 8" xfId="9196"/>
    <cellStyle name="Note 5 9" xfId="9197"/>
    <cellStyle name="Note 6" xfId="2990"/>
    <cellStyle name="Note 6 10" xfId="9199"/>
    <cellStyle name="Note 6 11" xfId="9200"/>
    <cellStyle name="Note 6 12" xfId="9201"/>
    <cellStyle name="Note 6 13" xfId="9202"/>
    <cellStyle name="Note 6 14" xfId="9203"/>
    <cellStyle name="Note 6 15" xfId="9204"/>
    <cellStyle name="Note 6 16" xfId="9205"/>
    <cellStyle name="Note 6 17" xfId="12286"/>
    <cellStyle name="Note 6 18" xfId="13598"/>
    <cellStyle name="Note 6 19" xfId="14884"/>
    <cellStyle name="Note 6 2" xfId="2991"/>
    <cellStyle name="Note 6 2 10" xfId="20457"/>
    <cellStyle name="Note 6 2 11" xfId="21235"/>
    <cellStyle name="Note 6 2 12" xfId="21775"/>
    <cellStyle name="Note 6 2 2" xfId="9206"/>
    <cellStyle name="Note 6 2 3" xfId="12294"/>
    <cellStyle name="Note 6 2 4" xfId="13606"/>
    <cellStyle name="Note 6 2 5" xfId="14892"/>
    <cellStyle name="Note 6 2 6" xfId="16136"/>
    <cellStyle name="Note 6 2 7" xfId="17354"/>
    <cellStyle name="Note 6 2 8" xfId="18489"/>
    <cellStyle name="Note 6 2 9" xfId="19535"/>
    <cellStyle name="Note 6 20" xfId="16128"/>
    <cellStyle name="Note 6 21" xfId="17351"/>
    <cellStyle name="Note 6 22" xfId="18483"/>
    <cellStyle name="Note 6 23" xfId="19527"/>
    <cellStyle name="Note 6 24" xfId="20449"/>
    <cellStyle name="Note 6 25" xfId="21234"/>
    <cellStyle name="Note 6 26" xfId="21774"/>
    <cellStyle name="Note 6 3" xfId="2992"/>
    <cellStyle name="Note 6 3 10" xfId="20458"/>
    <cellStyle name="Note 6 3 11" xfId="21236"/>
    <cellStyle name="Note 6 3 12" xfId="21776"/>
    <cellStyle name="Note 6 3 2" xfId="9207"/>
    <cellStyle name="Note 6 3 3" xfId="12295"/>
    <cellStyle name="Note 6 3 4" xfId="13607"/>
    <cellStyle name="Note 6 3 5" xfId="14893"/>
    <cellStyle name="Note 6 3 6" xfId="16137"/>
    <cellStyle name="Note 6 3 7" xfId="17355"/>
    <cellStyle name="Note 6 3 8" xfId="18490"/>
    <cellStyle name="Note 6 3 9" xfId="19536"/>
    <cellStyle name="Note 6 4" xfId="2993"/>
    <cellStyle name="Note 6 4 10" xfId="20459"/>
    <cellStyle name="Note 6 4 11" xfId="21237"/>
    <cellStyle name="Note 6 4 12" xfId="21777"/>
    <cellStyle name="Note 6 4 2" xfId="9208"/>
    <cellStyle name="Note 6 4 3" xfId="12296"/>
    <cellStyle name="Note 6 4 4" xfId="13608"/>
    <cellStyle name="Note 6 4 5" xfId="14894"/>
    <cellStyle name="Note 6 4 6" xfId="16138"/>
    <cellStyle name="Note 6 4 7" xfId="17356"/>
    <cellStyle name="Note 6 4 8" xfId="18491"/>
    <cellStyle name="Note 6 4 9" xfId="19537"/>
    <cellStyle name="Note 6 5" xfId="2994"/>
    <cellStyle name="Note 6 5 10" xfId="20460"/>
    <cellStyle name="Note 6 5 11" xfId="21238"/>
    <cellStyle name="Note 6 5 12" xfId="21778"/>
    <cellStyle name="Note 6 5 2" xfId="9209"/>
    <cellStyle name="Note 6 5 3" xfId="12297"/>
    <cellStyle name="Note 6 5 4" xfId="13609"/>
    <cellStyle name="Note 6 5 5" xfId="14895"/>
    <cellStyle name="Note 6 5 6" xfId="16139"/>
    <cellStyle name="Note 6 5 7" xfId="17357"/>
    <cellStyle name="Note 6 5 8" xfId="18492"/>
    <cellStyle name="Note 6 5 9" xfId="19538"/>
    <cellStyle name="Note 6 6" xfId="9198"/>
    <cellStyle name="Note 6 7" xfId="9211"/>
    <cellStyle name="Note 6 8" xfId="9212"/>
    <cellStyle name="Note 6 9" xfId="9213"/>
    <cellStyle name="Note 7" xfId="2995"/>
    <cellStyle name="Note 7 10" xfId="20462"/>
    <cellStyle name="Note 7 11" xfId="21239"/>
    <cellStyle name="Note 7 12" xfId="21779"/>
    <cellStyle name="Note 7 2" xfId="9214"/>
    <cellStyle name="Note 7 3" xfId="12302"/>
    <cellStyle name="Note 7 4" xfId="13614"/>
    <cellStyle name="Note 7 5" xfId="14900"/>
    <cellStyle name="Note 7 6" xfId="16144"/>
    <cellStyle name="Note 7 7" xfId="17358"/>
    <cellStyle name="Note 7 8" xfId="18497"/>
    <cellStyle name="Note 7 9" xfId="19543"/>
    <cellStyle name="Note 8" xfId="2996"/>
    <cellStyle name="Note 8 10" xfId="20463"/>
    <cellStyle name="Note 8 11" xfId="21240"/>
    <cellStyle name="Note 8 12" xfId="21780"/>
    <cellStyle name="Note 8 2" xfId="9215"/>
    <cellStyle name="Note 8 3" xfId="12303"/>
    <cellStyle name="Note 8 4" xfId="13615"/>
    <cellStyle name="Note 8 5" xfId="14901"/>
    <cellStyle name="Note 8 6" xfId="16145"/>
    <cellStyle name="Note 8 7" xfId="17359"/>
    <cellStyle name="Note 8 8" xfId="18498"/>
    <cellStyle name="Note 8 9" xfId="19544"/>
    <cellStyle name="Note 9" xfId="2997"/>
    <cellStyle name="Note 9 10" xfId="20464"/>
    <cellStyle name="Note 9 11" xfId="21241"/>
    <cellStyle name="Note 9 12" xfId="21781"/>
    <cellStyle name="Note 9 2" xfId="9216"/>
    <cellStyle name="Note 9 3" xfId="12304"/>
    <cellStyle name="Note 9 4" xfId="13616"/>
    <cellStyle name="Note 9 5" xfId="14902"/>
    <cellStyle name="Note 9 6" xfId="16146"/>
    <cellStyle name="Note 9 7" xfId="17360"/>
    <cellStyle name="Note 9 8" xfId="18499"/>
    <cellStyle name="Note 9 9" xfId="19545"/>
    <cellStyle name="Output" xfId="31998" builtinId="21" customBuiltin="1"/>
    <cellStyle name="Output 10" xfId="2998"/>
    <cellStyle name="Output 10 10" xfId="20465"/>
    <cellStyle name="Output 10 11" xfId="21242"/>
    <cellStyle name="Output 10 12" xfId="21782"/>
    <cellStyle name="Output 10 13" xfId="32032"/>
    <cellStyle name="Output 10 2" xfId="9217"/>
    <cellStyle name="Output 10 3" xfId="12305"/>
    <cellStyle name="Output 10 4" xfId="13617"/>
    <cellStyle name="Output 10 5" xfId="14903"/>
    <cellStyle name="Output 10 6" xfId="16147"/>
    <cellStyle name="Output 10 7" xfId="17361"/>
    <cellStyle name="Output 10 8" xfId="18500"/>
    <cellStyle name="Output 10 9" xfId="19546"/>
    <cellStyle name="Output 11" xfId="2999"/>
    <cellStyle name="Output 11 10" xfId="20466"/>
    <cellStyle name="Output 11 11" xfId="21243"/>
    <cellStyle name="Output 11 12" xfId="21783"/>
    <cellStyle name="Output 11 13" xfId="32033"/>
    <cellStyle name="Output 11 2" xfId="9218"/>
    <cellStyle name="Output 11 3" xfId="12306"/>
    <cellStyle name="Output 11 4" xfId="13618"/>
    <cellStyle name="Output 11 5" xfId="14904"/>
    <cellStyle name="Output 11 6" xfId="16148"/>
    <cellStyle name="Output 11 7" xfId="17362"/>
    <cellStyle name="Output 11 8" xfId="18501"/>
    <cellStyle name="Output 11 9" xfId="19547"/>
    <cellStyle name="Output 12" xfId="3000"/>
    <cellStyle name="Output 12 10" xfId="20467"/>
    <cellStyle name="Output 12 11" xfId="21244"/>
    <cellStyle name="Output 12 12" xfId="21784"/>
    <cellStyle name="Output 12 13" xfId="32034"/>
    <cellStyle name="Output 12 2" xfId="9219"/>
    <cellStyle name="Output 12 3" xfId="12307"/>
    <cellStyle name="Output 12 4" xfId="13619"/>
    <cellStyle name="Output 12 5" xfId="14905"/>
    <cellStyle name="Output 12 6" xfId="16149"/>
    <cellStyle name="Output 12 7" xfId="17363"/>
    <cellStyle name="Output 12 8" xfId="18502"/>
    <cellStyle name="Output 12 9" xfId="19548"/>
    <cellStyle name="Output 13" xfId="3001"/>
    <cellStyle name="Output 13 10" xfId="20468"/>
    <cellStyle name="Output 13 11" xfId="21245"/>
    <cellStyle name="Output 13 12" xfId="21785"/>
    <cellStyle name="Output 13 13" xfId="32035"/>
    <cellStyle name="Output 13 2" xfId="9220"/>
    <cellStyle name="Output 13 3" xfId="12308"/>
    <cellStyle name="Output 13 4" xfId="13620"/>
    <cellStyle name="Output 13 5" xfId="14906"/>
    <cellStyle name="Output 13 6" xfId="16150"/>
    <cellStyle name="Output 13 7" xfId="17364"/>
    <cellStyle name="Output 13 8" xfId="18503"/>
    <cellStyle name="Output 13 9" xfId="19549"/>
    <cellStyle name="Output 14" xfId="3002"/>
    <cellStyle name="Output 14 10" xfId="20469"/>
    <cellStyle name="Output 14 11" xfId="21246"/>
    <cellStyle name="Output 14 12" xfId="21786"/>
    <cellStyle name="Output 14 13" xfId="32036"/>
    <cellStyle name="Output 14 2" xfId="9221"/>
    <cellStyle name="Output 14 3" xfId="12309"/>
    <cellStyle name="Output 14 4" xfId="13621"/>
    <cellStyle name="Output 14 5" xfId="14907"/>
    <cellStyle name="Output 14 6" xfId="16151"/>
    <cellStyle name="Output 14 7" xfId="17365"/>
    <cellStyle name="Output 14 8" xfId="18504"/>
    <cellStyle name="Output 14 9" xfId="19550"/>
    <cellStyle name="Output 15" xfId="3003"/>
    <cellStyle name="Output 15 10" xfId="20470"/>
    <cellStyle name="Output 15 11" xfId="21247"/>
    <cellStyle name="Output 15 12" xfId="21787"/>
    <cellStyle name="Output 15 13" xfId="32037"/>
    <cellStyle name="Output 15 2" xfId="9222"/>
    <cellStyle name="Output 15 3" xfId="12310"/>
    <cellStyle name="Output 15 4" xfId="13622"/>
    <cellStyle name="Output 15 5" xfId="14908"/>
    <cellStyle name="Output 15 6" xfId="16152"/>
    <cellStyle name="Output 15 7" xfId="17366"/>
    <cellStyle name="Output 15 8" xfId="18505"/>
    <cellStyle name="Output 15 9" xfId="19551"/>
    <cellStyle name="Output 16" xfId="3004"/>
    <cellStyle name="Output 16 10" xfId="20471"/>
    <cellStyle name="Output 16 11" xfId="21248"/>
    <cellStyle name="Output 16 12" xfId="21788"/>
    <cellStyle name="Output 16 13" xfId="32038"/>
    <cellStyle name="Output 16 2" xfId="9223"/>
    <cellStyle name="Output 16 3" xfId="12311"/>
    <cellStyle name="Output 16 4" xfId="13623"/>
    <cellStyle name="Output 16 5" xfId="14909"/>
    <cellStyle name="Output 16 6" xfId="16153"/>
    <cellStyle name="Output 16 7" xfId="17367"/>
    <cellStyle name="Output 16 8" xfId="18506"/>
    <cellStyle name="Output 16 9" xfId="19552"/>
    <cellStyle name="Output 17" xfId="3005"/>
    <cellStyle name="Output 17 10" xfId="20472"/>
    <cellStyle name="Output 17 11" xfId="21249"/>
    <cellStyle name="Output 17 12" xfId="21789"/>
    <cellStyle name="Output 17 13" xfId="32039"/>
    <cellStyle name="Output 17 2" xfId="9224"/>
    <cellStyle name="Output 17 3" xfId="12312"/>
    <cellStyle name="Output 17 4" xfId="13624"/>
    <cellStyle name="Output 17 5" xfId="14910"/>
    <cellStyle name="Output 17 6" xfId="16154"/>
    <cellStyle name="Output 17 7" xfId="17368"/>
    <cellStyle name="Output 17 8" xfId="18507"/>
    <cellStyle name="Output 17 9" xfId="19553"/>
    <cellStyle name="Output 18" xfId="3006"/>
    <cellStyle name="Output 18 10" xfId="20473"/>
    <cellStyle name="Output 18 11" xfId="21250"/>
    <cellStyle name="Output 18 12" xfId="21790"/>
    <cellStyle name="Output 18 13" xfId="32040"/>
    <cellStyle name="Output 18 2" xfId="9225"/>
    <cellStyle name="Output 18 3" xfId="12313"/>
    <cellStyle name="Output 18 4" xfId="13625"/>
    <cellStyle name="Output 18 5" xfId="14911"/>
    <cellStyle name="Output 18 6" xfId="16155"/>
    <cellStyle name="Output 18 7" xfId="17369"/>
    <cellStyle name="Output 18 8" xfId="18508"/>
    <cellStyle name="Output 18 9" xfId="19554"/>
    <cellStyle name="Output 19" xfId="3007"/>
    <cellStyle name="Output 19 10" xfId="20474"/>
    <cellStyle name="Output 19 11" xfId="21251"/>
    <cellStyle name="Output 19 12" xfId="21791"/>
    <cellStyle name="Output 19 13" xfId="32041"/>
    <cellStyle name="Output 19 2" xfId="9226"/>
    <cellStyle name="Output 19 3" xfId="12314"/>
    <cellStyle name="Output 19 4" xfId="13626"/>
    <cellStyle name="Output 19 5" xfId="14912"/>
    <cellStyle name="Output 19 6" xfId="16156"/>
    <cellStyle name="Output 19 7" xfId="17370"/>
    <cellStyle name="Output 19 8" xfId="18509"/>
    <cellStyle name="Output 19 9" xfId="19555"/>
    <cellStyle name="Output 2" xfId="3008"/>
    <cellStyle name="Output 2 10" xfId="9227"/>
    <cellStyle name="Output 2 11" xfId="9229"/>
    <cellStyle name="Output 2 12" xfId="9230"/>
    <cellStyle name="Output 2 13" xfId="9231"/>
    <cellStyle name="Output 2 14" xfId="9232"/>
    <cellStyle name="Output 2 15" xfId="9233"/>
    <cellStyle name="Output 2 16" xfId="9234"/>
    <cellStyle name="Output 2 17" xfId="9235"/>
    <cellStyle name="Output 2 18" xfId="9236"/>
    <cellStyle name="Output 2 19" xfId="9237"/>
    <cellStyle name="Output 2 2" xfId="3009"/>
    <cellStyle name="Output 2 2 10" xfId="20481"/>
    <cellStyle name="Output 2 2 11" xfId="21253"/>
    <cellStyle name="Output 2 2 12" xfId="21793"/>
    <cellStyle name="Output 2 2 13" xfId="32043"/>
    <cellStyle name="Output 2 2 2" xfId="9238"/>
    <cellStyle name="Output 2 2 3" xfId="12323"/>
    <cellStyle name="Output 2 2 4" xfId="13635"/>
    <cellStyle name="Output 2 2 5" xfId="14920"/>
    <cellStyle name="Output 2 2 6" xfId="16167"/>
    <cellStyle name="Output 2 2 7" xfId="17382"/>
    <cellStyle name="Output 2 2 8" xfId="18517"/>
    <cellStyle name="Output 2 2 9" xfId="19562"/>
    <cellStyle name="Output 2 20" xfId="9239"/>
    <cellStyle name="Output 2 21" xfId="12315"/>
    <cellStyle name="Output 2 22" xfId="13627"/>
    <cellStyle name="Output 2 23" xfId="14913"/>
    <cellStyle name="Output 2 24" xfId="16157"/>
    <cellStyle name="Output 2 25" xfId="17371"/>
    <cellStyle name="Output 2 26" xfId="18510"/>
    <cellStyle name="Output 2 27" xfId="19556"/>
    <cellStyle name="Output 2 28" xfId="20475"/>
    <cellStyle name="Output 2 29" xfId="21252"/>
    <cellStyle name="Output 2 3" xfId="3010"/>
    <cellStyle name="Output 2 3 10" xfId="20482"/>
    <cellStyle name="Output 2 3 11" xfId="21254"/>
    <cellStyle name="Output 2 3 12" xfId="21794"/>
    <cellStyle name="Output 2 3 13" xfId="32044"/>
    <cellStyle name="Output 2 3 2" xfId="9240"/>
    <cellStyle name="Output 2 3 3" xfId="12325"/>
    <cellStyle name="Output 2 3 4" xfId="13637"/>
    <cellStyle name="Output 2 3 5" xfId="14922"/>
    <cellStyle name="Output 2 3 6" xfId="16169"/>
    <cellStyle name="Output 2 3 7" xfId="17384"/>
    <cellStyle name="Output 2 3 8" xfId="18519"/>
    <cellStyle name="Output 2 3 9" xfId="19563"/>
    <cellStyle name="Output 2 30" xfId="21792"/>
    <cellStyle name="Output 2 31" xfId="32042"/>
    <cellStyle name="Output 2 4" xfId="3011"/>
    <cellStyle name="Output 2 4 10" xfId="20483"/>
    <cellStyle name="Output 2 4 11" xfId="21255"/>
    <cellStyle name="Output 2 4 12" xfId="21795"/>
    <cellStyle name="Output 2 4 13" xfId="32045"/>
    <cellStyle name="Output 2 4 2" xfId="9241"/>
    <cellStyle name="Output 2 4 3" xfId="12326"/>
    <cellStyle name="Output 2 4 4" xfId="13638"/>
    <cellStyle name="Output 2 4 5" xfId="14923"/>
    <cellStyle name="Output 2 4 6" xfId="16170"/>
    <cellStyle name="Output 2 4 7" xfId="17385"/>
    <cellStyle name="Output 2 4 8" xfId="18520"/>
    <cellStyle name="Output 2 4 9" xfId="19564"/>
    <cellStyle name="Output 2 5" xfId="3012"/>
    <cellStyle name="Output 2 5 10" xfId="20484"/>
    <cellStyle name="Output 2 5 11" xfId="21256"/>
    <cellStyle name="Output 2 5 12" xfId="21796"/>
    <cellStyle name="Output 2 5 13" xfId="32046"/>
    <cellStyle name="Output 2 5 2" xfId="9242"/>
    <cellStyle name="Output 2 5 3" xfId="12327"/>
    <cellStyle name="Output 2 5 4" xfId="13639"/>
    <cellStyle name="Output 2 5 5" xfId="14924"/>
    <cellStyle name="Output 2 5 6" xfId="16171"/>
    <cellStyle name="Output 2 5 7" xfId="17386"/>
    <cellStyle name="Output 2 5 8" xfId="18521"/>
    <cellStyle name="Output 2 5 9" xfId="19565"/>
    <cellStyle name="Output 2 6" xfId="3013"/>
    <cellStyle name="Output 2 6 10" xfId="20485"/>
    <cellStyle name="Output 2 6 11" xfId="21257"/>
    <cellStyle name="Output 2 6 12" xfId="21797"/>
    <cellStyle name="Output 2 6 13" xfId="32047"/>
    <cellStyle name="Output 2 6 2" xfId="9243"/>
    <cellStyle name="Output 2 6 3" xfId="12328"/>
    <cellStyle name="Output 2 6 4" xfId="13640"/>
    <cellStyle name="Output 2 6 5" xfId="14925"/>
    <cellStyle name="Output 2 6 6" xfId="16172"/>
    <cellStyle name="Output 2 6 7" xfId="17387"/>
    <cellStyle name="Output 2 6 8" xfId="18522"/>
    <cellStyle name="Output 2 6 9" xfId="19566"/>
    <cellStyle name="Output 2 7" xfId="3014"/>
    <cellStyle name="Output 2 7 10" xfId="20486"/>
    <cellStyle name="Output 2 7 11" xfId="21258"/>
    <cellStyle name="Output 2 7 12" xfId="21798"/>
    <cellStyle name="Output 2 7 13" xfId="32048"/>
    <cellStyle name="Output 2 7 2" xfId="9244"/>
    <cellStyle name="Output 2 7 3" xfId="12329"/>
    <cellStyle name="Output 2 7 4" xfId="13641"/>
    <cellStyle name="Output 2 7 5" xfId="14926"/>
    <cellStyle name="Output 2 7 6" xfId="16173"/>
    <cellStyle name="Output 2 7 7" xfId="17388"/>
    <cellStyle name="Output 2 7 8" xfId="18523"/>
    <cellStyle name="Output 2 7 9" xfId="19567"/>
    <cellStyle name="Output 2 8" xfId="3015"/>
    <cellStyle name="Output 2 8 10" xfId="20487"/>
    <cellStyle name="Output 2 8 11" xfId="21259"/>
    <cellStyle name="Output 2 8 12" xfId="21799"/>
    <cellStyle name="Output 2 8 13" xfId="32049"/>
    <cellStyle name="Output 2 8 2" xfId="9245"/>
    <cellStyle name="Output 2 8 3" xfId="12330"/>
    <cellStyle name="Output 2 8 4" xfId="13642"/>
    <cellStyle name="Output 2 8 5" xfId="14927"/>
    <cellStyle name="Output 2 8 6" xfId="16174"/>
    <cellStyle name="Output 2 8 7" xfId="17389"/>
    <cellStyle name="Output 2 8 8" xfId="18524"/>
    <cellStyle name="Output 2 8 9" xfId="19568"/>
    <cellStyle name="Output 2 9" xfId="3016"/>
    <cellStyle name="Output 2 9 10" xfId="20488"/>
    <cellStyle name="Output 2 9 11" xfId="21260"/>
    <cellStyle name="Output 2 9 12" xfId="21800"/>
    <cellStyle name="Output 2 9 13" xfId="32050"/>
    <cellStyle name="Output 2 9 2" xfId="9246"/>
    <cellStyle name="Output 2 9 3" xfId="12331"/>
    <cellStyle name="Output 2 9 4" xfId="13643"/>
    <cellStyle name="Output 2 9 5" xfId="14928"/>
    <cellStyle name="Output 2 9 6" xfId="16175"/>
    <cellStyle name="Output 2 9 7" xfId="17390"/>
    <cellStyle name="Output 2 9 8" xfId="18525"/>
    <cellStyle name="Output 2 9 9" xfId="19569"/>
    <cellStyle name="Output 20" xfId="3017"/>
    <cellStyle name="Output 20 10" xfId="20489"/>
    <cellStyle name="Output 20 11" xfId="21261"/>
    <cellStyle name="Output 20 12" xfId="21801"/>
    <cellStyle name="Output 20 13" xfId="32051"/>
    <cellStyle name="Output 20 2" xfId="9247"/>
    <cellStyle name="Output 20 3" xfId="12332"/>
    <cellStyle name="Output 20 4" xfId="13644"/>
    <cellStyle name="Output 20 5" xfId="14929"/>
    <cellStyle name="Output 20 6" xfId="16176"/>
    <cellStyle name="Output 20 7" xfId="17391"/>
    <cellStyle name="Output 20 8" xfId="18526"/>
    <cellStyle name="Output 20 9" xfId="19570"/>
    <cellStyle name="Output 21" xfId="3018"/>
    <cellStyle name="Output 21 10" xfId="20490"/>
    <cellStyle name="Output 21 11" xfId="21262"/>
    <cellStyle name="Output 21 12" xfId="21802"/>
    <cellStyle name="Output 21 13" xfId="32052"/>
    <cellStyle name="Output 21 2" xfId="9248"/>
    <cellStyle name="Output 21 3" xfId="12333"/>
    <cellStyle name="Output 21 4" xfId="13645"/>
    <cellStyle name="Output 21 5" xfId="14930"/>
    <cellStyle name="Output 21 6" xfId="16177"/>
    <cellStyle name="Output 21 7" xfId="17392"/>
    <cellStyle name="Output 21 8" xfId="18527"/>
    <cellStyle name="Output 21 9" xfId="19571"/>
    <cellStyle name="Output 22" xfId="3019"/>
    <cellStyle name="Output 22 10" xfId="20491"/>
    <cellStyle name="Output 22 11" xfId="21263"/>
    <cellStyle name="Output 22 12" xfId="21803"/>
    <cellStyle name="Output 22 13" xfId="32053"/>
    <cellStyle name="Output 22 2" xfId="9249"/>
    <cellStyle name="Output 22 3" xfId="12334"/>
    <cellStyle name="Output 22 4" xfId="13646"/>
    <cellStyle name="Output 22 5" xfId="14931"/>
    <cellStyle name="Output 22 6" xfId="16178"/>
    <cellStyle name="Output 22 7" xfId="17393"/>
    <cellStyle name="Output 22 8" xfId="18528"/>
    <cellStyle name="Output 22 9" xfId="19572"/>
    <cellStyle name="Output 23" xfId="3020"/>
    <cellStyle name="Output 23 10" xfId="20492"/>
    <cellStyle name="Output 23 11" xfId="21264"/>
    <cellStyle name="Output 23 12" xfId="21804"/>
    <cellStyle name="Output 23 13" xfId="32054"/>
    <cellStyle name="Output 23 2" xfId="9250"/>
    <cellStyle name="Output 23 3" xfId="12335"/>
    <cellStyle name="Output 23 4" xfId="13647"/>
    <cellStyle name="Output 23 5" xfId="14932"/>
    <cellStyle name="Output 23 6" xfId="16179"/>
    <cellStyle name="Output 23 7" xfId="17394"/>
    <cellStyle name="Output 23 8" xfId="18529"/>
    <cellStyle name="Output 23 9" xfId="19573"/>
    <cellStyle name="Output 24" xfId="3021"/>
    <cellStyle name="Output 24 10" xfId="20493"/>
    <cellStyle name="Output 24 11" xfId="21265"/>
    <cellStyle name="Output 24 12" xfId="21805"/>
    <cellStyle name="Output 24 13" xfId="32055"/>
    <cellStyle name="Output 24 2" xfId="9251"/>
    <cellStyle name="Output 24 3" xfId="12336"/>
    <cellStyle name="Output 24 4" xfId="13648"/>
    <cellStyle name="Output 24 5" xfId="14933"/>
    <cellStyle name="Output 24 6" xfId="16180"/>
    <cellStyle name="Output 24 7" xfId="17395"/>
    <cellStyle name="Output 24 8" xfId="18530"/>
    <cellStyle name="Output 24 9" xfId="19574"/>
    <cellStyle name="Output 25" xfId="3022"/>
    <cellStyle name="Output 25 10" xfId="20494"/>
    <cellStyle name="Output 25 11" xfId="21266"/>
    <cellStyle name="Output 25 12" xfId="21806"/>
    <cellStyle name="Output 25 13" xfId="32056"/>
    <cellStyle name="Output 25 2" xfId="9252"/>
    <cellStyle name="Output 25 3" xfId="12337"/>
    <cellStyle name="Output 25 4" xfId="13649"/>
    <cellStyle name="Output 25 5" xfId="14934"/>
    <cellStyle name="Output 25 6" xfId="16181"/>
    <cellStyle name="Output 25 7" xfId="17396"/>
    <cellStyle name="Output 25 8" xfId="18531"/>
    <cellStyle name="Output 25 9" xfId="19575"/>
    <cellStyle name="Output 26" xfId="3023"/>
    <cellStyle name="Output 26 10" xfId="20495"/>
    <cellStyle name="Output 26 11" xfId="21267"/>
    <cellStyle name="Output 26 12" xfId="21807"/>
    <cellStyle name="Output 26 13" xfId="32057"/>
    <cellStyle name="Output 26 2" xfId="9253"/>
    <cellStyle name="Output 26 3" xfId="12338"/>
    <cellStyle name="Output 26 4" xfId="13650"/>
    <cellStyle name="Output 26 5" xfId="14935"/>
    <cellStyle name="Output 26 6" xfId="16182"/>
    <cellStyle name="Output 26 7" xfId="17397"/>
    <cellStyle name="Output 26 8" xfId="18532"/>
    <cellStyle name="Output 26 9" xfId="19576"/>
    <cellStyle name="Output 27" xfId="3024"/>
    <cellStyle name="Output 27 10" xfId="20496"/>
    <cellStyle name="Output 27 11" xfId="21268"/>
    <cellStyle name="Output 27 12" xfId="21808"/>
    <cellStyle name="Output 27 13" xfId="32058"/>
    <cellStyle name="Output 27 2" xfId="9254"/>
    <cellStyle name="Output 27 3" xfId="12339"/>
    <cellStyle name="Output 27 4" xfId="13651"/>
    <cellStyle name="Output 27 5" xfId="14936"/>
    <cellStyle name="Output 27 6" xfId="16183"/>
    <cellStyle name="Output 27 7" xfId="17398"/>
    <cellStyle name="Output 27 8" xfId="18533"/>
    <cellStyle name="Output 27 9" xfId="19577"/>
    <cellStyle name="Output 28" xfId="24833"/>
    <cellStyle name="Output 28 2" xfId="32137"/>
    <cellStyle name="Output 3" xfId="3025"/>
    <cellStyle name="Output 3 10" xfId="9256"/>
    <cellStyle name="Output 3 11" xfId="9257"/>
    <cellStyle name="Output 3 12" xfId="9258"/>
    <cellStyle name="Output 3 13" xfId="9259"/>
    <cellStyle name="Output 3 14" xfId="9260"/>
    <cellStyle name="Output 3 15" xfId="9261"/>
    <cellStyle name="Output 3 16" xfId="9262"/>
    <cellStyle name="Output 3 17" xfId="9263"/>
    <cellStyle name="Output 3 18" xfId="12340"/>
    <cellStyle name="Output 3 19" xfId="13652"/>
    <cellStyle name="Output 3 2" xfId="3026"/>
    <cellStyle name="Output 3 2 10" xfId="20499"/>
    <cellStyle name="Output 3 2 11" xfId="21270"/>
    <cellStyle name="Output 3 2 12" xfId="21810"/>
    <cellStyle name="Output 3 2 13" xfId="32060"/>
    <cellStyle name="Output 3 2 2" xfId="9264"/>
    <cellStyle name="Output 3 2 3" xfId="12347"/>
    <cellStyle name="Output 3 2 4" xfId="13660"/>
    <cellStyle name="Output 3 2 5" xfId="14943"/>
    <cellStyle name="Output 3 2 6" xfId="16193"/>
    <cellStyle name="Output 3 2 7" xfId="17408"/>
    <cellStyle name="Output 3 2 8" xfId="18543"/>
    <cellStyle name="Output 3 2 9" xfId="19584"/>
    <cellStyle name="Output 3 20" xfId="14937"/>
    <cellStyle name="Output 3 21" xfId="16184"/>
    <cellStyle name="Output 3 22" xfId="17399"/>
    <cellStyle name="Output 3 23" xfId="18534"/>
    <cellStyle name="Output 3 24" xfId="19578"/>
    <cellStyle name="Output 3 25" xfId="20497"/>
    <cellStyle name="Output 3 26" xfId="21269"/>
    <cellStyle name="Output 3 27" xfId="21809"/>
    <cellStyle name="Output 3 28" xfId="32059"/>
    <cellStyle name="Output 3 3" xfId="3027"/>
    <cellStyle name="Output 3 3 10" xfId="20500"/>
    <cellStyle name="Output 3 3 11" xfId="21271"/>
    <cellStyle name="Output 3 3 12" xfId="21811"/>
    <cellStyle name="Output 3 3 13" xfId="32061"/>
    <cellStyle name="Output 3 3 2" xfId="9265"/>
    <cellStyle name="Output 3 3 3" xfId="12348"/>
    <cellStyle name="Output 3 3 4" xfId="13661"/>
    <cellStyle name="Output 3 3 5" xfId="14944"/>
    <cellStyle name="Output 3 3 6" xfId="16194"/>
    <cellStyle name="Output 3 3 7" xfId="17409"/>
    <cellStyle name="Output 3 3 8" xfId="18544"/>
    <cellStyle name="Output 3 3 9" xfId="19585"/>
    <cellStyle name="Output 3 4" xfId="3028"/>
    <cellStyle name="Output 3 4 10" xfId="20501"/>
    <cellStyle name="Output 3 4 11" xfId="21272"/>
    <cellStyle name="Output 3 4 12" xfId="21812"/>
    <cellStyle name="Output 3 4 13" xfId="32062"/>
    <cellStyle name="Output 3 4 2" xfId="9266"/>
    <cellStyle name="Output 3 4 3" xfId="12349"/>
    <cellStyle name="Output 3 4 4" xfId="13662"/>
    <cellStyle name="Output 3 4 5" xfId="14945"/>
    <cellStyle name="Output 3 4 6" xfId="16195"/>
    <cellStyle name="Output 3 4 7" xfId="17410"/>
    <cellStyle name="Output 3 4 8" xfId="18545"/>
    <cellStyle name="Output 3 4 9" xfId="19586"/>
    <cellStyle name="Output 3 5" xfId="3029"/>
    <cellStyle name="Output 3 5 10" xfId="20502"/>
    <cellStyle name="Output 3 5 11" xfId="21273"/>
    <cellStyle name="Output 3 5 12" xfId="21813"/>
    <cellStyle name="Output 3 5 13" xfId="32063"/>
    <cellStyle name="Output 3 5 2" xfId="9267"/>
    <cellStyle name="Output 3 5 3" xfId="12350"/>
    <cellStyle name="Output 3 5 4" xfId="13663"/>
    <cellStyle name="Output 3 5 5" xfId="14946"/>
    <cellStyle name="Output 3 5 6" xfId="16196"/>
    <cellStyle name="Output 3 5 7" xfId="17411"/>
    <cellStyle name="Output 3 5 8" xfId="18546"/>
    <cellStyle name="Output 3 5 9" xfId="19587"/>
    <cellStyle name="Output 3 6" xfId="3030"/>
    <cellStyle name="Output 3 6 10" xfId="20503"/>
    <cellStyle name="Output 3 6 11" xfId="21274"/>
    <cellStyle name="Output 3 6 12" xfId="21814"/>
    <cellStyle name="Output 3 6 13" xfId="32064"/>
    <cellStyle name="Output 3 6 2" xfId="9268"/>
    <cellStyle name="Output 3 6 3" xfId="12351"/>
    <cellStyle name="Output 3 6 4" xfId="13664"/>
    <cellStyle name="Output 3 6 5" xfId="14947"/>
    <cellStyle name="Output 3 6 6" xfId="16197"/>
    <cellStyle name="Output 3 6 7" xfId="17412"/>
    <cellStyle name="Output 3 6 8" xfId="18547"/>
    <cellStyle name="Output 3 6 9" xfId="19588"/>
    <cellStyle name="Output 3 7" xfId="9255"/>
    <cellStyle name="Output 3 8" xfId="9270"/>
    <cellStyle name="Output 3 9" xfId="9271"/>
    <cellStyle name="Output 4" xfId="3031"/>
    <cellStyle name="Output 4 10" xfId="9273"/>
    <cellStyle name="Output 4 11" xfId="9274"/>
    <cellStyle name="Output 4 12" xfId="9275"/>
    <cellStyle name="Output 4 13" xfId="9276"/>
    <cellStyle name="Output 4 14" xfId="9277"/>
    <cellStyle name="Output 4 15" xfId="9278"/>
    <cellStyle name="Output 4 16" xfId="9279"/>
    <cellStyle name="Output 4 17" xfId="9280"/>
    <cellStyle name="Output 4 18" xfId="12354"/>
    <cellStyle name="Output 4 19" xfId="13668"/>
    <cellStyle name="Output 4 2" xfId="3032"/>
    <cellStyle name="Output 4 2 10" xfId="9282"/>
    <cellStyle name="Output 4 2 11" xfId="9283"/>
    <cellStyle name="Output 4 2 12" xfId="9284"/>
    <cellStyle name="Output 4 2 13" xfId="9285"/>
    <cellStyle name="Output 4 2 14" xfId="12361"/>
    <cellStyle name="Output 4 2 15" xfId="13677"/>
    <cellStyle name="Output 4 2 16" xfId="14957"/>
    <cellStyle name="Output 4 2 17" xfId="16208"/>
    <cellStyle name="Output 4 2 18" xfId="17421"/>
    <cellStyle name="Output 4 2 19" xfId="18559"/>
    <cellStyle name="Output 4 2 2" xfId="9281"/>
    <cellStyle name="Output 4 2 20" xfId="19591"/>
    <cellStyle name="Output 4 2 21" xfId="20510"/>
    <cellStyle name="Output 4 2 22" xfId="21276"/>
    <cellStyle name="Output 4 2 23" xfId="21816"/>
    <cellStyle name="Output 4 2 24" xfId="32066"/>
    <cellStyle name="Output 4 2 3" xfId="9287"/>
    <cellStyle name="Output 4 2 4" xfId="9288"/>
    <cellStyle name="Output 4 2 5" xfId="9289"/>
    <cellStyle name="Output 4 2 6" xfId="9290"/>
    <cellStyle name="Output 4 2 7" xfId="9291"/>
    <cellStyle name="Output 4 2 8" xfId="9292"/>
    <cellStyle name="Output 4 2 9" xfId="9293"/>
    <cellStyle name="Output 4 2_Pricing" xfId="9294"/>
    <cellStyle name="Output 4 20" xfId="14950"/>
    <cellStyle name="Output 4 21" xfId="16201"/>
    <cellStyle name="Output 4 22" xfId="17415"/>
    <cellStyle name="Output 4 23" xfId="18551"/>
    <cellStyle name="Output 4 24" xfId="19590"/>
    <cellStyle name="Output 4 25" xfId="20504"/>
    <cellStyle name="Output 4 26" xfId="21275"/>
    <cellStyle name="Output 4 27" xfId="21815"/>
    <cellStyle name="Output 4 28" xfId="32065"/>
    <cellStyle name="Output 4 3" xfId="3033"/>
    <cellStyle name="Output 4 3 10" xfId="20516"/>
    <cellStyle name="Output 4 3 11" xfId="21277"/>
    <cellStyle name="Output 4 3 12" xfId="21817"/>
    <cellStyle name="Output 4 3 13" xfId="32067"/>
    <cellStyle name="Output 4 3 2" xfId="9295"/>
    <cellStyle name="Output 4 3 3" xfId="12374"/>
    <cellStyle name="Output 4 3 4" xfId="13691"/>
    <cellStyle name="Output 4 3 5" xfId="14967"/>
    <cellStyle name="Output 4 3 6" xfId="16221"/>
    <cellStyle name="Output 4 3 7" xfId="17428"/>
    <cellStyle name="Output 4 3 8" xfId="18564"/>
    <cellStyle name="Output 4 3 9" xfId="19598"/>
    <cellStyle name="Output 4 4" xfId="3034"/>
    <cellStyle name="Output 4 4 10" xfId="20517"/>
    <cellStyle name="Output 4 4 11" xfId="21278"/>
    <cellStyle name="Output 4 4 12" xfId="21818"/>
    <cellStyle name="Output 4 4 13" xfId="32068"/>
    <cellStyle name="Output 4 4 2" xfId="9296"/>
    <cellStyle name="Output 4 4 3" xfId="12375"/>
    <cellStyle name="Output 4 4 4" xfId="13692"/>
    <cellStyle name="Output 4 4 5" xfId="14968"/>
    <cellStyle name="Output 4 4 6" xfId="16222"/>
    <cellStyle name="Output 4 4 7" xfId="17429"/>
    <cellStyle name="Output 4 4 8" xfId="18565"/>
    <cellStyle name="Output 4 4 9" xfId="19599"/>
    <cellStyle name="Output 4 5" xfId="3035"/>
    <cellStyle name="Output 4 5 10" xfId="20518"/>
    <cellStyle name="Output 4 5 11" xfId="21279"/>
    <cellStyle name="Output 4 5 12" xfId="21819"/>
    <cellStyle name="Output 4 5 13" xfId="32069"/>
    <cellStyle name="Output 4 5 2" xfId="9297"/>
    <cellStyle name="Output 4 5 3" xfId="12376"/>
    <cellStyle name="Output 4 5 4" xfId="13693"/>
    <cellStyle name="Output 4 5 5" xfId="14969"/>
    <cellStyle name="Output 4 5 6" xfId="16223"/>
    <cellStyle name="Output 4 5 7" xfId="17430"/>
    <cellStyle name="Output 4 5 8" xfId="18566"/>
    <cellStyle name="Output 4 5 9" xfId="19600"/>
    <cellStyle name="Output 4 6" xfId="3036"/>
    <cellStyle name="Output 4 6 10" xfId="20519"/>
    <cellStyle name="Output 4 6 11" xfId="21280"/>
    <cellStyle name="Output 4 6 12" xfId="21820"/>
    <cellStyle name="Output 4 6 13" xfId="32070"/>
    <cellStyle name="Output 4 6 2" xfId="9298"/>
    <cellStyle name="Output 4 6 3" xfId="12377"/>
    <cellStyle name="Output 4 6 4" xfId="13694"/>
    <cellStyle name="Output 4 6 5" xfId="14970"/>
    <cellStyle name="Output 4 6 6" xfId="16224"/>
    <cellStyle name="Output 4 6 7" xfId="17431"/>
    <cellStyle name="Output 4 6 8" xfId="18567"/>
    <cellStyle name="Output 4 6 9" xfId="19601"/>
    <cellStyle name="Output 4 7" xfId="9272"/>
    <cellStyle name="Output 4 8" xfId="9300"/>
    <cellStyle name="Output 4 9" xfId="9301"/>
    <cellStyle name="Output 5" xfId="3037"/>
    <cellStyle name="Output 5 10" xfId="9303"/>
    <cellStyle name="Output 5 11" xfId="9304"/>
    <cellStyle name="Output 5 12" xfId="9305"/>
    <cellStyle name="Output 5 13" xfId="9306"/>
    <cellStyle name="Output 5 14" xfId="9307"/>
    <cellStyle name="Output 5 15" xfId="9308"/>
    <cellStyle name="Output 5 16" xfId="9309"/>
    <cellStyle name="Output 5 17" xfId="12381"/>
    <cellStyle name="Output 5 18" xfId="13698"/>
    <cellStyle name="Output 5 19" xfId="14974"/>
    <cellStyle name="Output 5 2" xfId="3038"/>
    <cellStyle name="Output 5 2 10" xfId="20522"/>
    <cellStyle name="Output 5 2 11" xfId="21282"/>
    <cellStyle name="Output 5 2 12" xfId="21822"/>
    <cellStyle name="Output 5 2 13" xfId="32072"/>
    <cellStyle name="Output 5 2 2" xfId="9310"/>
    <cellStyle name="Output 5 2 3" xfId="12389"/>
    <cellStyle name="Output 5 2 4" xfId="13706"/>
    <cellStyle name="Output 5 2 5" xfId="14980"/>
    <cellStyle name="Output 5 2 6" xfId="16236"/>
    <cellStyle name="Output 5 2 7" xfId="17439"/>
    <cellStyle name="Output 5 2 8" xfId="18578"/>
    <cellStyle name="Output 5 2 9" xfId="19607"/>
    <cellStyle name="Output 5 20" xfId="16228"/>
    <cellStyle name="Output 5 21" xfId="17435"/>
    <cellStyle name="Output 5 22" xfId="18570"/>
    <cellStyle name="Output 5 23" xfId="19602"/>
    <cellStyle name="Output 5 24" xfId="20520"/>
    <cellStyle name="Output 5 25" xfId="21281"/>
    <cellStyle name="Output 5 26" xfId="21821"/>
    <cellStyle name="Output 5 27" xfId="32071"/>
    <cellStyle name="Output 5 3" xfId="3039"/>
    <cellStyle name="Output 5 3 10" xfId="20523"/>
    <cellStyle name="Output 5 3 11" xfId="21283"/>
    <cellStyle name="Output 5 3 12" xfId="21823"/>
    <cellStyle name="Output 5 3 13" xfId="32073"/>
    <cellStyle name="Output 5 3 2" xfId="9311"/>
    <cellStyle name="Output 5 3 3" xfId="12390"/>
    <cellStyle name="Output 5 3 4" xfId="13707"/>
    <cellStyle name="Output 5 3 5" xfId="14981"/>
    <cellStyle name="Output 5 3 6" xfId="16237"/>
    <cellStyle name="Output 5 3 7" xfId="17440"/>
    <cellStyle name="Output 5 3 8" xfId="18579"/>
    <cellStyle name="Output 5 3 9" xfId="19608"/>
    <cellStyle name="Output 5 4" xfId="3040"/>
    <cellStyle name="Output 5 4 10" xfId="20524"/>
    <cellStyle name="Output 5 4 11" xfId="21284"/>
    <cellStyle name="Output 5 4 12" xfId="21824"/>
    <cellStyle name="Output 5 4 13" xfId="32074"/>
    <cellStyle name="Output 5 4 2" xfId="9312"/>
    <cellStyle name="Output 5 4 3" xfId="12391"/>
    <cellStyle name="Output 5 4 4" xfId="13708"/>
    <cellStyle name="Output 5 4 5" xfId="14982"/>
    <cellStyle name="Output 5 4 6" xfId="16238"/>
    <cellStyle name="Output 5 4 7" xfId="17441"/>
    <cellStyle name="Output 5 4 8" xfId="18580"/>
    <cellStyle name="Output 5 4 9" xfId="19609"/>
    <cellStyle name="Output 5 5" xfId="3041"/>
    <cellStyle name="Output 5 5 10" xfId="20525"/>
    <cellStyle name="Output 5 5 11" xfId="21285"/>
    <cellStyle name="Output 5 5 12" xfId="21825"/>
    <cellStyle name="Output 5 5 13" xfId="32075"/>
    <cellStyle name="Output 5 5 2" xfId="9313"/>
    <cellStyle name="Output 5 5 3" xfId="12392"/>
    <cellStyle name="Output 5 5 4" xfId="13709"/>
    <cellStyle name="Output 5 5 5" xfId="14983"/>
    <cellStyle name="Output 5 5 6" xfId="16239"/>
    <cellStyle name="Output 5 5 7" xfId="17442"/>
    <cellStyle name="Output 5 5 8" xfId="18581"/>
    <cellStyle name="Output 5 5 9" xfId="19610"/>
    <cellStyle name="Output 5 6" xfId="9302"/>
    <cellStyle name="Output 5 7" xfId="9315"/>
    <cellStyle name="Output 5 8" xfId="9316"/>
    <cellStyle name="Output 5 9" xfId="9317"/>
    <cellStyle name="Output 6" xfId="3042"/>
    <cellStyle name="Output 6 10" xfId="9319"/>
    <cellStyle name="Output 6 11" xfId="9320"/>
    <cellStyle name="Output 6 12" xfId="9321"/>
    <cellStyle name="Output 6 13" xfId="9322"/>
    <cellStyle name="Output 6 14" xfId="9323"/>
    <cellStyle name="Output 6 15" xfId="9324"/>
    <cellStyle name="Output 6 16" xfId="9325"/>
    <cellStyle name="Output 6 17" xfId="12397"/>
    <cellStyle name="Output 6 18" xfId="13714"/>
    <cellStyle name="Output 6 19" xfId="14986"/>
    <cellStyle name="Output 6 2" xfId="3043"/>
    <cellStyle name="Output 6 2 10" xfId="20533"/>
    <cellStyle name="Output 6 2 11" xfId="21287"/>
    <cellStyle name="Output 6 2 12" xfId="21827"/>
    <cellStyle name="Output 6 2 13" xfId="32077"/>
    <cellStyle name="Output 6 2 2" xfId="9326"/>
    <cellStyle name="Output 6 2 3" xfId="12405"/>
    <cellStyle name="Output 6 2 4" xfId="13722"/>
    <cellStyle name="Output 6 2 5" xfId="14994"/>
    <cellStyle name="Output 6 2 6" xfId="16252"/>
    <cellStyle name="Output 6 2 7" xfId="17455"/>
    <cellStyle name="Output 6 2 8" xfId="18594"/>
    <cellStyle name="Output 6 2 9" xfId="19615"/>
    <cellStyle name="Output 6 20" xfId="16244"/>
    <cellStyle name="Output 6 21" xfId="17447"/>
    <cellStyle name="Output 6 22" xfId="18586"/>
    <cellStyle name="Output 6 23" xfId="19612"/>
    <cellStyle name="Output 6 24" xfId="20529"/>
    <cellStyle name="Output 6 25" xfId="21286"/>
    <cellStyle name="Output 6 26" xfId="21826"/>
    <cellStyle name="Output 6 27" xfId="32076"/>
    <cellStyle name="Output 6 3" xfId="3044"/>
    <cellStyle name="Output 6 3 10" xfId="20534"/>
    <cellStyle name="Output 6 3 11" xfId="21288"/>
    <cellStyle name="Output 6 3 12" xfId="21828"/>
    <cellStyle name="Output 6 3 13" xfId="32078"/>
    <cellStyle name="Output 6 3 2" xfId="9327"/>
    <cellStyle name="Output 6 3 3" xfId="12406"/>
    <cellStyle name="Output 6 3 4" xfId="13723"/>
    <cellStyle name="Output 6 3 5" xfId="14995"/>
    <cellStyle name="Output 6 3 6" xfId="16253"/>
    <cellStyle name="Output 6 3 7" xfId="17456"/>
    <cellStyle name="Output 6 3 8" xfId="18595"/>
    <cellStyle name="Output 6 3 9" xfId="19616"/>
    <cellStyle name="Output 6 4" xfId="3045"/>
    <cellStyle name="Output 6 4 10" xfId="20535"/>
    <cellStyle name="Output 6 4 11" xfId="21289"/>
    <cellStyle name="Output 6 4 12" xfId="21829"/>
    <cellStyle name="Output 6 4 13" xfId="32079"/>
    <cellStyle name="Output 6 4 2" xfId="9328"/>
    <cellStyle name="Output 6 4 3" xfId="12407"/>
    <cellStyle name="Output 6 4 4" xfId="13724"/>
    <cellStyle name="Output 6 4 5" xfId="14996"/>
    <cellStyle name="Output 6 4 6" xfId="16254"/>
    <cellStyle name="Output 6 4 7" xfId="17457"/>
    <cellStyle name="Output 6 4 8" xfId="18596"/>
    <cellStyle name="Output 6 4 9" xfId="19617"/>
    <cellStyle name="Output 6 5" xfId="3046"/>
    <cellStyle name="Output 6 5 10" xfId="20536"/>
    <cellStyle name="Output 6 5 11" xfId="21290"/>
    <cellStyle name="Output 6 5 12" xfId="21830"/>
    <cellStyle name="Output 6 5 13" xfId="32080"/>
    <cellStyle name="Output 6 5 2" xfId="9329"/>
    <cellStyle name="Output 6 5 3" xfId="12408"/>
    <cellStyle name="Output 6 5 4" xfId="13725"/>
    <cellStyle name="Output 6 5 5" xfId="14997"/>
    <cellStyle name="Output 6 5 6" xfId="16255"/>
    <cellStyle name="Output 6 5 7" xfId="17458"/>
    <cellStyle name="Output 6 5 8" xfId="18597"/>
    <cellStyle name="Output 6 5 9" xfId="19618"/>
    <cellStyle name="Output 6 6" xfId="9318"/>
    <cellStyle name="Output 6 7" xfId="9331"/>
    <cellStyle name="Output 6 8" xfId="9332"/>
    <cellStyle name="Output 6 9" xfId="9333"/>
    <cellStyle name="Output 7" xfId="3047"/>
    <cellStyle name="Output 7 10" xfId="20541"/>
    <cellStyle name="Output 7 11" xfId="21291"/>
    <cellStyle name="Output 7 12" xfId="21831"/>
    <cellStyle name="Output 7 13" xfId="32081"/>
    <cellStyle name="Output 7 2" xfId="9334"/>
    <cellStyle name="Output 7 3" xfId="12413"/>
    <cellStyle name="Output 7 4" xfId="13729"/>
    <cellStyle name="Output 7 5" xfId="15002"/>
    <cellStyle name="Output 7 6" xfId="16260"/>
    <cellStyle name="Output 7 7" xfId="17463"/>
    <cellStyle name="Output 7 8" xfId="18602"/>
    <cellStyle name="Output 7 9" xfId="19622"/>
    <cellStyle name="Output 8" xfId="3048"/>
    <cellStyle name="Output 8 10" xfId="20542"/>
    <cellStyle name="Output 8 11" xfId="21292"/>
    <cellStyle name="Output 8 12" xfId="21832"/>
    <cellStyle name="Output 8 13" xfId="32082"/>
    <cellStyle name="Output 8 2" xfId="9335"/>
    <cellStyle name="Output 8 3" xfId="12414"/>
    <cellStyle name="Output 8 4" xfId="13730"/>
    <cellStyle name="Output 8 5" xfId="15003"/>
    <cellStyle name="Output 8 6" xfId="16261"/>
    <cellStyle name="Output 8 7" xfId="17464"/>
    <cellStyle name="Output 8 8" xfId="18603"/>
    <cellStyle name="Output 8 9" xfId="19623"/>
    <cellStyle name="Output 9" xfId="3049"/>
    <cellStyle name="Output 9 10" xfId="20543"/>
    <cellStyle name="Output 9 11" xfId="21293"/>
    <cellStyle name="Output 9 12" xfId="21833"/>
    <cellStyle name="Output 9 13" xfId="32083"/>
    <cellStyle name="Output 9 2" xfId="9336"/>
    <cellStyle name="Output 9 3" xfId="12415"/>
    <cellStyle name="Output 9 4" xfId="13731"/>
    <cellStyle name="Output 9 5" xfId="15004"/>
    <cellStyle name="Output 9 6" xfId="16262"/>
    <cellStyle name="Output 9 7" xfId="17465"/>
    <cellStyle name="Output 9 8" xfId="18604"/>
    <cellStyle name="Output 9 9" xfId="19624"/>
    <cellStyle name="Percent" xfId="3050" builtinId="5"/>
    <cellStyle name="Percent 10" xfId="9337"/>
    <cellStyle name="Percent 11" xfId="9338"/>
    <cellStyle name="Percent 12" xfId="9339"/>
    <cellStyle name="Percent 2" xfId="22004"/>
    <cellStyle name="Percent 2 2" xfId="22665"/>
    <cellStyle name="Percent 2 3" xfId="24742"/>
    <cellStyle name="Percent 3" xfId="31982"/>
    <cellStyle name="Percent 4" xfId="31988"/>
    <cellStyle name="Percent 4 10" xfId="9340"/>
    <cellStyle name="Percent 4 11" xfId="9341"/>
    <cellStyle name="Percent 4 12" xfId="9342"/>
    <cellStyle name="Percent 4 13" xfId="9343"/>
    <cellStyle name="Percent 4 14" xfId="9344"/>
    <cellStyle name="Percent 4 15" xfId="9345"/>
    <cellStyle name="Percent 4 16" xfId="9346"/>
    <cellStyle name="Percent 4 2" xfId="3051"/>
    <cellStyle name="Percent 4 2 10" xfId="20554"/>
    <cellStyle name="Percent 4 2 11" xfId="21295"/>
    <cellStyle name="Percent 4 2 12" xfId="21834"/>
    <cellStyle name="Percent 4 2 2" xfId="9347"/>
    <cellStyle name="Percent 4 2 3" xfId="12426"/>
    <cellStyle name="Percent 4 2 4" xfId="13742"/>
    <cellStyle name="Percent 4 2 5" xfId="15015"/>
    <cellStyle name="Percent 4 2 6" xfId="16273"/>
    <cellStyle name="Percent 4 2 7" xfId="17473"/>
    <cellStyle name="Percent 4 2 8" xfId="18615"/>
    <cellStyle name="Percent 4 2 9" xfId="19632"/>
    <cellStyle name="Percent 4 3" xfId="3052"/>
    <cellStyle name="Percent 4 3 10" xfId="20555"/>
    <cellStyle name="Percent 4 3 11" xfId="21296"/>
    <cellStyle name="Percent 4 3 12" xfId="21835"/>
    <cellStyle name="Percent 4 3 2" xfId="9348"/>
    <cellStyle name="Percent 4 3 3" xfId="12427"/>
    <cellStyle name="Percent 4 3 4" xfId="13743"/>
    <cellStyle name="Percent 4 3 5" xfId="15016"/>
    <cellStyle name="Percent 4 3 6" xfId="16274"/>
    <cellStyle name="Percent 4 3 7" xfId="17474"/>
    <cellStyle name="Percent 4 3 8" xfId="18616"/>
    <cellStyle name="Percent 4 3 9" xfId="19633"/>
    <cellStyle name="Percent 4 4" xfId="3053"/>
    <cellStyle name="Percent 4 4 10" xfId="20556"/>
    <cellStyle name="Percent 4 4 11" xfId="21297"/>
    <cellStyle name="Percent 4 4 12" xfId="21836"/>
    <cellStyle name="Percent 4 4 2" xfId="9349"/>
    <cellStyle name="Percent 4 4 3" xfId="12428"/>
    <cellStyle name="Percent 4 4 4" xfId="13744"/>
    <cellStyle name="Percent 4 4 5" xfId="15017"/>
    <cellStyle name="Percent 4 4 6" xfId="16275"/>
    <cellStyle name="Percent 4 4 7" xfId="17475"/>
    <cellStyle name="Percent 4 4 8" xfId="18617"/>
    <cellStyle name="Percent 4 4 9" xfId="19634"/>
    <cellStyle name="Percent 4 5" xfId="3054"/>
    <cellStyle name="Percent 4 5 10" xfId="20557"/>
    <cellStyle name="Percent 4 5 11" xfId="21298"/>
    <cellStyle name="Percent 4 5 12" xfId="21837"/>
    <cellStyle name="Percent 4 5 2" xfId="9350"/>
    <cellStyle name="Percent 4 5 3" xfId="12429"/>
    <cellStyle name="Percent 4 5 4" xfId="13745"/>
    <cellStyle name="Percent 4 5 5" xfId="15018"/>
    <cellStyle name="Percent 4 5 6" xfId="16276"/>
    <cellStyle name="Percent 4 5 7" xfId="17476"/>
    <cellStyle name="Percent 4 5 8" xfId="18618"/>
    <cellStyle name="Percent 4 5 9" xfId="19635"/>
    <cellStyle name="Percent 4 6" xfId="9351"/>
    <cellStyle name="Percent 4 7" xfId="9352"/>
    <cellStyle name="Percent 4 8" xfId="9353"/>
    <cellStyle name="Percent 4 9" xfId="9354"/>
    <cellStyle name="Percent 5" xfId="31985"/>
    <cellStyle name="Percent 5 10" xfId="9355"/>
    <cellStyle name="Percent 5 11" xfId="9356"/>
    <cellStyle name="Percent 5 12" xfId="9357"/>
    <cellStyle name="Percent 5 13" xfId="9358"/>
    <cellStyle name="Percent 5 14" xfId="9359"/>
    <cellStyle name="Percent 5 15" xfId="9360"/>
    <cellStyle name="Percent 5 16" xfId="9361"/>
    <cellStyle name="Percent 5 2" xfId="3055"/>
    <cellStyle name="Percent 5 2 10" xfId="20560"/>
    <cellStyle name="Percent 5 2 11" xfId="21299"/>
    <cellStyle name="Percent 5 2 12" xfId="21838"/>
    <cellStyle name="Percent 5 2 2" xfId="9362"/>
    <cellStyle name="Percent 5 2 3" xfId="12441"/>
    <cellStyle name="Percent 5 2 4" xfId="13757"/>
    <cellStyle name="Percent 5 2 5" xfId="15030"/>
    <cellStyle name="Percent 5 2 6" xfId="16288"/>
    <cellStyle name="Percent 5 2 7" xfId="17484"/>
    <cellStyle name="Percent 5 2 8" xfId="18630"/>
    <cellStyle name="Percent 5 2 9" xfId="19646"/>
    <cellStyle name="Percent 5 3" xfId="3056"/>
    <cellStyle name="Percent 5 3 10" xfId="20561"/>
    <cellStyle name="Percent 5 3 11" xfId="21300"/>
    <cellStyle name="Percent 5 3 12" xfId="21839"/>
    <cellStyle name="Percent 5 3 2" xfId="9363"/>
    <cellStyle name="Percent 5 3 3" xfId="12442"/>
    <cellStyle name="Percent 5 3 4" xfId="13758"/>
    <cellStyle name="Percent 5 3 5" xfId="15031"/>
    <cellStyle name="Percent 5 3 6" xfId="16289"/>
    <cellStyle name="Percent 5 3 7" xfId="17485"/>
    <cellStyle name="Percent 5 3 8" xfId="18631"/>
    <cellStyle name="Percent 5 3 9" xfId="19647"/>
    <cellStyle name="Percent 5 4" xfId="3057"/>
    <cellStyle name="Percent 5 4 10" xfId="20562"/>
    <cellStyle name="Percent 5 4 11" xfId="21301"/>
    <cellStyle name="Percent 5 4 12" xfId="21840"/>
    <cellStyle name="Percent 5 4 2" xfId="9364"/>
    <cellStyle name="Percent 5 4 3" xfId="12443"/>
    <cellStyle name="Percent 5 4 4" xfId="13759"/>
    <cellStyle name="Percent 5 4 5" xfId="15032"/>
    <cellStyle name="Percent 5 4 6" xfId="16290"/>
    <cellStyle name="Percent 5 4 7" xfId="17486"/>
    <cellStyle name="Percent 5 4 8" xfId="18632"/>
    <cellStyle name="Percent 5 4 9" xfId="19648"/>
    <cellStyle name="Percent 5 5" xfId="3058"/>
    <cellStyle name="Percent 5 5 10" xfId="20563"/>
    <cellStyle name="Percent 5 5 11" xfId="21302"/>
    <cellStyle name="Percent 5 5 12" xfId="21841"/>
    <cellStyle name="Percent 5 5 2" xfId="9365"/>
    <cellStyle name="Percent 5 5 3" xfId="12444"/>
    <cellStyle name="Percent 5 5 4" xfId="13760"/>
    <cellStyle name="Percent 5 5 5" xfId="15033"/>
    <cellStyle name="Percent 5 5 6" xfId="16291"/>
    <cellStyle name="Percent 5 5 7" xfId="17487"/>
    <cellStyle name="Percent 5 5 8" xfId="18633"/>
    <cellStyle name="Percent 5 5 9" xfId="19649"/>
    <cellStyle name="Percent 5 6" xfId="9366"/>
    <cellStyle name="Percent 5 7" xfId="9367"/>
    <cellStyle name="Percent 5 8" xfId="9368"/>
    <cellStyle name="Percent 5 9" xfId="9369"/>
    <cellStyle name="Percent 6" xfId="32084"/>
    <cellStyle name="Percent 6 10" xfId="9370"/>
    <cellStyle name="Percent 6 11" xfId="9371"/>
    <cellStyle name="Percent 6 12" xfId="9372"/>
    <cellStyle name="Percent 6 13" xfId="9373"/>
    <cellStyle name="Percent 6 14" xfId="9374"/>
    <cellStyle name="Percent 6 15" xfId="9375"/>
    <cellStyle name="Percent 6 16" xfId="9376"/>
    <cellStyle name="Percent 6 2" xfId="3059"/>
    <cellStyle name="Percent 6 2 10" xfId="20573"/>
    <cellStyle name="Percent 6 2 11" xfId="21303"/>
    <cellStyle name="Percent 6 2 12" xfId="21842"/>
    <cellStyle name="Percent 6 2 2" xfId="9377"/>
    <cellStyle name="Percent 6 2 3" xfId="12456"/>
    <cellStyle name="Percent 6 2 4" xfId="13771"/>
    <cellStyle name="Percent 6 2 5" xfId="15042"/>
    <cellStyle name="Percent 6 2 6" xfId="16301"/>
    <cellStyle name="Percent 6 2 7" xfId="17499"/>
    <cellStyle name="Percent 6 2 8" xfId="18642"/>
    <cellStyle name="Percent 6 2 9" xfId="19651"/>
    <cellStyle name="Percent 6 3" xfId="3060"/>
    <cellStyle name="Percent 6 3 10" xfId="20574"/>
    <cellStyle name="Percent 6 3 11" xfId="21304"/>
    <cellStyle name="Percent 6 3 12" xfId="21843"/>
    <cellStyle name="Percent 6 3 2" xfId="9378"/>
    <cellStyle name="Percent 6 3 3" xfId="12457"/>
    <cellStyle name="Percent 6 3 4" xfId="13772"/>
    <cellStyle name="Percent 6 3 5" xfId="15043"/>
    <cellStyle name="Percent 6 3 6" xfId="16302"/>
    <cellStyle name="Percent 6 3 7" xfId="17500"/>
    <cellStyle name="Percent 6 3 8" xfId="18643"/>
    <cellStyle name="Percent 6 3 9" xfId="19652"/>
    <cellStyle name="Percent 6 4" xfId="3061"/>
    <cellStyle name="Percent 6 4 10" xfId="20575"/>
    <cellStyle name="Percent 6 4 11" xfId="21305"/>
    <cellStyle name="Percent 6 4 12" xfId="21844"/>
    <cellStyle name="Percent 6 4 2" xfId="9379"/>
    <cellStyle name="Percent 6 4 3" xfId="12458"/>
    <cellStyle name="Percent 6 4 4" xfId="13773"/>
    <cellStyle name="Percent 6 4 5" xfId="15044"/>
    <cellStyle name="Percent 6 4 6" xfId="16303"/>
    <cellStyle name="Percent 6 4 7" xfId="17501"/>
    <cellStyle name="Percent 6 4 8" xfId="18644"/>
    <cellStyle name="Percent 6 4 9" xfId="19653"/>
    <cellStyle name="Percent 6 5" xfId="3062"/>
    <cellStyle name="Percent 6 5 10" xfId="20576"/>
    <cellStyle name="Percent 6 5 11" xfId="21306"/>
    <cellStyle name="Percent 6 5 12" xfId="21845"/>
    <cellStyle name="Percent 6 5 2" xfId="9380"/>
    <cellStyle name="Percent 6 5 3" xfId="12459"/>
    <cellStyle name="Percent 6 5 4" xfId="13774"/>
    <cellStyle name="Percent 6 5 5" xfId="15045"/>
    <cellStyle name="Percent 6 5 6" xfId="16304"/>
    <cellStyle name="Percent 6 5 7" xfId="17502"/>
    <cellStyle name="Percent 6 5 8" xfId="18645"/>
    <cellStyle name="Percent 6 5 9" xfId="19654"/>
    <cellStyle name="Percent 6 6" xfId="9381"/>
    <cellStyle name="Percent 6 7" xfId="9382"/>
    <cellStyle name="Percent 6 8" xfId="9383"/>
    <cellStyle name="Percent 6 9" xfId="9384"/>
    <cellStyle name="Percent 7" xfId="9385"/>
    <cellStyle name="Percent 8" xfId="9386"/>
    <cellStyle name="Percent 9" xfId="9387"/>
    <cellStyle name="Title" xfId="31989" builtinId="15" customBuiltin="1"/>
    <cellStyle name="Title 10" xfId="3063"/>
    <cellStyle name="Title 10 10" xfId="20584"/>
    <cellStyle name="Title 10 11" xfId="21307"/>
    <cellStyle name="Title 10 12" xfId="21846"/>
    <cellStyle name="Title 10 2" xfId="9388"/>
    <cellStyle name="Title 10 3" xfId="12467"/>
    <cellStyle name="Title 10 4" xfId="13782"/>
    <cellStyle name="Title 10 5" xfId="15053"/>
    <cellStyle name="Title 10 6" xfId="16312"/>
    <cellStyle name="Title 10 7" xfId="17506"/>
    <cellStyle name="Title 10 8" xfId="18650"/>
    <cellStyle name="Title 10 9" xfId="19662"/>
    <cellStyle name="Title 11" xfId="3064"/>
    <cellStyle name="Title 11 10" xfId="20585"/>
    <cellStyle name="Title 11 11" xfId="21308"/>
    <cellStyle name="Title 11 12" xfId="21847"/>
    <cellStyle name="Title 11 2" xfId="9389"/>
    <cellStyle name="Title 11 3" xfId="12468"/>
    <cellStyle name="Title 11 4" xfId="13783"/>
    <cellStyle name="Title 11 5" xfId="15054"/>
    <cellStyle name="Title 11 6" xfId="16313"/>
    <cellStyle name="Title 11 7" xfId="17507"/>
    <cellStyle name="Title 11 8" xfId="18651"/>
    <cellStyle name="Title 11 9" xfId="19663"/>
    <cellStyle name="Title 12" xfId="3065"/>
    <cellStyle name="Title 12 10" xfId="20586"/>
    <cellStyle name="Title 12 11" xfId="21309"/>
    <cellStyle name="Title 12 12" xfId="21848"/>
    <cellStyle name="Title 12 2" xfId="9390"/>
    <cellStyle name="Title 12 3" xfId="12469"/>
    <cellStyle name="Title 12 4" xfId="13784"/>
    <cellStyle name="Title 12 5" xfId="15055"/>
    <cellStyle name="Title 12 6" xfId="16314"/>
    <cellStyle name="Title 12 7" xfId="17508"/>
    <cellStyle name="Title 12 8" xfId="18652"/>
    <cellStyle name="Title 12 9" xfId="19664"/>
    <cellStyle name="Title 13" xfId="3066"/>
    <cellStyle name="Title 13 10" xfId="20587"/>
    <cellStyle name="Title 13 11" xfId="21310"/>
    <cellStyle name="Title 13 12" xfId="21849"/>
    <cellStyle name="Title 13 2" xfId="9391"/>
    <cellStyle name="Title 13 3" xfId="12470"/>
    <cellStyle name="Title 13 4" xfId="13785"/>
    <cellStyle name="Title 13 5" xfId="15056"/>
    <cellStyle name="Title 13 6" xfId="16315"/>
    <cellStyle name="Title 13 7" xfId="17509"/>
    <cellStyle name="Title 13 8" xfId="18653"/>
    <cellStyle name="Title 13 9" xfId="19665"/>
    <cellStyle name="Title 14" xfId="3067"/>
    <cellStyle name="Title 14 10" xfId="20588"/>
    <cellStyle name="Title 14 11" xfId="21311"/>
    <cellStyle name="Title 14 12" xfId="21850"/>
    <cellStyle name="Title 14 2" xfId="9392"/>
    <cellStyle name="Title 14 3" xfId="12471"/>
    <cellStyle name="Title 14 4" xfId="13786"/>
    <cellStyle name="Title 14 5" xfId="15057"/>
    <cellStyle name="Title 14 6" xfId="16316"/>
    <cellStyle name="Title 14 7" xfId="17510"/>
    <cellStyle name="Title 14 8" xfId="18654"/>
    <cellStyle name="Title 14 9" xfId="19666"/>
    <cellStyle name="Title 15" xfId="3068"/>
    <cellStyle name="Title 15 10" xfId="20589"/>
    <cellStyle name="Title 15 11" xfId="21312"/>
    <cellStyle name="Title 15 12" xfId="21851"/>
    <cellStyle name="Title 15 2" xfId="9393"/>
    <cellStyle name="Title 15 3" xfId="12472"/>
    <cellStyle name="Title 15 4" xfId="13787"/>
    <cellStyle name="Title 15 5" xfId="15058"/>
    <cellStyle name="Title 15 6" xfId="16317"/>
    <cellStyle name="Title 15 7" xfId="17511"/>
    <cellStyle name="Title 15 8" xfId="18655"/>
    <cellStyle name="Title 15 9" xfId="19667"/>
    <cellStyle name="Title 16" xfId="3069"/>
    <cellStyle name="Title 16 10" xfId="20590"/>
    <cellStyle name="Title 16 11" xfId="21313"/>
    <cellStyle name="Title 16 12" xfId="21852"/>
    <cellStyle name="Title 16 2" xfId="9394"/>
    <cellStyle name="Title 16 3" xfId="12473"/>
    <cellStyle name="Title 16 4" xfId="13788"/>
    <cellStyle name="Title 16 5" xfId="15059"/>
    <cellStyle name="Title 16 6" xfId="16318"/>
    <cellStyle name="Title 16 7" xfId="17512"/>
    <cellStyle name="Title 16 8" xfId="18656"/>
    <cellStyle name="Title 16 9" xfId="19668"/>
    <cellStyle name="Title 17" xfId="3070"/>
    <cellStyle name="Title 17 10" xfId="20591"/>
    <cellStyle name="Title 17 11" xfId="21314"/>
    <cellStyle name="Title 17 12" xfId="21853"/>
    <cellStyle name="Title 17 2" xfId="9395"/>
    <cellStyle name="Title 17 3" xfId="12474"/>
    <cellStyle name="Title 17 4" xfId="13789"/>
    <cellStyle name="Title 17 5" xfId="15060"/>
    <cellStyle name="Title 17 6" xfId="16319"/>
    <cellStyle name="Title 17 7" xfId="17513"/>
    <cellStyle name="Title 17 8" xfId="18657"/>
    <cellStyle name="Title 17 9" xfId="19669"/>
    <cellStyle name="Title 18" xfId="3071"/>
    <cellStyle name="Title 18 10" xfId="20592"/>
    <cellStyle name="Title 18 11" xfId="21315"/>
    <cellStyle name="Title 18 12" xfId="21854"/>
    <cellStyle name="Title 18 2" xfId="9396"/>
    <cellStyle name="Title 18 3" xfId="12475"/>
    <cellStyle name="Title 18 4" xfId="13790"/>
    <cellStyle name="Title 18 5" xfId="15061"/>
    <cellStyle name="Title 18 6" xfId="16320"/>
    <cellStyle name="Title 18 7" xfId="17514"/>
    <cellStyle name="Title 18 8" xfId="18658"/>
    <cellStyle name="Title 18 9" xfId="19670"/>
    <cellStyle name="Title 19" xfId="3072"/>
    <cellStyle name="Title 19 10" xfId="20593"/>
    <cellStyle name="Title 19 11" xfId="21316"/>
    <cellStyle name="Title 19 12" xfId="21855"/>
    <cellStyle name="Title 19 2" xfId="9397"/>
    <cellStyle name="Title 19 3" xfId="12476"/>
    <cellStyle name="Title 19 4" xfId="13791"/>
    <cellStyle name="Title 19 5" xfId="15062"/>
    <cellStyle name="Title 19 6" xfId="16321"/>
    <cellStyle name="Title 19 7" xfId="17515"/>
    <cellStyle name="Title 19 8" xfId="18659"/>
    <cellStyle name="Title 19 9" xfId="19671"/>
    <cellStyle name="Title 2" xfId="3073"/>
    <cellStyle name="Title 2 10" xfId="9398"/>
    <cellStyle name="Title 2 11" xfId="9400"/>
    <cellStyle name="Title 2 12" xfId="9401"/>
    <cellStyle name="Title 2 13" xfId="9402"/>
    <cellStyle name="Title 2 14" xfId="9403"/>
    <cellStyle name="Title 2 15" xfId="9404"/>
    <cellStyle name="Title 2 16" xfId="9405"/>
    <cellStyle name="Title 2 17" xfId="9406"/>
    <cellStyle name="Title 2 18" xfId="9407"/>
    <cellStyle name="Title 2 19" xfId="9408"/>
    <cellStyle name="Title 2 2" xfId="3074"/>
    <cellStyle name="Title 2 2 10" xfId="9410"/>
    <cellStyle name="Title 2 2 11" xfId="9411"/>
    <cellStyle name="Title 2 2 12" xfId="9412"/>
    <cellStyle name="Title 2 2 13" xfId="9413"/>
    <cellStyle name="Title 2 2 14" xfId="12488"/>
    <cellStyle name="Title 2 2 15" xfId="13803"/>
    <cellStyle name="Title 2 2 16" xfId="15072"/>
    <cellStyle name="Title 2 2 17" xfId="16333"/>
    <cellStyle name="Title 2 2 18" xfId="17527"/>
    <cellStyle name="Title 2 2 19" xfId="18668"/>
    <cellStyle name="Title 2 2 2" xfId="9409"/>
    <cellStyle name="Title 2 2 20" xfId="19682"/>
    <cellStyle name="Title 2 2 21" xfId="20597"/>
    <cellStyle name="Title 2 2 22" xfId="21318"/>
    <cellStyle name="Title 2 2 23" xfId="21857"/>
    <cellStyle name="Title 2 2 3" xfId="9415"/>
    <cellStyle name="Title 2 2 4" xfId="9416"/>
    <cellStyle name="Title 2 2 5" xfId="9417"/>
    <cellStyle name="Title 2 2 6" xfId="9418"/>
    <cellStyle name="Title 2 2 7" xfId="9419"/>
    <cellStyle name="Title 2 2 8" xfId="9420"/>
    <cellStyle name="Title 2 2 9" xfId="9421"/>
    <cellStyle name="Title 2 2_Pricing" xfId="9422"/>
    <cellStyle name="Title 2 20" xfId="9423"/>
    <cellStyle name="Title 2 21" xfId="12477"/>
    <cellStyle name="Title 2 22" xfId="13792"/>
    <cellStyle name="Title 2 23" xfId="15063"/>
    <cellStyle name="Title 2 24" xfId="16322"/>
    <cellStyle name="Title 2 25" xfId="17516"/>
    <cellStyle name="Title 2 26" xfId="18660"/>
    <cellStyle name="Title 2 27" xfId="19672"/>
    <cellStyle name="Title 2 28" xfId="20594"/>
    <cellStyle name="Title 2 29" xfId="21317"/>
    <cellStyle name="Title 2 3" xfId="3075"/>
    <cellStyle name="Title 2 3 10" xfId="9425"/>
    <cellStyle name="Title 2 3 11" xfId="9426"/>
    <cellStyle name="Title 2 3 12" xfId="9427"/>
    <cellStyle name="Title 2 3 13" xfId="9428"/>
    <cellStyle name="Title 2 3 14" xfId="12503"/>
    <cellStyle name="Title 2 3 15" xfId="13817"/>
    <cellStyle name="Title 2 3 16" xfId="15085"/>
    <cellStyle name="Title 2 3 17" xfId="16342"/>
    <cellStyle name="Title 2 3 18" xfId="17542"/>
    <cellStyle name="Title 2 3 19" xfId="18676"/>
    <cellStyle name="Title 2 3 2" xfId="9424"/>
    <cellStyle name="Title 2 3 20" xfId="19688"/>
    <cellStyle name="Title 2 3 21" xfId="20603"/>
    <cellStyle name="Title 2 3 22" xfId="21319"/>
    <cellStyle name="Title 2 3 23" xfId="21858"/>
    <cellStyle name="Title 2 3 3" xfId="9430"/>
    <cellStyle name="Title 2 3 4" xfId="9431"/>
    <cellStyle name="Title 2 3 5" xfId="9432"/>
    <cellStyle name="Title 2 3 6" xfId="9433"/>
    <cellStyle name="Title 2 3 7" xfId="9434"/>
    <cellStyle name="Title 2 3 8" xfId="9435"/>
    <cellStyle name="Title 2 3 9" xfId="9436"/>
    <cellStyle name="Title 2 3_Pricing" xfId="9437"/>
    <cellStyle name="Title 2 30" xfId="21856"/>
    <cellStyle name="Title 2 4" xfId="3076"/>
    <cellStyle name="Title 2 4 10" xfId="9439"/>
    <cellStyle name="Title 2 4 11" xfId="9440"/>
    <cellStyle name="Title 2 4 12" xfId="9441"/>
    <cellStyle name="Title 2 4 13" xfId="9442"/>
    <cellStyle name="Title 2 4 14" xfId="12517"/>
    <cellStyle name="Title 2 4 15" xfId="13829"/>
    <cellStyle name="Title 2 4 16" xfId="15099"/>
    <cellStyle name="Title 2 4 17" xfId="16353"/>
    <cellStyle name="Title 2 4 18" xfId="17556"/>
    <cellStyle name="Title 2 4 19" xfId="18687"/>
    <cellStyle name="Title 2 4 2" xfId="9438"/>
    <cellStyle name="Title 2 4 20" xfId="19693"/>
    <cellStyle name="Title 2 4 21" xfId="20610"/>
    <cellStyle name="Title 2 4 22" xfId="21320"/>
    <cellStyle name="Title 2 4 23" xfId="21859"/>
    <cellStyle name="Title 2 4 3" xfId="9444"/>
    <cellStyle name="Title 2 4 4" xfId="9445"/>
    <cellStyle name="Title 2 4 5" xfId="9446"/>
    <cellStyle name="Title 2 4 6" xfId="9447"/>
    <cellStyle name="Title 2 4 7" xfId="9448"/>
    <cellStyle name="Title 2 4 8" xfId="9449"/>
    <cellStyle name="Title 2 4 9" xfId="9450"/>
    <cellStyle name="Title 2 4_Pricing" xfId="9451"/>
    <cellStyle name="Title 2 5" xfId="3077"/>
    <cellStyle name="Title 2 5 10" xfId="9453"/>
    <cellStyle name="Title 2 5 11" xfId="9454"/>
    <cellStyle name="Title 2 5 12" xfId="9455"/>
    <cellStyle name="Title 2 5 13" xfId="9456"/>
    <cellStyle name="Title 2 5 14" xfId="12531"/>
    <cellStyle name="Title 2 5 15" xfId="13843"/>
    <cellStyle name="Title 2 5 16" xfId="15113"/>
    <cellStyle name="Title 2 5 17" xfId="16367"/>
    <cellStyle name="Title 2 5 18" xfId="17562"/>
    <cellStyle name="Title 2 5 19" xfId="18694"/>
    <cellStyle name="Title 2 5 2" xfId="9452"/>
    <cellStyle name="Title 2 5 20" xfId="19698"/>
    <cellStyle name="Title 2 5 21" xfId="20616"/>
    <cellStyle name="Title 2 5 22" xfId="21322"/>
    <cellStyle name="Title 2 5 23" xfId="21860"/>
    <cellStyle name="Title 2 5 3" xfId="9458"/>
    <cellStyle name="Title 2 5 4" xfId="9459"/>
    <cellStyle name="Title 2 5 5" xfId="9460"/>
    <cellStyle name="Title 2 5 6" xfId="9461"/>
    <cellStyle name="Title 2 5 7" xfId="9462"/>
    <cellStyle name="Title 2 5 8" xfId="9463"/>
    <cellStyle name="Title 2 5 9" xfId="9464"/>
    <cellStyle name="Title 2 5_Pricing" xfId="9465"/>
    <cellStyle name="Title 2 6" xfId="3078"/>
    <cellStyle name="Title 2 6 10" xfId="20622"/>
    <cellStyle name="Title 2 6 11" xfId="21324"/>
    <cellStyle name="Title 2 6 12" xfId="21861"/>
    <cellStyle name="Title 2 6 2" xfId="9466"/>
    <cellStyle name="Title 2 6 3" xfId="12545"/>
    <cellStyle name="Title 2 6 4" xfId="13857"/>
    <cellStyle name="Title 2 6 5" xfId="15127"/>
    <cellStyle name="Title 2 6 6" xfId="16381"/>
    <cellStyle name="Title 2 6 7" xfId="17573"/>
    <cellStyle name="Title 2 6 8" xfId="18705"/>
    <cellStyle name="Title 2 6 9" xfId="19705"/>
    <cellStyle name="Title 2 7" xfId="3079"/>
    <cellStyle name="Title 2 7 10" xfId="20623"/>
    <cellStyle name="Title 2 7 11" xfId="21325"/>
    <cellStyle name="Title 2 7 12" xfId="21862"/>
    <cellStyle name="Title 2 7 2" xfId="9467"/>
    <cellStyle name="Title 2 7 3" xfId="12546"/>
    <cellStyle name="Title 2 7 4" xfId="13858"/>
    <cellStyle name="Title 2 7 5" xfId="15128"/>
    <cellStyle name="Title 2 7 6" xfId="16382"/>
    <cellStyle name="Title 2 7 7" xfId="17574"/>
    <cellStyle name="Title 2 7 8" xfId="18706"/>
    <cellStyle name="Title 2 7 9" xfId="19706"/>
    <cellStyle name="Title 2 8" xfId="3080"/>
    <cellStyle name="Title 2 8 10" xfId="20624"/>
    <cellStyle name="Title 2 8 11" xfId="21326"/>
    <cellStyle name="Title 2 8 12" xfId="21863"/>
    <cellStyle name="Title 2 8 2" xfId="9468"/>
    <cellStyle name="Title 2 8 3" xfId="12547"/>
    <cellStyle name="Title 2 8 4" xfId="13859"/>
    <cellStyle name="Title 2 8 5" xfId="15129"/>
    <cellStyle name="Title 2 8 6" xfId="16383"/>
    <cellStyle name="Title 2 8 7" xfId="17575"/>
    <cellStyle name="Title 2 8 8" xfId="18707"/>
    <cellStyle name="Title 2 8 9" xfId="19707"/>
    <cellStyle name="Title 2 9" xfId="3081"/>
    <cellStyle name="Title 2 9 10" xfId="20625"/>
    <cellStyle name="Title 2 9 11" xfId="21327"/>
    <cellStyle name="Title 2 9 12" xfId="21864"/>
    <cellStyle name="Title 2 9 2" xfId="9469"/>
    <cellStyle name="Title 2 9 3" xfId="12548"/>
    <cellStyle name="Title 2 9 4" xfId="13860"/>
    <cellStyle name="Title 2 9 5" xfId="15130"/>
    <cellStyle name="Title 2 9 6" xfId="16384"/>
    <cellStyle name="Title 2 9 7" xfId="17576"/>
    <cellStyle name="Title 2 9 8" xfId="18708"/>
    <cellStyle name="Title 2 9 9" xfId="19708"/>
    <cellStyle name="Title 20" xfId="3082"/>
    <cellStyle name="Title 20 10" xfId="20626"/>
    <cellStyle name="Title 20 11" xfId="21328"/>
    <cellStyle name="Title 20 12" xfId="21865"/>
    <cellStyle name="Title 20 2" xfId="9470"/>
    <cellStyle name="Title 20 3" xfId="12549"/>
    <cellStyle name="Title 20 4" xfId="13861"/>
    <cellStyle name="Title 20 5" xfId="15131"/>
    <cellStyle name="Title 20 6" xfId="16385"/>
    <cellStyle name="Title 20 7" xfId="17577"/>
    <cellStyle name="Title 20 8" xfId="18709"/>
    <cellStyle name="Title 20 9" xfId="19709"/>
    <cellStyle name="Title 21" xfId="3083"/>
    <cellStyle name="Title 21 10" xfId="20627"/>
    <cellStyle name="Title 21 11" xfId="21329"/>
    <cellStyle name="Title 21 12" xfId="21866"/>
    <cellStyle name="Title 21 2" xfId="9471"/>
    <cellStyle name="Title 21 3" xfId="12550"/>
    <cellStyle name="Title 21 4" xfId="13862"/>
    <cellStyle name="Title 21 5" xfId="15132"/>
    <cellStyle name="Title 21 6" xfId="16386"/>
    <cellStyle name="Title 21 7" xfId="17578"/>
    <cellStyle name="Title 21 8" xfId="18710"/>
    <cellStyle name="Title 21 9" xfId="19710"/>
    <cellStyle name="Title 22" xfId="3084"/>
    <cellStyle name="Title 22 10" xfId="20628"/>
    <cellStyle name="Title 22 11" xfId="21330"/>
    <cellStyle name="Title 22 12" xfId="21867"/>
    <cellStyle name="Title 22 2" xfId="9472"/>
    <cellStyle name="Title 22 3" xfId="12551"/>
    <cellStyle name="Title 22 4" xfId="13863"/>
    <cellStyle name="Title 22 5" xfId="15133"/>
    <cellStyle name="Title 22 6" xfId="16387"/>
    <cellStyle name="Title 22 7" xfId="17579"/>
    <cellStyle name="Title 22 8" xfId="18711"/>
    <cellStyle name="Title 22 9" xfId="19711"/>
    <cellStyle name="Title 23" xfId="3085"/>
    <cellStyle name="Title 23 10" xfId="20629"/>
    <cellStyle name="Title 23 11" xfId="21331"/>
    <cellStyle name="Title 23 12" xfId="21868"/>
    <cellStyle name="Title 23 2" xfId="9473"/>
    <cellStyle name="Title 23 3" xfId="12552"/>
    <cellStyle name="Title 23 4" xfId="13864"/>
    <cellStyle name="Title 23 5" xfId="15134"/>
    <cellStyle name="Title 23 6" xfId="16388"/>
    <cellStyle name="Title 23 7" xfId="17580"/>
    <cellStyle name="Title 23 8" xfId="18712"/>
    <cellStyle name="Title 23 9" xfId="19712"/>
    <cellStyle name="Title 24" xfId="3086"/>
    <cellStyle name="Title 24 10" xfId="20630"/>
    <cellStyle name="Title 24 11" xfId="21332"/>
    <cellStyle name="Title 24 12" xfId="21869"/>
    <cellStyle name="Title 24 2" xfId="9474"/>
    <cellStyle name="Title 24 3" xfId="12553"/>
    <cellStyle name="Title 24 4" xfId="13865"/>
    <cellStyle name="Title 24 5" xfId="15135"/>
    <cellStyle name="Title 24 6" xfId="16389"/>
    <cellStyle name="Title 24 7" xfId="17581"/>
    <cellStyle name="Title 24 8" xfId="18713"/>
    <cellStyle name="Title 24 9" xfId="19713"/>
    <cellStyle name="Title 25" xfId="3087"/>
    <cellStyle name="Title 25 10" xfId="20631"/>
    <cellStyle name="Title 25 11" xfId="21333"/>
    <cellStyle name="Title 25 12" xfId="21870"/>
    <cellStyle name="Title 25 2" xfId="9475"/>
    <cellStyle name="Title 25 3" xfId="12554"/>
    <cellStyle name="Title 25 4" xfId="13866"/>
    <cellStyle name="Title 25 5" xfId="15136"/>
    <cellStyle name="Title 25 6" xfId="16390"/>
    <cellStyle name="Title 25 7" xfId="17582"/>
    <cellStyle name="Title 25 8" xfId="18714"/>
    <cellStyle name="Title 25 9" xfId="19714"/>
    <cellStyle name="Title 26" xfId="3088"/>
    <cellStyle name="Title 26 10" xfId="20632"/>
    <cellStyle name="Title 26 11" xfId="21334"/>
    <cellStyle name="Title 26 12" xfId="21871"/>
    <cellStyle name="Title 26 2" xfId="9476"/>
    <cellStyle name="Title 26 3" xfId="12555"/>
    <cellStyle name="Title 26 4" xfId="13867"/>
    <cellStyle name="Title 26 5" xfId="15137"/>
    <cellStyle name="Title 26 6" xfId="16391"/>
    <cellStyle name="Title 26 7" xfId="17583"/>
    <cellStyle name="Title 26 8" xfId="18715"/>
    <cellStyle name="Title 26 9" xfId="19715"/>
    <cellStyle name="Title 27" xfId="3089"/>
    <cellStyle name="Title 27 10" xfId="20633"/>
    <cellStyle name="Title 27 11" xfId="21335"/>
    <cellStyle name="Title 27 12" xfId="21872"/>
    <cellStyle name="Title 27 2" xfId="9477"/>
    <cellStyle name="Title 27 3" xfId="12556"/>
    <cellStyle name="Title 27 4" xfId="13868"/>
    <cellStyle name="Title 27 5" xfId="15138"/>
    <cellStyle name="Title 27 6" xfId="16392"/>
    <cellStyle name="Title 27 7" xfId="17584"/>
    <cellStyle name="Title 27 8" xfId="18716"/>
    <cellStyle name="Title 27 9" xfId="19716"/>
    <cellStyle name="Title 28" xfId="24834"/>
    <cellStyle name="Title 3" xfId="3090"/>
    <cellStyle name="Title 3 10" xfId="9479"/>
    <cellStyle name="Title 3 11" xfId="9480"/>
    <cellStyle name="Title 3 12" xfId="9481"/>
    <cellStyle name="Title 3 13" xfId="9482"/>
    <cellStyle name="Title 3 14" xfId="9483"/>
    <cellStyle name="Title 3 15" xfId="9484"/>
    <cellStyle name="Title 3 16" xfId="9485"/>
    <cellStyle name="Title 3 17" xfId="9486"/>
    <cellStyle name="Title 3 18" xfId="12557"/>
    <cellStyle name="Title 3 19" xfId="13869"/>
    <cellStyle name="Title 3 2" xfId="3091"/>
    <cellStyle name="Title 3 2 10" xfId="9488"/>
    <cellStyle name="Title 3 2 11" xfId="9489"/>
    <cellStyle name="Title 3 2 12" xfId="9490"/>
    <cellStyle name="Title 3 2 13" xfId="9491"/>
    <cellStyle name="Title 3 2 14" xfId="12566"/>
    <cellStyle name="Title 3 2 15" xfId="13878"/>
    <cellStyle name="Title 3 2 16" xfId="15148"/>
    <cellStyle name="Title 3 2 17" xfId="16402"/>
    <cellStyle name="Title 3 2 18" xfId="17590"/>
    <cellStyle name="Title 3 2 19" xfId="18726"/>
    <cellStyle name="Title 3 2 2" xfId="9487"/>
    <cellStyle name="Title 3 2 20" xfId="19721"/>
    <cellStyle name="Title 3 2 21" xfId="20639"/>
    <cellStyle name="Title 3 2 22" xfId="21337"/>
    <cellStyle name="Title 3 2 23" xfId="21874"/>
    <cellStyle name="Title 3 2 3" xfId="9493"/>
    <cellStyle name="Title 3 2 4" xfId="9494"/>
    <cellStyle name="Title 3 2 5" xfId="9495"/>
    <cellStyle name="Title 3 2 6" xfId="9496"/>
    <cellStyle name="Title 3 2 7" xfId="9497"/>
    <cellStyle name="Title 3 2 8" xfId="9498"/>
    <cellStyle name="Title 3 2 9" xfId="9499"/>
    <cellStyle name="Title 3 2_Pricing" xfId="9500"/>
    <cellStyle name="Title 3 20" xfId="15139"/>
    <cellStyle name="Title 3 21" xfId="16393"/>
    <cellStyle name="Title 3 22" xfId="17585"/>
    <cellStyle name="Title 3 23" xfId="18717"/>
    <cellStyle name="Title 3 24" xfId="19717"/>
    <cellStyle name="Title 3 25" xfId="20634"/>
    <cellStyle name="Title 3 26" xfId="21336"/>
    <cellStyle name="Title 3 27" xfId="21873"/>
    <cellStyle name="Title 3 3" xfId="3092"/>
    <cellStyle name="Title 3 3 10" xfId="20651"/>
    <cellStyle name="Title 3 3 11" xfId="21338"/>
    <cellStyle name="Title 3 3 12" xfId="21875"/>
    <cellStyle name="Title 3 3 2" xfId="9501"/>
    <cellStyle name="Title 3 3 3" xfId="12580"/>
    <cellStyle name="Title 3 3 4" xfId="13892"/>
    <cellStyle name="Title 3 3 5" xfId="15162"/>
    <cellStyle name="Title 3 3 6" xfId="16413"/>
    <cellStyle name="Title 3 3 7" xfId="17600"/>
    <cellStyle name="Title 3 3 8" xfId="18734"/>
    <cellStyle name="Title 3 3 9" xfId="19731"/>
    <cellStyle name="Title 3 4" xfId="3093"/>
    <cellStyle name="Title 3 4 10" xfId="20652"/>
    <cellStyle name="Title 3 4 11" xfId="21339"/>
    <cellStyle name="Title 3 4 12" xfId="21876"/>
    <cellStyle name="Title 3 4 2" xfId="9502"/>
    <cellStyle name="Title 3 4 3" xfId="12581"/>
    <cellStyle name="Title 3 4 4" xfId="13893"/>
    <cellStyle name="Title 3 4 5" xfId="15163"/>
    <cellStyle name="Title 3 4 6" xfId="16414"/>
    <cellStyle name="Title 3 4 7" xfId="17601"/>
    <cellStyle name="Title 3 4 8" xfId="18735"/>
    <cellStyle name="Title 3 4 9" xfId="19732"/>
    <cellStyle name="Title 3 5" xfId="3094"/>
    <cellStyle name="Title 3 5 10" xfId="20653"/>
    <cellStyle name="Title 3 5 11" xfId="21340"/>
    <cellStyle name="Title 3 5 12" xfId="21877"/>
    <cellStyle name="Title 3 5 2" xfId="9503"/>
    <cellStyle name="Title 3 5 3" xfId="12582"/>
    <cellStyle name="Title 3 5 4" xfId="13894"/>
    <cellStyle name="Title 3 5 5" xfId="15164"/>
    <cellStyle name="Title 3 5 6" xfId="16415"/>
    <cellStyle name="Title 3 5 7" xfId="17602"/>
    <cellStyle name="Title 3 5 8" xfId="18736"/>
    <cellStyle name="Title 3 5 9" xfId="19733"/>
    <cellStyle name="Title 3 6" xfId="3095"/>
    <cellStyle name="Title 3 6 10" xfId="20654"/>
    <cellStyle name="Title 3 6 11" xfId="21341"/>
    <cellStyle name="Title 3 6 12" xfId="21878"/>
    <cellStyle name="Title 3 6 2" xfId="9504"/>
    <cellStyle name="Title 3 6 3" xfId="12583"/>
    <cellStyle name="Title 3 6 4" xfId="13895"/>
    <cellStyle name="Title 3 6 5" xfId="15165"/>
    <cellStyle name="Title 3 6 6" xfId="16416"/>
    <cellStyle name="Title 3 6 7" xfId="17603"/>
    <cellStyle name="Title 3 6 8" xfId="18737"/>
    <cellStyle name="Title 3 6 9" xfId="19734"/>
    <cellStyle name="Title 3 7" xfId="9478"/>
    <cellStyle name="Title 3 8" xfId="9506"/>
    <cellStyle name="Title 3 9" xfId="9507"/>
    <cellStyle name="Title 4" xfId="3096"/>
    <cellStyle name="Title 4 10" xfId="9509"/>
    <cellStyle name="Title 4 11" xfId="9510"/>
    <cellStyle name="Title 4 12" xfId="9511"/>
    <cellStyle name="Title 4 13" xfId="9512"/>
    <cellStyle name="Title 4 14" xfId="9513"/>
    <cellStyle name="Title 4 15" xfId="9514"/>
    <cellStyle name="Title 4 16" xfId="9515"/>
    <cellStyle name="Title 4 17" xfId="9516"/>
    <cellStyle name="Title 4 18" xfId="12587"/>
    <cellStyle name="Title 4 19" xfId="13899"/>
    <cellStyle name="Title 4 2" xfId="3097"/>
    <cellStyle name="Title 4 2 10" xfId="9518"/>
    <cellStyle name="Title 4 2 11" xfId="9519"/>
    <cellStyle name="Title 4 2 12" xfId="9520"/>
    <cellStyle name="Title 4 2 13" xfId="9521"/>
    <cellStyle name="Title 4 2 14" xfId="12595"/>
    <cellStyle name="Title 4 2 15" xfId="13902"/>
    <cellStyle name="Title 4 2 16" xfId="15173"/>
    <cellStyle name="Title 4 2 17" xfId="16426"/>
    <cellStyle name="Title 4 2 18" xfId="17613"/>
    <cellStyle name="Title 4 2 19" xfId="18750"/>
    <cellStyle name="Title 4 2 2" xfId="9517"/>
    <cellStyle name="Title 4 2 20" xfId="19743"/>
    <cellStyle name="Title 4 2 21" xfId="20658"/>
    <cellStyle name="Title 4 2 22" xfId="21343"/>
    <cellStyle name="Title 4 2 23" xfId="21880"/>
    <cellStyle name="Title 4 2 3" xfId="9523"/>
    <cellStyle name="Title 4 2 4" xfId="9524"/>
    <cellStyle name="Title 4 2 5" xfId="9525"/>
    <cellStyle name="Title 4 2 6" xfId="9526"/>
    <cellStyle name="Title 4 2 7" xfId="9527"/>
    <cellStyle name="Title 4 2 8" xfId="9528"/>
    <cellStyle name="Title 4 2 9" xfId="9529"/>
    <cellStyle name="Title 4 2_Pricing" xfId="9530"/>
    <cellStyle name="Title 4 20" xfId="15169"/>
    <cellStyle name="Title 4 21" xfId="16420"/>
    <cellStyle name="Title 4 22" xfId="17605"/>
    <cellStyle name="Title 4 23" xfId="18741"/>
    <cellStyle name="Title 4 24" xfId="19738"/>
    <cellStyle name="Title 4 25" xfId="20655"/>
    <cellStyle name="Title 4 26" xfId="21342"/>
    <cellStyle name="Title 4 27" xfId="21879"/>
    <cellStyle name="Title 4 3" xfId="3098"/>
    <cellStyle name="Title 4 3 10" xfId="20672"/>
    <cellStyle name="Title 4 3 11" xfId="21344"/>
    <cellStyle name="Title 4 3 12" xfId="21881"/>
    <cellStyle name="Title 4 3 2" xfId="9531"/>
    <cellStyle name="Title 4 3 3" xfId="12607"/>
    <cellStyle name="Title 4 3 4" xfId="13915"/>
    <cellStyle name="Title 4 3 5" xfId="15186"/>
    <cellStyle name="Title 4 3 6" xfId="16438"/>
    <cellStyle name="Title 4 3 7" xfId="17623"/>
    <cellStyle name="Title 4 3 8" xfId="18759"/>
    <cellStyle name="Title 4 3 9" xfId="19751"/>
    <cellStyle name="Title 4 4" xfId="3099"/>
    <cellStyle name="Title 4 4 10" xfId="20673"/>
    <cellStyle name="Title 4 4 11" xfId="21345"/>
    <cellStyle name="Title 4 4 12" xfId="21882"/>
    <cellStyle name="Title 4 4 2" xfId="9532"/>
    <cellStyle name="Title 4 4 3" xfId="12608"/>
    <cellStyle name="Title 4 4 4" xfId="13916"/>
    <cellStyle name="Title 4 4 5" xfId="15187"/>
    <cellStyle name="Title 4 4 6" xfId="16439"/>
    <cellStyle name="Title 4 4 7" xfId="17624"/>
    <cellStyle name="Title 4 4 8" xfId="18760"/>
    <cellStyle name="Title 4 4 9" xfId="19752"/>
    <cellStyle name="Title 4 5" xfId="3100"/>
    <cellStyle name="Title 4 5 10" xfId="20674"/>
    <cellStyle name="Title 4 5 11" xfId="21346"/>
    <cellStyle name="Title 4 5 12" xfId="21883"/>
    <cellStyle name="Title 4 5 2" xfId="9533"/>
    <cellStyle name="Title 4 5 3" xfId="12609"/>
    <cellStyle name="Title 4 5 4" xfId="13917"/>
    <cellStyle name="Title 4 5 5" xfId="15188"/>
    <cellStyle name="Title 4 5 6" xfId="16440"/>
    <cellStyle name="Title 4 5 7" xfId="17625"/>
    <cellStyle name="Title 4 5 8" xfId="18761"/>
    <cellStyle name="Title 4 5 9" xfId="19753"/>
    <cellStyle name="Title 4 6" xfId="3101"/>
    <cellStyle name="Title 4 6 10" xfId="20675"/>
    <cellStyle name="Title 4 6 11" xfId="21347"/>
    <cellStyle name="Title 4 6 12" xfId="21884"/>
    <cellStyle name="Title 4 6 2" xfId="9534"/>
    <cellStyle name="Title 4 6 3" xfId="12610"/>
    <cellStyle name="Title 4 6 4" xfId="13918"/>
    <cellStyle name="Title 4 6 5" xfId="15189"/>
    <cellStyle name="Title 4 6 6" xfId="16441"/>
    <cellStyle name="Title 4 6 7" xfId="17626"/>
    <cellStyle name="Title 4 6 8" xfId="18762"/>
    <cellStyle name="Title 4 6 9" xfId="19754"/>
    <cellStyle name="Title 4 7" xfId="9508"/>
    <cellStyle name="Title 4 8" xfId="9536"/>
    <cellStyle name="Title 4 9" xfId="9537"/>
    <cellStyle name="Title 5" xfId="3102"/>
    <cellStyle name="Title 5 10" xfId="9539"/>
    <cellStyle name="Title 5 11" xfId="9540"/>
    <cellStyle name="Title 5 12" xfId="9541"/>
    <cellStyle name="Title 5 13" xfId="9542"/>
    <cellStyle name="Title 5 14" xfId="9543"/>
    <cellStyle name="Title 5 15" xfId="9544"/>
    <cellStyle name="Title 5 16" xfId="9545"/>
    <cellStyle name="Title 5 17" xfId="12614"/>
    <cellStyle name="Title 5 18" xfId="13922"/>
    <cellStyle name="Title 5 19" xfId="15193"/>
    <cellStyle name="Title 5 2" xfId="3103"/>
    <cellStyle name="Title 5 2 10" xfId="20679"/>
    <cellStyle name="Title 5 2 11" xfId="21349"/>
    <cellStyle name="Title 5 2 12" xfId="21886"/>
    <cellStyle name="Title 5 2 2" xfId="9546"/>
    <cellStyle name="Title 5 2 3" xfId="12620"/>
    <cellStyle name="Title 5 2 4" xfId="13930"/>
    <cellStyle name="Title 5 2 5" xfId="15199"/>
    <cellStyle name="Title 5 2 6" xfId="16453"/>
    <cellStyle name="Title 5 2 7" xfId="17635"/>
    <cellStyle name="Title 5 2 8" xfId="18770"/>
    <cellStyle name="Title 5 2 9" xfId="19766"/>
    <cellStyle name="Title 5 20" xfId="16445"/>
    <cellStyle name="Title 5 21" xfId="17627"/>
    <cellStyle name="Title 5 22" xfId="18766"/>
    <cellStyle name="Title 5 23" xfId="19758"/>
    <cellStyle name="Title 5 24" xfId="20678"/>
    <cellStyle name="Title 5 25" xfId="21348"/>
    <cellStyle name="Title 5 26" xfId="21885"/>
    <cellStyle name="Title 5 3" xfId="3104"/>
    <cellStyle name="Title 5 3 10" xfId="20680"/>
    <cellStyle name="Title 5 3 11" xfId="21350"/>
    <cellStyle name="Title 5 3 12" xfId="21887"/>
    <cellStyle name="Title 5 3 2" xfId="9547"/>
    <cellStyle name="Title 5 3 3" xfId="12621"/>
    <cellStyle name="Title 5 3 4" xfId="13931"/>
    <cellStyle name="Title 5 3 5" xfId="15200"/>
    <cellStyle name="Title 5 3 6" xfId="16454"/>
    <cellStyle name="Title 5 3 7" xfId="17636"/>
    <cellStyle name="Title 5 3 8" xfId="18771"/>
    <cellStyle name="Title 5 3 9" xfId="19767"/>
    <cellStyle name="Title 5 4" xfId="3105"/>
    <cellStyle name="Title 5 4 10" xfId="20681"/>
    <cellStyle name="Title 5 4 11" xfId="21351"/>
    <cellStyle name="Title 5 4 12" xfId="21888"/>
    <cellStyle name="Title 5 4 2" xfId="9548"/>
    <cellStyle name="Title 5 4 3" xfId="12622"/>
    <cellStyle name="Title 5 4 4" xfId="13932"/>
    <cellStyle name="Title 5 4 5" xfId="15201"/>
    <cellStyle name="Title 5 4 6" xfId="16455"/>
    <cellStyle name="Title 5 4 7" xfId="17637"/>
    <cellStyle name="Title 5 4 8" xfId="18772"/>
    <cellStyle name="Title 5 4 9" xfId="19768"/>
    <cellStyle name="Title 5 5" xfId="3106"/>
    <cellStyle name="Title 5 5 10" xfId="20682"/>
    <cellStyle name="Title 5 5 11" xfId="21352"/>
    <cellStyle name="Title 5 5 12" xfId="21889"/>
    <cellStyle name="Title 5 5 2" xfId="9549"/>
    <cellStyle name="Title 5 5 3" xfId="12623"/>
    <cellStyle name="Title 5 5 4" xfId="13933"/>
    <cellStyle name="Title 5 5 5" xfId="15202"/>
    <cellStyle name="Title 5 5 6" xfId="16456"/>
    <cellStyle name="Title 5 5 7" xfId="17638"/>
    <cellStyle name="Title 5 5 8" xfId="18773"/>
    <cellStyle name="Title 5 5 9" xfId="19769"/>
    <cellStyle name="Title 5 6" xfId="9538"/>
    <cellStyle name="Title 5 7" xfId="9551"/>
    <cellStyle name="Title 5 8" xfId="9552"/>
    <cellStyle name="Title 5 9" xfId="9553"/>
    <cellStyle name="Title 6" xfId="3107"/>
    <cellStyle name="Title 6 10" xfId="9555"/>
    <cellStyle name="Title 6 11" xfId="9556"/>
    <cellStyle name="Title 6 12" xfId="9557"/>
    <cellStyle name="Title 6 13" xfId="9558"/>
    <cellStyle name="Title 6 14" xfId="9559"/>
    <cellStyle name="Title 6 15" xfId="9560"/>
    <cellStyle name="Title 6 16" xfId="9561"/>
    <cellStyle name="Title 6 17" xfId="12625"/>
    <cellStyle name="Title 6 18" xfId="13938"/>
    <cellStyle name="Title 6 19" xfId="15204"/>
    <cellStyle name="Title 6 2" xfId="3108"/>
    <cellStyle name="Title 6 2 10" xfId="20690"/>
    <cellStyle name="Title 6 2 11" xfId="21354"/>
    <cellStyle name="Title 6 2 12" xfId="21891"/>
    <cellStyle name="Title 6 2 2" xfId="9562"/>
    <cellStyle name="Title 6 2 3" xfId="12633"/>
    <cellStyle name="Title 6 2 4" xfId="13946"/>
    <cellStyle name="Title 6 2 5" xfId="15212"/>
    <cellStyle name="Title 6 2 6" xfId="16469"/>
    <cellStyle name="Title 6 2 7" xfId="17651"/>
    <cellStyle name="Title 6 2 8" xfId="18786"/>
    <cellStyle name="Title 6 2 9" xfId="19774"/>
    <cellStyle name="Title 6 20" xfId="16461"/>
    <cellStyle name="Title 6 21" xfId="17643"/>
    <cellStyle name="Title 6 22" xfId="18778"/>
    <cellStyle name="Title 6 23" xfId="19770"/>
    <cellStyle name="Title 6 24" xfId="20687"/>
    <cellStyle name="Title 6 25" xfId="21353"/>
    <cellStyle name="Title 6 26" xfId="21890"/>
    <cellStyle name="Title 6 3" xfId="3109"/>
    <cellStyle name="Title 6 3 10" xfId="20691"/>
    <cellStyle name="Title 6 3 11" xfId="21355"/>
    <cellStyle name="Title 6 3 12" xfId="21892"/>
    <cellStyle name="Title 6 3 2" xfId="9563"/>
    <cellStyle name="Title 6 3 3" xfId="12634"/>
    <cellStyle name="Title 6 3 4" xfId="13947"/>
    <cellStyle name="Title 6 3 5" xfId="15213"/>
    <cellStyle name="Title 6 3 6" xfId="16470"/>
    <cellStyle name="Title 6 3 7" xfId="17652"/>
    <cellStyle name="Title 6 3 8" xfId="18787"/>
    <cellStyle name="Title 6 3 9" xfId="19775"/>
    <cellStyle name="Title 6 4" xfId="3110"/>
    <cellStyle name="Title 6 4 10" xfId="20692"/>
    <cellStyle name="Title 6 4 11" xfId="21356"/>
    <cellStyle name="Title 6 4 12" xfId="21893"/>
    <cellStyle name="Title 6 4 2" xfId="9564"/>
    <cellStyle name="Title 6 4 3" xfId="12635"/>
    <cellStyle name="Title 6 4 4" xfId="13948"/>
    <cellStyle name="Title 6 4 5" xfId="15214"/>
    <cellStyle name="Title 6 4 6" xfId="16471"/>
    <cellStyle name="Title 6 4 7" xfId="17653"/>
    <cellStyle name="Title 6 4 8" xfId="18788"/>
    <cellStyle name="Title 6 4 9" xfId="19776"/>
    <cellStyle name="Title 6 5" xfId="3111"/>
    <cellStyle name="Title 6 5 10" xfId="20693"/>
    <cellStyle name="Title 6 5 11" xfId="21357"/>
    <cellStyle name="Title 6 5 12" xfId="21894"/>
    <cellStyle name="Title 6 5 2" xfId="9565"/>
    <cellStyle name="Title 6 5 3" xfId="12636"/>
    <cellStyle name="Title 6 5 4" xfId="13949"/>
    <cellStyle name="Title 6 5 5" xfId="15215"/>
    <cellStyle name="Title 6 5 6" xfId="16472"/>
    <cellStyle name="Title 6 5 7" xfId="17654"/>
    <cellStyle name="Title 6 5 8" xfId="18789"/>
    <cellStyle name="Title 6 5 9" xfId="19777"/>
    <cellStyle name="Title 6 6" xfId="9554"/>
    <cellStyle name="Title 6 7" xfId="9567"/>
    <cellStyle name="Title 6 8" xfId="9568"/>
    <cellStyle name="Title 6 9" xfId="9569"/>
    <cellStyle name="Title 7" xfId="3112"/>
    <cellStyle name="Title 7 10" xfId="20694"/>
    <cellStyle name="Title 7 11" xfId="21358"/>
    <cellStyle name="Title 7 12" xfId="21895"/>
    <cellStyle name="Title 7 2" xfId="9570"/>
    <cellStyle name="Title 7 3" xfId="12641"/>
    <cellStyle name="Title 7 4" xfId="13954"/>
    <cellStyle name="Title 7 5" xfId="15220"/>
    <cellStyle name="Title 7 6" xfId="16477"/>
    <cellStyle name="Title 7 7" xfId="17658"/>
    <cellStyle name="Title 7 8" xfId="18794"/>
    <cellStyle name="Title 7 9" xfId="19780"/>
    <cellStyle name="Title 8" xfId="3113"/>
    <cellStyle name="Title 8 10" xfId="20695"/>
    <cellStyle name="Title 8 11" xfId="21359"/>
    <cellStyle name="Title 8 12" xfId="21896"/>
    <cellStyle name="Title 8 2" xfId="9571"/>
    <cellStyle name="Title 8 3" xfId="12642"/>
    <cellStyle name="Title 8 4" xfId="13955"/>
    <cellStyle name="Title 8 5" xfId="15221"/>
    <cellStyle name="Title 8 6" xfId="16478"/>
    <cellStyle name="Title 8 7" xfId="17659"/>
    <cellStyle name="Title 8 8" xfId="18795"/>
    <cellStyle name="Title 8 9" xfId="19781"/>
    <cellStyle name="Title 9" xfId="3114"/>
    <cellStyle name="Title 9 10" xfId="20696"/>
    <cellStyle name="Title 9 11" xfId="21360"/>
    <cellStyle name="Title 9 12" xfId="21897"/>
    <cellStyle name="Title 9 2" xfId="9572"/>
    <cellStyle name="Title 9 3" xfId="12643"/>
    <cellStyle name="Title 9 4" xfId="13956"/>
    <cellStyle name="Title 9 5" xfId="15222"/>
    <cellStyle name="Title 9 6" xfId="16479"/>
    <cellStyle name="Title 9 7" xfId="17660"/>
    <cellStyle name="Title 9 8" xfId="18796"/>
    <cellStyle name="Title 9 9" xfId="19782"/>
    <cellStyle name="Total" xfId="32005" builtinId="25" customBuiltin="1"/>
    <cellStyle name="Total 10" xfId="3115"/>
    <cellStyle name="Total 10 10" xfId="20697"/>
    <cellStyle name="Total 10 11" xfId="21361"/>
    <cellStyle name="Total 10 12" xfId="21898"/>
    <cellStyle name="Total 10 13" xfId="32085"/>
    <cellStyle name="Total 10 2" xfId="9573"/>
    <cellStyle name="Total 10 3" xfId="12644"/>
    <cellStyle name="Total 10 4" xfId="13957"/>
    <cellStyle name="Total 10 5" xfId="15223"/>
    <cellStyle name="Total 10 6" xfId="16480"/>
    <cellStyle name="Total 10 7" xfId="17661"/>
    <cellStyle name="Total 10 8" xfId="18797"/>
    <cellStyle name="Total 10 9" xfId="19783"/>
    <cellStyle name="Total 11" xfId="3116"/>
    <cellStyle name="Total 11 10" xfId="20698"/>
    <cellStyle name="Total 11 11" xfId="21362"/>
    <cellStyle name="Total 11 12" xfId="21899"/>
    <cellStyle name="Total 11 13" xfId="32086"/>
    <cellStyle name="Total 11 2" xfId="9574"/>
    <cellStyle name="Total 11 3" xfId="12645"/>
    <cellStyle name="Total 11 4" xfId="13958"/>
    <cellStyle name="Total 11 5" xfId="15224"/>
    <cellStyle name="Total 11 6" xfId="16481"/>
    <cellStyle name="Total 11 7" xfId="17662"/>
    <cellStyle name="Total 11 8" xfId="18798"/>
    <cellStyle name="Total 11 9" xfId="19784"/>
    <cellStyle name="Total 12" xfId="3117"/>
    <cellStyle name="Total 12 10" xfId="20699"/>
    <cellStyle name="Total 12 11" xfId="21363"/>
    <cellStyle name="Total 12 12" xfId="21900"/>
    <cellStyle name="Total 12 13" xfId="32087"/>
    <cellStyle name="Total 12 2" xfId="9575"/>
    <cellStyle name="Total 12 3" xfId="12646"/>
    <cellStyle name="Total 12 4" xfId="13959"/>
    <cellStyle name="Total 12 5" xfId="15225"/>
    <cellStyle name="Total 12 6" xfId="16482"/>
    <cellStyle name="Total 12 7" xfId="17663"/>
    <cellStyle name="Total 12 8" xfId="18799"/>
    <cellStyle name="Total 12 9" xfId="19785"/>
    <cellStyle name="Total 13" xfId="3118"/>
    <cellStyle name="Total 13 10" xfId="20700"/>
    <cellStyle name="Total 13 11" xfId="21364"/>
    <cellStyle name="Total 13 12" xfId="21901"/>
    <cellStyle name="Total 13 13" xfId="32088"/>
    <cellStyle name="Total 13 2" xfId="9576"/>
    <cellStyle name="Total 13 3" xfId="12647"/>
    <cellStyle name="Total 13 4" xfId="13960"/>
    <cellStyle name="Total 13 5" xfId="15226"/>
    <cellStyle name="Total 13 6" xfId="16483"/>
    <cellStyle name="Total 13 7" xfId="17664"/>
    <cellStyle name="Total 13 8" xfId="18800"/>
    <cellStyle name="Total 13 9" xfId="19786"/>
    <cellStyle name="Total 14" xfId="3119"/>
    <cellStyle name="Total 14 10" xfId="20701"/>
    <cellStyle name="Total 14 11" xfId="21365"/>
    <cellStyle name="Total 14 12" xfId="21902"/>
    <cellStyle name="Total 14 13" xfId="32089"/>
    <cellStyle name="Total 14 2" xfId="9577"/>
    <cellStyle name="Total 14 3" xfId="12648"/>
    <cellStyle name="Total 14 4" xfId="13961"/>
    <cellStyle name="Total 14 5" xfId="15227"/>
    <cellStyle name="Total 14 6" xfId="16484"/>
    <cellStyle name="Total 14 7" xfId="17665"/>
    <cellStyle name="Total 14 8" xfId="18801"/>
    <cellStyle name="Total 14 9" xfId="19787"/>
    <cellStyle name="Total 15" xfId="3120"/>
    <cellStyle name="Total 15 10" xfId="20702"/>
    <cellStyle name="Total 15 11" xfId="21366"/>
    <cellStyle name="Total 15 12" xfId="21903"/>
    <cellStyle name="Total 15 13" xfId="32090"/>
    <cellStyle name="Total 15 2" xfId="9578"/>
    <cellStyle name="Total 15 3" xfId="12649"/>
    <cellStyle name="Total 15 4" xfId="13962"/>
    <cellStyle name="Total 15 5" xfId="15228"/>
    <cellStyle name="Total 15 6" xfId="16485"/>
    <cellStyle name="Total 15 7" xfId="17666"/>
    <cellStyle name="Total 15 8" xfId="18802"/>
    <cellStyle name="Total 15 9" xfId="19788"/>
    <cellStyle name="Total 16" xfId="3121"/>
    <cellStyle name="Total 16 10" xfId="20703"/>
    <cellStyle name="Total 16 11" xfId="21367"/>
    <cellStyle name="Total 16 12" xfId="21904"/>
    <cellStyle name="Total 16 13" xfId="32091"/>
    <cellStyle name="Total 16 2" xfId="9579"/>
    <cellStyle name="Total 16 3" xfId="12650"/>
    <cellStyle name="Total 16 4" xfId="13963"/>
    <cellStyle name="Total 16 5" xfId="15229"/>
    <cellStyle name="Total 16 6" xfId="16486"/>
    <cellStyle name="Total 16 7" xfId="17667"/>
    <cellStyle name="Total 16 8" xfId="18803"/>
    <cellStyle name="Total 16 9" xfId="19789"/>
    <cellStyle name="Total 17" xfId="3122"/>
    <cellStyle name="Total 17 10" xfId="20704"/>
    <cellStyle name="Total 17 11" xfId="21368"/>
    <cellStyle name="Total 17 12" xfId="21905"/>
    <cellStyle name="Total 17 13" xfId="32092"/>
    <cellStyle name="Total 17 2" xfId="9580"/>
    <cellStyle name="Total 17 3" xfId="12651"/>
    <cellStyle name="Total 17 4" xfId="13964"/>
    <cellStyle name="Total 17 5" xfId="15230"/>
    <cellStyle name="Total 17 6" xfId="16487"/>
    <cellStyle name="Total 17 7" xfId="17668"/>
    <cellStyle name="Total 17 8" xfId="18804"/>
    <cellStyle name="Total 17 9" xfId="19790"/>
    <cellStyle name="Total 18" xfId="3123"/>
    <cellStyle name="Total 18 10" xfId="20705"/>
    <cellStyle name="Total 18 11" xfId="21369"/>
    <cellStyle name="Total 18 12" xfId="21906"/>
    <cellStyle name="Total 18 13" xfId="32093"/>
    <cellStyle name="Total 18 2" xfId="9581"/>
    <cellStyle name="Total 18 3" xfId="12652"/>
    <cellStyle name="Total 18 4" xfId="13965"/>
    <cellStyle name="Total 18 5" xfId="15231"/>
    <cellStyle name="Total 18 6" xfId="16488"/>
    <cellStyle name="Total 18 7" xfId="17669"/>
    <cellStyle name="Total 18 8" xfId="18805"/>
    <cellStyle name="Total 18 9" xfId="19791"/>
    <cellStyle name="Total 19" xfId="3124"/>
    <cellStyle name="Total 19 10" xfId="20706"/>
    <cellStyle name="Total 19 11" xfId="21370"/>
    <cellStyle name="Total 19 12" xfId="21907"/>
    <cellStyle name="Total 19 13" xfId="32094"/>
    <cellStyle name="Total 19 2" xfId="9582"/>
    <cellStyle name="Total 19 3" xfId="12653"/>
    <cellStyle name="Total 19 4" xfId="13966"/>
    <cellStyle name="Total 19 5" xfId="15232"/>
    <cellStyle name="Total 19 6" xfId="16489"/>
    <cellStyle name="Total 19 7" xfId="17670"/>
    <cellStyle name="Total 19 8" xfId="18806"/>
    <cellStyle name="Total 19 9" xfId="19792"/>
    <cellStyle name="Total 2" xfId="3125"/>
    <cellStyle name="Total 2 10" xfId="9583"/>
    <cellStyle name="Total 2 11" xfId="9585"/>
    <cellStyle name="Total 2 12" xfId="9586"/>
    <cellStyle name="Total 2 13" xfId="9587"/>
    <cellStyle name="Total 2 14" xfId="9588"/>
    <cellStyle name="Total 2 15" xfId="9589"/>
    <cellStyle name="Total 2 16" xfId="9590"/>
    <cellStyle name="Total 2 17" xfId="9591"/>
    <cellStyle name="Total 2 18" xfId="9592"/>
    <cellStyle name="Total 2 19" xfId="9593"/>
    <cellStyle name="Total 2 2" xfId="3126"/>
    <cellStyle name="Total 2 2 10" xfId="9595"/>
    <cellStyle name="Total 2 2 11" xfId="9596"/>
    <cellStyle name="Total 2 2 12" xfId="9597"/>
    <cellStyle name="Total 2 2 13" xfId="9598"/>
    <cellStyle name="Total 2 2 14" xfId="12665"/>
    <cellStyle name="Total 2 2 15" xfId="13977"/>
    <cellStyle name="Total 2 2 16" xfId="15244"/>
    <cellStyle name="Total 2 2 17" xfId="16500"/>
    <cellStyle name="Total 2 2 18" xfId="17677"/>
    <cellStyle name="Total 2 2 19" xfId="18815"/>
    <cellStyle name="Total 2 2 2" xfId="9594"/>
    <cellStyle name="Total 2 2 20" xfId="19795"/>
    <cellStyle name="Total 2 2 21" xfId="20713"/>
    <cellStyle name="Total 2 2 22" xfId="21372"/>
    <cellStyle name="Total 2 2 23" xfId="21909"/>
    <cellStyle name="Total 2 2 24" xfId="32096"/>
    <cellStyle name="Total 2 2 3" xfId="9600"/>
    <cellStyle name="Total 2 2 4" xfId="9601"/>
    <cellStyle name="Total 2 2 5" xfId="9602"/>
    <cellStyle name="Total 2 2 6" xfId="9603"/>
    <cellStyle name="Total 2 2 7" xfId="9604"/>
    <cellStyle name="Total 2 2 8" xfId="9605"/>
    <cellStyle name="Total 2 2 9" xfId="9606"/>
    <cellStyle name="Total 2 2_Pricing" xfId="9607"/>
    <cellStyle name="Total 2 20" xfId="9608"/>
    <cellStyle name="Total 2 21" xfId="12654"/>
    <cellStyle name="Total 2 22" xfId="13967"/>
    <cellStyle name="Total 2 23" xfId="15233"/>
    <cellStyle name="Total 2 24" xfId="16490"/>
    <cellStyle name="Total 2 25" xfId="17671"/>
    <cellStyle name="Total 2 26" xfId="18807"/>
    <cellStyle name="Total 2 27" xfId="19793"/>
    <cellStyle name="Total 2 28" xfId="20707"/>
    <cellStyle name="Total 2 29" xfId="21371"/>
    <cellStyle name="Total 2 3" xfId="3127"/>
    <cellStyle name="Total 2 3 10" xfId="9610"/>
    <cellStyle name="Total 2 3 11" xfId="9611"/>
    <cellStyle name="Total 2 3 12" xfId="9612"/>
    <cellStyle name="Total 2 3 13" xfId="9613"/>
    <cellStyle name="Total 2 3 14" xfId="12680"/>
    <cellStyle name="Total 2 3 15" xfId="13990"/>
    <cellStyle name="Total 2 3 16" xfId="15259"/>
    <cellStyle name="Total 2 3 17" xfId="16509"/>
    <cellStyle name="Total 2 3 18" xfId="17685"/>
    <cellStyle name="Total 2 3 19" xfId="18822"/>
    <cellStyle name="Total 2 3 2" xfId="9609"/>
    <cellStyle name="Total 2 3 20" xfId="19802"/>
    <cellStyle name="Total 2 3 21" xfId="20719"/>
    <cellStyle name="Total 2 3 22" xfId="21373"/>
    <cellStyle name="Total 2 3 23" xfId="21910"/>
    <cellStyle name="Total 2 3 24" xfId="32097"/>
    <cellStyle name="Total 2 3 3" xfId="9615"/>
    <cellStyle name="Total 2 3 4" xfId="9616"/>
    <cellStyle name="Total 2 3 5" xfId="9617"/>
    <cellStyle name="Total 2 3 6" xfId="9618"/>
    <cellStyle name="Total 2 3 7" xfId="9619"/>
    <cellStyle name="Total 2 3 8" xfId="9620"/>
    <cellStyle name="Total 2 3 9" xfId="9621"/>
    <cellStyle name="Total 2 3_Pricing" xfId="9622"/>
    <cellStyle name="Total 2 30" xfId="21908"/>
    <cellStyle name="Total 2 31" xfId="32095"/>
    <cellStyle name="Total 2 4" xfId="3128"/>
    <cellStyle name="Total 2 4 10" xfId="9624"/>
    <cellStyle name="Total 2 4 11" xfId="9625"/>
    <cellStyle name="Total 2 4 12" xfId="9626"/>
    <cellStyle name="Total 2 4 13" xfId="9627"/>
    <cellStyle name="Total 2 4 14" xfId="12694"/>
    <cellStyle name="Total 2 4 15" xfId="14002"/>
    <cellStyle name="Total 2 4 16" xfId="15271"/>
    <cellStyle name="Total 2 4 17" xfId="16523"/>
    <cellStyle name="Total 2 4 18" xfId="17697"/>
    <cellStyle name="Total 2 4 19" xfId="18836"/>
    <cellStyle name="Total 2 4 2" xfId="9623"/>
    <cellStyle name="Total 2 4 20" xfId="19808"/>
    <cellStyle name="Total 2 4 21" xfId="20724"/>
    <cellStyle name="Total 2 4 22" xfId="21374"/>
    <cellStyle name="Total 2 4 23" xfId="21911"/>
    <cellStyle name="Total 2 4 24" xfId="32098"/>
    <cellStyle name="Total 2 4 3" xfId="9629"/>
    <cellStyle name="Total 2 4 4" xfId="9630"/>
    <cellStyle name="Total 2 4 5" xfId="9631"/>
    <cellStyle name="Total 2 4 6" xfId="9632"/>
    <cellStyle name="Total 2 4 7" xfId="9633"/>
    <cellStyle name="Total 2 4 8" xfId="9634"/>
    <cellStyle name="Total 2 4 9" xfId="9635"/>
    <cellStyle name="Total 2 4_Pricing" xfId="9636"/>
    <cellStyle name="Total 2 5" xfId="3129"/>
    <cellStyle name="Total 2 5 10" xfId="9638"/>
    <cellStyle name="Total 2 5 11" xfId="9639"/>
    <cellStyle name="Total 2 5 12" xfId="9640"/>
    <cellStyle name="Total 2 5 13" xfId="9641"/>
    <cellStyle name="Total 2 5 14" xfId="12708"/>
    <cellStyle name="Total 2 5 15" xfId="14015"/>
    <cellStyle name="Total 2 5 16" xfId="15285"/>
    <cellStyle name="Total 2 5 17" xfId="16536"/>
    <cellStyle name="Total 2 5 18" xfId="17711"/>
    <cellStyle name="Total 2 5 19" xfId="18850"/>
    <cellStyle name="Total 2 5 2" xfId="9637"/>
    <cellStyle name="Total 2 5 20" xfId="19813"/>
    <cellStyle name="Total 2 5 21" xfId="20734"/>
    <cellStyle name="Total 2 5 22" xfId="21375"/>
    <cellStyle name="Total 2 5 23" xfId="21912"/>
    <cellStyle name="Total 2 5 24" xfId="32099"/>
    <cellStyle name="Total 2 5 3" xfId="9643"/>
    <cellStyle name="Total 2 5 4" xfId="9644"/>
    <cellStyle name="Total 2 5 5" xfId="9645"/>
    <cellStyle name="Total 2 5 6" xfId="9646"/>
    <cellStyle name="Total 2 5 7" xfId="9647"/>
    <cellStyle name="Total 2 5 8" xfId="9648"/>
    <cellStyle name="Total 2 5 9" xfId="9649"/>
    <cellStyle name="Total 2 5_Pricing" xfId="9650"/>
    <cellStyle name="Total 2 6" xfId="3130"/>
    <cellStyle name="Total 2 6 10" xfId="20741"/>
    <cellStyle name="Total 2 6 11" xfId="21376"/>
    <cellStyle name="Total 2 6 12" xfId="21913"/>
    <cellStyle name="Total 2 6 13" xfId="32100"/>
    <cellStyle name="Total 2 6 2" xfId="9651"/>
    <cellStyle name="Total 2 6 3" xfId="12722"/>
    <cellStyle name="Total 2 6 4" xfId="14027"/>
    <cellStyle name="Total 2 6 5" xfId="15299"/>
    <cellStyle name="Total 2 6 6" xfId="16549"/>
    <cellStyle name="Total 2 6 7" xfId="17716"/>
    <cellStyle name="Total 2 6 8" xfId="18864"/>
    <cellStyle name="Total 2 6 9" xfId="19827"/>
    <cellStyle name="Total 2 7" xfId="3131"/>
    <cellStyle name="Total 2 7 10" xfId="20742"/>
    <cellStyle name="Total 2 7 11" xfId="21377"/>
    <cellStyle name="Total 2 7 12" xfId="21914"/>
    <cellStyle name="Total 2 7 13" xfId="32101"/>
    <cellStyle name="Total 2 7 2" xfId="9652"/>
    <cellStyle name="Total 2 7 3" xfId="12723"/>
    <cellStyle name="Total 2 7 4" xfId="14028"/>
    <cellStyle name="Total 2 7 5" xfId="15300"/>
    <cellStyle name="Total 2 7 6" xfId="16550"/>
    <cellStyle name="Total 2 7 7" xfId="17717"/>
    <cellStyle name="Total 2 7 8" xfId="18865"/>
    <cellStyle name="Total 2 7 9" xfId="19828"/>
    <cellStyle name="Total 2 8" xfId="3132"/>
    <cellStyle name="Total 2 8 10" xfId="20743"/>
    <cellStyle name="Total 2 8 11" xfId="21378"/>
    <cellStyle name="Total 2 8 12" xfId="21915"/>
    <cellStyle name="Total 2 8 13" xfId="32102"/>
    <cellStyle name="Total 2 8 2" xfId="9653"/>
    <cellStyle name="Total 2 8 3" xfId="12724"/>
    <cellStyle name="Total 2 8 4" xfId="14029"/>
    <cellStyle name="Total 2 8 5" xfId="15301"/>
    <cellStyle name="Total 2 8 6" xfId="16551"/>
    <cellStyle name="Total 2 8 7" xfId="17718"/>
    <cellStyle name="Total 2 8 8" xfId="18866"/>
    <cellStyle name="Total 2 8 9" xfId="19829"/>
    <cellStyle name="Total 2 9" xfId="3133"/>
    <cellStyle name="Total 2 9 10" xfId="20744"/>
    <cellStyle name="Total 2 9 11" xfId="21379"/>
    <cellStyle name="Total 2 9 12" xfId="21916"/>
    <cellStyle name="Total 2 9 13" xfId="32103"/>
    <cellStyle name="Total 2 9 2" xfId="9654"/>
    <cellStyle name="Total 2 9 3" xfId="12725"/>
    <cellStyle name="Total 2 9 4" xfId="14030"/>
    <cellStyle name="Total 2 9 5" xfId="15302"/>
    <cellStyle name="Total 2 9 6" xfId="16552"/>
    <cellStyle name="Total 2 9 7" xfId="17719"/>
    <cellStyle name="Total 2 9 8" xfId="18867"/>
    <cellStyle name="Total 2 9 9" xfId="19830"/>
    <cellStyle name="Total 20" xfId="3134"/>
    <cellStyle name="Total 20 10" xfId="20745"/>
    <cellStyle name="Total 20 11" xfId="21380"/>
    <cellStyle name="Total 20 12" xfId="21917"/>
    <cellStyle name="Total 20 13" xfId="32104"/>
    <cellStyle name="Total 20 2" xfId="9655"/>
    <cellStyle name="Total 20 3" xfId="12726"/>
    <cellStyle name="Total 20 4" xfId="14031"/>
    <cellStyle name="Total 20 5" xfId="15303"/>
    <cellStyle name="Total 20 6" xfId="16553"/>
    <cellStyle name="Total 20 7" xfId="17720"/>
    <cellStyle name="Total 20 8" xfId="18868"/>
    <cellStyle name="Total 20 9" xfId="19831"/>
    <cellStyle name="Total 21" xfId="3135"/>
    <cellStyle name="Total 21 10" xfId="20746"/>
    <cellStyle name="Total 21 11" xfId="21381"/>
    <cellStyle name="Total 21 12" xfId="21918"/>
    <cellStyle name="Total 21 13" xfId="32105"/>
    <cellStyle name="Total 21 2" xfId="9656"/>
    <cellStyle name="Total 21 3" xfId="12727"/>
    <cellStyle name="Total 21 4" xfId="14032"/>
    <cellStyle name="Total 21 5" xfId="15304"/>
    <cellStyle name="Total 21 6" xfId="16554"/>
    <cellStyle name="Total 21 7" xfId="17721"/>
    <cellStyle name="Total 21 8" xfId="18869"/>
    <cellStyle name="Total 21 9" xfId="19832"/>
    <cellStyle name="Total 22" xfId="3136"/>
    <cellStyle name="Total 22 10" xfId="20747"/>
    <cellStyle name="Total 22 11" xfId="21382"/>
    <cellStyle name="Total 22 12" xfId="21919"/>
    <cellStyle name="Total 22 13" xfId="32106"/>
    <cellStyle name="Total 22 2" xfId="9657"/>
    <cellStyle name="Total 22 3" xfId="12728"/>
    <cellStyle name="Total 22 4" xfId="14033"/>
    <cellStyle name="Total 22 5" xfId="15305"/>
    <cellStyle name="Total 22 6" xfId="16555"/>
    <cellStyle name="Total 22 7" xfId="17722"/>
    <cellStyle name="Total 22 8" xfId="18870"/>
    <cellStyle name="Total 22 9" xfId="19833"/>
    <cellStyle name="Total 23" xfId="3137"/>
    <cellStyle name="Total 23 10" xfId="20748"/>
    <cellStyle name="Total 23 11" xfId="21383"/>
    <cellStyle name="Total 23 12" xfId="21920"/>
    <cellStyle name="Total 23 13" xfId="32107"/>
    <cellStyle name="Total 23 2" xfId="9658"/>
    <cellStyle name="Total 23 3" xfId="12729"/>
    <cellStyle name="Total 23 4" xfId="14034"/>
    <cellStyle name="Total 23 5" xfId="15306"/>
    <cellStyle name="Total 23 6" xfId="16556"/>
    <cellStyle name="Total 23 7" xfId="17723"/>
    <cellStyle name="Total 23 8" xfId="18871"/>
    <cellStyle name="Total 23 9" xfId="19834"/>
    <cellStyle name="Total 24" xfId="3138"/>
    <cellStyle name="Total 24 10" xfId="20749"/>
    <cellStyle name="Total 24 11" xfId="21384"/>
    <cellStyle name="Total 24 12" xfId="21921"/>
    <cellStyle name="Total 24 13" xfId="32108"/>
    <cellStyle name="Total 24 2" xfId="9659"/>
    <cellStyle name="Total 24 3" xfId="12730"/>
    <cellStyle name="Total 24 4" xfId="14035"/>
    <cellStyle name="Total 24 5" xfId="15307"/>
    <cellStyle name="Total 24 6" xfId="16557"/>
    <cellStyle name="Total 24 7" xfId="17724"/>
    <cellStyle name="Total 24 8" xfId="18872"/>
    <cellStyle name="Total 24 9" xfId="19835"/>
    <cellStyle name="Total 25" xfId="3139"/>
    <cellStyle name="Total 25 10" xfId="20750"/>
    <cellStyle name="Total 25 11" xfId="21385"/>
    <cellStyle name="Total 25 12" xfId="21922"/>
    <cellStyle name="Total 25 13" xfId="32109"/>
    <cellStyle name="Total 25 2" xfId="9660"/>
    <cellStyle name="Total 25 3" xfId="12731"/>
    <cellStyle name="Total 25 4" xfId="14036"/>
    <cellStyle name="Total 25 5" xfId="15308"/>
    <cellStyle name="Total 25 6" xfId="16558"/>
    <cellStyle name="Total 25 7" xfId="17725"/>
    <cellStyle name="Total 25 8" xfId="18873"/>
    <cellStyle name="Total 25 9" xfId="19836"/>
    <cellStyle name="Total 26" xfId="3140"/>
    <cellStyle name="Total 26 10" xfId="20751"/>
    <cellStyle name="Total 26 11" xfId="21386"/>
    <cellStyle name="Total 26 12" xfId="21923"/>
    <cellStyle name="Total 26 13" xfId="32110"/>
    <cellStyle name="Total 26 2" xfId="9661"/>
    <cellStyle name="Total 26 3" xfId="12732"/>
    <cellStyle name="Total 26 4" xfId="14037"/>
    <cellStyle name="Total 26 5" xfId="15309"/>
    <cellStyle name="Total 26 6" xfId="16559"/>
    <cellStyle name="Total 26 7" xfId="17726"/>
    <cellStyle name="Total 26 8" xfId="18874"/>
    <cellStyle name="Total 26 9" xfId="19837"/>
    <cellStyle name="Total 27" xfId="3141"/>
    <cellStyle name="Total 27 10" xfId="20752"/>
    <cellStyle name="Total 27 11" xfId="21387"/>
    <cellStyle name="Total 27 12" xfId="21924"/>
    <cellStyle name="Total 27 13" xfId="32111"/>
    <cellStyle name="Total 27 2" xfId="9662"/>
    <cellStyle name="Total 27 3" xfId="12733"/>
    <cellStyle name="Total 27 4" xfId="14038"/>
    <cellStyle name="Total 27 5" xfId="15310"/>
    <cellStyle name="Total 27 6" xfId="16560"/>
    <cellStyle name="Total 27 7" xfId="17727"/>
    <cellStyle name="Total 27 8" xfId="18875"/>
    <cellStyle name="Total 27 9" xfId="19838"/>
    <cellStyle name="Total 28" xfId="24835"/>
    <cellStyle name="Total 28 2" xfId="32138"/>
    <cellStyle name="Total 3" xfId="3142"/>
    <cellStyle name="Total 3 10" xfId="9664"/>
    <cellStyle name="Total 3 11" xfId="9665"/>
    <cellStyle name="Total 3 12" xfId="9666"/>
    <cellStyle name="Total 3 13" xfId="9667"/>
    <cellStyle name="Total 3 14" xfId="9668"/>
    <cellStyle name="Total 3 15" xfId="9669"/>
    <cellStyle name="Total 3 16" xfId="9670"/>
    <cellStyle name="Total 3 17" xfId="9671"/>
    <cellStyle name="Total 3 18" xfId="12734"/>
    <cellStyle name="Total 3 19" xfId="14039"/>
    <cellStyle name="Total 3 2" xfId="3143"/>
    <cellStyle name="Total 3 2 10" xfId="9673"/>
    <cellStyle name="Total 3 2 11" xfId="9674"/>
    <cellStyle name="Total 3 2 12" xfId="9675"/>
    <cellStyle name="Total 3 2 13" xfId="9676"/>
    <cellStyle name="Total 3 2 14" xfId="12743"/>
    <cellStyle name="Total 3 2 15" xfId="14048"/>
    <cellStyle name="Total 3 2 16" xfId="15315"/>
    <cellStyle name="Total 3 2 17" xfId="16568"/>
    <cellStyle name="Total 3 2 18" xfId="17737"/>
    <cellStyle name="Total 3 2 19" xfId="18885"/>
    <cellStyle name="Total 3 2 2" xfId="9672"/>
    <cellStyle name="Total 3 2 20" xfId="19841"/>
    <cellStyle name="Total 3 2 21" xfId="20758"/>
    <cellStyle name="Total 3 2 22" xfId="21389"/>
    <cellStyle name="Total 3 2 23" xfId="21926"/>
    <cellStyle name="Total 3 2 24" xfId="32113"/>
    <cellStyle name="Total 3 2 3" xfId="9678"/>
    <cellStyle name="Total 3 2 4" xfId="9679"/>
    <cellStyle name="Total 3 2 5" xfId="9680"/>
    <cellStyle name="Total 3 2 6" xfId="9681"/>
    <cellStyle name="Total 3 2 7" xfId="9682"/>
    <cellStyle name="Total 3 2 8" xfId="9683"/>
    <cellStyle name="Total 3 2 9" xfId="9684"/>
    <cellStyle name="Total 3 2_Pricing" xfId="9685"/>
    <cellStyle name="Total 3 20" xfId="15311"/>
    <cellStyle name="Total 3 21" xfId="16561"/>
    <cellStyle name="Total 3 22" xfId="17728"/>
    <cellStyle name="Total 3 23" xfId="18876"/>
    <cellStyle name="Total 3 24" xfId="19839"/>
    <cellStyle name="Total 3 25" xfId="20753"/>
    <cellStyle name="Total 3 26" xfId="21388"/>
    <cellStyle name="Total 3 27" xfId="21925"/>
    <cellStyle name="Total 3 28" xfId="32112"/>
    <cellStyle name="Total 3 3" xfId="3144"/>
    <cellStyle name="Total 3 3 10" xfId="20772"/>
    <cellStyle name="Total 3 3 11" xfId="21390"/>
    <cellStyle name="Total 3 3 12" xfId="21927"/>
    <cellStyle name="Total 3 3 13" xfId="32114"/>
    <cellStyle name="Total 3 3 2" xfId="9686"/>
    <cellStyle name="Total 3 3 3" xfId="12757"/>
    <cellStyle name="Total 3 3 4" xfId="14062"/>
    <cellStyle name="Total 3 3 5" xfId="15329"/>
    <cellStyle name="Total 3 3 6" xfId="16582"/>
    <cellStyle name="Total 3 3 7" xfId="17749"/>
    <cellStyle name="Total 3 3 8" xfId="18891"/>
    <cellStyle name="Total 3 3 9" xfId="19851"/>
    <cellStyle name="Total 3 4" xfId="3145"/>
    <cellStyle name="Total 3 4 10" xfId="20773"/>
    <cellStyle name="Total 3 4 11" xfId="21391"/>
    <cellStyle name="Total 3 4 12" xfId="21928"/>
    <cellStyle name="Total 3 4 13" xfId="32115"/>
    <cellStyle name="Total 3 4 2" xfId="9687"/>
    <cellStyle name="Total 3 4 3" xfId="12758"/>
    <cellStyle name="Total 3 4 4" xfId="14063"/>
    <cellStyle name="Total 3 4 5" xfId="15330"/>
    <cellStyle name="Total 3 4 6" xfId="16583"/>
    <cellStyle name="Total 3 4 7" xfId="17750"/>
    <cellStyle name="Total 3 4 8" xfId="18892"/>
    <cellStyle name="Total 3 4 9" xfId="19852"/>
    <cellStyle name="Total 3 5" xfId="3146"/>
    <cellStyle name="Total 3 5 10" xfId="20774"/>
    <cellStyle name="Total 3 5 11" xfId="21392"/>
    <cellStyle name="Total 3 5 12" xfId="21929"/>
    <cellStyle name="Total 3 5 13" xfId="32116"/>
    <cellStyle name="Total 3 5 2" xfId="9688"/>
    <cellStyle name="Total 3 5 3" xfId="12759"/>
    <cellStyle name="Total 3 5 4" xfId="14064"/>
    <cellStyle name="Total 3 5 5" xfId="15331"/>
    <cellStyle name="Total 3 5 6" xfId="16584"/>
    <cellStyle name="Total 3 5 7" xfId="17751"/>
    <cellStyle name="Total 3 5 8" xfId="18893"/>
    <cellStyle name="Total 3 5 9" xfId="19853"/>
    <cellStyle name="Total 3 6" xfId="3147"/>
    <cellStyle name="Total 3 6 10" xfId="20775"/>
    <cellStyle name="Total 3 6 11" xfId="21393"/>
    <cellStyle name="Total 3 6 12" xfId="21930"/>
    <cellStyle name="Total 3 6 13" xfId="32117"/>
    <cellStyle name="Total 3 6 2" xfId="9689"/>
    <cellStyle name="Total 3 6 3" xfId="12760"/>
    <cellStyle name="Total 3 6 4" xfId="14065"/>
    <cellStyle name="Total 3 6 5" xfId="15332"/>
    <cellStyle name="Total 3 6 6" xfId="16585"/>
    <cellStyle name="Total 3 6 7" xfId="17752"/>
    <cellStyle name="Total 3 6 8" xfId="18894"/>
    <cellStyle name="Total 3 6 9" xfId="19854"/>
    <cellStyle name="Total 3 7" xfId="9663"/>
    <cellStyle name="Total 3 8" xfId="9691"/>
    <cellStyle name="Total 3 9" xfId="9692"/>
    <cellStyle name="Total 4" xfId="3148"/>
    <cellStyle name="Total 4 10" xfId="9694"/>
    <cellStyle name="Total 4 11" xfId="9695"/>
    <cellStyle name="Total 4 12" xfId="9696"/>
    <cellStyle name="Total 4 13" xfId="9697"/>
    <cellStyle name="Total 4 14" xfId="9698"/>
    <cellStyle name="Total 4 15" xfId="9699"/>
    <cellStyle name="Total 4 16" xfId="9700"/>
    <cellStyle name="Total 4 17" xfId="9701"/>
    <cellStyle name="Total 4 18" xfId="12764"/>
    <cellStyle name="Total 4 19" xfId="14069"/>
    <cellStyle name="Total 4 2" xfId="3149"/>
    <cellStyle name="Total 4 2 10" xfId="9703"/>
    <cellStyle name="Total 4 2 11" xfId="9704"/>
    <cellStyle name="Total 4 2 12" xfId="9705"/>
    <cellStyle name="Total 4 2 13" xfId="9706"/>
    <cellStyle name="Total 4 2 14" xfId="12773"/>
    <cellStyle name="Total 4 2 15" xfId="14078"/>
    <cellStyle name="Total 4 2 16" xfId="15345"/>
    <cellStyle name="Total 4 2 17" xfId="16598"/>
    <cellStyle name="Total 4 2 18" xfId="17765"/>
    <cellStyle name="Total 4 2 19" xfId="18904"/>
    <cellStyle name="Total 4 2 2" xfId="9702"/>
    <cellStyle name="Total 4 2 20" xfId="19864"/>
    <cellStyle name="Total 4 2 21" xfId="20780"/>
    <cellStyle name="Total 4 2 22" xfId="21395"/>
    <cellStyle name="Total 4 2 23" xfId="21932"/>
    <cellStyle name="Total 4 2 24" xfId="32119"/>
    <cellStyle name="Total 4 2 3" xfId="9708"/>
    <cellStyle name="Total 4 2 4" xfId="9709"/>
    <cellStyle name="Total 4 2 5" xfId="9710"/>
    <cellStyle name="Total 4 2 6" xfId="9711"/>
    <cellStyle name="Total 4 2 7" xfId="9712"/>
    <cellStyle name="Total 4 2 8" xfId="9713"/>
    <cellStyle name="Total 4 2 9" xfId="9714"/>
    <cellStyle name="Total 4 2_Pricing" xfId="9715"/>
    <cellStyle name="Total 4 20" xfId="15336"/>
    <cellStyle name="Total 4 21" xfId="16589"/>
    <cellStyle name="Total 4 22" xfId="17756"/>
    <cellStyle name="Total 4 23" xfId="18898"/>
    <cellStyle name="Total 4 24" xfId="19858"/>
    <cellStyle name="Total 4 25" xfId="20776"/>
    <cellStyle name="Total 4 26" xfId="21394"/>
    <cellStyle name="Total 4 27" xfId="21931"/>
    <cellStyle name="Total 4 28" xfId="32118"/>
    <cellStyle name="Total 4 3" xfId="3150"/>
    <cellStyle name="Total 4 3 10" xfId="20785"/>
    <cellStyle name="Total 4 3 11" xfId="21396"/>
    <cellStyle name="Total 4 3 12" xfId="21933"/>
    <cellStyle name="Total 4 3 13" xfId="32120"/>
    <cellStyle name="Total 4 3 2" xfId="9716"/>
    <cellStyle name="Total 4 3 3" xfId="12784"/>
    <cellStyle name="Total 4 3 4" xfId="14090"/>
    <cellStyle name="Total 4 3 5" xfId="15359"/>
    <cellStyle name="Total 4 3 6" xfId="16606"/>
    <cellStyle name="Total 4 3 7" xfId="17779"/>
    <cellStyle name="Total 4 3 8" xfId="18912"/>
    <cellStyle name="Total 4 3 9" xfId="19871"/>
    <cellStyle name="Total 4 4" xfId="3151"/>
    <cellStyle name="Total 4 4 10" xfId="20786"/>
    <cellStyle name="Total 4 4 11" xfId="21397"/>
    <cellStyle name="Total 4 4 12" xfId="21934"/>
    <cellStyle name="Total 4 4 13" xfId="32121"/>
    <cellStyle name="Total 4 4 2" xfId="9717"/>
    <cellStyle name="Total 4 4 3" xfId="12785"/>
    <cellStyle name="Total 4 4 4" xfId="14091"/>
    <cellStyle name="Total 4 4 5" xfId="15360"/>
    <cellStyle name="Total 4 4 6" xfId="16607"/>
    <cellStyle name="Total 4 4 7" xfId="17780"/>
    <cellStyle name="Total 4 4 8" xfId="18913"/>
    <cellStyle name="Total 4 4 9" xfId="19872"/>
    <cellStyle name="Total 4 5" xfId="3152"/>
    <cellStyle name="Total 4 5 10" xfId="20787"/>
    <cellStyle name="Total 4 5 11" xfId="21398"/>
    <cellStyle name="Total 4 5 12" xfId="21935"/>
    <cellStyle name="Total 4 5 13" xfId="32122"/>
    <cellStyle name="Total 4 5 2" xfId="9718"/>
    <cellStyle name="Total 4 5 3" xfId="12786"/>
    <cellStyle name="Total 4 5 4" xfId="14092"/>
    <cellStyle name="Total 4 5 5" xfId="15361"/>
    <cellStyle name="Total 4 5 6" xfId="16608"/>
    <cellStyle name="Total 4 5 7" xfId="17781"/>
    <cellStyle name="Total 4 5 8" xfId="18914"/>
    <cellStyle name="Total 4 5 9" xfId="19873"/>
    <cellStyle name="Total 4 6" xfId="3153"/>
    <cellStyle name="Total 4 6 10" xfId="20788"/>
    <cellStyle name="Total 4 6 11" xfId="21399"/>
    <cellStyle name="Total 4 6 12" xfId="21936"/>
    <cellStyle name="Total 4 6 13" xfId="32123"/>
    <cellStyle name="Total 4 6 2" xfId="9719"/>
    <cellStyle name="Total 4 6 3" xfId="12787"/>
    <cellStyle name="Total 4 6 4" xfId="14093"/>
    <cellStyle name="Total 4 6 5" xfId="15362"/>
    <cellStyle name="Total 4 6 6" xfId="16609"/>
    <cellStyle name="Total 4 6 7" xfId="17782"/>
    <cellStyle name="Total 4 6 8" xfId="18915"/>
    <cellStyle name="Total 4 6 9" xfId="19874"/>
    <cellStyle name="Total 4 7" xfId="9693"/>
    <cellStyle name="Total 4 8" xfId="9721"/>
    <cellStyle name="Total 4 9" xfId="9722"/>
    <cellStyle name="Total 5" xfId="3154"/>
    <cellStyle name="Total 5 10" xfId="9724"/>
    <cellStyle name="Total 5 11" xfId="9725"/>
    <cellStyle name="Total 5 12" xfId="9726"/>
    <cellStyle name="Total 5 13" xfId="9727"/>
    <cellStyle name="Total 5 14" xfId="9728"/>
    <cellStyle name="Total 5 15" xfId="9729"/>
    <cellStyle name="Total 5 16" xfId="9730"/>
    <cellStyle name="Total 5 17" xfId="12791"/>
    <cellStyle name="Total 5 18" xfId="14097"/>
    <cellStyle name="Total 5 19" xfId="15366"/>
    <cellStyle name="Total 5 2" xfId="3155"/>
    <cellStyle name="Total 5 2 10" xfId="20795"/>
    <cellStyle name="Total 5 2 11" xfId="21402"/>
    <cellStyle name="Total 5 2 12" xfId="21938"/>
    <cellStyle name="Total 5 2 13" xfId="32125"/>
    <cellStyle name="Total 5 2 2" xfId="9731"/>
    <cellStyle name="Total 5 2 3" xfId="12799"/>
    <cellStyle name="Total 5 2 4" xfId="14104"/>
    <cellStyle name="Total 5 2 5" xfId="15374"/>
    <cellStyle name="Total 5 2 6" xfId="16618"/>
    <cellStyle name="Total 5 2 7" xfId="17794"/>
    <cellStyle name="Total 5 2 8" xfId="18925"/>
    <cellStyle name="Total 5 2 9" xfId="19877"/>
    <cellStyle name="Total 5 20" xfId="16612"/>
    <cellStyle name="Total 5 21" xfId="17786"/>
    <cellStyle name="Total 5 22" xfId="18917"/>
    <cellStyle name="Total 5 23" xfId="19876"/>
    <cellStyle name="Total 5 24" xfId="20790"/>
    <cellStyle name="Total 5 25" xfId="21401"/>
    <cellStyle name="Total 5 26" xfId="21937"/>
    <cellStyle name="Total 5 27" xfId="32124"/>
    <cellStyle name="Total 5 3" xfId="3156"/>
    <cellStyle name="Total 5 3 10" xfId="20796"/>
    <cellStyle name="Total 5 3 11" xfId="21403"/>
    <cellStyle name="Total 5 3 12" xfId="21939"/>
    <cellStyle name="Total 5 3 13" xfId="32126"/>
    <cellStyle name="Total 5 3 2" xfId="9732"/>
    <cellStyle name="Total 5 3 3" xfId="12800"/>
    <cellStyle name="Total 5 3 4" xfId="14105"/>
    <cellStyle name="Total 5 3 5" xfId="15375"/>
    <cellStyle name="Total 5 3 6" xfId="16619"/>
    <cellStyle name="Total 5 3 7" xfId="17795"/>
    <cellStyle name="Total 5 3 8" xfId="18926"/>
    <cellStyle name="Total 5 3 9" xfId="19878"/>
    <cellStyle name="Total 5 4" xfId="3157"/>
    <cellStyle name="Total 5 4 10" xfId="20797"/>
    <cellStyle name="Total 5 4 11" xfId="21404"/>
    <cellStyle name="Total 5 4 12" xfId="21940"/>
    <cellStyle name="Total 5 4 13" xfId="32127"/>
    <cellStyle name="Total 5 4 2" xfId="9733"/>
    <cellStyle name="Total 5 4 3" xfId="12801"/>
    <cellStyle name="Total 5 4 4" xfId="14106"/>
    <cellStyle name="Total 5 4 5" xfId="15376"/>
    <cellStyle name="Total 5 4 6" xfId="16620"/>
    <cellStyle name="Total 5 4 7" xfId="17796"/>
    <cellStyle name="Total 5 4 8" xfId="18927"/>
    <cellStyle name="Total 5 4 9" xfId="19879"/>
    <cellStyle name="Total 5 5" xfId="3158"/>
    <cellStyle name="Total 5 5 10" xfId="20798"/>
    <cellStyle name="Total 5 5 11" xfId="21405"/>
    <cellStyle name="Total 5 5 12" xfId="21941"/>
    <cellStyle name="Total 5 5 13" xfId="32128"/>
    <cellStyle name="Total 5 5 2" xfId="9734"/>
    <cellStyle name="Total 5 5 3" xfId="12802"/>
    <cellStyle name="Total 5 5 4" xfId="14107"/>
    <cellStyle name="Total 5 5 5" xfId="15377"/>
    <cellStyle name="Total 5 5 6" xfId="16621"/>
    <cellStyle name="Total 5 5 7" xfId="17797"/>
    <cellStyle name="Total 5 5 8" xfId="18928"/>
    <cellStyle name="Total 5 5 9" xfId="19880"/>
    <cellStyle name="Total 5 6" xfId="9723"/>
    <cellStyle name="Total 5 7" xfId="9736"/>
    <cellStyle name="Total 5 8" xfId="9737"/>
    <cellStyle name="Total 5 9" xfId="9738"/>
    <cellStyle name="Total 6" xfId="3159"/>
    <cellStyle name="Total 6 10" xfId="9740"/>
    <cellStyle name="Total 6 11" xfId="9741"/>
    <cellStyle name="Total 6 12" xfId="9742"/>
    <cellStyle name="Total 6 13" xfId="9743"/>
    <cellStyle name="Total 6 14" xfId="9744"/>
    <cellStyle name="Total 6 15" xfId="9745"/>
    <cellStyle name="Total 6 16" xfId="9746"/>
    <cellStyle name="Total 6 17" xfId="12807"/>
    <cellStyle name="Total 6 18" xfId="14112"/>
    <cellStyle name="Total 6 19" xfId="15382"/>
    <cellStyle name="Total 6 2" xfId="3160"/>
    <cellStyle name="Total 6 2 10" xfId="20804"/>
    <cellStyle name="Total 6 2 11" xfId="21407"/>
    <cellStyle name="Total 6 2 12" xfId="21943"/>
    <cellStyle name="Total 6 2 13" xfId="32130"/>
    <cellStyle name="Total 6 2 2" xfId="9747"/>
    <cellStyle name="Total 6 2 3" xfId="12813"/>
    <cellStyle name="Total 6 2 4" xfId="14120"/>
    <cellStyle name="Total 6 2 5" xfId="15386"/>
    <cellStyle name="Total 6 2 6" xfId="16633"/>
    <cellStyle name="Total 6 2 7" xfId="17802"/>
    <cellStyle name="Total 6 2 8" xfId="18934"/>
    <cellStyle name="Total 6 2 9" xfId="19889"/>
    <cellStyle name="Total 6 20" xfId="16626"/>
    <cellStyle name="Total 6 21" xfId="17799"/>
    <cellStyle name="Total 6 22" xfId="18932"/>
    <cellStyle name="Total 6 23" xfId="19885"/>
    <cellStyle name="Total 6 24" xfId="20800"/>
    <cellStyle name="Total 6 25" xfId="21406"/>
    <cellStyle name="Total 6 26" xfId="21942"/>
    <cellStyle name="Total 6 27" xfId="32129"/>
    <cellStyle name="Total 6 3" xfId="3161"/>
    <cellStyle name="Total 6 3 10" xfId="20805"/>
    <cellStyle name="Total 6 3 11" xfId="21408"/>
    <cellStyle name="Total 6 3 12" xfId="21944"/>
    <cellStyle name="Total 6 3 13" xfId="32131"/>
    <cellStyle name="Total 6 3 2" xfId="9748"/>
    <cellStyle name="Total 6 3 3" xfId="12814"/>
    <cellStyle name="Total 6 3 4" xfId="14121"/>
    <cellStyle name="Total 6 3 5" xfId="15387"/>
    <cellStyle name="Total 6 3 6" xfId="16634"/>
    <cellStyle name="Total 6 3 7" xfId="17803"/>
    <cellStyle name="Total 6 3 8" xfId="18935"/>
    <cellStyle name="Total 6 3 9" xfId="19890"/>
    <cellStyle name="Total 6 4" xfId="3162"/>
    <cellStyle name="Total 6 4 10" xfId="20806"/>
    <cellStyle name="Total 6 4 11" xfId="21409"/>
    <cellStyle name="Total 6 4 12" xfId="21945"/>
    <cellStyle name="Total 6 4 13" xfId="32132"/>
    <cellStyle name="Total 6 4 2" xfId="9749"/>
    <cellStyle name="Total 6 4 3" xfId="12815"/>
    <cellStyle name="Total 6 4 4" xfId="14122"/>
    <cellStyle name="Total 6 4 5" xfId="15388"/>
    <cellStyle name="Total 6 4 6" xfId="16635"/>
    <cellStyle name="Total 6 4 7" xfId="17804"/>
    <cellStyle name="Total 6 4 8" xfId="18936"/>
    <cellStyle name="Total 6 4 9" xfId="19891"/>
    <cellStyle name="Total 6 5" xfId="3163"/>
    <cellStyle name="Total 6 5 10" xfId="20807"/>
    <cellStyle name="Total 6 5 11" xfId="21410"/>
    <cellStyle name="Total 6 5 12" xfId="21946"/>
    <cellStyle name="Total 6 5 13" xfId="32133"/>
    <cellStyle name="Total 6 5 2" xfId="9750"/>
    <cellStyle name="Total 6 5 3" xfId="12816"/>
    <cellStyle name="Total 6 5 4" xfId="14123"/>
    <cellStyle name="Total 6 5 5" xfId="15389"/>
    <cellStyle name="Total 6 5 6" xfId="16636"/>
    <cellStyle name="Total 6 5 7" xfId="17805"/>
    <cellStyle name="Total 6 5 8" xfId="18937"/>
    <cellStyle name="Total 6 5 9" xfId="19892"/>
    <cellStyle name="Total 6 6" xfId="9739"/>
    <cellStyle name="Total 6 7" xfId="9752"/>
    <cellStyle name="Total 6 8" xfId="9753"/>
    <cellStyle name="Total 6 9" xfId="9754"/>
    <cellStyle name="Total 7" xfId="3164"/>
    <cellStyle name="Total 7 10" xfId="20809"/>
    <cellStyle name="Total 7 11" xfId="21411"/>
    <cellStyle name="Total 7 12" xfId="21947"/>
    <cellStyle name="Total 7 13" xfId="32134"/>
    <cellStyle name="Total 7 2" xfId="9755"/>
    <cellStyle name="Total 7 3" xfId="12820"/>
    <cellStyle name="Total 7 4" xfId="14126"/>
    <cellStyle name="Total 7 5" xfId="15393"/>
    <cellStyle name="Total 7 6" xfId="16639"/>
    <cellStyle name="Total 7 7" xfId="17810"/>
    <cellStyle name="Total 7 8" xfId="18942"/>
    <cellStyle name="Total 7 9" xfId="19893"/>
    <cellStyle name="Total 8" xfId="3165"/>
    <cellStyle name="Total 8 10" xfId="20810"/>
    <cellStyle name="Total 8 11" xfId="21412"/>
    <cellStyle name="Total 8 12" xfId="21948"/>
    <cellStyle name="Total 8 13" xfId="32135"/>
    <cellStyle name="Total 8 2" xfId="9756"/>
    <cellStyle name="Total 8 3" xfId="12821"/>
    <cellStyle name="Total 8 4" xfId="14127"/>
    <cellStyle name="Total 8 5" xfId="15394"/>
    <cellStyle name="Total 8 6" xfId="16640"/>
    <cellStyle name="Total 8 7" xfId="17811"/>
    <cellStyle name="Total 8 8" xfId="18943"/>
    <cellStyle name="Total 8 9" xfId="19894"/>
    <cellStyle name="Total 9" xfId="3166"/>
    <cellStyle name="Total 9 10" xfId="20811"/>
    <cellStyle name="Total 9 11" xfId="21413"/>
    <cellStyle name="Total 9 12" xfId="21949"/>
    <cellStyle name="Total 9 13" xfId="32136"/>
    <cellStyle name="Total 9 2" xfId="9757"/>
    <cellStyle name="Total 9 3" xfId="12822"/>
    <cellStyle name="Total 9 4" xfId="14128"/>
    <cellStyle name="Total 9 5" xfId="15395"/>
    <cellStyle name="Total 9 6" xfId="16641"/>
    <cellStyle name="Total 9 7" xfId="17812"/>
    <cellStyle name="Total 9 8" xfId="18944"/>
    <cellStyle name="Total 9 9" xfId="19895"/>
    <cellStyle name="Warning Text" xfId="32002" builtinId="11" customBuiltin="1"/>
    <cellStyle name="Warning Text 10" xfId="3167"/>
    <cellStyle name="Warning Text 10 10" xfId="20812"/>
    <cellStyle name="Warning Text 10 11" xfId="21414"/>
    <cellStyle name="Warning Text 10 12" xfId="21950"/>
    <cellStyle name="Warning Text 10 2" xfId="9758"/>
    <cellStyle name="Warning Text 10 3" xfId="12823"/>
    <cellStyle name="Warning Text 10 4" xfId="14129"/>
    <cellStyle name="Warning Text 10 5" xfId="15396"/>
    <cellStyle name="Warning Text 10 6" xfId="16642"/>
    <cellStyle name="Warning Text 10 7" xfId="17813"/>
    <cellStyle name="Warning Text 10 8" xfId="18945"/>
    <cellStyle name="Warning Text 10 9" xfId="19896"/>
    <cellStyle name="Warning Text 11" xfId="3168"/>
    <cellStyle name="Warning Text 11 10" xfId="20813"/>
    <cellStyle name="Warning Text 11 11" xfId="21415"/>
    <cellStyle name="Warning Text 11 12" xfId="21951"/>
    <cellStyle name="Warning Text 11 2" xfId="9759"/>
    <cellStyle name="Warning Text 11 3" xfId="12824"/>
    <cellStyle name="Warning Text 11 4" xfId="14130"/>
    <cellStyle name="Warning Text 11 5" xfId="15397"/>
    <cellStyle name="Warning Text 11 6" xfId="16643"/>
    <cellStyle name="Warning Text 11 7" xfId="17814"/>
    <cellStyle name="Warning Text 11 8" xfId="18946"/>
    <cellStyle name="Warning Text 11 9" xfId="19897"/>
    <cellStyle name="Warning Text 12" xfId="3169"/>
    <cellStyle name="Warning Text 12 10" xfId="20814"/>
    <cellStyle name="Warning Text 12 11" xfId="21416"/>
    <cellStyle name="Warning Text 12 12" xfId="21952"/>
    <cellStyle name="Warning Text 12 2" xfId="9760"/>
    <cellStyle name="Warning Text 12 3" xfId="12825"/>
    <cellStyle name="Warning Text 12 4" xfId="14131"/>
    <cellStyle name="Warning Text 12 5" xfId="15398"/>
    <cellStyle name="Warning Text 12 6" xfId="16644"/>
    <cellStyle name="Warning Text 12 7" xfId="17815"/>
    <cellStyle name="Warning Text 12 8" xfId="18947"/>
    <cellStyle name="Warning Text 12 9" xfId="19898"/>
    <cellStyle name="Warning Text 13" xfId="3170"/>
    <cellStyle name="Warning Text 13 10" xfId="20815"/>
    <cellStyle name="Warning Text 13 11" xfId="21417"/>
    <cellStyle name="Warning Text 13 12" xfId="21953"/>
    <cellStyle name="Warning Text 13 2" xfId="9761"/>
    <cellStyle name="Warning Text 13 3" xfId="12826"/>
    <cellStyle name="Warning Text 13 4" xfId="14132"/>
    <cellStyle name="Warning Text 13 5" xfId="15399"/>
    <cellStyle name="Warning Text 13 6" xfId="16645"/>
    <cellStyle name="Warning Text 13 7" xfId="17816"/>
    <cellStyle name="Warning Text 13 8" xfId="18948"/>
    <cellStyle name="Warning Text 13 9" xfId="19899"/>
    <cellStyle name="Warning Text 14" xfId="3171"/>
    <cellStyle name="Warning Text 14 10" xfId="20816"/>
    <cellStyle name="Warning Text 14 11" xfId="21418"/>
    <cellStyle name="Warning Text 14 12" xfId="21954"/>
    <cellStyle name="Warning Text 14 2" xfId="9762"/>
    <cellStyle name="Warning Text 14 3" xfId="12827"/>
    <cellStyle name="Warning Text 14 4" xfId="14133"/>
    <cellStyle name="Warning Text 14 5" xfId="15400"/>
    <cellStyle name="Warning Text 14 6" xfId="16646"/>
    <cellStyle name="Warning Text 14 7" xfId="17817"/>
    <cellStyle name="Warning Text 14 8" xfId="18949"/>
    <cellStyle name="Warning Text 14 9" xfId="19900"/>
    <cellStyle name="Warning Text 15" xfId="3172"/>
    <cellStyle name="Warning Text 15 10" xfId="20817"/>
    <cellStyle name="Warning Text 15 11" xfId="21419"/>
    <cellStyle name="Warning Text 15 12" xfId="21955"/>
    <cellStyle name="Warning Text 15 2" xfId="9763"/>
    <cellStyle name="Warning Text 15 3" xfId="12828"/>
    <cellStyle name="Warning Text 15 4" xfId="14134"/>
    <cellStyle name="Warning Text 15 5" xfId="15401"/>
    <cellStyle name="Warning Text 15 6" xfId="16647"/>
    <cellStyle name="Warning Text 15 7" xfId="17818"/>
    <cellStyle name="Warning Text 15 8" xfId="18950"/>
    <cellStyle name="Warning Text 15 9" xfId="19901"/>
    <cellStyle name="Warning Text 16" xfId="3173"/>
    <cellStyle name="Warning Text 16 10" xfId="20818"/>
    <cellStyle name="Warning Text 16 11" xfId="21420"/>
    <cellStyle name="Warning Text 16 12" xfId="21956"/>
    <cellStyle name="Warning Text 16 2" xfId="9764"/>
    <cellStyle name="Warning Text 16 3" xfId="12829"/>
    <cellStyle name="Warning Text 16 4" xfId="14135"/>
    <cellStyle name="Warning Text 16 5" xfId="15402"/>
    <cellStyle name="Warning Text 16 6" xfId="16648"/>
    <cellStyle name="Warning Text 16 7" xfId="17819"/>
    <cellStyle name="Warning Text 16 8" xfId="18951"/>
    <cellStyle name="Warning Text 16 9" xfId="19902"/>
    <cellStyle name="Warning Text 17" xfId="3174"/>
    <cellStyle name="Warning Text 17 10" xfId="20819"/>
    <cellStyle name="Warning Text 17 11" xfId="21421"/>
    <cellStyle name="Warning Text 17 12" xfId="21957"/>
    <cellStyle name="Warning Text 17 2" xfId="9765"/>
    <cellStyle name="Warning Text 17 3" xfId="12830"/>
    <cellStyle name="Warning Text 17 4" xfId="14136"/>
    <cellStyle name="Warning Text 17 5" xfId="15403"/>
    <cellStyle name="Warning Text 17 6" xfId="16649"/>
    <cellStyle name="Warning Text 17 7" xfId="17820"/>
    <cellStyle name="Warning Text 17 8" xfId="18952"/>
    <cellStyle name="Warning Text 17 9" xfId="19903"/>
    <cellStyle name="Warning Text 18" xfId="3175"/>
    <cellStyle name="Warning Text 18 10" xfId="20820"/>
    <cellStyle name="Warning Text 18 11" xfId="21422"/>
    <cellStyle name="Warning Text 18 12" xfId="21958"/>
    <cellStyle name="Warning Text 18 2" xfId="9766"/>
    <cellStyle name="Warning Text 18 3" xfId="12831"/>
    <cellStyle name="Warning Text 18 4" xfId="14137"/>
    <cellStyle name="Warning Text 18 5" xfId="15404"/>
    <cellStyle name="Warning Text 18 6" xfId="16650"/>
    <cellStyle name="Warning Text 18 7" xfId="17821"/>
    <cellStyle name="Warning Text 18 8" xfId="18953"/>
    <cellStyle name="Warning Text 18 9" xfId="19904"/>
    <cellStyle name="Warning Text 19" xfId="3176"/>
    <cellStyle name="Warning Text 19 10" xfId="20821"/>
    <cellStyle name="Warning Text 19 11" xfId="21423"/>
    <cellStyle name="Warning Text 19 12" xfId="21959"/>
    <cellStyle name="Warning Text 19 2" xfId="9767"/>
    <cellStyle name="Warning Text 19 3" xfId="12832"/>
    <cellStyle name="Warning Text 19 4" xfId="14138"/>
    <cellStyle name="Warning Text 19 5" xfId="15405"/>
    <cellStyle name="Warning Text 19 6" xfId="16651"/>
    <cellStyle name="Warning Text 19 7" xfId="17822"/>
    <cellStyle name="Warning Text 19 8" xfId="18954"/>
    <cellStyle name="Warning Text 19 9" xfId="19905"/>
    <cellStyle name="Warning Text 2" xfId="3177"/>
    <cellStyle name="Warning Text 2 10" xfId="9768"/>
    <cellStyle name="Warning Text 2 11" xfId="9770"/>
    <cellStyle name="Warning Text 2 12" xfId="9771"/>
    <cellStyle name="Warning Text 2 13" xfId="9772"/>
    <cellStyle name="Warning Text 2 14" xfId="9773"/>
    <cellStyle name="Warning Text 2 15" xfId="9774"/>
    <cellStyle name="Warning Text 2 16" xfId="9775"/>
    <cellStyle name="Warning Text 2 17" xfId="9776"/>
    <cellStyle name="Warning Text 2 18" xfId="9777"/>
    <cellStyle name="Warning Text 2 19" xfId="9778"/>
    <cellStyle name="Warning Text 2 2" xfId="3178"/>
    <cellStyle name="Warning Text 2 2 10" xfId="9780"/>
    <cellStyle name="Warning Text 2 2 11" xfId="9781"/>
    <cellStyle name="Warning Text 2 2 12" xfId="9782"/>
    <cellStyle name="Warning Text 2 2 13" xfId="9783"/>
    <cellStyle name="Warning Text 2 2 14" xfId="12842"/>
    <cellStyle name="Warning Text 2 2 15" xfId="14146"/>
    <cellStyle name="Warning Text 2 2 16" xfId="15415"/>
    <cellStyle name="Warning Text 2 2 17" xfId="16661"/>
    <cellStyle name="Warning Text 2 2 18" xfId="17831"/>
    <cellStyle name="Warning Text 2 2 19" xfId="18963"/>
    <cellStyle name="Warning Text 2 2 2" xfId="9779"/>
    <cellStyle name="Warning Text 2 2 20" xfId="19913"/>
    <cellStyle name="Warning Text 2 2 21" xfId="20825"/>
    <cellStyle name="Warning Text 2 2 22" xfId="21425"/>
    <cellStyle name="Warning Text 2 2 23" xfId="21961"/>
    <cellStyle name="Warning Text 2 2 3" xfId="9785"/>
    <cellStyle name="Warning Text 2 2 4" xfId="9786"/>
    <cellStyle name="Warning Text 2 2 5" xfId="9787"/>
    <cellStyle name="Warning Text 2 2 6" xfId="9788"/>
    <cellStyle name="Warning Text 2 2 7" xfId="9789"/>
    <cellStyle name="Warning Text 2 2 8" xfId="9790"/>
    <cellStyle name="Warning Text 2 2 9" xfId="9791"/>
    <cellStyle name="Warning Text 2 2_Pricing" xfId="9792"/>
    <cellStyle name="Warning Text 2 20" xfId="9793"/>
    <cellStyle name="Warning Text 2 21" xfId="12833"/>
    <cellStyle name="Warning Text 2 22" xfId="14139"/>
    <cellStyle name="Warning Text 2 23" xfId="15406"/>
    <cellStyle name="Warning Text 2 24" xfId="16652"/>
    <cellStyle name="Warning Text 2 25" xfId="17823"/>
    <cellStyle name="Warning Text 2 26" xfId="18955"/>
    <cellStyle name="Warning Text 2 27" xfId="19906"/>
    <cellStyle name="Warning Text 2 28" xfId="20822"/>
    <cellStyle name="Warning Text 2 29" xfId="21424"/>
    <cellStyle name="Warning Text 2 3" xfId="3179"/>
    <cellStyle name="Warning Text 2 3 10" xfId="9795"/>
    <cellStyle name="Warning Text 2 3 11" xfId="9796"/>
    <cellStyle name="Warning Text 2 3 12" xfId="9797"/>
    <cellStyle name="Warning Text 2 3 13" xfId="9798"/>
    <cellStyle name="Warning Text 2 3 14" xfId="12854"/>
    <cellStyle name="Warning Text 2 3 15" xfId="14158"/>
    <cellStyle name="Warning Text 2 3 16" xfId="15426"/>
    <cellStyle name="Warning Text 2 3 17" xfId="16669"/>
    <cellStyle name="Warning Text 2 3 18" xfId="17839"/>
    <cellStyle name="Warning Text 2 3 19" xfId="18975"/>
    <cellStyle name="Warning Text 2 3 2" xfId="9794"/>
    <cellStyle name="Warning Text 2 3 20" xfId="19918"/>
    <cellStyle name="Warning Text 2 3 21" xfId="20836"/>
    <cellStyle name="Warning Text 2 3 22" xfId="21426"/>
    <cellStyle name="Warning Text 2 3 23" xfId="21962"/>
    <cellStyle name="Warning Text 2 3 3" xfId="9800"/>
    <cellStyle name="Warning Text 2 3 4" xfId="9801"/>
    <cellStyle name="Warning Text 2 3 5" xfId="9802"/>
    <cellStyle name="Warning Text 2 3 6" xfId="9803"/>
    <cellStyle name="Warning Text 2 3 7" xfId="9804"/>
    <cellStyle name="Warning Text 2 3 8" xfId="9805"/>
    <cellStyle name="Warning Text 2 3 9" xfId="9806"/>
    <cellStyle name="Warning Text 2 3_Pricing" xfId="9807"/>
    <cellStyle name="Warning Text 2 30" xfId="21960"/>
    <cellStyle name="Warning Text 2 4" xfId="3180"/>
    <cellStyle name="Warning Text 2 4 10" xfId="9809"/>
    <cellStyle name="Warning Text 2 4 11" xfId="9810"/>
    <cellStyle name="Warning Text 2 4 12" xfId="9811"/>
    <cellStyle name="Warning Text 2 4 13" xfId="9812"/>
    <cellStyle name="Warning Text 2 4 14" xfId="12868"/>
    <cellStyle name="Warning Text 2 4 15" xfId="14172"/>
    <cellStyle name="Warning Text 2 4 16" xfId="15440"/>
    <cellStyle name="Warning Text 2 4 17" xfId="16683"/>
    <cellStyle name="Warning Text 2 4 18" xfId="17849"/>
    <cellStyle name="Warning Text 2 4 19" xfId="18985"/>
    <cellStyle name="Warning Text 2 4 2" xfId="9808"/>
    <cellStyle name="Warning Text 2 4 20" xfId="19931"/>
    <cellStyle name="Warning Text 2 4 21" xfId="20844"/>
    <cellStyle name="Warning Text 2 4 22" xfId="21427"/>
    <cellStyle name="Warning Text 2 4 23" xfId="21963"/>
    <cellStyle name="Warning Text 2 4 3" xfId="9814"/>
    <cellStyle name="Warning Text 2 4 4" xfId="9815"/>
    <cellStyle name="Warning Text 2 4 5" xfId="9816"/>
    <cellStyle name="Warning Text 2 4 6" xfId="9817"/>
    <cellStyle name="Warning Text 2 4 7" xfId="9818"/>
    <cellStyle name="Warning Text 2 4 8" xfId="9819"/>
    <cellStyle name="Warning Text 2 4 9" xfId="9820"/>
    <cellStyle name="Warning Text 2 4_Pricing" xfId="9821"/>
    <cellStyle name="Warning Text 2 5" xfId="3181"/>
    <cellStyle name="Warning Text 2 5 10" xfId="9823"/>
    <cellStyle name="Warning Text 2 5 11" xfId="9824"/>
    <cellStyle name="Warning Text 2 5 12" xfId="9825"/>
    <cellStyle name="Warning Text 2 5 13" xfId="9826"/>
    <cellStyle name="Warning Text 2 5 14" xfId="12882"/>
    <cellStyle name="Warning Text 2 5 15" xfId="14185"/>
    <cellStyle name="Warning Text 2 5 16" xfId="15451"/>
    <cellStyle name="Warning Text 2 5 17" xfId="16693"/>
    <cellStyle name="Warning Text 2 5 18" xfId="17863"/>
    <cellStyle name="Warning Text 2 5 19" xfId="18996"/>
    <cellStyle name="Warning Text 2 5 2" xfId="9822"/>
    <cellStyle name="Warning Text 2 5 20" xfId="19935"/>
    <cellStyle name="Warning Text 2 5 21" xfId="20853"/>
    <cellStyle name="Warning Text 2 5 22" xfId="21428"/>
    <cellStyle name="Warning Text 2 5 23" xfId="21964"/>
    <cellStyle name="Warning Text 2 5 3" xfId="9828"/>
    <cellStyle name="Warning Text 2 5 4" xfId="9829"/>
    <cellStyle name="Warning Text 2 5 5" xfId="9830"/>
    <cellStyle name="Warning Text 2 5 6" xfId="9831"/>
    <cellStyle name="Warning Text 2 5 7" xfId="9832"/>
    <cellStyle name="Warning Text 2 5 8" xfId="9833"/>
    <cellStyle name="Warning Text 2 5 9" xfId="9834"/>
    <cellStyle name="Warning Text 2 5_Pricing" xfId="9835"/>
    <cellStyle name="Warning Text 2 6" xfId="3182"/>
    <cellStyle name="Warning Text 2 6 10" xfId="20864"/>
    <cellStyle name="Warning Text 2 6 11" xfId="21430"/>
    <cellStyle name="Warning Text 2 6 12" xfId="21965"/>
    <cellStyle name="Warning Text 2 6 2" xfId="9836"/>
    <cellStyle name="Warning Text 2 6 3" xfId="12896"/>
    <cellStyle name="Warning Text 2 6 4" xfId="14199"/>
    <cellStyle name="Warning Text 2 6 5" xfId="15465"/>
    <cellStyle name="Warning Text 2 6 6" xfId="16707"/>
    <cellStyle name="Warning Text 2 6 7" xfId="17870"/>
    <cellStyle name="Warning Text 2 6 8" xfId="19007"/>
    <cellStyle name="Warning Text 2 6 9" xfId="19948"/>
    <cellStyle name="Warning Text 2 7" xfId="3183"/>
    <cellStyle name="Warning Text 2 7 10" xfId="20865"/>
    <cellStyle name="Warning Text 2 7 11" xfId="21431"/>
    <cellStyle name="Warning Text 2 7 12" xfId="21966"/>
    <cellStyle name="Warning Text 2 7 2" xfId="9837"/>
    <cellStyle name="Warning Text 2 7 3" xfId="12897"/>
    <cellStyle name="Warning Text 2 7 4" xfId="14200"/>
    <cellStyle name="Warning Text 2 7 5" xfId="15466"/>
    <cellStyle name="Warning Text 2 7 6" xfId="16708"/>
    <cellStyle name="Warning Text 2 7 7" xfId="17871"/>
    <cellStyle name="Warning Text 2 7 8" xfId="19008"/>
    <cellStyle name="Warning Text 2 7 9" xfId="19949"/>
    <cellStyle name="Warning Text 2 8" xfId="3184"/>
    <cellStyle name="Warning Text 2 8 10" xfId="20866"/>
    <cellStyle name="Warning Text 2 8 11" xfId="21432"/>
    <cellStyle name="Warning Text 2 8 12" xfId="21967"/>
    <cellStyle name="Warning Text 2 8 2" xfId="9838"/>
    <cellStyle name="Warning Text 2 8 3" xfId="12898"/>
    <cellStyle name="Warning Text 2 8 4" xfId="14201"/>
    <cellStyle name="Warning Text 2 8 5" xfId="15467"/>
    <cellStyle name="Warning Text 2 8 6" xfId="16709"/>
    <cellStyle name="Warning Text 2 8 7" xfId="17872"/>
    <cellStyle name="Warning Text 2 8 8" xfId="19009"/>
    <cellStyle name="Warning Text 2 8 9" xfId="19950"/>
    <cellStyle name="Warning Text 2 9" xfId="3185"/>
    <cellStyle name="Warning Text 2 9 10" xfId="20867"/>
    <cellStyle name="Warning Text 2 9 11" xfId="21433"/>
    <cellStyle name="Warning Text 2 9 12" xfId="21968"/>
    <cellStyle name="Warning Text 2 9 2" xfId="9839"/>
    <cellStyle name="Warning Text 2 9 3" xfId="12899"/>
    <cellStyle name="Warning Text 2 9 4" xfId="14202"/>
    <cellStyle name="Warning Text 2 9 5" xfId="15468"/>
    <cellStyle name="Warning Text 2 9 6" xfId="16710"/>
    <cellStyle name="Warning Text 2 9 7" xfId="17873"/>
    <cellStyle name="Warning Text 2 9 8" xfId="19010"/>
    <cellStyle name="Warning Text 2 9 9" xfId="19951"/>
    <cellStyle name="Warning Text 20" xfId="3186"/>
    <cellStyle name="Warning Text 20 10" xfId="20868"/>
    <cellStyle name="Warning Text 20 11" xfId="21434"/>
    <cellStyle name="Warning Text 20 12" xfId="21969"/>
    <cellStyle name="Warning Text 20 2" xfId="9840"/>
    <cellStyle name="Warning Text 20 3" xfId="12900"/>
    <cellStyle name="Warning Text 20 4" xfId="14203"/>
    <cellStyle name="Warning Text 20 5" xfId="15469"/>
    <cellStyle name="Warning Text 20 6" xfId="16711"/>
    <cellStyle name="Warning Text 20 7" xfId="17874"/>
    <cellStyle name="Warning Text 20 8" xfId="19011"/>
    <cellStyle name="Warning Text 20 9" xfId="19952"/>
    <cellStyle name="Warning Text 21" xfId="3187"/>
    <cellStyle name="Warning Text 21 10" xfId="20869"/>
    <cellStyle name="Warning Text 21 11" xfId="21435"/>
    <cellStyle name="Warning Text 21 12" xfId="21970"/>
    <cellStyle name="Warning Text 21 2" xfId="9841"/>
    <cellStyle name="Warning Text 21 3" xfId="12901"/>
    <cellStyle name="Warning Text 21 4" xfId="14204"/>
    <cellStyle name="Warning Text 21 5" xfId="15470"/>
    <cellStyle name="Warning Text 21 6" xfId="16712"/>
    <cellStyle name="Warning Text 21 7" xfId="17875"/>
    <cellStyle name="Warning Text 21 8" xfId="19012"/>
    <cellStyle name="Warning Text 21 9" xfId="19953"/>
    <cellStyle name="Warning Text 22" xfId="3188"/>
    <cellStyle name="Warning Text 22 10" xfId="20870"/>
    <cellStyle name="Warning Text 22 11" xfId="21436"/>
    <cellStyle name="Warning Text 22 12" xfId="21971"/>
    <cellStyle name="Warning Text 22 2" xfId="9842"/>
    <cellStyle name="Warning Text 22 3" xfId="12902"/>
    <cellStyle name="Warning Text 22 4" xfId="14205"/>
    <cellStyle name="Warning Text 22 5" xfId="15471"/>
    <cellStyle name="Warning Text 22 6" xfId="16713"/>
    <cellStyle name="Warning Text 22 7" xfId="17876"/>
    <cellStyle name="Warning Text 22 8" xfId="19013"/>
    <cellStyle name="Warning Text 22 9" xfId="19954"/>
    <cellStyle name="Warning Text 23" xfId="3189"/>
    <cellStyle name="Warning Text 23 10" xfId="20871"/>
    <cellStyle name="Warning Text 23 11" xfId="21437"/>
    <cellStyle name="Warning Text 23 12" xfId="21972"/>
    <cellStyle name="Warning Text 23 2" xfId="9843"/>
    <cellStyle name="Warning Text 23 3" xfId="12903"/>
    <cellStyle name="Warning Text 23 4" xfId="14206"/>
    <cellStyle name="Warning Text 23 5" xfId="15472"/>
    <cellStyle name="Warning Text 23 6" xfId="16714"/>
    <cellStyle name="Warning Text 23 7" xfId="17877"/>
    <cellStyle name="Warning Text 23 8" xfId="19014"/>
    <cellStyle name="Warning Text 23 9" xfId="19955"/>
    <cellStyle name="Warning Text 24" xfId="3190"/>
    <cellStyle name="Warning Text 24 10" xfId="20872"/>
    <cellStyle name="Warning Text 24 11" xfId="21438"/>
    <cellStyle name="Warning Text 24 12" xfId="21973"/>
    <cellStyle name="Warning Text 24 2" xfId="9844"/>
    <cellStyle name="Warning Text 24 3" xfId="12904"/>
    <cellStyle name="Warning Text 24 4" xfId="14207"/>
    <cellStyle name="Warning Text 24 5" xfId="15473"/>
    <cellStyle name="Warning Text 24 6" xfId="16715"/>
    <cellStyle name="Warning Text 24 7" xfId="17878"/>
    <cellStyle name="Warning Text 24 8" xfId="19015"/>
    <cellStyle name="Warning Text 24 9" xfId="19956"/>
    <cellStyle name="Warning Text 25" xfId="3191"/>
    <cellStyle name="Warning Text 25 10" xfId="20873"/>
    <cellStyle name="Warning Text 25 11" xfId="21439"/>
    <cellStyle name="Warning Text 25 12" xfId="21974"/>
    <cellStyle name="Warning Text 25 2" xfId="9845"/>
    <cellStyle name="Warning Text 25 3" xfId="12905"/>
    <cellStyle name="Warning Text 25 4" xfId="14208"/>
    <cellStyle name="Warning Text 25 5" xfId="15474"/>
    <cellStyle name="Warning Text 25 6" xfId="16716"/>
    <cellStyle name="Warning Text 25 7" xfId="17879"/>
    <cellStyle name="Warning Text 25 8" xfId="19016"/>
    <cellStyle name="Warning Text 25 9" xfId="19957"/>
    <cellStyle name="Warning Text 26" xfId="3192"/>
    <cellStyle name="Warning Text 26 10" xfId="20874"/>
    <cellStyle name="Warning Text 26 11" xfId="21440"/>
    <cellStyle name="Warning Text 26 12" xfId="21975"/>
    <cellStyle name="Warning Text 26 2" xfId="9846"/>
    <cellStyle name="Warning Text 26 3" xfId="12906"/>
    <cellStyle name="Warning Text 26 4" xfId="14209"/>
    <cellStyle name="Warning Text 26 5" xfId="15475"/>
    <cellStyle name="Warning Text 26 6" xfId="16717"/>
    <cellStyle name="Warning Text 26 7" xfId="17880"/>
    <cellStyle name="Warning Text 26 8" xfId="19017"/>
    <cellStyle name="Warning Text 26 9" xfId="19958"/>
    <cellStyle name="Warning Text 27" xfId="3193"/>
    <cellStyle name="Warning Text 27 10" xfId="20875"/>
    <cellStyle name="Warning Text 27 11" xfId="21441"/>
    <cellStyle name="Warning Text 27 12" xfId="21976"/>
    <cellStyle name="Warning Text 27 2" xfId="9847"/>
    <cellStyle name="Warning Text 27 3" xfId="12907"/>
    <cellStyle name="Warning Text 27 4" xfId="14210"/>
    <cellStyle name="Warning Text 27 5" xfId="15476"/>
    <cellStyle name="Warning Text 27 6" xfId="16718"/>
    <cellStyle name="Warning Text 27 7" xfId="17881"/>
    <cellStyle name="Warning Text 27 8" xfId="19018"/>
    <cellStyle name="Warning Text 27 9" xfId="19959"/>
    <cellStyle name="Warning Text 28" xfId="24836"/>
    <cellStyle name="Warning Text 3" xfId="3194"/>
    <cellStyle name="Warning Text 3 10" xfId="9849"/>
    <cellStyle name="Warning Text 3 11" xfId="9850"/>
    <cellStyle name="Warning Text 3 12" xfId="9851"/>
    <cellStyle name="Warning Text 3 13" xfId="9852"/>
    <cellStyle name="Warning Text 3 14" xfId="9853"/>
    <cellStyle name="Warning Text 3 15" xfId="9854"/>
    <cellStyle name="Warning Text 3 16" xfId="9855"/>
    <cellStyle name="Warning Text 3 17" xfId="9856"/>
    <cellStyle name="Warning Text 3 18" xfId="12908"/>
    <cellStyle name="Warning Text 3 19" xfId="14211"/>
    <cellStyle name="Warning Text 3 2" xfId="3195"/>
    <cellStyle name="Warning Text 3 2 10" xfId="9858"/>
    <cellStyle name="Warning Text 3 2 11" xfId="9859"/>
    <cellStyle name="Warning Text 3 2 12" xfId="9860"/>
    <cellStyle name="Warning Text 3 2 13" xfId="9861"/>
    <cellStyle name="Warning Text 3 2 14" xfId="12914"/>
    <cellStyle name="Warning Text 3 2 15" xfId="14220"/>
    <cellStyle name="Warning Text 3 2 16" xfId="15481"/>
    <cellStyle name="Warning Text 3 2 17" xfId="16728"/>
    <cellStyle name="Warning Text 3 2 18" xfId="17891"/>
    <cellStyle name="Warning Text 3 2 19" xfId="19026"/>
    <cellStyle name="Warning Text 3 2 2" xfId="9857"/>
    <cellStyle name="Warning Text 3 2 20" xfId="19967"/>
    <cellStyle name="Warning Text 3 2 21" xfId="20880"/>
    <cellStyle name="Warning Text 3 2 22" xfId="21443"/>
    <cellStyle name="Warning Text 3 2 23" xfId="21978"/>
    <cellStyle name="Warning Text 3 2 3" xfId="9863"/>
    <cellStyle name="Warning Text 3 2 4" xfId="9864"/>
    <cellStyle name="Warning Text 3 2 5" xfId="9865"/>
    <cellStyle name="Warning Text 3 2 6" xfId="9866"/>
    <cellStyle name="Warning Text 3 2 7" xfId="9867"/>
    <cellStyle name="Warning Text 3 2 8" xfId="9868"/>
    <cellStyle name="Warning Text 3 2 9" xfId="9869"/>
    <cellStyle name="Warning Text 3 2_Pricing" xfId="9870"/>
    <cellStyle name="Warning Text 3 20" xfId="15477"/>
    <cellStyle name="Warning Text 3 21" xfId="16719"/>
    <cellStyle name="Warning Text 3 22" xfId="17882"/>
    <cellStyle name="Warning Text 3 23" xfId="19019"/>
    <cellStyle name="Warning Text 3 24" xfId="19960"/>
    <cellStyle name="Warning Text 3 25" xfId="20876"/>
    <cellStyle name="Warning Text 3 26" xfId="21442"/>
    <cellStyle name="Warning Text 3 27" xfId="21977"/>
    <cellStyle name="Warning Text 3 3" xfId="3196"/>
    <cellStyle name="Warning Text 3 3 10" xfId="20885"/>
    <cellStyle name="Warning Text 3 3 11" xfId="21445"/>
    <cellStyle name="Warning Text 3 3 12" xfId="21979"/>
    <cellStyle name="Warning Text 3 3 2" xfId="9871"/>
    <cellStyle name="Warning Text 3 3 3" xfId="12925"/>
    <cellStyle name="Warning Text 3 3 4" xfId="14234"/>
    <cellStyle name="Warning Text 3 3 5" xfId="15493"/>
    <cellStyle name="Warning Text 3 3 6" xfId="16742"/>
    <cellStyle name="Warning Text 3 3 7" xfId="17903"/>
    <cellStyle name="Warning Text 3 3 8" xfId="19040"/>
    <cellStyle name="Warning Text 3 3 9" xfId="19973"/>
    <cellStyle name="Warning Text 3 4" xfId="3197"/>
    <cellStyle name="Warning Text 3 4 10" xfId="20886"/>
    <cellStyle name="Warning Text 3 4 11" xfId="21446"/>
    <cellStyle name="Warning Text 3 4 12" xfId="21980"/>
    <cellStyle name="Warning Text 3 4 2" xfId="9872"/>
    <cellStyle name="Warning Text 3 4 3" xfId="12926"/>
    <cellStyle name="Warning Text 3 4 4" xfId="14235"/>
    <cellStyle name="Warning Text 3 4 5" xfId="15494"/>
    <cellStyle name="Warning Text 3 4 6" xfId="16743"/>
    <cellStyle name="Warning Text 3 4 7" xfId="17904"/>
    <cellStyle name="Warning Text 3 4 8" xfId="19041"/>
    <cellStyle name="Warning Text 3 4 9" xfId="19974"/>
    <cellStyle name="Warning Text 3 5" xfId="3198"/>
    <cellStyle name="Warning Text 3 5 10" xfId="20887"/>
    <cellStyle name="Warning Text 3 5 11" xfId="21447"/>
    <cellStyle name="Warning Text 3 5 12" xfId="21981"/>
    <cellStyle name="Warning Text 3 5 2" xfId="9873"/>
    <cellStyle name="Warning Text 3 5 3" xfId="12927"/>
    <cellStyle name="Warning Text 3 5 4" xfId="14236"/>
    <cellStyle name="Warning Text 3 5 5" xfId="15495"/>
    <cellStyle name="Warning Text 3 5 6" xfId="16744"/>
    <cellStyle name="Warning Text 3 5 7" xfId="17905"/>
    <cellStyle name="Warning Text 3 5 8" xfId="19042"/>
    <cellStyle name="Warning Text 3 5 9" xfId="19975"/>
    <cellStyle name="Warning Text 3 6" xfId="3199"/>
    <cellStyle name="Warning Text 3 6 10" xfId="20888"/>
    <cellStyle name="Warning Text 3 6 11" xfId="21448"/>
    <cellStyle name="Warning Text 3 6 12" xfId="21982"/>
    <cellStyle name="Warning Text 3 6 2" xfId="9874"/>
    <cellStyle name="Warning Text 3 6 3" xfId="12928"/>
    <cellStyle name="Warning Text 3 6 4" xfId="14237"/>
    <cellStyle name="Warning Text 3 6 5" xfId="15496"/>
    <cellStyle name="Warning Text 3 6 6" xfId="16745"/>
    <cellStyle name="Warning Text 3 6 7" xfId="17906"/>
    <cellStyle name="Warning Text 3 6 8" xfId="19043"/>
    <cellStyle name="Warning Text 3 6 9" xfId="19976"/>
    <cellStyle name="Warning Text 3 7" xfId="9848"/>
    <cellStyle name="Warning Text 3 8" xfId="9876"/>
    <cellStyle name="Warning Text 3 9" xfId="9877"/>
    <cellStyle name="Warning Text 4" xfId="3200"/>
    <cellStyle name="Warning Text 4 10" xfId="9879"/>
    <cellStyle name="Warning Text 4 11" xfId="9880"/>
    <cellStyle name="Warning Text 4 12" xfId="9881"/>
    <cellStyle name="Warning Text 4 13" xfId="9882"/>
    <cellStyle name="Warning Text 4 14" xfId="9883"/>
    <cellStyle name="Warning Text 4 15" xfId="9884"/>
    <cellStyle name="Warning Text 4 16" xfId="9885"/>
    <cellStyle name="Warning Text 4 17" xfId="9886"/>
    <cellStyle name="Warning Text 4 18" xfId="12931"/>
    <cellStyle name="Warning Text 4 19" xfId="14241"/>
    <cellStyle name="Warning Text 4 2" xfId="3201"/>
    <cellStyle name="Warning Text 4 2 10" xfId="9888"/>
    <cellStyle name="Warning Text 4 2 11" xfId="9889"/>
    <cellStyle name="Warning Text 4 2 12" xfId="9890"/>
    <cellStyle name="Warning Text 4 2 13" xfId="9891"/>
    <cellStyle name="Warning Text 4 2 14" xfId="12940"/>
    <cellStyle name="Warning Text 4 2 15" xfId="14250"/>
    <cellStyle name="Warning Text 4 2 16" xfId="15507"/>
    <cellStyle name="Warning Text 4 2 17" xfId="16758"/>
    <cellStyle name="Warning Text 4 2 18" xfId="17914"/>
    <cellStyle name="Warning Text 4 2 19" xfId="19051"/>
    <cellStyle name="Warning Text 4 2 2" xfId="9887"/>
    <cellStyle name="Warning Text 4 2 20" xfId="19980"/>
    <cellStyle name="Warning Text 4 2 21" xfId="20896"/>
    <cellStyle name="Warning Text 4 2 22" xfId="21450"/>
    <cellStyle name="Warning Text 4 2 23" xfId="21984"/>
    <cellStyle name="Warning Text 4 2 3" xfId="9893"/>
    <cellStyle name="Warning Text 4 2 4" xfId="9894"/>
    <cellStyle name="Warning Text 4 2 5" xfId="9895"/>
    <cellStyle name="Warning Text 4 2 6" xfId="9896"/>
    <cellStyle name="Warning Text 4 2 7" xfId="9897"/>
    <cellStyle name="Warning Text 4 2 8" xfId="9898"/>
    <cellStyle name="Warning Text 4 2 9" xfId="9899"/>
    <cellStyle name="Warning Text 4 2_Pricing" xfId="9900"/>
    <cellStyle name="Warning Text 4 20" xfId="15500"/>
    <cellStyle name="Warning Text 4 21" xfId="16749"/>
    <cellStyle name="Warning Text 4 22" xfId="17908"/>
    <cellStyle name="Warning Text 4 23" xfId="19046"/>
    <cellStyle name="Warning Text 4 24" xfId="19978"/>
    <cellStyle name="Warning Text 4 25" xfId="20890"/>
    <cellStyle name="Warning Text 4 26" xfId="21449"/>
    <cellStyle name="Warning Text 4 27" xfId="21983"/>
    <cellStyle name="Warning Text 4 3" xfId="3202"/>
    <cellStyle name="Warning Text 4 3 10" xfId="20901"/>
    <cellStyle name="Warning Text 4 3 11" xfId="21451"/>
    <cellStyle name="Warning Text 4 3 12" xfId="21985"/>
    <cellStyle name="Warning Text 4 3 2" xfId="9901"/>
    <cellStyle name="Warning Text 4 3 3" xfId="12954"/>
    <cellStyle name="Warning Text 4 3 4" xfId="14264"/>
    <cellStyle name="Warning Text 4 3 5" xfId="15516"/>
    <cellStyle name="Warning Text 4 3 6" xfId="16772"/>
    <cellStyle name="Warning Text 4 3 7" xfId="17921"/>
    <cellStyle name="Warning Text 4 3 8" xfId="19059"/>
    <cellStyle name="Warning Text 4 3 9" xfId="19986"/>
    <cellStyle name="Warning Text 4 4" xfId="3203"/>
    <cellStyle name="Warning Text 4 4 10" xfId="20902"/>
    <cellStyle name="Warning Text 4 4 11" xfId="21452"/>
    <cellStyle name="Warning Text 4 4 12" xfId="21986"/>
    <cellStyle name="Warning Text 4 4 2" xfId="9902"/>
    <cellStyle name="Warning Text 4 4 3" xfId="12955"/>
    <cellStyle name="Warning Text 4 4 4" xfId="14265"/>
    <cellStyle name="Warning Text 4 4 5" xfId="15517"/>
    <cellStyle name="Warning Text 4 4 6" xfId="16773"/>
    <cellStyle name="Warning Text 4 4 7" xfId="17922"/>
    <cellStyle name="Warning Text 4 4 8" xfId="19060"/>
    <cellStyle name="Warning Text 4 4 9" xfId="19987"/>
    <cellStyle name="Warning Text 4 5" xfId="3204"/>
    <cellStyle name="Warning Text 4 5 10" xfId="20903"/>
    <cellStyle name="Warning Text 4 5 11" xfId="21453"/>
    <cellStyle name="Warning Text 4 5 12" xfId="21987"/>
    <cellStyle name="Warning Text 4 5 2" xfId="9903"/>
    <cellStyle name="Warning Text 4 5 3" xfId="12956"/>
    <cellStyle name="Warning Text 4 5 4" xfId="14266"/>
    <cellStyle name="Warning Text 4 5 5" xfId="15518"/>
    <cellStyle name="Warning Text 4 5 6" xfId="16774"/>
    <cellStyle name="Warning Text 4 5 7" xfId="17923"/>
    <cellStyle name="Warning Text 4 5 8" xfId="19061"/>
    <cellStyle name="Warning Text 4 5 9" xfId="19988"/>
    <cellStyle name="Warning Text 4 6" xfId="3205"/>
    <cellStyle name="Warning Text 4 6 10" xfId="20904"/>
    <cellStyle name="Warning Text 4 6 11" xfId="21454"/>
    <cellStyle name="Warning Text 4 6 12" xfId="21988"/>
    <cellStyle name="Warning Text 4 6 2" xfId="9904"/>
    <cellStyle name="Warning Text 4 6 3" xfId="12957"/>
    <cellStyle name="Warning Text 4 6 4" xfId="14267"/>
    <cellStyle name="Warning Text 4 6 5" xfId="15519"/>
    <cellStyle name="Warning Text 4 6 6" xfId="16775"/>
    <cellStyle name="Warning Text 4 6 7" xfId="17924"/>
    <cellStyle name="Warning Text 4 6 8" xfId="19062"/>
    <cellStyle name="Warning Text 4 6 9" xfId="19989"/>
    <cellStyle name="Warning Text 4 7" xfId="9878"/>
    <cellStyle name="Warning Text 4 8" xfId="9906"/>
    <cellStyle name="Warning Text 4 9" xfId="9907"/>
    <cellStyle name="Warning Text 5" xfId="3206"/>
    <cellStyle name="Warning Text 5 10" xfId="9909"/>
    <cellStyle name="Warning Text 5 11" xfId="9910"/>
    <cellStyle name="Warning Text 5 12" xfId="9911"/>
    <cellStyle name="Warning Text 5 13" xfId="9912"/>
    <cellStyle name="Warning Text 5 14" xfId="9913"/>
    <cellStyle name="Warning Text 5 15" xfId="9914"/>
    <cellStyle name="Warning Text 5 16" xfId="9915"/>
    <cellStyle name="Warning Text 5 17" xfId="12961"/>
    <cellStyle name="Warning Text 5 18" xfId="14271"/>
    <cellStyle name="Warning Text 5 19" xfId="15523"/>
    <cellStyle name="Warning Text 5 2" xfId="3207"/>
    <cellStyle name="Warning Text 5 2 10" xfId="20907"/>
    <cellStyle name="Warning Text 5 2 11" xfId="21456"/>
    <cellStyle name="Warning Text 5 2 12" xfId="21990"/>
    <cellStyle name="Warning Text 5 2 2" xfId="9916"/>
    <cellStyle name="Warning Text 5 2 3" xfId="12966"/>
    <cellStyle name="Warning Text 5 2 4" xfId="14279"/>
    <cellStyle name="Warning Text 5 2 5" xfId="15527"/>
    <cellStyle name="Warning Text 5 2 6" xfId="16787"/>
    <cellStyle name="Warning Text 5 2 7" xfId="17935"/>
    <cellStyle name="Warning Text 5 2 8" xfId="19069"/>
    <cellStyle name="Warning Text 5 2 9" xfId="19995"/>
    <cellStyle name="Warning Text 5 20" xfId="16779"/>
    <cellStyle name="Warning Text 5 21" xfId="17928"/>
    <cellStyle name="Warning Text 5 22" xfId="19066"/>
    <cellStyle name="Warning Text 5 23" xfId="19991"/>
    <cellStyle name="Warning Text 5 24" xfId="20906"/>
    <cellStyle name="Warning Text 5 25" xfId="21455"/>
    <cellStyle name="Warning Text 5 26" xfId="21989"/>
    <cellStyle name="Warning Text 5 3" xfId="3208"/>
    <cellStyle name="Warning Text 5 3 10" xfId="20908"/>
    <cellStyle name="Warning Text 5 3 11" xfId="21457"/>
    <cellStyle name="Warning Text 5 3 12" xfId="21991"/>
    <cellStyle name="Warning Text 5 3 2" xfId="9917"/>
    <cellStyle name="Warning Text 5 3 3" xfId="12967"/>
    <cellStyle name="Warning Text 5 3 4" xfId="14280"/>
    <cellStyle name="Warning Text 5 3 5" xfId="15528"/>
    <cellStyle name="Warning Text 5 3 6" xfId="16788"/>
    <cellStyle name="Warning Text 5 3 7" xfId="17936"/>
    <cellStyle name="Warning Text 5 3 8" xfId="19070"/>
    <cellStyle name="Warning Text 5 3 9" xfId="19996"/>
    <cellStyle name="Warning Text 5 4" xfId="3209"/>
    <cellStyle name="Warning Text 5 4 10" xfId="20909"/>
    <cellStyle name="Warning Text 5 4 11" xfId="21458"/>
    <cellStyle name="Warning Text 5 4 12" xfId="21992"/>
    <cellStyle name="Warning Text 5 4 2" xfId="9918"/>
    <cellStyle name="Warning Text 5 4 3" xfId="12968"/>
    <cellStyle name="Warning Text 5 4 4" xfId="14281"/>
    <cellStyle name="Warning Text 5 4 5" xfId="15529"/>
    <cellStyle name="Warning Text 5 4 6" xfId="16789"/>
    <cellStyle name="Warning Text 5 4 7" xfId="17937"/>
    <cellStyle name="Warning Text 5 4 8" xfId="19071"/>
    <cellStyle name="Warning Text 5 4 9" xfId="19997"/>
    <cellStyle name="Warning Text 5 5" xfId="3210"/>
    <cellStyle name="Warning Text 5 5 10" xfId="20910"/>
    <cellStyle name="Warning Text 5 5 11" xfId="21459"/>
    <cellStyle name="Warning Text 5 5 12" xfId="21993"/>
    <cellStyle name="Warning Text 5 5 2" xfId="9919"/>
    <cellStyle name="Warning Text 5 5 3" xfId="12969"/>
    <cellStyle name="Warning Text 5 5 4" xfId="14282"/>
    <cellStyle name="Warning Text 5 5 5" xfId="15530"/>
    <cellStyle name="Warning Text 5 5 6" xfId="16790"/>
    <cellStyle name="Warning Text 5 5 7" xfId="17938"/>
    <cellStyle name="Warning Text 5 5 8" xfId="19072"/>
    <cellStyle name="Warning Text 5 5 9" xfId="19998"/>
    <cellStyle name="Warning Text 5 6" xfId="9908"/>
    <cellStyle name="Warning Text 5 7" xfId="9921"/>
    <cellStyle name="Warning Text 5 8" xfId="9922"/>
    <cellStyle name="Warning Text 5 9" xfId="9923"/>
    <cellStyle name="Warning Text 6" xfId="3211"/>
    <cellStyle name="Warning Text 6 10" xfId="9925"/>
    <cellStyle name="Warning Text 6 11" xfId="9926"/>
    <cellStyle name="Warning Text 6 12" xfId="9927"/>
    <cellStyle name="Warning Text 6 13" xfId="9928"/>
    <cellStyle name="Warning Text 6 14" xfId="9929"/>
    <cellStyle name="Warning Text 6 15" xfId="9930"/>
    <cellStyle name="Warning Text 6 16" xfId="9931"/>
    <cellStyle name="Warning Text 6 17" xfId="12974"/>
    <cellStyle name="Warning Text 6 18" xfId="14285"/>
    <cellStyle name="Warning Text 6 19" xfId="15535"/>
    <cellStyle name="Warning Text 6 2" xfId="3212"/>
    <cellStyle name="Warning Text 6 2 10" xfId="20917"/>
    <cellStyle name="Warning Text 6 2 11" xfId="21461"/>
    <cellStyle name="Warning Text 6 2 12" xfId="21995"/>
    <cellStyle name="Warning Text 6 2 2" xfId="9932"/>
    <cellStyle name="Warning Text 6 2 3" xfId="12981"/>
    <cellStyle name="Warning Text 6 2 4" xfId="14291"/>
    <cellStyle name="Warning Text 6 2 5" xfId="15543"/>
    <cellStyle name="Warning Text 6 2 6" xfId="16803"/>
    <cellStyle name="Warning Text 6 2 7" xfId="17951"/>
    <cellStyle name="Warning Text 6 2 8" xfId="19074"/>
    <cellStyle name="Warning Text 6 2 9" xfId="20004"/>
    <cellStyle name="Warning Text 6 20" xfId="16795"/>
    <cellStyle name="Warning Text 6 21" xfId="17943"/>
    <cellStyle name="Warning Text 6 22" xfId="19073"/>
    <cellStyle name="Warning Text 6 23" xfId="20000"/>
    <cellStyle name="Warning Text 6 24" xfId="20915"/>
    <cellStyle name="Warning Text 6 25" xfId="21460"/>
    <cellStyle name="Warning Text 6 26" xfId="21994"/>
    <cellStyle name="Warning Text 6 3" xfId="3213"/>
    <cellStyle name="Warning Text 6 3 10" xfId="20918"/>
    <cellStyle name="Warning Text 6 3 11" xfId="21462"/>
    <cellStyle name="Warning Text 6 3 12" xfId="21996"/>
    <cellStyle name="Warning Text 6 3 2" xfId="9933"/>
    <cellStyle name="Warning Text 6 3 3" xfId="12982"/>
    <cellStyle name="Warning Text 6 3 4" xfId="14292"/>
    <cellStyle name="Warning Text 6 3 5" xfId="15544"/>
    <cellStyle name="Warning Text 6 3 6" xfId="16804"/>
    <cellStyle name="Warning Text 6 3 7" xfId="17952"/>
    <cellStyle name="Warning Text 6 3 8" xfId="19075"/>
    <cellStyle name="Warning Text 6 3 9" xfId="20005"/>
    <cellStyle name="Warning Text 6 4" xfId="3214"/>
    <cellStyle name="Warning Text 6 4 10" xfId="20919"/>
    <cellStyle name="Warning Text 6 4 11" xfId="21463"/>
    <cellStyle name="Warning Text 6 4 12" xfId="21997"/>
    <cellStyle name="Warning Text 6 4 2" xfId="9934"/>
    <cellStyle name="Warning Text 6 4 3" xfId="12983"/>
    <cellStyle name="Warning Text 6 4 4" xfId="14293"/>
    <cellStyle name="Warning Text 6 4 5" xfId="15545"/>
    <cellStyle name="Warning Text 6 4 6" xfId="16805"/>
    <cellStyle name="Warning Text 6 4 7" xfId="17953"/>
    <cellStyle name="Warning Text 6 4 8" xfId="19076"/>
    <cellStyle name="Warning Text 6 4 9" xfId="20006"/>
    <cellStyle name="Warning Text 6 5" xfId="3215"/>
    <cellStyle name="Warning Text 6 5 10" xfId="20920"/>
    <cellStyle name="Warning Text 6 5 11" xfId="21464"/>
    <cellStyle name="Warning Text 6 5 12" xfId="21998"/>
    <cellStyle name="Warning Text 6 5 2" xfId="9935"/>
    <cellStyle name="Warning Text 6 5 3" xfId="12984"/>
    <cellStyle name="Warning Text 6 5 4" xfId="14294"/>
    <cellStyle name="Warning Text 6 5 5" xfId="15546"/>
    <cellStyle name="Warning Text 6 5 6" xfId="16806"/>
    <cellStyle name="Warning Text 6 5 7" xfId="17954"/>
    <cellStyle name="Warning Text 6 5 8" xfId="19077"/>
    <cellStyle name="Warning Text 6 5 9" xfId="20007"/>
    <cellStyle name="Warning Text 6 6" xfId="9924"/>
    <cellStyle name="Warning Text 6 7" xfId="9936"/>
    <cellStyle name="Warning Text 6 8" xfId="9937"/>
    <cellStyle name="Warning Text 6 9" xfId="9938"/>
    <cellStyle name="Warning Text 7" xfId="3216"/>
    <cellStyle name="Warning Text 7 10" xfId="20921"/>
    <cellStyle name="Warning Text 7 11" xfId="21465"/>
    <cellStyle name="Warning Text 7 12" xfId="21999"/>
    <cellStyle name="Warning Text 7 2" xfId="9939"/>
    <cellStyle name="Warning Text 7 3" xfId="12988"/>
    <cellStyle name="Warning Text 7 4" xfId="14299"/>
    <cellStyle name="Warning Text 7 5" xfId="15551"/>
    <cellStyle name="Warning Text 7 6" xfId="16810"/>
    <cellStyle name="Warning Text 7 7" xfId="17955"/>
    <cellStyle name="Warning Text 7 8" xfId="19078"/>
    <cellStyle name="Warning Text 7 9" xfId="20009"/>
    <cellStyle name="Warning Text 8" xfId="3217"/>
    <cellStyle name="Warning Text 8 10" xfId="20922"/>
    <cellStyle name="Warning Text 8 11" xfId="21466"/>
    <cellStyle name="Warning Text 8 12" xfId="22000"/>
    <cellStyle name="Warning Text 8 2" xfId="9940"/>
    <cellStyle name="Warning Text 8 3" xfId="12989"/>
    <cellStyle name="Warning Text 8 4" xfId="14300"/>
    <cellStyle name="Warning Text 8 5" xfId="15552"/>
    <cellStyle name="Warning Text 8 6" xfId="16811"/>
    <cellStyle name="Warning Text 8 7" xfId="17956"/>
    <cellStyle name="Warning Text 8 8" xfId="19079"/>
    <cellStyle name="Warning Text 8 9" xfId="20010"/>
    <cellStyle name="Warning Text 9" xfId="3218"/>
    <cellStyle name="Warning Text 9 10" xfId="20923"/>
    <cellStyle name="Warning Text 9 11" xfId="21467"/>
    <cellStyle name="Warning Text 9 12" xfId="22001"/>
    <cellStyle name="Warning Text 9 2" xfId="9941"/>
    <cellStyle name="Warning Text 9 3" xfId="12990"/>
    <cellStyle name="Warning Text 9 4" xfId="14301"/>
    <cellStyle name="Warning Text 9 5" xfId="15553"/>
    <cellStyle name="Warning Text 9 6" xfId="16812"/>
    <cellStyle name="Warning Text 9 7" xfId="17957"/>
    <cellStyle name="Warning Text 9 8" xfId="19080"/>
    <cellStyle name="Warning Text 9 9" xfId="20011"/>
  </cellStyles>
  <dxfs count="8">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003C00"/>
      <rgbColor rgb="00008000"/>
      <rgbColor rgb="00B97B3D"/>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F30000"/>
      <rgbColor rgb="00F3F3EB"/>
      <rgbColor rgb="00917B4C"/>
      <rgbColor rgb="0099CCFF"/>
      <rgbColor rgb="00417630"/>
      <rgbColor rgb="00CC99FF"/>
      <rgbColor rgb="00274B37"/>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274B37"/>
      <color rgb="FF003300"/>
      <color rgb="FF917B4C"/>
      <color rgb="FF0058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9" Type="http://schemas.openxmlformats.org/officeDocument/2006/relationships/image" Target="../media/image10.png"/></Relationships>
</file>

<file path=xl/drawings/_rels/drawing2.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xdr:from>
      <xdr:col>21</xdr:col>
      <xdr:colOff>78916</xdr:colOff>
      <xdr:row>7</xdr:row>
      <xdr:rowOff>28573</xdr:rowOff>
    </xdr:from>
    <xdr:to>
      <xdr:col>21</xdr:col>
      <xdr:colOff>201705</xdr:colOff>
      <xdr:row>22</xdr:row>
      <xdr:rowOff>201706</xdr:rowOff>
    </xdr:to>
    <xdr:sp macro="" textlink="">
      <xdr:nvSpPr>
        <xdr:cNvPr id="2" name="Up Arrow 1"/>
        <xdr:cNvSpPr/>
      </xdr:nvSpPr>
      <xdr:spPr>
        <a:xfrm flipH="1" flipV="1">
          <a:off x="16623841" y="1552573"/>
          <a:ext cx="122789" cy="3754533"/>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25</xdr:col>
      <xdr:colOff>561973</xdr:colOff>
      <xdr:row>7</xdr:row>
      <xdr:rowOff>9523</xdr:rowOff>
    </xdr:from>
    <xdr:to>
      <xdr:col>26</xdr:col>
      <xdr:colOff>142874</xdr:colOff>
      <xdr:row>22</xdr:row>
      <xdr:rowOff>95249</xdr:rowOff>
    </xdr:to>
    <xdr:sp macro="" textlink="">
      <xdr:nvSpPr>
        <xdr:cNvPr id="3" name="Up Arrow 2"/>
        <xdr:cNvSpPr/>
      </xdr:nvSpPr>
      <xdr:spPr>
        <a:xfrm flipH="1" flipV="1">
          <a:off x="19545298" y="1533523"/>
          <a:ext cx="190501" cy="3667126"/>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editAs="oneCell">
    <xdr:from>
      <xdr:col>3</xdr:col>
      <xdr:colOff>76200</xdr:colOff>
      <xdr:row>0</xdr:row>
      <xdr:rowOff>66675</xdr:rowOff>
    </xdr:from>
    <xdr:to>
      <xdr:col>5</xdr:col>
      <xdr:colOff>1107222</xdr:colOff>
      <xdr:row>4</xdr:row>
      <xdr:rowOff>214993</xdr:rowOff>
    </xdr:to>
    <xdr:pic>
      <xdr:nvPicPr>
        <xdr:cNvPr id="4" name="Picture 1" descr="Final_ShelfGenie_Logo_Registered.jpg"/>
        <xdr:cNvPicPr>
          <a:picLocks noChangeAspect="1"/>
        </xdr:cNvPicPr>
      </xdr:nvPicPr>
      <xdr:blipFill>
        <a:blip xmlns:r="http://schemas.openxmlformats.org/officeDocument/2006/relationships" r:embed="rId1" cstate="print"/>
        <a:srcRect/>
        <a:stretch>
          <a:fillRect/>
        </a:stretch>
      </xdr:blipFill>
      <xdr:spPr bwMode="auto">
        <a:xfrm>
          <a:off x="3552825" y="66675"/>
          <a:ext cx="3002697" cy="957943"/>
        </a:xfrm>
        <a:prstGeom prst="rect">
          <a:avLst/>
        </a:prstGeom>
        <a:noFill/>
        <a:ln w="9525">
          <a:noFill/>
          <a:miter lim="800000"/>
          <a:headEnd/>
          <a:tailEnd/>
        </a:ln>
      </xdr:spPr>
    </xdr:pic>
    <xdr:clientData/>
  </xdr:twoCellAnchor>
  <xdr:twoCellAnchor editAs="oneCell">
    <xdr:from>
      <xdr:col>17</xdr:col>
      <xdr:colOff>9525</xdr:colOff>
      <xdr:row>57</xdr:row>
      <xdr:rowOff>219075</xdr:rowOff>
    </xdr:from>
    <xdr:to>
      <xdr:col>20</xdr:col>
      <xdr:colOff>19049</xdr:colOff>
      <xdr:row>64</xdr:row>
      <xdr:rowOff>84043</xdr:rowOff>
    </xdr:to>
    <xdr:pic>
      <xdr:nvPicPr>
        <xdr:cNvPr id="5" name="Picture 1516"/>
        <xdr:cNvPicPr>
          <a:picLocks noChangeAspect="1" noChangeArrowheads="1"/>
        </xdr:cNvPicPr>
      </xdr:nvPicPr>
      <xdr:blipFill>
        <a:blip xmlns:r="http://schemas.openxmlformats.org/officeDocument/2006/relationships" r:embed="rId2" cstate="print"/>
        <a:srcRect l="36279" t="40585" r="52031" b="49031"/>
        <a:stretch>
          <a:fillRect/>
        </a:stretch>
      </xdr:blipFill>
      <xdr:spPr bwMode="auto">
        <a:xfrm>
          <a:off x="14116050" y="13496925"/>
          <a:ext cx="1838324" cy="1307325"/>
        </a:xfrm>
        <a:prstGeom prst="rect">
          <a:avLst/>
        </a:prstGeom>
        <a:noFill/>
        <a:ln w="1">
          <a:solidFill>
            <a:srgbClr val="4F6228"/>
          </a:solidFill>
          <a:miter lim="800000"/>
          <a:headEnd/>
          <a:tailEnd/>
        </a:ln>
      </xdr:spPr>
    </xdr:pic>
    <xdr:clientData/>
  </xdr:twoCellAnchor>
  <xdr:twoCellAnchor editAs="oneCell">
    <xdr:from>
      <xdr:col>20</xdr:col>
      <xdr:colOff>228600</xdr:colOff>
      <xdr:row>57</xdr:row>
      <xdr:rowOff>219075</xdr:rowOff>
    </xdr:from>
    <xdr:to>
      <xdr:col>23</xdr:col>
      <xdr:colOff>600076</xdr:colOff>
      <xdr:row>64</xdr:row>
      <xdr:rowOff>64993</xdr:rowOff>
    </xdr:to>
    <xdr:pic>
      <xdr:nvPicPr>
        <xdr:cNvPr id="6" name="Picture 1518"/>
        <xdr:cNvPicPr>
          <a:picLocks noChangeAspect="1" noChangeArrowheads="1"/>
        </xdr:cNvPicPr>
      </xdr:nvPicPr>
      <xdr:blipFill>
        <a:blip xmlns:r="http://schemas.openxmlformats.org/officeDocument/2006/relationships" r:embed="rId3" cstate="print"/>
        <a:srcRect l="36720" t="40755" r="48566" b="47945"/>
        <a:stretch>
          <a:fillRect/>
        </a:stretch>
      </xdr:blipFill>
      <xdr:spPr bwMode="auto">
        <a:xfrm>
          <a:off x="16163925" y="13496925"/>
          <a:ext cx="2200276" cy="1288275"/>
        </a:xfrm>
        <a:prstGeom prst="rect">
          <a:avLst/>
        </a:prstGeom>
        <a:noFill/>
        <a:ln w="12700">
          <a:solidFill>
            <a:srgbClr val="4F6228"/>
          </a:solidFill>
          <a:miter lim="800000"/>
          <a:headEnd/>
          <a:tailEnd/>
        </a:ln>
      </xdr:spPr>
    </xdr:pic>
    <xdr:clientData/>
  </xdr:twoCellAnchor>
  <xdr:twoCellAnchor>
    <xdr:from>
      <xdr:col>17</xdr:col>
      <xdr:colOff>38101</xdr:colOff>
      <xdr:row>65</xdr:row>
      <xdr:rowOff>142874</xdr:rowOff>
    </xdr:from>
    <xdr:to>
      <xdr:col>24</xdr:col>
      <xdr:colOff>9525</xdr:colOff>
      <xdr:row>74</xdr:row>
      <xdr:rowOff>66675</xdr:rowOff>
    </xdr:to>
    <xdr:sp macro="" textlink="" fLocksText="0">
      <xdr:nvSpPr>
        <xdr:cNvPr id="7" name="TextBox 6"/>
        <xdr:cNvSpPr txBox="1"/>
      </xdr:nvSpPr>
      <xdr:spPr>
        <a:xfrm>
          <a:off x="14144626" y="15039974"/>
          <a:ext cx="4238624" cy="15811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200">
              <a:latin typeface="+mn-lt"/>
            </a:rPr>
            <a:t>To enter a</a:t>
          </a:r>
          <a:r>
            <a:rPr lang="en-US" sz="1200" baseline="0">
              <a:latin typeface="+mn-lt"/>
            </a:rPr>
            <a:t> discount Start in the cell labeled </a:t>
          </a:r>
          <a:r>
            <a:rPr lang="en-US" sz="1200" i="1" baseline="0">
              <a:latin typeface="+mn-lt"/>
            </a:rPr>
            <a:t>"Internal Use Only"</a:t>
          </a:r>
        </a:p>
        <a:p>
          <a:r>
            <a:rPr lang="en-US" sz="1200" baseline="0">
              <a:latin typeface="+mn-lt"/>
            </a:rPr>
            <a:t>(1) Choose M, L, or M/L -</a:t>
          </a:r>
        </a:p>
        <a:p>
          <a:r>
            <a:rPr lang="en-US" sz="1200" baseline="0">
              <a:latin typeface="+mn-lt"/>
            </a:rPr>
            <a:t>	go to the cell directly to the right</a:t>
          </a:r>
        </a:p>
        <a:p>
          <a:r>
            <a:rPr lang="en-US" sz="1200" baseline="0">
              <a:latin typeface="+mn-lt"/>
            </a:rPr>
            <a:t>(2) Enter the amount</a:t>
          </a:r>
        </a:p>
        <a:p>
          <a:r>
            <a:rPr lang="en-US" sz="1200" baseline="0">
              <a:latin typeface="+mn-lt"/>
            </a:rPr>
            <a:t>	go to the cell directly to the right</a:t>
          </a:r>
        </a:p>
        <a:p>
          <a:r>
            <a:rPr lang="en-US" sz="1200" baseline="0">
              <a:latin typeface="+mn-lt"/>
            </a:rPr>
            <a:t>(3) Choose if the discount should be a percentage or a dollar amount</a:t>
          </a:r>
          <a:endParaRPr lang="en-US" sz="1200">
            <a:latin typeface="+mn-lt"/>
          </a:endParaRPr>
        </a:p>
      </xdr:txBody>
    </xdr:sp>
    <xdr:clientData/>
  </xdr:twoCellAnchor>
  <xdr:twoCellAnchor>
    <xdr:from>
      <xdr:col>16</xdr:col>
      <xdr:colOff>533400</xdr:colOff>
      <xdr:row>60</xdr:row>
      <xdr:rowOff>76201</xdr:rowOff>
    </xdr:from>
    <xdr:to>
      <xdr:col>17</xdr:col>
      <xdr:colOff>581024</xdr:colOff>
      <xdr:row>65</xdr:row>
      <xdr:rowOff>85726</xdr:rowOff>
    </xdr:to>
    <xdr:sp macro="" textlink="">
      <xdr:nvSpPr>
        <xdr:cNvPr id="8" name="Oval 7"/>
        <xdr:cNvSpPr/>
      </xdr:nvSpPr>
      <xdr:spPr>
        <a:xfrm>
          <a:off x="14030325" y="13982701"/>
          <a:ext cx="657224" cy="1000125"/>
        </a:xfrm>
        <a:prstGeom prst="ellipse">
          <a:avLst/>
        </a:prstGeom>
        <a:noFill/>
        <a:ln w="508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21</xdr:col>
      <xdr:colOff>266700</xdr:colOff>
      <xdr:row>58</xdr:row>
      <xdr:rowOff>76200</xdr:rowOff>
    </xdr:from>
    <xdr:to>
      <xdr:col>23</xdr:col>
      <xdr:colOff>219075</xdr:colOff>
      <xdr:row>61</xdr:row>
      <xdr:rowOff>38100</xdr:rowOff>
    </xdr:to>
    <xdr:sp macro="" textlink="">
      <xdr:nvSpPr>
        <xdr:cNvPr id="9" name="Oval 8"/>
        <xdr:cNvSpPr/>
      </xdr:nvSpPr>
      <xdr:spPr>
        <a:xfrm>
          <a:off x="16811625" y="13582650"/>
          <a:ext cx="1171575" cy="561975"/>
        </a:xfrm>
        <a:prstGeom prst="ellipse">
          <a:avLst/>
        </a:prstGeom>
        <a:noFill/>
        <a:ln w="508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23</xdr:col>
      <xdr:colOff>333375</xdr:colOff>
      <xdr:row>58</xdr:row>
      <xdr:rowOff>104775</xdr:rowOff>
    </xdr:from>
    <xdr:to>
      <xdr:col>23</xdr:col>
      <xdr:colOff>600075</xdr:colOff>
      <xdr:row>62</xdr:row>
      <xdr:rowOff>28575</xdr:rowOff>
    </xdr:to>
    <xdr:sp macro="" textlink="">
      <xdr:nvSpPr>
        <xdr:cNvPr id="10" name="Oval 9"/>
        <xdr:cNvSpPr/>
      </xdr:nvSpPr>
      <xdr:spPr>
        <a:xfrm>
          <a:off x="18097500" y="13611225"/>
          <a:ext cx="266700" cy="733425"/>
        </a:xfrm>
        <a:prstGeom prst="ellipse">
          <a:avLst/>
        </a:prstGeom>
        <a:noFill/>
        <a:ln w="508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12</xdr:col>
      <xdr:colOff>281666</xdr:colOff>
      <xdr:row>9</xdr:row>
      <xdr:rowOff>13609</xdr:rowOff>
    </xdr:from>
    <xdr:to>
      <xdr:col>14</xdr:col>
      <xdr:colOff>117019</xdr:colOff>
      <xdr:row>15</xdr:row>
      <xdr:rowOff>13608</xdr:rowOff>
    </xdr:to>
    <xdr:sp macro="" textlink="" fLocksText="0">
      <xdr:nvSpPr>
        <xdr:cNvPr id="11" name="TextBox 10"/>
        <xdr:cNvSpPr txBox="1"/>
      </xdr:nvSpPr>
      <xdr:spPr>
        <a:xfrm flipH="1">
          <a:off x="11340191" y="2023384"/>
          <a:ext cx="1054553" cy="1428749"/>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pPr>
            <a:lnSpc>
              <a:spcPts val="1500"/>
            </a:lnSpc>
          </a:pPr>
          <a:r>
            <a:rPr lang="en-US" sz="1400"/>
            <a:t>This is a drop down menu for all of the </a:t>
          </a:r>
          <a:r>
            <a:rPr lang="en-US" sz="1400" b="1"/>
            <a:t>type</a:t>
          </a:r>
          <a:r>
            <a:rPr lang="en-US" sz="1400"/>
            <a:t> codes.</a:t>
          </a:r>
          <a:r>
            <a:rPr lang="en-US" sz="1400" baseline="0"/>
            <a:t> </a:t>
          </a:r>
          <a:endParaRPr lang="en-US" sz="1400"/>
        </a:p>
      </xdr:txBody>
    </xdr:sp>
    <xdr:clientData/>
  </xdr:twoCellAnchor>
  <xdr:twoCellAnchor>
    <xdr:from>
      <xdr:col>13</xdr:col>
      <xdr:colOff>247650</xdr:colOff>
      <xdr:row>17</xdr:row>
      <xdr:rowOff>129268</xdr:rowOff>
    </xdr:from>
    <xdr:to>
      <xdr:col>17</xdr:col>
      <xdr:colOff>285750</xdr:colOff>
      <xdr:row>19</xdr:row>
      <xdr:rowOff>190500</xdr:rowOff>
    </xdr:to>
    <xdr:sp macro="" textlink="" fLocksText="0">
      <xdr:nvSpPr>
        <xdr:cNvPr id="12" name="TextBox 11"/>
        <xdr:cNvSpPr txBox="1"/>
      </xdr:nvSpPr>
      <xdr:spPr>
        <a:xfrm>
          <a:off x="11915775" y="4044043"/>
          <a:ext cx="2476500" cy="537482"/>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pPr>
            <a:lnSpc>
              <a:spcPts val="1600"/>
            </a:lnSpc>
          </a:pPr>
          <a:r>
            <a:rPr lang="en-US" sz="1400"/>
            <a:t>Enter the </a:t>
          </a:r>
          <a:r>
            <a:rPr lang="en-US" sz="1400" b="1"/>
            <a:t>opening</a:t>
          </a:r>
          <a:r>
            <a:rPr lang="en-US" sz="1400"/>
            <a:t> </a:t>
          </a:r>
          <a:r>
            <a:rPr lang="en-US" sz="1400" b="1"/>
            <a:t>width</a:t>
          </a:r>
          <a:r>
            <a:rPr lang="en-US" sz="1400"/>
            <a:t> for the cabinet.  </a:t>
          </a:r>
        </a:p>
      </xdr:txBody>
    </xdr:sp>
    <xdr:clientData/>
  </xdr:twoCellAnchor>
  <xdr:twoCellAnchor>
    <xdr:from>
      <xdr:col>15</xdr:col>
      <xdr:colOff>149679</xdr:colOff>
      <xdr:row>8</xdr:row>
      <xdr:rowOff>175531</xdr:rowOff>
    </xdr:from>
    <xdr:to>
      <xdr:col>17</xdr:col>
      <xdr:colOff>206829</xdr:colOff>
      <xdr:row>16</xdr:row>
      <xdr:rowOff>78440</xdr:rowOff>
    </xdr:to>
    <xdr:sp macro="" textlink="" fLocksText="0">
      <xdr:nvSpPr>
        <xdr:cNvPr id="13" name="TextBox 12"/>
        <xdr:cNvSpPr txBox="1"/>
      </xdr:nvSpPr>
      <xdr:spPr>
        <a:xfrm flipH="1">
          <a:off x="13037004" y="1947181"/>
          <a:ext cx="1276350" cy="1807909"/>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pPr>
            <a:lnSpc>
              <a:spcPts val="1500"/>
            </a:lnSpc>
          </a:pPr>
          <a:r>
            <a:rPr lang="en-US" sz="1400"/>
            <a:t>In</a:t>
          </a:r>
          <a:r>
            <a:rPr lang="en-US" sz="1400" baseline="0"/>
            <a:t> this column the drop down  package choices are Basic, Classic or Designer (Light, Medium, Dark, or White). </a:t>
          </a:r>
          <a:endParaRPr lang="en-US" sz="1400"/>
        </a:p>
      </xdr:txBody>
    </xdr:sp>
    <xdr:clientData/>
  </xdr:twoCellAnchor>
  <xdr:twoCellAnchor>
    <xdr:from>
      <xdr:col>18</xdr:col>
      <xdr:colOff>178254</xdr:colOff>
      <xdr:row>8</xdr:row>
      <xdr:rowOff>55788</xdr:rowOff>
    </xdr:from>
    <xdr:to>
      <xdr:col>20</xdr:col>
      <xdr:colOff>238125</xdr:colOff>
      <xdr:row>17</xdr:row>
      <xdr:rowOff>10885</xdr:rowOff>
    </xdr:to>
    <xdr:sp macro="" textlink="" fLocksText="0">
      <xdr:nvSpPr>
        <xdr:cNvPr id="14" name="TextBox 13"/>
        <xdr:cNvSpPr txBox="1"/>
      </xdr:nvSpPr>
      <xdr:spPr>
        <a:xfrm>
          <a:off x="14894379" y="1827438"/>
          <a:ext cx="1279071" cy="2098222"/>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pPr>
            <a:lnSpc>
              <a:spcPts val="1500"/>
            </a:lnSpc>
          </a:pPr>
          <a:r>
            <a:rPr lang="en-US" sz="1400"/>
            <a:t>The only choices that will show in the drop down are the  options that are offered</a:t>
          </a:r>
          <a:r>
            <a:rPr lang="en-US" sz="1400" baseline="0"/>
            <a:t> based on the Type and Package.</a:t>
          </a:r>
          <a:endParaRPr lang="en-US" sz="1400"/>
        </a:p>
      </xdr:txBody>
    </xdr:sp>
    <xdr:clientData/>
  </xdr:twoCellAnchor>
  <xdr:twoCellAnchor>
    <xdr:from>
      <xdr:col>18</xdr:col>
      <xdr:colOff>180974</xdr:colOff>
      <xdr:row>18</xdr:row>
      <xdr:rowOff>47625</xdr:rowOff>
    </xdr:from>
    <xdr:to>
      <xdr:col>20</xdr:col>
      <xdr:colOff>425823</xdr:colOff>
      <xdr:row>24</xdr:row>
      <xdr:rowOff>56030</xdr:rowOff>
    </xdr:to>
    <xdr:sp macro="" textlink="" fLocksText="0">
      <xdr:nvSpPr>
        <xdr:cNvPr id="15" name="TextBox 14"/>
        <xdr:cNvSpPr txBox="1"/>
      </xdr:nvSpPr>
      <xdr:spPr>
        <a:xfrm>
          <a:off x="14897099" y="4200525"/>
          <a:ext cx="1464049" cy="1437155"/>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400" b="1"/>
            <a:t>Scoops</a:t>
          </a:r>
          <a:r>
            <a:rPr lang="en-US" sz="1400"/>
            <a:t> are available on most Glide-Out</a:t>
          </a:r>
          <a:r>
            <a:rPr lang="en-US" sz="1400" baseline="0"/>
            <a:t> types.  If it is not available the box will show N/A</a:t>
          </a:r>
          <a:endParaRPr lang="en-US" sz="1400"/>
        </a:p>
      </xdr:txBody>
    </xdr:sp>
    <xdr:clientData/>
  </xdr:twoCellAnchor>
  <xdr:twoCellAnchor>
    <xdr:from>
      <xdr:col>20</xdr:col>
      <xdr:colOff>470647</xdr:colOff>
      <xdr:row>23</xdr:row>
      <xdr:rowOff>0</xdr:rowOff>
    </xdr:from>
    <xdr:to>
      <xdr:col>22</xdr:col>
      <xdr:colOff>420340</xdr:colOff>
      <xdr:row>30</xdr:row>
      <xdr:rowOff>174171</xdr:rowOff>
    </xdr:to>
    <xdr:sp macro="" textlink="" fLocksText="0">
      <xdr:nvSpPr>
        <xdr:cNvPr id="16" name="TextBox 15"/>
        <xdr:cNvSpPr txBox="1"/>
      </xdr:nvSpPr>
      <xdr:spPr>
        <a:xfrm>
          <a:off x="16405972" y="5343525"/>
          <a:ext cx="1168893" cy="1841046"/>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pPr>
            <a:lnSpc>
              <a:spcPts val="1600"/>
            </a:lnSpc>
          </a:pPr>
          <a:r>
            <a:rPr lang="en-US" sz="1400" b="1"/>
            <a:t>Slopes </a:t>
          </a:r>
          <a:r>
            <a:rPr lang="en-US" sz="1400"/>
            <a:t>are available on Singles going up to a Triple height and on Doubles up to a Tray Bin</a:t>
          </a:r>
          <a:r>
            <a:rPr lang="en-US" sz="1400" baseline="0"/>
            <a:t> height.</a:t>
          </a:r>
          <a:endParaRPr lang="en-US" sz="1400"/>
        </a:p>
      </xdr:txBody>
    </xdr:sp>
    <xdr:clientData/>
  </xdr:twoCellAnchor>
  <xdr:twoCellAnchor>
    <xdr:from>
      <xdr:col>21</xdr:col>
      <xdr:colOff>408214</xdr:colOff>
      <xdr:row>9</xdr:row>
      <xdr:rowOff>108858</xdr:rowOff>
    </xdr:from>
    <xdr:to>
      <xdr:col>24</xdr:col>
      <xdr:colOff>22412</xdr:colOff>
      <xdr:row>17</xdr:row>
      <xdr:rowOff>22412</xdr:rowOff>
    </xdr:to>
    <xdr:sp macro="" textlink="" fLocksText="0">
      <xdr:nvSpPr>
        <xdr:cNvPr id="17" name="TextBox 16"/>
        <xdr:cNvSpPr txBox="1"/>
      </xdr:nvSpPr>
      <xdr:spPr>
        <a:xfrm>
          <a:off x="16953139" y="2118633"/>
          <a:ext cx="1442998" cy="1818554"/>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400" b="1"/>
            <a:t>Dividers</a:t>
          </a:r>
          <a:r>
            <a:rPr lang="en-US" sz="1400"/>
            <a:t> - enter in the number</a:t>
          </a:r>
          <a:r>
            <a:rPr lang="en-US" sz="1400" baseline="0"/>
            <a:t> of Dividers</a:t>
          </a:r>
        </a:p>
        <a:p>
          <a:endParaRPr lang="en-US" sz="1400" baseline="0"/>
        </a:p>
        <a:p>
          <a:pPr>
            <a:lnSpc>
              <a:spcPts val="1600"/>
            </a:lnSpc>
          </a:pPr>
          <a:r>
            <a:rPr lang="en-US" sz="1400" b="1" baseline="0"/>
            <a:t>Grooves </a:t>
          </a:r>
          <a:r>
            <a:rPr lang="en-US" sz="1400" baseline="0"/>
            <a:t>- enter in the number of </a:t>
          </a:r>
          <a:r>
            <a:rPr lang="en-US" sz="1400" i="1" baseline="0"/>
            <a:t>extra</a:t>
          </a:r>
          <a:r>
            <a:rPr lang="en-US" sz="1400" baseline="0"/>
            <a:t> grooves</a:t>
          </a:r>
        </a:p>
        <a:p>
          <a:endParaRPr lang="en-US" sz="1400" baseline="0"/>
        </a:p>
      </xdr:txBody>
    </xdr:sp>
    <xdr:clientData/>
  </xdr:twoCellAnchor>
  <xdr:twoCellAnchor>
    <xdr:from>
      <xdr:col>25</xdr:col>
      <xdr:colOff>387804</xdr:colOff>
      <xdr:row>22</xdr:row>
      <xdr:rowOff>127907</xdr:rowOff>
    </xdr:from>
    <xdr:to>
      <xdr:col>28</xdr:col>
      <xdr:colOff>472677</xdr:colOff>
      <xdr:row>31</xdr:row>
      <xdr:rowOff>166007</xdr:rowOff>
    </xdr:to>
    <xdr:sp macro="" textlink="" fLocksText="0">
      <xdr:nvSpPr>
        <xdr:cNvPr id="18" name="TextBox 17"/>
        <xdr:cNvSpPr txBox="1"/>
      </xdr:nvSpPr>
      <xdr:spPr>
        <a:xfrm>
          <a:off x="19371129" y="5233307"/>
          <a:ext cx="1913673" cy="2181225"/>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400"/>
            <a:t>For</a:t>
          </a:r>
          <a:r>
            <a:rPr lang="en-US" sz="1400" baseline="0"/>
            <a:t> any option other than equally spaced for dividers/grooves a drawing MUST be attached.</a:t>
          </a:r>
        </a:p>
        <a:p>
          <a:endParaRPr lang="en-US" sz="1400" baseline="0"/>
        </a:p>
        <a:p>
          <a:r>
            <a:rPr lang="en-US" sz="1400" baseline="0"/>
            <a:t>Use the  Divider Form to draw out the specifics for the unit.</a:t>
          </a:r>
          <a:endParaRPr lang="en-US" sz="1400"/>
        </a:p>
      </xdr:txBody>
    </xdr:sp>
    <xdr:clientData/>
  </xdr:twoCellAnchor>
  <xdr:twoCellAnchor>
    <xdr:from>
      <xdr:col>23</xdr:col>
      <xdr:colOff>169849</xdr:colOff>
      <xdr:row>6</xdr:row>
      <xdr:rowOff>226197</xdr:rowOff>
    </xdr:from>
    <xdr:to>
      <xdr:col>23</xdr:col>
      <xdr:colOff>360349</xdr:colOff>
      <xdr:row>9</xdr:row>
      <xdr:rowOff>35777</xdr:rowOff>
    </xdr:to>
    <xdr:sp macro="" textlink="">
      <xdr:nvSpPr>
        <xdr:cNvPr id="19" name="Up Arrow 18"/>
        <xdr:cNvSpPr/>
      </xdr:nvSpPr>
      <xdr:spPr>
        <a:xfrm flipH="1" flipV="1">
          <a:off x="17933974" y="1512072"/>
          <a:ext cx="190500" cy="533480"/>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19</xdr:col>
      <xdr:colOff>427263</xdr:colOff>
      <xdr:row>6</xdr:row>
      <xdr:rowOff>238124</xdr:rowOff>
    </xdr:from>
    <xdr:to>
      <xdr:col>19</xdr:col>
      <xdr:colOff>610143</xdr:colOff>
      <xdr:row>8</xdr:row>
      <xdr:rowOff>28574</xdr:rowOff>
    </xdr:to>
    <xdr:sp macro="" textlink="">
      <xdr:nvSpPr>
        <xdr:cNvPr id="20" name="Up Arrow 19"/>
        <xdr:cNvSpPr/>
      </xdr:nvSpPr>
      <xdr:spPr>
        <a:xfrm flipH="1" flipV="1">
          <a:off x="15752988" y="1523999"/>
          <a:ext cx="182880" cy="276225"/>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18</xdr:col>
      <xdr:colOff>465364</xdr:colOff>
      <xdr:row>7</xdr:row>
      <xdr:rowOff>9525</xdr:rowOff>
    </xdr:from>
    <xdr:to>
      <xdr:col>19</xdr:col>
      <xdr:colOff>35923</xdr:colOff>
      <xdr:row>8</xdr:row>
      <xdr:rowOff>28575</xdr:rowOff>
    </xdr:to>
    <xdr:sp macro="" textlink="">
      <xdr:nvSpPr>
        <xdr:cNvPr id="21" name="Up Arrow 20"/>
        <xdr:cNvSpPr/>
      </xdr:nvSpPr>
      <xdr:spPr>
        <a:xfrm flipH="1" flipV="1">
          <a:off x="15181489" y="1533525"/>
          <a:ext cx="180159" cy="266700"/>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20</xdr:col>
      <xdr:colOff>244928</xdr:colOff>
      <xdr:row>7</xdr:row>
      <xdr:rowOff>20406</xdr:rowOff>
    </xdr:from>
    <xdr:to>
      <xdr:col>20</xdr:col>
      <xdr:colOff>432705</xdr:colOff>
      <xdr:row>18</xdr:row>
      <xdr:rowOff>27213</xdr:rowOff>
    </xdr:to>
    <xdr:sp macro="" textlink="">
      <xdr:nvSpPr>
        <xdr:cNvPr id="22" name="Up Arrow 21"/>
        <xdr:cNvSpPr/>
      </xdr:nvSpPr>
      <xdr:spPr>
        <a:xfrm flipH="1" flipV="1">
          <a:off x="16180253" y="1544406"/>
          <a:ext cx="187777" cy="2635707"/>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13</xdr:col>
      <xdr:colOff>274863</xdr:colOff>
      <xdr:row>7</xdr:row>
      <xdr:rowOff>10886</xdr:rowOff>
    </xdr:from>
    <xdr:to>
      <xdr:col>13</xdr:col>
      <xdr:colOff>448218</xdr:colOff>
      <xdr:row>8</xdr:row>
      <xdr:rowOff>198664</xdr:rowOff>
    </xdr:to>
    <xdr:sp macro="" textlink="">
      <xdr:nvSpPr>
        <xdr:cNvPr id="23" name="Up Arrow 22"/>
        <xdr:cNvSpPr/>
      </xdr:nvSpPr>
      <xdr:spPr>
        <a:xfrm flipH="1" flipV="1">
          <a:off x="11942988" y="1534886"/>
          <a:ext cx="173355" cy="435428"/>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17</xdr:col>
      <xdr:colOff>517072</xdr:colOff>
      <xdr:row>7</xdr:row>
      <xdr:rowOff>14967</xdr:rowOff>
    </xdr:from>
    <xdr:to>
      <xdr:col>18</xdr:col>
      <xdr:colOff>97970</xdr:colOff>
      <xdr:row>24</xdr:row>
      <xdr:rowOff>204107</xdr:rowOff>
    </xdr:to>
    <xdr:sp macro="" textlink="">
      <xdr:nvSpPr>
        <xdr:cNvPr id="24" name="Up Arrow 23"/>
        <xdr:cNvSpPr/>
      </xdr:nvSpPr>
      <xdr:spPr>
        <a:xfrm flipH="1" flipV="1">
          <a:off x="14623597" y="1538967"/>
          <a:ext cx="190498" cy="4246790"/>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11</xdr:col>
      <xdr:colOff>95250</xdr:colOff>
      <xdr:row>7</xdr:row>
      <xdr:rowOff>10886</xdr:rowOff>
    </xdr:from>
    <xdr:to>
      <xdr:col>11</xdr:col>
      <xdr:colOff>276224</xdr:colOff>
      <xdr:row>15</xdr:row>
      <xdr:rowOff>81643</xdr:rowOff>
    </xdr:to>
    <xdr:sp macro="" textlink="">
      <xdr:nvSpPr>
        <xdr:cNvPr id="25" name="Up Arrow 24"/>
        <xdr:cNvSpPr/>
      </xdr:nvSpPr>
      <xdr:spPr>
        <a:xfrm flipH="1" flipV="1">
          <a:off x="10544175" y="1534886"/>
          <a:ext cx="180974" cy="1985282"/>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16</xdr:col>
      <xdr:colOff>80282</xdr:colOff>
      <xdr:row>7</xdr:row>
      <xdr:rowOff>9525</xdr:rowOff>
    </xdr:from>
    <xdr:to>
      <xdr:col>16</xdr:col>
      <xdr:colOff>254453</xdr:colOff>
      <xdr:row>8</xdr:row>
      <xdr:rowOff>142875</xdr:rowOff>
    </xdr:to>
    <xdr:sp macro="" textlink="">
      <xdr:nvSpPr>
        <xdr:cNvPr id="26" name="Up Arrow 25"/>
        <xdr:cNvSpPr/>
      </xdr:nvSpPr>
      <xdr:spPr>
        <a:xfrm flipH="1" flipV="1">
          <a:off x="13577207" y="1533525"/>
          <a:ext cx="174171" cy="381000"/>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editAs="oneCell">
    <xdr:from>
      <xdr:col>0</xdr:col>
      <xdr:colOff>114300</xdr:colOff>
      <xdr:row>69</xdr:row>
      <xdr:rowOff>66675</xdr:rowOff>
    </xdr:from>
    <xdr:to>
      <xdr:col>0</xdr:col>
      <xdr:colOff>1700893</xdr:colOff>
      <xdr:row>76</xdr:row>
      <xdr:rowOff>107494</xdr:rowOff>
    </xdr:to>
    <xdr:pic>
      <xdr:nvPicPr>
        <xdr:cNvPr id="27" name="Picture 1498"/>
        <xdr:cNvPicPr>
          <a:picLocks noChangeAspect="1" noChangeArrowheads="1"/>
        </xdr:cNvPicPr>
      </xdr:nvPicPr>
      <xdr:blipFill>
        <a:blip xmlns:r="http://schemas.openxmlformats.org/officeDocument/2006/relationships" r:embed="rId4" cstate="print"/>
        <a:srcRect l="36346" t="28539" r="50188" b="54909"/>
        <a:stretch>
          <a:fillRect/>
        </a:stretch>
      </xdr:blipFill>
      <xdr:spPr bwMode="auto">
        <a:xfrm>
          <a:off x="114300" y="15154275"/>
          <a:ext cx="1586593" cy="1348465"/>
        </a:xfrm>
        <a:prstGeom prst="rect">
          <a:avLst/>
        </a:prstGeom>
        <a:noFill/>
        <a:ln w="12700">
          <a:solidFill>
            <a:srgbClr val="000000"/>
          </a:solidFill>
          <a:miter lim="800000"/>
          <a:headEnd/>
          <a:tailEnd/>
        </a:ln>
      </xdr:spPr>
    </xdr:pic>
    <xdr:clientData/>
  </xdr:twoCellAnchor>
  <xdr:twoCellAnchor>
    <xdr:from>
      <xdr:col>0</xdr:col>
      <xdr:colOff>2332262</xdr:colOff>
      <xdr:row>73</xdr:row>
      <xdr:rowOff>175526</xdr:rowOff>
    </xdr:from>
    <xdr:to>
      <xdr:col>5</xdr:col>
      <xdr:colOff>51706</xdr:colOff>
      <xdr:row>75</xdr:row>
      <xdr:rowOff>74834</xdr:rowOff>
    </xdr:to>
    <xdr:sp macro="" textlink="" fLocksText="0">
      <xdr:nvSpPr>
        <xdr:cNvPr id="28" name="TextBox 27"/>
        <xdr:cNvSpPr txBox="1"/>
      </xdr:nvSpPr>
      <xdr:spPr>
        <a:xfrm>
          <a:off x="2332262" y="16912312"/>
          <a:ext cx="3162301" cy="3075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200"/>
            <a:t>Enter in the tax percentage</a:t>
          </a:r>
          <a:r>
            <a:rPr lang="en-US" sz="1200" baseline="0"/>
            <a:t> here</a:t>
          </a:r>
          <a:endParaRPr lang="en-US" sz="1200"/>
        </a:p>
      </xdr:txBody>
    </xdr:sp>
    <xdr:clientData/>
  </xdr:twoCellAnchor>
  <xdr:twoCellAnchor>
    <xdr:from>
      <xdr:col>0</xdr:col>
      <xdr:colOff>1762125</xdr:colOff>
      <xdr:row>73</xdr:row>
      <xdr:rowOff>161925</xdr:rowOff>
    </xdr:from>
    <xdr:to>
      <xdr:col>0</xdr:col>
      <xdr:colOff>2200276</xdr:colOff>
      <xdr:row>75</xdr:row>
      <xdr:rowOff>104775</xdr:rowOff>
    </xdr:to>
    <xdr:sp macro="" textlink="">
      <xdr:nvSpPr>
        <xdr:cNvPr id="29" name="Left Arrow 28"/>
        <xdr:cNvSpPr/>
      </xdr:nvSpPr>
      <xdr:spPr>
        <a:xfrm>
          <a:off x="1762125" y="16021050"/>
          <a:ext cx="438151" cy="266700"/>
        </a:xfrm>
        <a:prstGeom prst="lef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editAs="oneCell">
    <xdr:from>
      <xdr:col>17</xdr:col>
      <xdr:colOff>409575</xdr:colOff>
      <xdr:row>35</xdr:row>
      <xdr:rowOff>28575</xdr:rowOff>
    </xdr:from>
    <xdr:to>
      <xdr:col>17</xdr:col>
      <xdr:colOff>600075</xdr:colOff>
      <xdr:row>36</xdr:row>
      <xdr:rowOff>47625</xdr:rowOff>
    </xdr:to>
    <xdr:pic>
      <xdr:nvPicPr>
        <xdr:cNvPr id="30" name="Picture 14" descr="Single Dust.png"/>
        <xdr:cNvPicPr>
          <a:picLocks noChangeAspect="1"/>
        </xdr:cNvPicPr>
      </xdr:nvPicPr>
      <xdr:blipFill>
        <a:blip xmlns:r="http://schemas.openxmlformats.org/officeDocument/2006/relationships" r:embed="rId5" cstate="print"/>
        <a:srcRect/>
        <a:stretch>
          <a:fillRect/>
        </a:stretch>
      </xdr:blipFill>
      <xdr:spPr bwMode="auto">
        <a:xfrm>
          <a:off x="14516100" y="8229600"/>
          <a:ext cx="190500" cy="238125"/>
        </a:xfrm>
        <a:prstGeom prst="rect">
          <a:avLst/>
        </a:prstGeom>
        <a:noFill/>
        <a:ln w="9525">
          <a:noFill/>
          <a:miter lim="800000"/>
          <a:headEnd/>
          <a:tailEnd/>
        </a:ln>
      </xdr:spPr>
    </xdr:pic>
    <xdr:clientData/>
  </xdr:twoCellAnchor>
  <xdr:twoCellAnchor editAs="oneCell">
    <xdr:from>
      <xdr:col>17</xdr:col>
      <xdr:colOff>400050</xdr:colOff>
      <xdr:row>37</xdr:row>
      <xdr:rowOff>171450</xdr:rowOff>
    </xdr:from>
    <xdr:to>
      <xdr:col>17</xdr:col>
      <xdr:colOff>590550</xdr:colOff>
      <xdr:row>38</xdr:row>
      <xdr:rowOff>171450</xdr:rowOff>
    </xdr:to>
    <xdr:pic>
      <xdr:nvPicPr>
        <xdr:cNvPr id="31" name="Picture 14" descr="Single Dust.png"/>
        <xdr:cNvPicPr>
          <a:picLocks noChangeAspect="1"/>
        </xdr:cNvPicPr>
      </xdr:nvPicPr>
      <xdr:blipFill>
        <a:blip xmlns:r="http://schemas.openxmlformats.org/officeDocument/2006/relationships" r:embed="rId6" cstate="print"/>
        <a:srcRect/>
        <a:stretch>
          <a:fillRect/>
        </a:stretch>
      </xdr:blipFill>
      <xdr:spPr bwMode="auto">
        <a:xfrm>
          <a:off x="14506575" y="8829675"/>
          <a:ext cx="190500" cy="238125"/>
        </a:xfrm>
        <a:prstGeom prst="rect">
          <a:avLst/>
        </a:prstGeom>
        <a:noFill/>
        <a:ln w="9525">
          <a:noFill/>
          <a:miter lim="800000"/>
          <a:headEnd/>
          <a:tailEnd/>
        </a:ln>
      </xdr:spPr>
    </xdr:pic>
    <xdr:clientData/>
  </xdr:twoCellAnchor>
  <xdr:twoCellAnchor editAs="oneCell">
    <xdr:from>
      <xdr:col>17</xdr:col>
      <xdr:colOff>400050</xdr:colOff>
      <xdr:row>32</xdr:row>
      <xdr:rowOff>152400</xdr:rowOff>
    </xdr:from>
    <xdr:to>
      <xdr:col>17</xdr:col>
      <xdr:colOff>590550</xdr:colOff>
      <xdr:row>33</xdr:row>
      <xdr:rowOff>152400</xdr:rowOff>
    </xdr:to>
    <xdr:pic>
      <xdr:nvPicPr>
        <xdr:cNvPr id="32" name="Picture 14" descr="Single Dust.png"/>
        <xdr:cNvPicPr>
          <a:picLocks noChangeAspect="1"/>
        </xdr:cNvPicPr>
      </xdr:nvPicPr>
      <xdr:blipFill>
        <a:blip xmlns:r="http://schemas.openxmlformats.org/officeDocument/2006/relationships" r:embed="rId6" cstate="print"/>
        <a:srcRect/>
        <a:stretch>
          <a:fillRect/>
        </a:stretch>
      </xdr:blipFill>
      <xdr:spPr bwMode="auto">
        <a:xfrm>
          <a:off x="14506575" y="7639050"/>
          <a:ext cx="190500" cy="238125"/>
        </a:xfrm>
        <a:prstGeom prst="rect">
          <a:avLst/>
        </a:prstGeom>
        <a:noFill/>
        <a:ln w="9525">
          <a:noFill/>
          <a:miter lim="800000"/>
          <a:headEnd/>
          <a:tailEnd/>
        </a:ln>
      </xdr:spPr>
    </xdr:pic>
    <xdr:clientData/>
  </xdr:twoCellAnchor>
  <xdr:twoCellAnchor>
    <xdr:from>
      <xdr:col>7</xdr:col>
      <xdr:colOff>238125</xdr:colOff>
      <xdr:row>33</xdr:row>
      <xdr:rowOff>123825</xdr:rowOff>
    </xdr:from>
    <xdr:to>
      <xdr:col>15</xdr:col>
      <xdr:colOff>438150</xdr:colOff>
      <xdr:row>37</xdr:row>
      <xdr:rowOff>9525</xdr:rowOff>
    </xdr:to>
    <xdr:sp macro="" textlink="" fLocksText="0">
      <xdr:nvSpPr>
        <xdr:cNvPr id="33" name="TextBox 32"/>
        <xdr:cNvSpPr txBox="1"/>
      </xdr:nvSpPr>
      <xdr:spPr>
        <a:xfrm>
          <a:off x="8029575" y="7848600"/>
          <a:ext cx="52959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When</a:t>
          </a:r>
          <a:r>
            <a:rPr lang="en-US" sz="1100" baseline="0"/>
            <a:t> opening the form </a:t>
          </a:r>
          <a:r>
            <a:rPr lang="en-US" sz="1100" b="1" baseline="0"/>
            <a:t>MACROS</a:t>
          </a:r>
          <a:r>
            <a:rPr lang="en-US" sz="1100" baseline="0"/>
            <a:t> must be </a:t>
          </a:r>
          <a:r>
            <a:rPr lang="en-US" sz="1100" b="1" baseline="0"/>
            <a:t>ENABLED </a:t>
          </a:r>
          <a:r>
            <a:rPr lang="en-US" sz="1100" b="0" baseline="0"/>
            <a:t>every time the form is used.</a:t>
          </a:r>
        </a:p>
        <a:p>
          <a:r>
            <a:rPr lang="en-US" sz="1100" b="0" baseline="0"/>
            <a:t>Choose Options</a:t>
          </a:r>
        </a:p>
        <a:p>
          <a:r>
            <a:rPr lang="en-US" sz="1100" b="0" baseline="0"/>
            <a:t>Select Enable this content.</a:t>
          </a:r>
        </a:p>
        <a:p>
          <a:r>
            <a:rPr lang="en-US" sz="1100" b="0" baseline="0"/>
            <a:t>Choose OK</a:t>
          </a:r>
          <a:endParaRPr lang="en-US" sz="1100" b="1"/>
        </a:p>
      </xdr:txBody>
    </xdr:sp>
    <xdr:clientData/>
  </xdr:twoCellAnchor>
  <xdr:twoCellAnchor editAs="oneCell">
    <xdr:from>
      <xdr:col>7</xdr:col>
      <xdr:colOff>161925</xdr:colOff>
      <xdr:row>37</xdr:row>
      <xdr:rowOff>142875</xdr:rowOff>
    </xdr:from>
    <xdr:to>
      <xdr:col>15</xdr:col>
      <xdr:colOff>352426</xdr:colOff>
      <xdr:row>41</xdr:row>
      <xdr:rowOff>28574</xdr:rowOff>
    </xdr:to>
    <xdr:pic>
      <xdr:nvPicPr>
        <xdr:cNvPr id="34" name="Picture 37"/>
        <xdr:cNvPicPr>
          <a:picLocks noChangeAspect="1" noChangeArrowheads="1"/>
        </xdr:cNvPicPr>
      </xdr:nvPicPr>
      <xdr:blipFill>
        <a:blip xmlns:r="http://schemas.openxmlformats.org/officeDocument/2006/relationships" r:embed="rId7" cstate="print"/>
        <a:srcRect t="14873" r="13782" b="69865"/>
        <a:stretch>
          <a:fillRect/>
        </a:stretch>
      </xdr:blipFill>
      <xdr:spPr bwMode="auto">
        <a:xfrm>
          <a:off x="7953375" y="8801100"/>
          <a:ext cx="5286376" cy="838199"/>
        </a:xfrm>
        <a:prstGeom prst="rect">
          <a:avLst/>
        </a:prstGeom>
        <a:noFill/>
        <a:ln w="9525">
          <a:noFill/>
          <a:miter lim="800000"/>
          <a:headEnd/>
          <a:tailEnd/>
        </a:ln>
      </xdr:spPr>
    </xdr:pic>
    <xdr:clientData/>
  </xdr:twoCellAnchor>
  <xdr:twoCellAnchor>
    <xdr:from>
      <xdr:col>6</xdr:col>
      <xdr:colOff>85725</xdr:colOff>
      <xdr:row>37</xdr:row>
      <xdr:rowOff>133350</xdr:rowOff>
    </xdr:from>
    <xdr:to>
      <xdr:col>11</xdr:col>
      <xdr:colOff>209550</xdr:colOff>
      <xdr:row>39</xdr:row>
      <xdr:rowOff>190500</xdr:rowOff>
    </xdr:to>
    <xdr:sp macro="" textlink="">
      <xdr:nvSpPr>
        <xdr:cNvPr id="35" name="Oval 34"/>
        <xdr:cNvSpPr/>
      </xdr:nvSpPr>
      <xdr:spPr>
        <a:xfrm>
          <a:off x="7715250" y="8791575"/>
          <a:ext cx="2943225" cy="533400"/>
        </a:xfrm>
        <a:prstGeom prst="ellipse">
          <a:avLst/>
        </a:prstGeom>
        <a:noFill/>
        <a:ln w="508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editAs="oneCell">
    <xdr:from>
      <xdr:col>7</xdr:col>
      <xdr:colOff>581025</xdr:colOff>
      <xdr:row>42</xdr:row>
      <xdr:rowOff>57150</xdr:rowOff>
    </xdr:from>
    <xdr:to>
      <xdr:col>15</xdr:col>
      <xdr:colOff>85726</xdr:colOff>
      <xdr:row>60</xdr:row>
      <xdr:rowOff>82763</xdr:rowOff>
    </xdr:to>
    <xdr:pic>
      <xdr:nvPicPr>
        <xdr:cNvPr id="36" name="Picture 40"/>
        <xdr:cNvPicPr>
          <a:picLocks noChangeAspect="1" noChangeArrowheads="1"/>
        </xdr:cNvPicPr>
      </xdr:nvPicPr>
      <xdr:blipFill>
        <a:blip xmlns:r="http://schemas.openxmlformats.org/officeDocument/2006/relationships" r:embed="rId8" cstate="print"/>
        <a:srcRect/>
        <a:stretch>
          <a:fillRect/>
        </a:stretch>
      </xdr:blipFill>
      <xdr:spPr bwMode="auto">
        <a:xfrm>
          <a:off x="8372475" y="9906000"/>
          <a:ext cx="4600576" cy="4083263"/>
        </a:xfrm>
        <a:prstGeom prst="rect">
          <a:avLst/>
        </a:prstGeom>
        <a:noFill/>
        <a:ln w="9525">
          <a:noFill/>
          <a:miter lim="800000"/>
          <a:headEnd/>
          <a:tailEnd/>
        </a:ln>
      </xdr:spPr>
    </xdr:pic>
    <xdr:clientData/>
  </xdr:twoCellAnchor>
  <xdr:twoCellAnchor>
    <xdr:from>
      <xdr:col>7</xdr:col>
      <xdr:colOff>771524</xdr:colOff>
      <xdr:row>52</xdr:row>
      <xdr:rowOff>0</xdr:rowOff>
    </xdr:from>
    <xdr:to>
      <xdr:col>10</xdr:col>
      <xdr:colOff>104774</xdr:colOff>
      <xdr:row>54</xdr:row>
      <xdr:rowOff>123826</xdr:rowOff>
    </xdr:to>
    <xdr:sp macro="" textlink="">
      <xdr:nvSpPr>
        <xdr:cNvPr id="37" name="Oval 36"/>
        <xdr:cNvSpPr/>
      </xdr:nvSpPr>
      <xdr:spPr>
        <a:xfrm>
          <a:off x="8562974" y="12230100"/>
          <a:ext cx="1381125" cy="561976"/>
        </a:xfrm>
        <a:prstGeom prst="ellipse">
          <a:avLst/>
        </a:prstGeom>
        <a:noFill/>
        <a:ln w="508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12</xdr:col>
      <xdr:colOff>171450</xdr:colOff>
      <xdr:row>58</xdr:row>
      <xdr:rowOff>0</xdr:rowOff>
    </xdr:from>
    <xdr:to>
      <xdr:col>13</xdr:col>
      <xdr:colOff>447675</xdr:colOff>
      <xdr:row>62</xdr:row>
      <xdr:rowOff>76200</xdr:rowOff>
    </xdr:to>
    <xdr:sp macro="" textlink="">
      <xdr:nvSpPr>
        <xdr:cNvPr id="38" name="Oval 37"/>
        <xdr:cNvSpPr/>
      </xdr:nvSpPr>
      <xdr:spPr>
        <a:xfrm>
          <a:off x="11229975" y="13506450"/>
          <a:ext cx="885825" cy="885825"/>
        </a:xfrm>
        <a:prstGeom prst="ellipse">
          <a:avLst/>
        </a:prstGeom>
        <a:noFill/>
        <a:ln w="508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18</xdr:col>
      <xdr:colOff>9526</xdr:colOff>
      <xdr:row>32</xdr:row>
      <xdr:rowOff>133350</xdr:rowOff>
    </xdr:from>
    <xdr:to>
      <xdr:col>22</xdr:col>
      <xdr:colOff>588646</xdr:colOff>
      <xdr:row>34</xdr:row>
      <xdr:rowOff>228600</xdr:rowOff>
    </xdr:to>
    <xdr:sp macro="" textlink="" fLocksText="0">
      <xdr:nvSpPr>
        <xdr:cNvPr id="39" name="TextBox 38"/>
        <xdr:cNvSpPr txBox="1"/>
      </xdr:nvSpPr>
      <xdr:spPr>
        <a:xfrm>
          <a:off x="14725651" y="7620000"/>
          <a:ext cx="3017520" cy="57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Every time the form is used the Macros must</a:t>
          </a:r>
          <a:r>
            <a:rPr lang="en-US" sz="1100" baseline="0"/>
            <a:t> be Enabled.</a:t>
          </a:r>
          <a:endParaRPr lang="en-US" sz="1100"/>
        </a:p>
      </xdr:txBody>
    </xdr:sp>
    <xdr:clientData/>
  </xdr:twoCellAnchor>
  <xdr:twoCellAnchor>
    <xdr:from>
      <xdr:col>18</xdr:col>
      <xdr:colOff>9525</xdr:colOff>
      <xdr:row>35</xdr:row>
      <xdr:rowOff>0</xdr:rowOff>
    </xdr:from>
    <xdr:to>
      <xdr:col>22</xdr:col>
      <xdr:colOff>588645</xdr:colOff>
      <xdr:row>37</xdr:row>
      <xdr:rowOff>152400</xdr:rowOff>
    </xdr:to>
    <xdr:sp macro="" textlink="" fLocksText="0">
      <xdr:nvSpPr>
        <xdr:cNvPr id="40" name="TextBox 39"/>
        <xdr:cNvSpPr txBox="1"/>
      </xdr:nvSpPr>
      <xdr:spPr>
        <a:xfrm>
          <a:off x="14725650" y="8201025"/>
          <a:ext cx="3017520"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Slopes are available</a:t>
          </a:r>
          <a:r>
            <a:rPr lang="en-US" sz="1100" baseline="0"/>
            <a:t> on Singles going up to a Triple Height and a Double going up to  a Tray Bin Height.</a:t>
          </a:r>
          <a:endParaRPr lang="en-US" sz="1100"/>
        </a:p>
      </xdr:txBody>
    </xdr:sp>
    <xdr:clientData/>
  </xdr:twoCellAnchor>
  <xdr:twoCellAnchor>
    <xdr:from>
      <xdr:col>18</xdr:col>
      <xdr:colOff>9525</xdr:colOff>
      <xdr:row>37</xdr:row>
      <xdr:rowOff>161925</xdr:rowOff>
    </xdr:from>
    <xdr:to>
      <xdr:col>22</xdr:col>
      <xdr:colOff>588645</xdr:colOff>
      <xdr:row>40</xdr:row>
      <xdr:rowOff>19050</xdr:rowOff>
    </xdr:to>
    <xdr:sp macro="" textlink="" fLocksText="0">
      <xdr:nvSpPr>
        <xdr:cNvPr id="41" name="TextBox 40"/>
        <xdr:cNvSpPr txBox="1"/>
      </xdr:nvSpPr>
      <xdr:spPr>
        <a:xfrm>
          <a:off x="14725650" y="8820150"/>
          <a:ext cx="3017520" cy="57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Each divider comes with</a:t>
          </a:r>
          <a:r>
            <a:rPr lang="en-US" sz="1100" baseline="0"/>
            <a:t> 1 set of grooves.  Additional grooves are an additional charge.</a:t>
          </a:r>
          <a:endParaRPr lang="en-US" sz="1100"/>
        </a:p>
      </xdr:txBody>
    </xdr:sp>
    <xdr:clientData/>
  </xdr:twoCellAnchor>
  <xdr:twoCellAnchor>
    <xdr:from>
      <xdr:col>18</xdr:col>
      <xdr:colOff>9525</xdr:colOff>
      <xdr:row>40</xdr:row>
      <xdr:rowOff>19050</xdr:rowOff>
    </xdr:from>
    <xdr:to>
      <xdr:col>22</xdr:col>
      <xdr:colOff>588645</xdr:colOff>
      <xdr:row>42</xdr:row>
      <xdr:rowOff>114300</xdr:rowOff>
    </xdr:to>
    <xdr:sp macro="" textlink="" fLocksText="0">
      <xdr:nvSpPr>
        <xdr:cNvPr id="42" name="TextBox 41"/>
        <xdr:cNvSpPr txBox="1"/>
      </xdr:nvSpPr>
      <xdr:spPr>
        <a:xfrm>
          <a:off x="14725650" y="9391650"/>
          <a:ext cx="3017520" cy="57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Standard</a:t>
          </a:r>
          <a:r>
            <a:rPr lang="en-US" sz="1100" baseline="0"/>
            <a:t> for grooves and dividers is equally spaced.  Any requests other than standard require a drawing be uploaded into WishPortal.</a:t>
          </a:r>
          <a:endParaRPr lang="en-US" sz="1100"/>
        </a:p>
      </xdr:txBody>
    </xdr:sp>
    <xdr:clientData/>
  </xdr:twoCellAnchor>
  <xdr:twoCellAnchor editAs="oneCell">
    <xdr:from>
      <xdr:col>17</xdr:col>
      <xdr:colOff>409575</xdr:colOff>
      <xdr:row>40</xdr:row>
      <xdr:rowOff>28575</xdr:rowOff>
    </xdr:from>
    <xdr:to>
      <xdr:col>17</xdr:col>
      <xdr:colOff>600075</xdr:colOff>
      <xdr:row>41</xdr:row>
      <xdr:rowOff>28574</xdr:rowOff>
    </xdr:to>
    <xdr:pic>
      <xdr:nvPicPr>
        <xdr:cNvPr id="43" name="Picture 14" descr="Single Dust.png"/>
        <xdr:cNvPicPr>
          <a:picLocks noChangeAspect="1"/>
        </xdr:cNvPicPr>
      </xdr:nvPicPr>
      <xdr:blipFill>
        <a:blip xmlns:r="http://schemas.openxmlformats.org/officeDocument/2006/relationships" r:embed="rId6" cstate="print"/>
        <a:srcRect/>
        <a:stretch>
          <a:fillRect/>
        </a:stretch>
      </xdr:blipFill>
      <xdr:spPr bwMode="auto">
        <a:xfrm>
          <a:off x="14516100" y="9401175"/>
          <a:ext cx="190500" cy="238124"/>
        </a:xfrm>
        <a:prstGeom prst="rect">
          <a:avLst/>
        </a:prstGeom>
        <a:noFill/>
        <a:ln w="9525">
          <a:noFill/>
          <a:miter lim="800000"/>
          <a:headEnd/>
          <a:tailEnd/>
        </a:ln>
      </xdr:spPr>
    </xdr:pic>
    <xdr:clientData/>
  </xdr:twoCellAnchor>
  <xdr:twoCellAnchor>
    <xdr:from>
      <xdr:col>18</xdr:col>
      <xdr:colOff>9525</xdr:colOff>
      <xdr:row>42</xdr:row>
      <xdr:rowOff>114300</xdr:rowOff>
    </xdr:from>
    <xdr:to>
      <xdr:col>22</xdr:col>
      <xdr:colOff>588645</xdr:colOff>
      <xdr:row>44</xdr:row>
      <xdr:rowOff>209550</xdr:rowOff>
    </xdr:to>
    <xdr:sp macro="" textlink="" fLocksText="0">
      <xdr:nvSpPr>
        <xdr:cNvPr id="44" name="TextBox 43"/>
        <xdr:cNvSpPr txBox="1"/>
      </xdr:nvSpPr>
      <xdr:spPr>
        <a:xfrm>
          <a:off x="14725650" y="9963150"/>
          <a:ext cx="3017520" cy="57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The autosave</a:t>
          </a:r>
          <a:r>
            <a:rPr lang="en-US" sz="1100" baseline="0"/>
            <a:t> button will save your form; Last Name, date.xls.</a:t>
          </a:r>
          <a:endParaRPr lang="en-US" sz="1100"/>
        </a:p>
      </xdr:txBody>
    </xdr:sp>
    <xdr:clientData/>
  </xdr:twoCellAnchor>
  <xdr:twoCellAnchor editAs="oneCell">
    <xdr:from>
      <xdr:col>17</xdr:col>
      <xdr:colOff>409575</xdr:colOff>
      <xdr:row>42</xdr:row>
      <xdr:rowOff>123825</xdr:rowOff>
    </xdr:from>
    <xdr:to>
      <xdr:col>17</xdr:col>
      <xdr:colOff>600075</xdr:colOff>
      <xdr:row>43</xdr:row>
      <xdr:rowOff>123825</xdr:rowOff>
    </xdr:to>
    <xdr:pic>
      <xdr:nvPicPr>
        <xdr:cNvPr id="45" name="Picture 14" descr="Single Dust.png"/>
        <xdr:cNvPicPr>
          <a:picLocks noChangeAspect="1"/>
        </xdr:cNvPicPr>
      </xdr:nvPicPr>
      <xdr:blipFill>
        <a:blip xmlns:r="http://schemas.openxmlformats.org/officeDocument/2006/relationships" r:embed="rId6" cstate="print"/>
        <a:srcRect/>
        <a:stretch>
          <a:fillRect/>
        </a:stretch>
      </xdr:blipFill>
      <xdr:spPr bwMode="auto">
        <a:xfrm>
          <a:off x="14516100" y="9972675"/>
          <a:ext cx="190500" cy="238125"/>
        </a:xfrm>
        <a:prstGeom prst="rect">
          <a:avLst/>
        </a:prstGeom>
        <a:noFill/>
        <a:ln w="9525">
          <a:noFill/>
          <a:miter lim="800000"/>
          <a:headEnd/>
          <a:tailEnd/>
        </a:ln>
      </xdr:spPr>
    </xdr:pic>
    <xdr:clientData/>
  </xdr:twoCellAnchor>
  <xdr:twoCellAnchor editAs="oneCell">
    <xdr:from>
      <xdr:col>17</xdr:col>
      <xdr:colOff>400050</xdr:colOff>
      <xdr:row>44</xdr:row>
      <xdr:rowOff>228600</xdr:rowOff>
    </xdr:from>
    <xdr:to>
      <xdr:col>17</xdr:col>
      <xdr:colOff>590550</xdr:colOff>
      <xdr:row>45</xdr:row>
      <xdr:rowOff>228600</xdr:rowOff>
    </xdr:to>
    <xdr:pic>
      <xdr:nvPicPr>
        <xdr:cNvPr id="46" name="Picture 14" descr="Single Dust.png"/>
        <xdr:cNvPicPr>
          <a:picLocks noChangeAspect="1"/>
        </xdr:cNvPicPr>
      </xdr:nvPicPr>
      <xdr:blipFill>
        <a:blip xmlns:r="http://schemas.openxmlformats.org/officeDocument/2006/relationships" r:embed="rId6" cstate="print"/>
        <a:srcRect/>
        <a:stretch>
          <a:fillRect/>
        </a:stretch>
      </xdr:blipFill>
      <xdr:spPr bwMode="auto">
        <a:xfrm>
          <a:off x="14506575" y="10553700"/>
          <a:ext cx="190500" cy="238125"/>
        </a:xfrm>
        <a:prstGeom prst="rect">
          <a:avLst/>
        </a:prstGeom>
        <a:noFill/>
        <a:ln w="9525">
          <a:noFill/>
          <a:miter lim="800000"/>
          <a:headEnd/>
          <a:tailEnd/>
        </a:ln>
      </xdr:spPr>
    </xdr:pic>
    <xdr:clientData/>
  </xdr:twoCellAnchor>
  <xdr:twoCellAnchor>
    <xdr:from>
      <xdr:col>18</xdr:col>
      <xdr:colOff>0</xdr:colOff>
      <xdr:row>44</xdr:row>
      <xdr:rowOff>219075</xdr:rowOff>
    </xdr:from>
    <xdr:to>
      <xdr:col>22</xdr:col>
      <xdr:colOff>579120</xdr:colOff>
      <xdr:row>47</xdr:row>
      <xdr:rowOff>76200</xdr:rowOff>
    </xdr:to>
    <xdr:sp macro="" textlink="" fLocksText="0">
      <xdr:nvSpPr>
        <xdr:cNvPr id="47" name="TextBox 46"/>
        <xdr:cNvSpPr txBox="1"/>
      </xdr:nvSpPr>
      <xdr:spPr>
        <a:xfrm>
          <a:off x="14716125" y="10544175"/>
          <a:ext cx="3017520" cy="57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An opening</a:t>
          </a:r>
          <a:r>
            <a:rPr lang="en-US" sz="1100" baseline="0"/>
            <a:t> width is not necessary for products where size information is irrelevant.</a:t>
          </a:r>
          <a:endParaRPr lang="en-US" sz="1100"/>
        </a:p>
      </xdr:txBody>
    </xdr:sp>
    <xdr:clientData/>
  </xdr:twoCellAnchor>
  <xdr:twoCellAnchor editAs="oneCell">
    <xdr:from>
      <xdr:col>17</xdr:col>
      <xdr:colOff>400050</xdr:colOff>
      <xdr:row>47</xdr:row>
      <xdr:rowOff>114300</xdr:rowOff>
    </xdr:from>
    <xdr:to>
      <xdr:col>17</xdr:col>
      <xdr:colOff>590550</xdr:colOff>
      <xdr:row>48</xdr:row>
      <xdr:rowOff>114299</xdr:rowOff>
    </xdr:to>
    <xdr:pic>
      <xdr:nvPicPr>
        <xdr:cNvPr id="48" name="Picture 14" descr="Single Dust.png"/>
        <xdr:cNvPicPr>
          <a:picLocks noChangeAspect="1"/>
        </xdr:cNvPicPr>
      </xdr:nvPicPr>
      <xdr:blipFill>
        <a:blip xmlns:r="http://schemas.openxmlformats.org/officeDocument/2006/relationships" r:embed="rId6" cstate="print"/>
        <a:srcRect/>
        <a:stretch>
          <a:fillRect/>
        </a:stretch>
      </xdr:blipFill>
      <xdr:spPr bwMode="auto">
        <a:xfrm>
          <a:off x="14506575" y="11153775"/>
          <a:ext cx="190500" cy="238124"/>
        </a:xfrm>
        <a:prstGeom prst="rect">
          <a:avLst/>
        </a:prstGeom>
        <a:noFill/>
        <a:ln w="9525">
          <a:noFill/>
          <a:miter lim="800000"/>
          <a:headEnd/>
          <a:tailEnd/>
        </a:ln>
      </xdr:spPr>
    </xdr:pic>
    <xdr:clientData/>
  </xdr:twoCellAnchor>
  <xdr:twoCellAnchor>
    <xdr:from>
      <xdr:col>18</xdr:col>
      <xdr:colOff>0</xdr:colOff>
      <xdr:row>47</xdr:row>
      <xdr:rowOff>76200</xdr:rowOff>
    </xdr:from>
    <xdr:to>
      <xdr:col>22</xdr:col>
      <xdr:colOff>579120</xdr:colOff>
      <xdr:row>49</xdr:row>
      <xdr:rowOff>171450</xdr:rowOff>
    </xdr:to>
    <xdr:sp macro="" textlink="" fLocksText="0">
      <xdr:nvSpPr>
        <xdr:cNvPr id="49" name="TextBox 48"/>
        <xdr:cNvSpPr txBox="1"/>
      </xdr:nvSpPr>
      <xdr:spPr>
        <a:xfrm>
          <a:off x="14716125" y="11115675"/>
          <a:ext cx="3017520" cy="57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Stile</a:t>
          </a:r>
          <a:r>
            <a:rPr lang="en-US" sz="1100" baseline="0"/>
            <a:t> Removals (SRR) should be entered as one item on their own line.</a:t>
          </a:r>
          <a:endParaRPr lang="en-US" sz="1100"/>
        </a:p>
      </xdr:txBody>
    </xdr:sp>
    <xdr:clientData/>
  </xdr:twoCellAnchor>
  <xdr:twoCellAnchor>
    <xdr:from>
      <xdr:col>18</xdr:col>
      <xdr:colOff>0</xdr:colOff>
      <xdr:row>49</xdr:row>
      <xdr:rowOff>180975</xdr:rowOff>
    </xdr:from>
    <xdr:to>
      <xdr:col>22</xdr:col>
      <xdr:colOff>579120</xdr:colOff>
      <xdr:row>52</xdr:row>
      <xdr:rowOff>38100</xdr:rowOff>
    </xdr:to>
    <xdr:sp macro="" textlink="" fLocksText="0">
      <xdr:nvSpPr>
        <xdr:cNvPr id="50" name="TextBox 49"/>
        <xdr:cNvSpPr txBox="1"/>
      </xdr:nvSpPr>
      <xdr:spPr>
        <a:xfrm>
          <a:off x="14716125" y="11696700"/>
          <a:ext cx="3017520" cy="57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A single layer Blind Corner is 2 BCs.</a:t>
          </a:r>
          <a:r>
            <a:rPr lang="en-US" sz="1100" baseline="0"/>
            <a:t> </a:t>
          </a:r>
          <a:endParaRPr lang="en-US" sz="1100"/>
        </a:p>
      </xdr:txBody>
    </xdr:sp>
    <xdr:clientData/>
  </xdr:twoCellAnchor>
  <xdr:twoCellAnchor editAs="oneCell">
    <xdr:from>
      <xdr:col>17</xdr:col>
      <xdr:colOff>409575</xdr:colOff>
      <xdr:row>49</xdr:row>
      <xdr:rowOff>190500</xdr:rowOff>
    </xdr:from>
    <xdr:to>
      <xdr:col>17</xdr:col>
      <xdr:colOff>600075</xdr:colOff>
      <xdr:row>50</xdr:row>
      <xdr:rowOff>190500</xdr:rowOff>
    </xdr:to>
    <xdr:pic>
      <xdr:nvPicPr>
        <xdr:cNvPr id="51" name="Picture 14" descr="Single Dust.png"/>
        <xdr:cNvPicPr>
          <a:picLocks noChangeAspect="1"/>
        </xdr:cNvPicPr>
      </xdr:nvPicPr>
      <xdr:blipFill>
        <a:blip xmlns:r="http://schemas.openxmlformats.org/officeDocument/2006/relationships" r:embed="rId6" cstate="print"/>
        <a:srcRect/>
        <a:stretch>
          <a:fillRect/>
        </a:stretch>
      </xdr:blipFill>
      <xdr:spPr bwMode="auto">
        <a:xfrm>
          <a:off x="14516100" y="11706225"/>
          <a:ext cx="190500" cy="238125"/>
        </a:xfrm>
        <a:prstGeom prst="rect">
          <a:avLst/>
        </a:prstGeom>
        <a:noFill/>
        <a:ln w="9525">
          <a:noFill/>
          <a:miter lim="800000"/>
          <a:headEnd/>
          <a:tailEnd/>
        </a:ln>
      </xdr:spPr>
    </xdr:pic>
    <xdr:clientData/>
  </xdr:twoCellAnchor>
  <xdr:twoCellAnchor>
    <xdr:from>
      <xdr:col>18</xdr:col>
      <xdr:colOff>0</xdr:colOff>
      <xdr:row>52</xdr:row>
      <xdr:rowOff>47625</xdr:rowOff>
    </xdr:from>
    <xdr:to>
      <xdr:col>22</xdr:col>
      <xdr:colOff>579120</xdr:colOff>
      <xdr:row>55</xdr:row>
      <xdr:rowOff>57150</xdr:rowOff>
    </xdr:to>
    <xdr:sp macro="" textlink="" fLocksText="0">
      <xdr:nvSpPr>
        <xdr:cNvPr id="52" name="TextBox 51"/>
        <xdr:cNvSpPr txBox="1"/>
      </xdr:nvSpPr>
      <xdr:spPr>
        <a:xfrm>
          <a:off x="14716125" y="12277725"/>
          <a:ext cx="3017520"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Shelves are sold</a:t>
          </a:r>
          <a:r>
            <a:rPr lang="en-US" sz="1100" baseline="0"/>
            <a:t> by size.  Measure across and back,  the dimension that is LARGER  is what should be entered as the opening width.</a:t>
          </a:r>
        </a:p>
        <a:p>
          <a:endParaRPr lang="en-US" sz="1100"/>
        </a:p>
      </xdr:txBody>
    </xdr:sp>
    <xdr:clientData/>
  </xdr:twoCellAnchor>
  <xdr:twoCellAnchor editAs="oneCell">
    <xdr:from>
      <xdr:col>17</xdr:col>
      <xdr:colOff>419100</xdr:colOff>
      <xdr:row>52</xdr:row>
      <xdr:rowOff>66675</xdr:rowOff>
    </xdr:from>
    <xdr:to>
      <xdr:col>18</xdr:col>
      <xdr:colOff>0</xdr:colOff>
      <xdr:row>53</xdr:row>
      <xdr:rowOff>66675</xdr:rowOff>
    </xdr:to>
    <xdr:pic>
      <xdr:nvPicPr>
        <xdr:cNvPr id="53" name="Picture 14" descr="Single Dust.png"/>
        <xdr:cNvPicPr>
          <a:picLocks noChangeAspect="1"/>
        </xdr:cNvPicPr>
      </xdr:nvPicPr>
      <xdr:blipFill>
        <a:blip xmlns:r="http://schemas.openxmlformats.org/officeDocument/2006/relationships" r:embed="rId6" cstate="print"/>
        <a:srcRect/>
        <a:stretch>
          <a:fillRect/>
        </a:stretch>
      </xdr:blipFill>
      <xdr:spPr bwMode="auto">
        <a:xfrm>
          <a:off x="14525625" y="12296775"/>
          <a:ext cx="190500" cy="238125"/>
        </a:xfrm>
        <a:prstGeom prst="rect">
          <a:avLst/>
        </a:prstGeom>
        <a:noFill/>
        <a:ln w="9525">
          <a:noFill/>
          <a:miter lim="800000"/>
          <a:headEnd/>
          <a:tailEnd/>
        </a:ln>
      </xdr:spPr>
    </xdr:pic>
    <xdr:clientData/>
  </xdr:twoCellAnchor>
  <xdr:twoCellAnchor>
    <xdr:from>
      <xdr:col>24</xdr:col>
      <xdr:colOff>0</xdr:colOff>
      <xdr:row>37</xdr:row>
      <xdr:rowOff>9525</xdr:rowOff>
    </xdr:from>
    <xdr:to>
      <xdr:col>29</xdr:col>
      <xdr:colOff>0</xdr:colOff>
      <xdr:row>49</xdr:row>
      <xdr:rowOff>123264</xdr:rowOff>
    </xdr:to>
    <xdr:sp macro="" textlink="">
      <xdr:nvSpPr>
        <xdr:cNvPr id="54" name="TextBox 53"/>
        <xdr:cNvSpPr txBox="1"/>
      </xdr:nvSpPr>
      <xdr:spPr>
        <a:xfrm>
          <a:off x="18373725" y="8667750"/>
          <a:ext cx="3048000" cy="2971239"/>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200">
              <a:latin typeface="+mn-lt"/>
            </a:rPr>
            <a:t>Minimum size for Rail is 250 mm</a:t>
          </a:r>
        </a:p>
        <a:p>
          <a:r>
            <a:rPr lang="en-US" sz="1200">
              <a:latin typeface="+mn-lt"/>
            </a:rPr>
            <a:t>Maximum</a:t>
          </a:r>
          <a:r>
            <a:rPr lang="en-US" sz="1200" baseline="0">
              <a:latin typeface="+mn-lt"/>
            </a:rPr>
            <a:t> size for Rail is 705 mm</a:t>
          </a:r>
        </a:p>
        <a:p>
          <a:endParaRPr lang="en-US" sz="1200" baseline="0">
            <a:latin typeface="+mn-lt"/>
          </a:endParaRPr>
        </a:p>
        <a:p>
          <a:r>
            <a:rPr lang="en-US" sz="1200" baseline="0">
              <a:latin typeface="+mn-lt"/>
            </a:rPr>
            <a:t>Maximum A  for a Glide-Out is 1400 mm</a:t>
          </a:r>
        </a:p>
        <a:p>
          <a:pPr marL="0" marR="0" indent="0"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latin typeface="+mn-lt"/>
              <a:ea typeface="+mn-ea"/>
              <a:cs typeface="+mn-cs"/>
            </a:rPr>
            <a:t>Recommended Maximum B  dimension for a Glide-Out is 880 mm.  Note: Any </a:t>
          </a:r>
          <a:r>
            <a:rPr lang="en-US" sz="1100" baseline="0">
              <a:solidFill>
                <a:schemeClr val="dk1"/>
              </a:solidFill>
              <a:latin typeface="+mn-lt"/>
              <a:ea typeface="+mn-ea"/>
              <a:cs typeface="+mn-cs"/>
            </a:rPr>
            <a:t>Glide-Out </a:t>
          </a:r>
          <a:r>
            <a:rPr lang="en-US" sz="1200" baseline="0">
              <a:solidFill>
                <a:schemeClr val="dk1"/>
              </a:solidFill>
              <a:latin typeface="+mn-lt"/>
              <a:ea typeface="+mn-ea"/>
              <a:cs typeface="+mn-cs"/>
            </a:rPr>
            <a:t>greater than 705 mm on B dimension will not be Full Extension .</a:t>
          </a:r>
          <a:endParaRPr lang="en-US" sz="1400"/>
        </a:p>
        <a:p>
          <a:endParaRPr lang="en-US" sz="1200" baseline="0">
            <a:latin typeface="+mn-lt"/>
          </a:endParaRPr>
        </a:p>
        <a:p>
          <a:r>
            <a:rPr lang="en-US" sz="1200" baseline="0">
              <a:latin typeface="+mn-lt"/>
            </a:rPr>
            <a:t>Minimum  A or B for a Shelf  is 260 mm </a:t>
          </a:r>
        </a:p>
        <a:p>
          <a:r>
            <a:rPr lang="en-US" sz="1200" baseline="0">
              <a:latin typeface="+mn-lt"/>
            </a:rPr>
            <a:t>Maximum  A or B for a Shelf is 1499 mm</a:t>
          </a:r>
        </a:p>
        <a:p>
          <a:endParaRPr lang="en-US" sz="1200" baseline="0">
            <a:latin typeface="+mn-lt"/>
          </a:endParaRPr>
        </a:p>
        <a:p>
          <a:r>
            <a:rPr lang="en-US" sz="1200" baseline="0">
              <a:latin typeface="+mn-lt"/>
            </a:rPr>
            <a:t>Minimum B dimension for a Soft Cliose Rail is 305 mm. </a:t>
          </a:r>
        </a:p>
      </xdr:txBody>
    </xdr:sp>
    <xdr:clientData/>
  </xdr:twoCellAnchor>
  <xdr:twoCellAnchor>
    <xdr:from>
      <xdr:col>23</xdr:col>
      <xdr:colOff>104775</xdr:colOff>
      <xdr:row>18</xdr:row>
      <xdr:rowOff>123825</xdr:rowOff>
    </xdr:from>
    <xdr:to>
      <xdr:col>25</xdr:col>
      <xdr:colOff>295153</xdr:colOff>
      <xdr:row>25</xdr:row>
      <xdr:rowOff>81643</xdr:rowOff>
    </xdr:to>
    <xdr:sp macro="" textlink="" fLocksText="0">
      <xdr:nvSpPr>
        <xdr:cNvPr id="55" name="TextBox 54"/>
        <xdr:cNvSpPr txBox="1"/>
      </xdr:nvSpPr>
      <xdr:spPr>
        <a:xfrm>
          <a:off x="17868900" y="4276725"/>
          <a:ext cx="1409578" cy="1624693"/>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pPr marL="0" marR="0" indent="0" defTabSz="914400" eaLnBrk="1" fontAlgn="auto" latinLnBrk="0" hangingPunct="1">
            <a:lnSpc>
              <a:spcPts val="1500"/>
            </a:lnSpc>
            <a:spcBef>
              <a:spcPts val="0"/>
            </a:spcBef>
            <a:spcAft>
              <a:spcPts val="0"/>
            </a:spcAft>
            <a:buClrTx/>
            <a:buSzTx/>
            <a:buFontTx/>
            <a:buNone/>
            <a:tabLst/>
            <a:defRPr/>
          </a:pPr>
          <a:r>
            <a:rPr lang="en-US" sz="1400" b="1" baseline="0">
              <a:solidFill>
                <a:schemeClr val="dk1"/>
              </a:solidFill>
              <a:latin typeface="+mn-lt"/>
              <a:ea typeface="+mn-ea"/>
              <a:cs typeface="+mn-cs"/>
            </a:rPr>
            <a:t>A, B, or Both </a:t>
          </a:r>
          <a:r>
            <a:rPr lang="en-US" sz="1400" baseline="0">
              <a:solidFill>
                <a:schemeClr val="dk1"/>
              </a:solidFill>
              <a:latin typeface="+mn-lt"/>
              <a:ea typeface="+mn-ea"/>
              <a:cs typeface="+mn-cs"/>
            </a:rPr>
            <a:t>- Dividers can go in the A direction (across), the B direction (back) or in both directions</a:t>
          </a:r>
          <a:r>
            <a:rPr lang="en-US" sz="1100" baseline="0">
              <a:solidFill>
                <a:schemeClr val="dk1"/>
              </a:solidFill>
              <a:latin typeface="+mn-lt"/>
              <a:ea typeface="+mn-ea"/>
              <a:cs typeface="+mn-cs"/>
            </a:rPr>
            <a:t>.</a:t>
          </a:r>
          <a:endParaRPr lang="en-US" sz="1100">
            <a:solidFill>
              <a:schemeClr val="dk1"/>
            </a:solidFill>
            <a:latin typeface="+mn-lt"/>
            <a:ea typeface="+mn-ea"/>
            <a:cs typeface="+mn-cs"/>
          </a:endParaRPr>
        </a:p>
      </xdr:txBody>
    </xdr:sp>
    <xdr:clientData/>
  </xdr:twoCellAnchor>
  <xdr:twoCellAnchor>
    <xdr:from>
      <xdr:col>24</xdr:col>
      <xdr:colOff>183296</xdr:colOff>
      <xdr:row>6</xdr:row>
      <xdr:rowOff>219074</xdr:rowOff>
    </xdr:from>
    <xdr:to>
      <xdr:col>24</xdr:col>
      <xdr:colOff>366591</xdr:colOff>
      <xdr:row>18</xdr:row>
      <xdr:rowOff>136070</xdr:rowOff>
    </xdr:to>
    <xdr:sp macro="" textlink="">
      <xdr:nvSpPr>
        <xdr:cNvPr id="56" name="Up Arrow 55"/>
        <xdr:cNvSpPr/>
      </xdr:nvSpPr>
      <xdr:spPr>
        <a:xfrm flipH="1" flipV="1">
          <a:off x="18557021" y="1504949"/>
          <a:ext cx="183295" cy="2784021"/>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17</xdr:col>
      <xdr:colOff>149679</xdr:colOff>
      <xdr:row>24</xdr:row>
      <xdr:rowOff>231321</xdr:rowOff>
    </xdr:from>
    <xdr:to>
      <xdr:col>19</xdr:col>
      <xdr:colOff>529317</xdr:colOff>
      <xdr:row>29</xdr:row>
      <xdr:rowOff>149678</xdr:rowOff>
    </xdr:to>
    <xdr:sp macro="" textlink="">
      <xdr:nvSpPr>
        <xdr:cNvPr id="57" name="TextBox 56"/>
        <xdr:cNvSpPr txBox="1"/>
      </xdr:nvSpPr>
      <xdr:spPr>
        <a:xfrm>
          <a:off x="14256204" y="5812971"/>
          <a:ext cx="1598838" cy="1108982"/>
        </a:xfrm>
        <a:prstGeom prst="rect">
          <a:avLst/>
        </a:prstGeom>
        <a:solidFill>
          <a:schemeClr val="lt1"/>
        </a:solidFill>
        <a:ln w="222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pPr>
            <a:lnSpc>
              <a:spcPts val="1600"/>
            </a:lnSpc>
          </a:pPr>
          <a:r>
            <a:rPr lang="en-US" sz="1400" b="1"/>
            <a:t>Quantity </a:t>
          </a:r>
          <a:r>
            <a:rPr lang="en-US" sz="1400"/>
            <a:t>will default to 1 and can only be changed for all </a:t>
          </a:r>
          <a:r>
            <a:rPr lang="en-US" sz="1400" baseline="0"/>
            <a:t>items.</a:t>
          </a:r>
          <a:endParaRPr lang="en-US" sz="1400"/>
        </a:p>
      </xdr:txBody>
    </xdr:sp>
    <xdr:clientData/>
  </xdr:twoCellAnchor>
  <xdr:twoCellAnchor>
    <xdr:from>
      <xdr:col>14</xdr:col>
      <xdr:colOff>200024</xdr:colOff>
      <xdr:row>6</xdr:row>
      <xdr:rowOff>242208</xdr:rowOff>
    </xdr:from>
    <xdr:to>
      <xdr:col>14</xdr:col>
      <xdr:colOff>371474</xdr:colOff>
      <xdr:row>17</xdr:row>
      <xdr:rowOff>63954</xdr:rowOff>
    </xdr:to>
    <xdr:sp macro="" textlink="">
      <xdr:nvSpPr>
        <xdr:cNvPr id="58" name="Up Arrow 57"/>
        <xdr:cNvSpPr/>
      </xdr:nvSpPr>
      <xdr:spPr>
        <a:xfrm flipH="1" flipV="1">
          <a:off x="12477749" y="1528083"/>
          <a:ext cx="171450" cy="2450646"/>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editAs="oneCell">
    <xdr:from>
      <xdr:col>7</xdr:col>
      <xdr:colOff>410702</xdr:colOff>
      <xdr:row>3</xdr:row>
      <xdr:rowOff>0</xdr:rowOff>
    </xdr:from>
    <xdr:to>
      <xdr:col>28</xdr:col>
      <xdr:colOff>504266</xdr:colOff>
      <xdr:row>7</xdr:row>
      <xdr:rowOff>9525</xdr:rowOff>
    </xdr:to>
    <xdr:pic>
      <xdr:nvPicPr>
        <xdr:cNvPr id="59" name="Picture 67"/>
        <xdr:cNvPicPr>
          <a:picLocks noChangeAspect="1" noChangeArrowheads="1"/>
        </xdr:cNvPicPr>
      </xdr:nvPicPr>
      <xdr:blipFill>
        <a:blip xmlns:r="http://schemas.openxmlformats.org/officeDocument/2006/relationships" r:embed="rId9" cstate="print"/>
        <a:srcRect/>
        <a:stretch>
          <a:fillRect/>
        </a:stretch>
      </xdr:blipFill>
      <xdr:spPr bwMode="auto">
        <a:xfrm>
          <a:off x="8202152" y="571500"/>
          <a:ext cx="13114239" cy="962025"/>
        </a:xfrm>
        <a:prstGeom prst="rect">
          <a:avLst/>
        </a:prstGeom>
        <a:noFill/>
        <a:ln w="9525">
          <a:noFill/>
          <a:miter lim="800000"/>
          <a:headEnd/>
          <a:tailEnd/>
        </a:ln>
      </xdr:spPr>
    </xdr:pic>
    <xdr:clientData/>
  </xdr:twoCellAnchor>
  <xdr:twoCellAnchor>
    <xdr:from>
      <xdr:col>22</xdr:col>
      <xdr:colOff>69397</xdr:colOff>
      <xdr:row>7</xdr:row>
      <xdr:rowOff>17687</xdr:rowOff>
    </xdr:from>
    <xdr:to>
      <xdr:col>22</xdr:col>
      <xdr:colOff>262618</xdr:colOff>
      <xdr:row>9</xdr:row>
      <xdr:rowOff>72116</xdr:rowOff>
    </xdr:to>
    <xdr:sp macro="" textlink="">
      <xdr:nvSpPr>
        <xdr:cNvPr id="60" name="Up Arrow 59"/>
        <xdr:cNvSpPr/>
      </xdr:nvSpPr>
      <xdr:spPr>
        <a:xfrm flipH="1" flipV="1">
          <a:off x="17223922" y="1541687"/>
          <a:ext cx="193221" cy="540204"/>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9</xdr:col>
      <xdr:colOff>581906</xdr:colOff>
      <xdr:row>7</xdr:row>
      <xdr:rowOff>27214</xdr:rowOff>
    </xdr:from>
    <xdr:to>
      <xdr:col>10</xdr:col>
      <xdr:colOff>170009</xdr:colOff>
      <xdr:row>9</xdr:row>
      <xdr:rowOff>81643</xdr:rowOff>
    </xdr:to>
    <xdr:sp macro="" textlink="">
      <xdr:nvSpPr>
        <xdr:cNvPr id="61" name="Up Arrow 60"/>
        <xdr:cNvSpPr/>
      </xdr:nvSpPr>
      <xdr:spPr>
        <a:xfrm flipH="1" flipV="1">
          <a:off x="9811631" y="1551214"/>
          <a:ext cx="197703" cy="540204"/>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10</xdr:col>
      <xdr:colOff>338816</xdr:colOff>
      <xdr:row>15</xdr:row>
      <xdr:rowOff>166008</xdr:rowOff>
    </xdr:from>
    <xdr:to>
      <xdr:col>12</xdr:col>
      <xdr:colOff>174169</xdr:colOff>
      <xdr:row>19</xdr:row>
      <xdr:rowOff>81643</xdr:rowOff>
    </xdr:to>
    <xdr:sp macro="" textlink="" fLocksText="0">
      <xdr:nvSpPr>
        <xdr:cNvPr id="62" name="TextBox 61"/>
        <xdr:cNvSpPr txBox="1"/>
      </xdr:nvSpPr>
      <xdr:spPr>
        <a:xfrm flipH="1">
          <a:off x="10178141" y="3604533"/>
          <a:ext cx="1054553" cy="868135"/>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pPr>
            <a:lnSpc>
              <a:spcPts val="1500"/>
            </a:lnSpc>
          </a:pPr>
          <a:r>
            <a:rPr lang="en-US" sz="1400"/>
            <a:t>Enter description of item location.</a:t>
          </a:r>
        </a:p>
      </xdr:txBody>
    </xdr:sp>
    <xdr:clientData/>
  </xdr:twoCellAnchor>
  <xdr:twoCellAnchor>
    <xdr:from>
      <xdr:col>8</xdr:col>
      <xdr:colOff>491216</xdr:colOff>
      <xdr:row>9</xdr:row>
      <xdr:rowOff>122465</xdr:rowOff>
    </xdr:from>
    <xdr:to>
      <xdr:col>10</xdr:col>
      <xdr:colOff>326569</xdr:colOff>
      <xdr:row>13</xdr:row>
      <xdr:rowOff>190500</xdr:rowOff>
    </xdr:to>
    <xdr:sp macro="" textlink="" fLocksText="0">
      <xdr:nvSpPr>
        <xdr:cNvPr id="63" name="TextBox 62"/>
        <xdr:cNvSpPr txBox="1"/>
      </xdr:nvSpPr>
      <xdr:spPr>
        <a:xfrm flipH="1">
          <a:off x="9111341" y="2132240"/>
          <a:ext cx="1054553" cy="1020535"/>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pPr>
            <a:lnSpc>
              <a:spcPts val="1500"/>
            </a:lnSpc>
          </a:pPr>
          <a:r>
            <a:rPr lang="en-US" sz="1400"/>
            <a:t>Place X in column to add item to the sales total.</a:t>
          </a:r>
        </a:p>
      </xdr:txBody>
    </xdr:sp>
    <xdr:clientData/>
  </xdr:twoCellAnchor>
  <xdr:twoCellAnchor>
    <xdr:from>
      <xdr:col>7</xdr:col>
      <xdr:colOff>612321</xdr:colOff>
      <xdr:row>15</xdr:row>
      <xdr:rowOff>176893</xdr:rowOff>
    </xdr:from>
    <xdr:to>
      <xdr:col>9</xdr:col>
      <xdr:colOff>229960</xdr:colOff>
      <xdr:row>19</xdr:row>
      <xdr:rowOff>231322</xdr:rowOff>
    </xdr:to>
    <xdr:sp macro="" textlink="" fLocksText="0">
      <xdr:nvSpPr>
        <xdr:cNvPr id="64" name="TextBox 63"/>
        <xdr:cNvSpPr txBox="1"/>
      </xdr:nvSpPr>
      <xdr:spPr>
        <a:xfrm flipH="1">
          <a:off x="8403771" y="3615418"/>
          <a:ext cx="1055914" cy="1006929"/>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pPr>
            <a:lnSpc>
              <a:spcPts val="1500"/>
            </a:lnSpc>
          </a:pPr>
          <a:r>
            <a:rPr lang="en-US" sz="1400"/>
            <a:t>Place X in column to add item to option pricing.</a:t>
          </a:r>
        </a:p>
      </xdr:txBody>
    </xdr:sp>
    <xdr:clientData/>
  </xdr:twoCellAnchor>
  <xdr:twoCellAnchor>
    <xdr:from>
      <xdr:col>8</xdr:col>
      <xdr:colOff>166008</xdr:colOff>
      <xdr:row>7</xdr:row>
      <xdr:rowOff>0</xdr:rowOff>
    </xdr:from>
    <xdr:to>
      <xdr:col>8</xdr:col>
      <xdr:colOff>346982</xdr:colOff>
      <xdr:row>15</xdr:row>
      <xdr:rowOff>70757</xdr:rowOff>
    </xdr:to>
    <xdr:sp macro="" textlink="">
      <xdr:nvSpPr>
        <xdr:cNvPr id="65" name="Up Arrow 64"/>
        <xdr:cNvSpPr/>
      </xdr:nvSpPr>
      <xdr:spPr>
        <a:xfrm flipH="1" flipV="1">
          <a:off x="8786133" y="1524000"/>
          <a:ext cx="180974" cy="1985282"/>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79</xdr:row>
          <xdr:rowOff>28575</xdr:rowOff>
        </xdr:from>
        <xdr:to>
          <xdr:col>6</xdr:col>
          <xdr:colOff>19050</xdr:colOff>
          <xdr:row>84</xdr:row>
          <xdr:rowOff>95250</xdr:rowOff>
        </xdr:to>
        <xdr:sp macro="" textlink="">
          <xdr:nvSpPr>
            <xdr:cNvPr id="15361" name="cmdShowPricingOptions" hidden="1">
              <a:extLst>
                <a:ext uri="{63B3BB69-23CF-44E3-9099-C40C66FF867C}">
                  <a14:compatExt spid="_x0000_s15361"/>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xdr:col>
      <xdr:colOff>19050</xdr:colOff>
      <xdr:row>3</xdr:row>
      <xdr:rowOff>89647</xdr:rowOff>
    </xdr:from>
    <xdr:to>
      <xdr:col>7</xdr:col>
      <xdr:colOff>1520190</xdr:colOff>
      <xdr:row>7</xdr:row>
      <xdr:rowOff>134471</xdr:rowOff>
    </xdr:to>
    <xdr:pic>
      <xdr:nvPicPr>
        <xdr:cNvPr id="3" name="Picture 1" descr="ShelfGenie - Kitchen &amp; Bathroom Cabinet Storage &amp; Shelving System"/>
        <xdr:cNvPicPr>
          <a:picLocks noChangeAspect="1" noChangeArrowheads="1"/>
        </xdr:cNvPicPr>
      </xdr:nvPicPr>
      <xdr:blipFill>
        <a:blip xmlns:r="http://schemas.openxmlformats.org/officeDocument/2006/relationships" r:embed="rId1" cstate="print"/>
        <a:srcRect/>
        <a:stretch>
          <a:fillRect/>
        </a:stretch>
      </xdr:blipFill>
      <xdr:spPr bwMode="auto">
        <a:xfrm>
          <a:off x="467285" y="504265"/>
          <a:ext cx="2711376" cy="941294"/>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25</xdr:col>
          <xdr:colOff>104775</xdr:colOff>
          <xdr:row>3</xdr:row>
          <xdr:rowOff>66675</xdr:rowOff>
        </xdr:from>
        <xdr:to>
          <xdr:col>25</xdr:col>
          <xdr:colOff>1362075</xdr:colOff>
          <xdr:row>5</xdr:row>
          <xdr:rowOff>180975</xdr:rowOff>
        </xdr:to>
        <xdr:sp macro="" textlink="">
          <xdr:nvSpPr>
            <xdr:cNvPr id="4246" name="cmdAutoSave" hidden="1">
              <a:extLst>
                <a:ext uri="{63B3BB69-23CF-44E3-9099-C40C66FF867C}">
                  <a14:compatExt spid="_x0000_s4246"/>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xdr:col>
      <xdr:colOff>38100</xdr:colOff>
      <xdr:row>3</xdr:row>
      <xdr:rowOff>76200</xdr:rowOff>
    </xdr:from>
    <xdr:to>
      <xdr:col>8</xdr:col>
      <xdr:colOff>333375</xdr:colOff>
      <xdr:row>7</xdr:row>
      <xdr:rowOff>114300</xdr:rowOff>
    </xdr:to>
    <xdr:pic>
      <xdr:nvPicPr>
        <xdr:cNvPr id="5708" name="Picture 1" descr="ShelfGenie - Kitchen &amp; Bathroom Cabinet Storage &amp; Shelving System"/>
        <xdr:cNvPicPr>
          <a:picLocks noChangeAspect="1" noChangeArrowheads="1"/>
        </xdr:cNvPicPr>
      </xdr:nvPicPr>
      <xdr:blipFill>
        <a:blip xmlns:r="http://schemas.openxmlformats.org/officeDocument/2006/relationships" r:embed="rId1" cstate="print"/>
        <a:srcRect/>
        <a:stretch>
          <a:fillRect/>
        </a:stretch>
      </xdr:blipFill>
      <xdr:spPr bwMode="auto">
        <a:xfrm>
          <a:off x="485775" y="504825"/>
          <a:ext cx="3019425" cy="952500"/>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247650</xdr:colOff>
          <xdr:row>23</xdr:row>
          <xdr:rowOff>38100</xdr:rowOff>
        </xdr:from>
        <xdr:to>
          <xdr:col>8</xdr:col>
          <xdr:colOff>371475</xdr:colOff>
          <xdr:row>26</xdr:row>
          <xdr:rowOff>28575</xdr:rowOff>
        </xdr:to>
        <xdr:sp macro="" textlink="">
          <xdr:nvSpPr>
            <xdr:cNvPr id="11265" name="cmdImport" hidden="1">
              <a:extLst>
                <a:ext uri="{63B3BB69-23CF-44E3-9099-C40C66FF867C}">
                  <a14:compatExt spid="_x0000_s11265"/>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image" Target="../media/image11.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John.Doe@%20long.email.somewhere.com" TargetMode="External"/><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13.emf"/><Relationship Id="rId4"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st1">
    <tabColor indexed="45"/>
  </sheetPr>
  <dimension ref="A2:AD82"/>
  <sheetViews>
    <sheetView showGridLines="0" showRowColHeaders="0" zoomScale="70" zoomScaleNormal="70" zoomScaleSheetLayoutView="100" workbookViewId="0"/>
  </sheetViews>
  <sheetFormatPr defaultRowHeight="12.75" x14ac:dyDescent="0.2"/>
  <cols>
    <col min="1" max="1" width="40.28515625" style="391" bestFit="1" customWidth="1"/>
    <col min="2" max="2" width="10" style="391" customWidth="1"/>
    <col min="3" max="3" width="1.85546875" style="391" customWidth="1"/>
    <col min="4" max="4" width="27.28515625" style="391" customWidth="1"/>
    <col min="5" max="5" width="2.28515625" style="391" customWidth="1"/>
    <col min="6" max="6" width="32.7109375" style="391" customWidth="1"/>
    <col min="7" max="7" width="2.42578125" style="391" customWidth="1"/>
    <col min="8" max="8" width="12.42578125" style="391" customWidth="1"/>
    <col min="9" max="24" width="9.140625" style="391" customWidth="1"/>
    <col min="25" max="16384" width="9.140625" style="391"/>
  </cols>
  <sheetData>
    <row r="2" spans="1:19" ht="13.5" thickBot="1" x14ac:dyDescent="0.25"/>
    <row r="3" spans="1:19" ht="18.75" thickBot="1" x14ac:dyDescent="0.25">
      <c r="A3" s="392" t="s">
        <v>5</v>
      </c>
      <c r="B3" s="393" t="s">
        <v>249</v>
      </c>
    </row>
    <row r="4" spans="1:19" ht="18.75" customHeight="1" x14ac:dyDescent="0.2">
      <c r="A4" s="394" t="s">
        <v>250</v>
      </c>
      <c r="B4" s="395" t="s">
        <v>0</v>
      </c>
    </row>
    <row r="5" spans="1:19" ht="18.75" customHeight="1" x14ac:dyDescent="0.45">
      <c r="A5" s="396" t="s">
        <v>251</v>
      </c>
      <c r="B5" s="397" t="s">
        <v>1</v>
      </c>
      <c r="F5" s="398"/>
      <c r="G5" s="398"/>
      <c r="Q5" s="399"/>
    </row>
    <row r="6" spans="1:19" ht="18.75" customHeight="1" thickBot="1" x14ac:dyDescent="0.3">
      <c r="A6" s="400" t="s">
        <v>252</v>
      </c>
      <c r="B6" s="401" t="s">
        <v>2</v>
      </c>
      <c r="F6" s="398"/>
      <c r="G6" s="398"/>
      <c r="R6" s="402"/>
    </row>
    <row r="7" spans="1:19" ht="18.75" customHeight="1" x14ac:dyDescent="0.25">
      <c r="A7" s="400" t="s">
        <v>253</v>
      </c>
      <c r="B7" s="401" t="s">
        <v>3</v>
      </c>
      <c r="D7" s="536" t="s">
        <v>1346</v>
      </c>
      <c r="E7" s="537"/>
      <c r="F7" s="538"/>
      <c r="G7" s="398"/>
      <c r="R7" s="402"/>
    </row>
    <row r="8" spans="1:19" ht="19.5" customHeight="1" x14ac:dyDescent="0.25">
      <c r="A8" s="400" t="s">
        <v>255</v>
      </c>
      <c r="B8" s="401" t="s">
        <v>4</v>
      </c>
      <c r="D8" s="403" t="s">
        <v>1347</v>
      </c>
      <c r="E8" s="404"/>
      <c r="F8" s="405" t="s">
        <v>1348</v>
      </c>
      <c r="R8" s="402"/>
    </row>
    <row r="9" spans="1:19" ht="18.75" customHeight="1" x14ac:dyDescent="0.25">
      <c r="A9" s="400" t="s">
        <v>254</v>
      </c>
      <c r="B9" s="401" t="s">
        <v>11</v>
      </c>
      <c r="D9" s="403" t="s">
        <v>1349</v>
      </c>
      <c r="E9" s="404"/>
      <c r="F9" s="405" t="s">
        <v>1350</v>
      </c>
      <c r="R9" s="406"/>
    </row>
    <row r="10" spans="1:19" ht="18.75" customHeight="1" x14ac:dyDescent="0.25">
      <c r="A10" s="400" t="s">
        <v>16</v>
      </c>
      <c r="B10" s="401" t="s">
        <v>10</v>
      </c>
      <c r="C10" s="407"/>
      <c r="D10" s="403" t="s">
        <v>1351</v>
      </c>
      <c r="E10" s="404"/>
      <c r="F10" s="405" t="s">
        <v>1352</v>
      </c>
      <c r="J10" s="408"/>
      <c r="R10" s="406"/>
    </row>
    <row r="11" spans="1:19" ht="18.75" customHeight="1" thickBot="1" x14ac:dyDescent="0.4">
      <c r="A11" s="400" t="s">
        <v>1046</v>
      </c>
      <c r="B11" s="401" t="s">
        <v>1043</v>
      </c>
      <c r="C11" s="409"/>
      <c r="D11" s="539" t="s">
        <v>1353</v>
      </c>
      <c r="E11" s="540"/>
      <c r="F11" s="410" t="s">
        <v>1354</v>
      </c>
      <c r="Q11" s="411"/>
      <c r="R11" s="402"/>
      <c r="S11" s="412"/>
    </row>
    <row r="12" spans="1:19" ht="18.75" customHeight="1" x14ac:dyDescent="0.25">
      <c r="A12" s="403" t="s">
        <v>284</v>
      </c>
      <c r="B12" s="405" t="s">
        <v>285</v>
      </c>
      <c r="C12" s="409"/>
      <c r="D12" s="413" t="s">
        <v>1355</v>
      </c>
      <c r="E12" s="414"/>
      <c r="F12" s="415"/>
      <c r="R12" s="406"/>
    </row>
    <row r="13" spans="1:19" ht="18.75" customHeight="1" x14ac:dyDescent="0.2">
      <c r="A13" s="400" t="s">
        <v>256</v>
      </c>
      <c r="B13" s="401" t="s">
        <v>13</v>
      </c>
      <c r="C13" s="409"/>
      <c r="D13" s="541" t="s">
        <v>1356</v>
      </c>
      <c r="E13" s="542"/>
      <c r="F13" s="543"/>
      <c r="R13" s="406"/>
    </row>
    <row r="14" spans="1:19" ht="18.75" customHeight="1" thickBot="1" x14ac:dyDescent="0.25">
      <c r="A14" s="400" t="s">
        <v>363</v>
      </c>
      <c r="B14" s="401" t="s">
        <v>351</v>
      </c>
      <c r="C14" s="409"/>
      <c r="D14" s="544"/>
      <c r="E14" s="545"/>
      <c r="F14" s="546"/>
      <c r="R14" s="402"/>
    </row>
    <row r="15" spans="1:19" ht="18.75" customHeight="1" thickBot="1" x14ac:dyDescent="0.3">
      <c r="A15" s="478" t="s">
        <v>1232</v>
      </c>
      <c r="B15" s="479" t="s">
        <v>1227</v>
      </c>
      <c r="C15" s="409"/>
      <c r="D15" s="416"/>
      <c r="E15" s="417"/>
      <c r="F15" s="416"/>
      <c r="R15" s="402"/>
    </row>
    <row r="16" spans="1:19" ht="18.75" customHeight="1" x14ac:dyDescent="0.25">
      <c r="A16" s="478" t="s">
        <v>1388</v>
      </c>
      <c r="B16" s="479" t="s">
        <v>1258</v>
      </c>
      <c r="C16" s="409"/>
      <c r="D16" s="536" t="s">
        <v>1357</v>
      </c>
      <c r="E16" s="537"/>
      <c r="F16" s="538"/>
      <c r="R16" s="402"/>
    </row>
    <row r="17" spans="1:23" ht="18.75" customHeight="1" x14ac:dyDescent="0.5">
      <c r="A17" s="478" t="s">
        <v>1291</v>
      </c>
      <c r="B17" s="479" t="s">
        <v>1288</v>
      </c>
      <c r="C17" s="409"/>
      <c r="D17" s="418" t="s">
        <v>224</v>
      </c>
      <c r="E17" s="419"/>
      <c r="F17" s="420"/>
      <c r="H17" s="421"/>
      <c r="Q17" s="422"/>
    </row>
    <row r="18" spans="1:23" ht="18.75" customHeight="1" x14ac:dyDescent="0.3">
      <c r="A18" s="478" t="s">
        <v>1318</v>
      </c>
      <c r="B18" s="479" t="s">
        <v>1315</v>
      </c>
      <c r="C18" s="409"/>
      <c r="D18" s="423"/>
      <c r="E18" s="424" t="s">
        <v>1358</v>
      </c>
      <c r="F18" s="425"/>
      <c r="H18" s="421"/>
      <c r="R18" s="426"/>
    </row>
    <row r="19" spans="1:23" ht="18.75" customHeight="1" x14ac:dyDescent="0.3">
      <c r="A19" s="400" t="s">
        <v>304</v>
      </c>
      <c r="B19" s="401" t="s">
        <v>227</v>
      </c>
      <c r="C19" s="409"/>
      <c r="D19" s="423"/>
      <c r="E19" s="424" t="s">
        <v>1359</v>
      </c>
      <c r="F19" s="425"/>
      <c r="H19" s="421"/>
      <c r="R19" s="426"/>
    </row>
    <row r="20" spans="1:23" ht="18.75" customHeight="1" x14ac:dyDescent="0.3">
      <c r="A20" s="400" t="s">
        <v>303</v>
      </c>
      <c r="B20" s="405" t="s">
        <v>228</v>
      </c>
      <c r="D20" s="423"/>
      <c r="E20" s="424" t="s">
        <v>1360</v>
      </c>
      <c r="F20" s="425"/>
      <c r="R20" s="427"/>
    </row>
    <row r="21" spans="1:23" ht="18.75" customHeight="1" x14ac:dyDescent="0.2">
      <c r="A21" s="400" t="s">
        <v>257</v>
      </c>
      <c r="B21" s="401" t="s">
        <v>12</v>
      </c>
      <c r="D21" s="428"/>
      <c r="E21" s="424" t="s">
        <v>1361</v>
      </c>
      <c r="F21" s="425"/>
      <c r="R21" s="426"/>
    </row>
    <row r="22" spans="1:23" ht="18.75" customHeight="1" x14ac:dyDescent="0.2">
      <c r="A22" s="400" t="s">
        <v>354</v>
      </c>
      <c r="B22" s="401" t="s">
        <v>353</v>
      </c>
      <c r="D22" s="428"/>
      <c r="E22" s="424" t="s">
        <v>1362</v>
      </c>
      <c r="F22" s="425"/>
      <c r="R22" s="426"/>
    </row>
    <row r="23" spans="1:23" ht="18.75" customHeight="1" x14ac:dyDescent="0.25">
      <c r="A23" s="400" t="s">
        <v>287</v>
      </c>
      <c r="B23" s="405" t="s">
        <v>14</v>
      </c>
      <c r="D23" s="429" t="s">
        <v>225</v>
      </c>
      <c r="E23" s="424"/>
      <c r="F23" s="425"/>
      <c r="R23" s="426"/>
    </row>
    <row r="24" spans="1:23" ht="18.75" customHeight="1" x14ac:dyDescent="0.2">
      <c r="A24" s="400" t="s">
        <v>286</v>
      </c>
      <c r="B24" s="401" t="s">
        <v>283</v>
      </c>
      <c r="D24" s="430"/>
      <c r="E24" s="424" t="s">
        <v>1363</v>
      </c>
      <c r="F24" s="425"/>
    </row>
    <row r="25" spans="1:23" ht="18.75" customHeight="1" x14ac:dyDescent="0.2">
      <c r="A25" s="400" t="s">
        <v>365</v>
      </c>
      <c r="B25" s="401" t="s">
        <v>361</v>
      </c>
      <c r="D25" s="430"/>
      <c r="E25" s="424" t="s">
        <v>1364</v>
      </c>
      <c r="F25" s="425"/>
      <c r="H25" s="431"/>
    </row>
    <row r="26" spans="1:23" ht="18.75" customHeight="1" x14ac:dyDescent="0.2">
      <c r="A26" s="400" t="s">
        <v>364</v>
      </c>
      <c r="B26" s="401" t="s">
        <v>352</v>
      </c>
      <c r="D26" s="430"/>
      <c r="E26" s="424" t="s">
        <v>1366</v>
      </c>
      <c r="F26" s="425"/>
    </row>
    <row r="27" spans="1:23" ht="18.75" customHeight="1" x14ac:dyDescent="0.2">
      <c r="A27" s="400" t="s">
        <v>360</v>
      </c>
      <c r="B27" s="401" t="s">
        <v>270</v>
      </c>
      <c r="D27" s="428"/>
      <c r="E27" s="424" t="s">
        <v>1367</v>
      </c>
      <c r="F27" s="425"/>
    </row>
    <row r="28" spans="1:23" ht="18.75" customHeight="1" x14ac:dyDescent="0.2">
      <c r="A28" s="400" t="s">
        <v>263</v>
      </c>
      <c r="B28" s="401" t="s">
        <v>244</v>
      </c>
      <c r="D28" s="428"/>
      <c r="E28" s="424" t="s">
        <v>1368</v>
      </c>
      <c r="F28" s="425"/>
    </row>
    <row r="29" spans="1:23" ht="18.75" customHeight="1" x14ac:dyDescent="0.2">
      <c r="A29" s="400" t="s">
        <v>264</v>
      </c>
      <c r="B29" s="401" t="s">
        <v>245</v>
      </c>
      <c r="D29" s="432" t="s">
        <v>45</v>
      </c>
      <c r="E29" s="424"/>
      <c r="F29" s="425"/>
    </row>
    <row r="30" spans="1:23" ht="18.75" customHeight="1" x14ac:dyDescent="0.25">
      <c r="A30" s="400" t="s">
        <v>1395</v>
      </c>
      <c r="B30" s="401" t="s">
        <v>1394</v>
      </c>
      <c r="D30" s="428"/>
      <c r="E30" s="424" t="s">
        <v>1369</v>
      </c>
      <c r="F30" s="425"/>
      <c r="G30" s="433"/>
    </row>
    <row r="31" spans="1:23" ht="18.75" customHeight="1" thickBot="1" x14ac:dyDescent="0.3">
      <c r="A31" s="400" t="s">
        <v>1365</v>
      </c>
      <c r="B31" s="401" t="s">
        <v>372</v>
      </c>
      <c r="D31" s="428"/>
      <c r="E31" s="424" t="s">
        <v>1370</v>
      </c>
      <c r="F31" s="425"/>
      <c r="G31" s="433"/>
    </row>
    <row r="32" spans="1:23" ht="18.75" customHeight="1" thickBot="1" x14ac:dyDescent="0.3">
      <c r="A32" s="400" t="s">
        <v>382</v>
      </c>
      <c r="B32" s="401" t="s">
        <v>373</v>
      </c>
      <c r="D32" s="428"/>
      <c r="E32" s="424" t="s">
        <v>1366</v>
      </c>
      <c r="F32" s="425"/>
      <c r="G32" s="433"/>
      <c r="S32" s="536" t="s">
        <v>1371</v>
      </c>
      <c r="T32" s="547"/>
      <c r="U32" s="547"/>
      <c r="V32" s="547"/>
      <c r="W32" s="548"/>
    </row>
    <row r="33" spans="1:30" ht="18.75" customHeight="1" x14ac:dyDescent="0.25">
      <c r="A33" s="400" t="s">
        <v>383</v>
      </c>
      <c r="B33" s="401" t="s">
        <v>374</v>
      </c>
      <c r="D33" s="434"/>
      <c r="E33" s="424" t="s">
        <v>1367</v>
      </c>
      <c r="F33" s="425"/>
      <c r="H33" s="536" t="s">
        <v>1373</v>
      </c>
      <c r="I33" s="547"/>
      <c r="J33" s="547"/>
      <c r="K33" s="547"/>
      <c r="L33" s="547"/>
      <c r="M33" s="547"/>
      <c r="N33" s="547"/>
      <c r="O33" s="547"/>
      <c r="P33" s="548"/>
      <c r="S33" s="428"/>
      <c r="T33" s="435"/>
      <c r="U33" s="435"/>
      <c r="V33" s="435"/>
      <c r="W33" s="436"/>
    </row>
    <row r="34" spans="1:30" ht="18.75" customHeight="1" x14ac:dyDescent="0.2">
      <c r="A34" s="400" t="s">
        <v>381</v>
      </c>
      <c r="B34" s="401" t="s">
        <v>375</v>
      </c>
      <c r="C34" s="437"/>
      <c r="D34" s="438" t="s">
        <v>1375</v>
      </c>
      <c r="E34" s="424" t="s">
        <v>1376</v>
      </c>
      <c r="F34" s="425"/>
      <c r="H34" s="428"/>
      <c r="I34" s="435"/>
      <c r="J34" s="435"/>
      <c r="K34" s="435"/>
      <c r="L34" s="435"/>
      <c r="M34" s="435"/>
      <c r="N34" s="435"/>
      <c r="O34" s="435"/>
      <c r="P34" s="436"/>
      <c r="S34" s="428"/>
      <c r="T34" s="435"/>
      <c r="U34" s="435"/>
      <c r="V34" s="435"/>
      <c r="W34" s="436"/>
    </row>
    <row r="35" spans="1:30" ht="18.75" customHeight="1" x14ac:dyDescent="0.2">
      <c r="A35" s="400" t="s">
        <v>380</v>
      </c>
      <c r="B35" s="401" t="s">
        <v>376</v>
      </c>
      <c r="C35" s="437"/>
      <c r="E35" s="424" t="s">
        <v>1378</v>
      </c>
      <c r="F35" s="436"/>
      <c r="H35" s="428"/>
      <c r="I35" s="435"/>
      <c r="J35" s="435"/>
      <c r="K35" s="435"/>
      <c r="L35" s="435"/>
      <c r="M35" s="435"/>
      <c r="N35" s="435"/>
      <c r="O35" s="435"/>
      <c r="P35" s="436"/>
      <c r="S35" s="428"/>
      <c r="T35" s="435"/>
      <c r="U35" s="435"/>
      <c r="V35" s="435"/>
      <c r="W35" s="436"/>
    </row>
    <row r="36" spans="1:30" ht="17.25" customHeight="1" thickBot="1" x14ac:dyDescent="0.3">
      <c r="A36" s="400" t="s">
        <v>379</v>
      </c>
      <c r="B36" s="401" t="s">
        <v>377</v>
      </c>
      <c r="C36" s="437"/>
      <c r="D36" s="439"/>
      <c r="E36" s="440"/>
      <c r="F36" s="441"/>
      <c r="H36" s="428"/>
      <c r="I36" s="435"/>
      <c r="J36" s="435"/>
      <c r="K36" s="435"/>
      <c r="L36" s="435"/>
      <c r="M36" s="435"/>
      <c r="N36" s="435"/>
      <c r="O36" s="435"/>
      <c r="P36" s="436"/>
      <c r="S36" s="428"/>
      <c r="T36" s="435"/>
      <c r="U36" s="435"/>
      <c r="V36" s="435"/>
      <c r="W36" s="436"/>
    </row>
    <row r="37" spans="1:30" ht="18.75" customHeight="1" thickBot="1" x14ac:dyDescent="0.3">
      <c r="A37" s="400" t="s">
        <v>378</v>
      </c>
      <c r="B37" s="401" t="s">
        <v>301</v>
      </c>
      <c r="C37" s="437"/>
      <c r="D37" s="439"/>
      <c r="E37" s="440" t="s">
        <v>1381</v>
      </c>
      <c r="F37" s="441" t="s">
        <v>1382</v>
      </c>
      <c r="H37" s="428"/>
      <c r="I37" s="435"/>
      <c r="J37" s="435"/>
      <c r="K37" s="435"/>
      <c r="L37" s="435"/>
      <c r="M37" s="435"/>
      <c r="N37" s="435"/>
      <c r="O37" s="435"/>
      <c r="P37" s="436"/>
      <c r="S37" s="428"/>
      <c r="T37" s="435"/>
      <c r="U37" s="435"/>
      <c r="V37" s="435"/>
      <c r="W37" s="436"/>
      <c r="Y37" s="530" t="s">
        <v>1383</v>
      </c>
      <c r="Z37" s="531"/>
      <c r="AA37" s="531"/>
      <c r="AB37" s="531"/>
      <c r="AC37" s="532"/>
    </row>
    <row r="38" spans="1:30" ht="18.75" customHeight="1" thickBot="1" x14ac:dyDescent="0.3">
      <c r="A38" s="400" t="s">
        <v>1372</v>
      </c>
      <c r="B38" s="401" t="s">
        <v>1119</v>
      </c>
      <c r="C38" s="437"/>
      <c r="D38" s="442"/>
      <c r="E38" s="443"/>
      <c r="F38" s="444" t="s">
        <v>1385</v>
      </c>
      <c r="G38" s="445"/>
      <c r="H38" s="446"/>
      <c r="I38" s="447"/>
      <c r="J38" s="448"/>
      <c r="K38" s="448"/>
      <c r="L38" s="435"/>
      <c r="M38" s="435"/>
      <c r="N38" s="435"/>
      <c r="O38" s="435"/>
      <c r="P38" s="436"/>
      <c r="S38" s="428"/>
      <c r="T38" s="435"/>
      <c r="U38" s="435"/>
      <c r="V38" s="435"/>
      <c r="W38" s="436"/>
      <c r="Y38" s="435"/>
      <c r="Z38" s="435"/>
      <c r="AA38" s="435"/>
      <c r="AB38" s="435"/>
      <c r="AC38" s="435"/>
      <c r="AD38" s="435"/>
    </row>
    <row r="39" spans="1:30" ht="18.75" customHeight="1" x14ac:dyDescent="0.25">
      <c r="A39" s="400" t="s">
        <v>1374</v>
      </c>
      <c r="B39" s="401" t="s">
        <v>1129</v>
      </c>
      <c r="D39" s="439"/>
      <c r="E39" s="439"/>
      <c r="F39" s="439"/>
      <c r="G39" s="445"/>
      <c r="H39" s="449"/>
      <c r="I39" s="448"/>
      <c r="J39" s="448"/>
      <c r="K39" s="448"/>
      <c r="L39" s="435"/>
      <c r="M39" s="435"/>
      <c r="N39" s="435"/>
      <c r="O39" s="435"/>
      <c r="P39" s="436"/>
      <c r="S39" s="428"/>
      <c r="T39" s="435"/>
      <c r="U39" s="435"/>
      <c r="V39" s="435"/>
      <c r="W39" s="436"/>
      <c r="Y39" s="435"/>
      <c r="Z39" s="435"/>
      <c r="AA39" s="435"/>
      <c r="AB39" s="435"/>
      <c r="AC39" s="435"/>
      <c r="AD39" s="435"/>
    </row>
    <row r="40" spans="1:30" ht="18.75" customHeight="1" x14ac:dyDescent="0.25">
      <c r="A40" s="400" t="s">
        <v>1377</v>
      </c>
      <c r="B40" s="401" t="s">
        <v>1139</v>
      </c>
      <c r="D40" s="439"/>
      <c r="E40" s="439"/>
      <c r="F40" s="439"/>
      <c r="G40" s="447"/>
      <c r="H40" s="449"/>
      <c r="I40" s="448"/>
      <c r="J40" s="448"/>
      <c r="K40" s="448"/>
      <c r="L40" s="435"/>
      <c r="M40" s="435"/>
      <c r="N40" s="435"/>
      <c r="O40" s="435"/>
      <c r="P40" s="436"/>
      <c r="S40" s="428"/>
      <c r="T40" s="435"/>
      <c r="U40" s="435"/>
      <c r="V40" s="435"/>
      <c r="W40" s="436"/>
      <c r="Y40" s="435"/>
      <c r="Z40" s="435"/>
      <c r="AA40" s="435"/>
      <c r="AB40" s="435"/>
      <c r="AC40" s="435"/>
      <c r="AD40" s="435"/>
    </row>
    <row r="41" spans="1:30" ht="18.75" customHeight="1" x14ac:dyDescent="0.25">
      <c r="A41" s="400" t="s">
        <v>1379</v>
      </c>
      <c r="B41" s="401" t="s">
        <v>1149</v>
      </c>
      <c r="D41" s="439"/>
      <c r="E41" s="439"/>
      <c r="F41" s="439"/>
      <c r="G41" s="447"/>
      <c r="H41" s="449"/>
      <c r="I41" s="448"/>
      <c r="J41" s="448"/>
      <c r="K41" s="448"/>
      <c r="L41" s="435"/>
      <c r="M41" s="435"/>
      <c r="N41" s="435"/>
      <c r="O41" s="435"/>
      <c r="P41" s="436"/>
      <c r="S41" s="428"/>
      <c r="T41" s="435"/>
      <c r="U41" s="435"/>
      <c r="V41" s="435"/>
      <c r="W41" s="436"/>
      <c r="Y41" s="435"/>
      <c r="Z41" s="435"/>
      <c r="AA41" s="435"/>
      <c r="AB41" s="435"/>
      <c r="AC41" s="435"/>
      <c r="AD41" s="435"/>
    </row>
    <row r="42" spans="1:30" ht="18.75" customHeight="1" x14ac:dyDescent="0.25">
      <c r="A42" s="400" t="s">
        <v>1380</v>
      </c>
      <c r="B42" s="401" t="s">
        <v>1159</v>
      </c>
      <c r="D42" s="439"/>
      <c r="E42" s="439"/>
      <c r="F42" s="439"/>
      <c r="G42" s="450"/>
      <c r="H42" s="449"/>
      <c r="I42" s="448"/>
      <c r="J42" s="448"/>
      <c r="K42" s="448"/>
      <c r="L42" s="435"/>
      <c r="M42" s="435"/>
      <c r="N42" s="435"/>
      <c r="O42" s="435"/>
      <c r="P42" s="436"/>
      <c r="S42" s="428"/>
      <c r="T42" s="435"/>
      <c r="U42" s="435"/>
      <c r="V42" s="435"/>
      <c r="W42" s="436"/>
      <c r="Y42" s="435"/>
      <c r="Z42" s="435"/>
      <c r="AA42" s="435"/>
      <c r="AB42" s="435"/>
      <c r="AC42" s="435"/>
      <c r="AD42" s="435"/>
    </row>
    <row r="43" spans="1:30" ht="18.75" customHeight="1" x14ac:dyDescent="0.25">
      <c r="A43" s="400" t="s">
        <v>1384</v>
      </c>
      <c r="B43" s="401" t="s">
        <v>1169</v>
      </c>
      <c r="D43" s="439"/>
      <c r="E43" s="439"/>
      <c r="F43" s="439"/>
      <c r="G43" s="450"/>
      <c r="H43" s="449"/>
      <c r="I43" s="448"/>
      <c r="J43" s="448"/>
      <c r="K43" s="448"/>
      <c r="L43" s="435"/>
      <c r="M43" s="435"/>
      <c r="N43" s="435"/>
      <c r="O43" s="435"/>
      <c r="P43" s="436"/>
      <c r="S43" s="428"/>
      <c r="T43" s="435"/>
      <c r="U43" s="435"/>
      <c r="V43" s="435"/>
      <c r="W43" s="436"/>
      <c r="Y43" s="435"/>
      <c r="Z43" s="435"/>
      <c r="AA43" s="435"/>
      <c r="AB43" s="435"/>
      <c r="AC43" s="435"/>
      <c r="AD43" s="435"/>
    </row>
    <row r="44" spans="1:30" ht="18.75" customHeight="1" x14ac:dyDescent="0.25">
      <c r="A44" s="400" t="s">
        <v>1386</v>
      </c>
      <c r="B44" s="401" t="s">
        <v>1181</v>
      </c>
      <c r="D44" s="439"/>
      <c r="E44" s="439"/>
      <c r="F44" s="439"/>
      <c r="G44" s="450"/>
      <c r="H44" s="449"/>
      <c r="I44" s="448"/>
      <c r="J44" s="448"/>
      <c r="K44" s="448"/>
      <c r="L44" s="435"/>
      <c r="M44" s="435"/>
      <c r="N44" s="435"/>
      <c r="O44" s="435"/>
      <c r="P44" s="436"/>
      <c r="S44" s="428"/>
      <c r="T44" s="435"/>
      <c r="U44" s="435"/>
      <c r="V44" s="435"/>
      <c r="W44" s="436"/>
      <c r="Y44" s="435"/>
      <c r="Z44" s="435"/>
      <c r="AA44" s="435"/>
      <c r="AB44" s="435"/>
      <c r="AC44" s="435"/>
      <c r="AD44" s="435"/>
    </row>
    <row r="45" spans="1:30" ht="18.75" customHeight="1" x14ac:dyDescent="0.25">
      <c r="A45" s="400" t="s">
        <v>356</v>
      </c>
      <c r="B45" s="401" t="s">
        <v>355</v>
      </c>
      <c r="D45" s="439"/>
      <c r="E45" s="439"/>
      <c r="F45" s="439"/>
      <c r="G45" s="450"/>
      <c r="H45" s="449"/>
      <c r="I45" s="448"/>
      <c r="J45" s="448"/>
      <c r="K45" s="448"/>
      <c r="L45" s="435"/>
      <c r="M45" s="435"/>
      <c r="N45" s="435"/>
      <c r="O45" s="435"/>
      <c r="P45" s="436"/>
      <c r="S45" s="428"/>
      <c r="T45" s="435"/>
      <c r="U45" s="435"/>
      <c r="V45" s="435"/>
      <c r="W45" s="436"/>
      <c r="Y45" s="435"/>
      <c r="Z45" s="435"/>
      <c r="AA45" s="435"/>
      <c r="AB45" s="435"/>
      <c r="AC45" s="435"/>
      <c r="AD45" s="435"/>
    </row>
    <row r="46" spans="1:30" ht="18.75" customHeight="1" x14ac:dyDescent="0.25">
      <c r="A46" s="400" t="s">
        <v>357</v>
      </c>
      <c r="B46" s="401" t="s">
        <v>302</v>
      </c>
      <c r="D46" s="439"/>
      <c r="E46" s="439"/>
      <c r="F46" s="439"/>
      <c r="G46" s="450"/>
      <c r="H46" s="449"/>
      <c r="I46" s="448"/>
      <c r="J46" s="448"/>
      <c r="K46" s="448"/>
      <c r="L46" s="435"/>
      <c r="M46" s="435"/>
      <c r="N46" s="435"/>
      <c r="O46" s="435"/>
      <c r="P46" s="436"/>
      <c r="S46" s="428"/>
      <c r="T46" s="435"/>
      <c r="U46" s="435"/>
      <c r="V46" s="435"/>
      <c r="W46" s="436"/>
    </row>
    <row r="47" spans="1:30" ht="18.75" customHeight="1" x14ac:dyDescent="0.25">
      <c r="A47" s="400" t="s">
        <v>17</v>
      </c>
      <c r="B47" s="401" t="s">
        <v>33</v>
      </c>
      <c r="D47" s="439"/>
      <c r="E47" s="439"/>
      <c r="F47" s="439"/>
      <c r="G47" s="450"/>
      <c r="H47" s="449"/>
      <c r="I47" s="448"/>
      <c r="J47" s="448"/>
      <c r="K47" s="448"/>
      <c r="L47" s="435"/>
      <c r="M47" s="435"/>
      <c r="N47" s="435"/>
      <c r="O47" s="435"/>
      <c r="P47" s="436"/>
      <c r="S47" s="428"/>
      <c r="T47" s="435"/>
      <c r="U47" s="435"/>
      <c r="V47" s="435"/>
      <c r="W47" s="436"/>
    </row>
    <row r="48" spans="1:30" ht="18.75" customHeight="1" x14ac:dyDescent="0.25">
      <c r="A48" s="400" t="s">
        <v>18</v>
      </c>
      <c r="B48" s="401" t="s">
        <v>34</v>
      </c>
      <c r="D48" s="439"/>
      <c r="E48" s="439"/>
      <c r="F48" s="439"/>
      <c r="G48" s="454"/>
      <c r="H48" s="448"/>
      <c r="I48" s="448"/>
      <c r="J48" s="448"/>
      <c r="K48" s="448"/>
      <c r="L48" s="435"/>
      <c r="M48" s="435"/>
      <c r="N48" s="435"/>
      <c r="O48" s="435"/>
      <c r="P48" s="436"/>
      <c r="S48" s="428"/>
      <c r="T48" s="435"/>
      <c r="U48" s="435"/>
      <c r="V48" s="435"/>
      <c r="W48" s="436"/>
    </row>
    <row r="49" spans="1:24" ht="18.75" customHeight="1" x14ac:dyDescent="0.25">
      <c r="A49" s="396" t="s">
        <v>259</v>
      </c>
      <c r="B49" s="451" t="s">
        <v>241</v>
      </c>
      <c r="D49" s="439"/>
      <c r="E49" s="439"/>
      <c r="F49" s="439"/>
      <c r="G49" s="454"/>
      <c r="H49" s="448"/>
      <c r="I49" s="448"/>
      <c r="J49" s="448"/>
      <c r="K49" s="448"/>
      <c r="L49" s="435"/>
      <c r="M49" s="435"/>
      <c r="N49" s="435"/>
      <c r="O49" s="435"/>
      <c r="P49" s="436"/>
      <c r="S49" s="428"/>
      <c r="T49" s="435"/>
      <c r="U49" s="435"/>
      <c r="V49" s="435"/>
      <c r="W49" s="436"/>
    </row>
    <row r="50" spans="1:24" ht="18.75" customHeight="1" x14ac:dyDescent="0.25">
      <c r="A50" s="452" t="s">
        <v>258</v>
      </c>
      <c r="B50" s="453" t="s">
        <v>35</v>
      </c>
      <c r="D50" s="439"/>
      <c r="E50" s="439"/>
      <c r="F50" s="439"/>
      <c r="G50" s="455"/>
      <c r="H50" s="456"/>
      <c r="I50" s="457"/>
      <c r="J50" s="435"/>
      <c r="K50" s="435"/>
      <c r="L50" s="435"/>
      <c r="M50" s="435"/>
      <c r="N50" s="435"/>
      <c r="O50" s="435"/>
      <c r="P50" s="436"/>
      <c r="S50" s="428"/>
      <c r="T50" s="435"/>
      <c r="U50" s="435"/>
      <c r="V50" s="435"/>
      <c r="W50" s="436"/>
    </row>
    <row r="51" spans="1:24" ht="18.75" customHeight="1" x14ac:dyDescent="0.25">
      <c r="A51" s="452" t="s">
        <v>386</v>
      </c>
      <c r="B51" s="453" t="s">
        <v>37</v>
      </c>
      <c r="D51" s="439"/>
      <c r="E51" s="439"/>
      <c r="F51" s="439"/>
      <c r="G51" s="436"/>
      <c r="H51" s="435"/>
      <c r="I51" s="435"/>
      <c r="J51" s="435"/>
      <c r="K51" s="435"/>
      <c r="L51" s="435"/>
      <c r="M51" s="435"/>
      <c r="N51" s="435"/>
      <c r="O51" s="435"/>
      <c r="P51" s="436"/>
      <c r="S51" s="428"/>
      <c r="T51" s="435"/>
      <c r="U51" s="435"/>
      <c r="V51" s="435"/>
      <c r="W51" s="436"/>
    </row>
    <row r="52" spans="1:24" ht="18.75" customHeight="1" x14ac:dyDescent="0.25">
      <c r="A52" s="452" t="s">
        <v>387</v>
      </c>
      <c r="B52" s="453" t="s">
        <v>36</v>
      </c>
      <c r="D52" s="439"/>
      <c r="E52" s="439"/>
      <c r="F52" s="439"/>
      <c r="H52" s="428"/>
      <c r="I52" s="435"/>
      <c r="J52" s="435"/>
      <c r="K52" s="435"/>
      <c r="L52" s="435"/>
      <c r="M52" s="435"/>
      <c r="N52" s="435"/>
      <c r="O52" s="435"/>
      <c r="P52" s="436"/>
      <c r="S52" s="428"/>
      <c r="T52" s="435"/>
      <c r="U52" s="435"/>
      <c r="V52" s="435"/>
      <c r="W52" s="436"/>
    </row>
    <row r="53" spans="1:24" ht="18.75" customHeight="1" x14ac:dyDescent="0.25">
      <c r="A53" s="452" t="s">
        <v>388</v>
      </c>
      <c r="B53" s="453" t="s">
        <v>38</v>
      </c>
      <c r="D53" s="439"/>
      <c r="E53" s="439"/>
      <c r="F53" s="439"/>
      <c r="H53" s="428"/>
      <c r="I53" s="435"/>
      <c r="J53" s="435"/>
      <c r="K53" s="435"/>
      <c r="L53" s="435"/>
      <c r="M53" s="435"/>
      <c r="N53" s="435"/>
      <c r="O53" s="435"/>
      <c r="P53" s="436"/>
      <c r="S53" s="428"/>
      <c r="T53" s="435"/>
      <c r="U53" s="435"/>
      <c r="V53" s="435"/>
      <c r="W53" s="436"/>
    </row>
    <row r="54" spans="1:24" ht="15.75" x14ac:dyDescent="0.25">
      <c r="A54" s="452" t="s">
        <v>384</v>
      </c>
      <c r="B54" s="453" t="s">
        <v>38</v>
      </c>
      <c r="D54" s="439"/>
      <c r="E54" s="439"/>
      <c r="F54" s="439"/>
      <c r="H54" s="428"/>
      <c r="I54" s="435"/>
      <c r="J54" s="435"/>
      <c r="K54" s="435"/>
      <c r="L54" s="435"/>
      <c r="M54" s="435"/>
      <c r="N54" s="435"/>
      <c r="O54" s="435"/>
      <c r="P54" s="436"/>
      <c r="S54" s="428"/>
      <c r="T54" s="435"/>
      <c r="U54" s="435"/>
      <c r="V54" s="435"/>
      <c r="W54" s="436"/>
    </row>
    <row r="55" spans="1:24" ht="15.75" x14ac:dyDescent="0.25">
      <c r="A55" s="452" t="s">
        <v>385</v>
      </c>
      <c r="B55" s="453" t="s">
        <v>359</v>
      </c>
      <c r="D55" s="439"/>
      <c r="E55" s="439"/>
      <c r="F55" s="439"/>
      <c r="H55" s="428"/>
      <c r="I55" s="435"/>
      <c r="J55" s="435"/>
      <c r="K55" s="435"/>
      <c r="L55" s="435"/>
      <c r="M55" s="435"/>
      <c r="N55" s="435"/>
      <c r="O55" s="435"/>
      <c r="P55" s="436"/>
      <c r="S55" s="428"/>
      <c r="T55" s="435"/>
      <c r="U55" s="435"/>
      <c r="V55" s="435"/>
      <c r="W55" s="436"/>
    </row>
    <row r="56" spans="1:24" ht="16.5" thickBot="1" x14ac:dyDescent="0.3">
      <c r="A56" s="403" t="s">
        <v>22</v>
      </c>
      <c r="B56" s="405" t="s">
        <v>39</v>
      </c>
      <c r="D56" s="439"/>
      <c r="E56" s="439"/>
      <c r="F56" s="439"/>
      <c r="H56" s="428"/>
      <c r="I56" s="435"/>
      <c r="J56" s="435"/>
      <c r="K56" s="435"/>
      <c r="L56" s="435"/>
      <c r="M56" s="435"/>
      <c r="N56" s="435"/>
      <c r="O56" s="435"/>
      <c r="P56" s="436"/>
      <c r="S56" s="460"/>
      <c r="T56" s="461"/>
      <c r="U56" s="461"/>
      <c r="V56" s="461"/>
      <c r="W56" s="462"/>
    </row>
    <row r="57" spans="1:24" ht="15.75" x14ac:dyDescent="0.25">
      <c r="A57" s="458" t="s">
        <v>23</v>
      </c>
      <c r="B57" s="459" t="s">
        <v>41</v>
      </c>
      <c r="D57" s="439"/>
      <c r="E57" s="439"/>
      <c r="F57" s="439"/>
      <c r="H57" s="428"/>
      <c r="I57" s="435"/>
      <c r="J57" s="435"/>
      <c r="K57" s="435"/>
      <c r="L57" s="435"/>
      <c r="M57" s="435"/>
      <c r="N57" s="435"/>
      <c r="O57" s="435"/>
      <c r="P57" s="436"/>
    </row>
    <row r="58" spans="1:24" ht="18" x14ac:dyDescent="0.25">
      <c r="A58" s="458" t="s">
        <v>993</v>
      </c>
      <c r="B58" s="459" t="s">
        <v>990</v>
      </c>
      <c r="D58" s="439"/>
      <c r="E58" s="439"/>
      <c r="F58" s="439"/>
      <c r="H58" s="428"/>
      <c r="I58" s="435"/>
      <c r="J58" s="435"/>
      <c r="K58" s="435"/>
      <c r="L58" s="435"/>
      <c r="M58" s="435"/>
      <c r="N58" s="435"/>
      <c r="O58" s="435"/>
      <c r="P58" s="436"/>
      <c r="R58" s="533" t="s">
        <v>204</v>
      </c>
      <c r="S58" s="534"/>
      <c r="T58" s="534"/>
      <c r="U58" s="534"/>
      <c r="V58" s="534"/>
      <c r="W58" s="534"/>
      <c r="X58" s="534"/>
    </row>
    <row r="59" spans="1:24" ht="15.75" x14ac:dyDescent="0.25">
      <c r="A59" s="458" t="s">
        <v>1011</v>
      </c>
      <c r="B59" s="459" t="s">
        <v>1008</v>
      </c>
      <c r="D59" s="439"/>
      <c r="E59" s="439"/>
      <c r="F59" s="439"/>
      <c r="H59" s="428"/>
      <c r="I59" s="435"/>
      <c r="J59" s="435"/>
      <c r="K59" s="435"/>
      <c r="L59" s="435"/>
      <c r="M59" s="435"/>
      <c r="N59" s="435"/>
      <c r="O59" s="435"/>
      <c r="P59" s="436"/>
      <c r="R59" s="535"/>
      <c r="S59" s="534"/>
      <c r="T59" s="534"/>
      <c r="U59" s="534"/>
      <c r="V59" s="534"/>
      <c r="W59" s="534"/>
      <c r="X59" s="534"/>
    </row>
    <row r="60" spans="1:24" ht="15.75" x14ac:dyDescent="0.25">
      <c r="A60" s="458" t="s">
        <v>1076</v>
      </c>
      <c r="B60" s="459" t="s">
        <v>1073</v>
      </c>
      <c r="D60" s="439"/>
      <c r="E60" s="439"/>
      <c r="F60" s="439"/>
      <c r="H60" s="428"/>
      <c r="I60" s="435"/>
      <c r="J60" s="435"/>
      <c r="K60" s="435"/>
      <c r="L60" s="435"/>
      <c r="M60" s="435"/>
      <c r="N60" s="435"/>
      <c r="O60" s="435"/>
      <c r="P60" s="436"/>
      <c r="R60" s="534"/>
      <c r="S60" s="534"/>
      <c r="T60" s="534"/>
      <c r="U60" s="534"/>
      <c r="V60" s="534"/>
      <c r="W60" s="534"/>
      <c r="X60" s="534"/>
    </row>
    <row r="61" spans="1:24" ht="15.75" x14ac:dyDescent="0.25">
      <c r="A61" s="458" t="s">
        <v>1094</v>
      </c>
      <c r="B61" s="459" t="s">
        <v>1091</v>
      </c>
      <c r="D61" s="439"/>
      <c r="E61" s="439"/>
      <c r="F61" s="439"/>
      <c r="H61" s="428"/>
      <c r="I61" s="435"/>
      <c r="J61" s="435"/>
      <c r="K61" s="435"/>
      <c r="L61" s="435"/>
      <c r="M61" s="435"/>
      <c r="N61" s="435"/>
      <c r="O61" s="435"/>
      <c r="P61" s="436"/>
      <c r="R61" s="534"/>
      <c r="S61" s="534"/>
      <c r="T61" s="534"/>
      <c r="U61" s="534"/>
      <c r="V61" s="534"/>
      <c r="W61" s="534"/>
      <c r="X61" s="534"/>
    </row>
    <row r="62" spans="1:24" ht="15.75" x14ac:dyDescent="0.25">
      <c r="A62" s="458" t="s">
        <v>366</v>
      </c>
      <c r="B62" s="459" t="s">
        <v>362</v>
      </c>
      <c r="D62" s="439"/>
      <c r="E62" s="439"/>
      <c r="F62" s="439"/>
      <c r="H62" s="428"/>
      <c r="I62" s="435"/>
      <c r="J62" s="435"/>
      <c r="K62" s="435"/>
      <c r="L62" s="435"/>
      <c r="M62" s="435"/>
      <c r="N62" s="435"/>
      <c r="O62" s="435"/>
      <c r="P62" s="436"/>
      <c r="R62" s="534"/>
      <c r="S62" s="534"/>
      <c r="T62" s="534"/>
      <c r="U62" s="534"/>
      <c r="V62" s="534"/>
      <c r="W62" s="534"/>
      <c r="X62" s="534"/>
    </row>
    <row r="63" spans="1:24" ht="16.5" thickBot="1" x14ac:dyDescent="0.3">
      <c r="A63" s="458" t="s">
        <v>261</v>
      </c>
      <c r="B63" s="459" t="s">
        <v>42</v>
      </c>
      <c r="D63" s="439"/>
      <c r="E63" s="439"/>
      <c r="F63" s="439"/>
      <c r="H63" s="460"/>
      <c r="I63" s="461"/>
      <c r="J63" s="461"/>
      <c r="K63" s="461"/>
      <c r="L63" s="461"/>
      <c r="M63" s="461"/>
      <c r="N63" s="461"/>
      <c r="O63" s="461"/>
      <c r="P63" s="462"/>
      <c r="R63" s="534"/>
      <c r="S63" s="534"/>
      <c r="T63" s="534"/>
      <c r="U63" s="534"/>
      <c r="V63" s="534"/>
      <c r="W63" s="534"/>
      <c r="X63" s="534"/>
    </row>
    <row r="64" spans="1:24" ht="15.75" x14ac:dyDescent="0.25">
      <c r="A64" s="458" t="s">
        <v>260</v>
      </c>
      <c r="B64" s="459" t="s">
        <v>40</v>
      </c>
      <c r="D64" s="439"/>
      <c r="E64" s="439"/>
      <c r="F64" s="439"/>
      <c r="R64" s="534"/>
      <c r="S64" s="534"/>
      <c r="T64" s="534"/>
      <c r="U64" s="534"/>
      <c r="V64" s="534"/>
      <c r="W64" s="534"/>
      <c r="X64" s="534"/>
    </row>
    <row r="65" spans="1:24" ht="15" customHeight="1" x14ac:dyDescent="0.3">
      <c r="A65" s="458" t="s">
        <v>1397</v>
      </c>
      <c r="B65" s="459" t="s">
        <v>1396</v>
      </c>
      <c r="D65" s="439"/>
      <c r="E65" s="439"/>
      <c r="F65" s="439"/>
      <c r="H65" s="466"/>
      <c r="I65" s="467"/>
      <c r="J65" s="467"/>
      <c r="K65" s="467"/>
      <c r="L65" s="467"/>
      <c r="M65" s="467"/>
      <c r="N65" s="456"/>
      <c r="O65" s="456"/>
      <c r="P65" s="456"/>
      <c r="R65" s="534"/>
      <c r="S65" s="534"/>
      <c r="T65" s="534"/>
      <c r="U65" s="534"/>
      <c r="V65" s="534"/>
      <c r="W65" s="534"/>
      <c r="X65" s="534"/>
    </row>
    <row r="66" spans="1:24" ht="15" customHeight="1" thickBot="1" x14ac:dyDescent="0.3">
      <c r="A66" s="463" t="s">
        <v>262</v>
      </c>
      <c r="B66" s="464" t="s">
        <v>232</v>
      </c>
      <c r="D66" s="439"/>
      <c r="E66" s="439"/>
      <c r="F66" s="439"/>
      <c r="H66" s="435"/>
      <c r="I66" s="435"/>
      <c r="J66" s="435"/>
      <c r="K66" s="435"/>
      <c r="L66" s="435"/>
      <c r="M66" s="435"/>
      <c r="N66" s="435"/>
      <c r="O66" s="435"/>
      <c r="P66" s="435"/>
      <c r="R66" s="534"/>
      <c r="S66" s="534"/>
      <c r="T66" s="534"/>
      <c r="U66" s="534"/>
      <c r="V66" s="534"/>
      <c r="W66" s="534"/>
      <c r="X66" s="534"/>
    </row>
    <row r="67" spans="1:24" ht="15" customHeight="1" x14ac:dyDescent="0.25">
      <c r="D67" s="439"/>
      <c r="E67" s="439"/>
      <c r="F67" s="439"/>
      <c r="H67" s="435"/>
      <c r="I67" s="435"/>
      <c r="J67" s="435"/>
      <c r="K67" s="435"/>
      <c r="L67" s="435"/>
      <c r="M67" s="435"/>
      <c r="N67" s="435"/>
      <c r="O67" s="435"/>
      <c r="P67" s="435"/>
      <c r="R67" s="534"/>
      <c r="S67" s="534"/>
      <c r="T67" s="534"/>
      <c r="U67" s="534"/>
      <c r="V67" s="534"/>
      <c r="W67" s="534"/>
      <c r="X67" s="534"/>
    </row>
    <row r="68" spans="1:24" ht="15" customHeight="1" x14ac:dyDescent="0.2">
      <c r="A68" s="465"/>
      <c r="B68" s="465"/>
      <c r="C68" s="465"/>
      <c r="D68" s="465"/>
      <c r="E68" s="465"/>
      <c r="F68" s="465"/>
      <c r="H68" s="435"/>
      <c r="I68" s="435"/>
      <c r="J68" s="435"/>
      <c r="K68" s="435"/>
      <c r="L68" s="435"/>
      <c r="M68" s="435"/>
      <c r="N68" s="435"/>
      <c r="O68" s="435"/>
      <c r="P68" s="435"/>
      <c r="R68" s="534"/>
      <c r="S68" s="534"/>
      <c r="T68" s="534"/>
      <c r="U68" s="534"/>
      <c r="V68" s="534"/>
      <c r="W68" s="534"/>
      <c r="X68" s="534"/>
    </row>
    <row r="69" spans="1:24" ht="15" customHeight="1" x14ac:dyDescent="0.25">
      <c r="A69" s="468" t="s">
        <v>208</v>
      </c>
      <c r="B69" s="469"/>
      <c r="C69" s="469"/>
      <c r="D69" s="469"/>
      <c r="E69" s="469"/>
      <c r="F69" s="470"/>
      <c r="H69" s="435"/>
      <c r="I69" s="435"/>
      <c r="J69" s="435"/>
      <c r="K69" s="435"/>
      <c r="L69" s="435"/>
      <c r="M69" s="435"/>
      <c r="N69" s="435"/>
      <c r="O69" s="435"/>
      <c r="P69" s="435"/>
      <c r="R69" s="534"/>
      <c r="S69" s="534"/>
      <c r="T69" s="534"/>
      <c r="U69" s="534"/>
      <c r="V69" s="534"/>
      <c r="W69" s="534"/>
      <c r="X69" s="534"/>
    </row>
    <row r="70" spans="1:24" ht="15.75" x14ac:dyDescent="0.25">
      <c r="A70" s="471"/>
      <c r="B70" s="472"/>
      <c r="C70" s="435"/>
      <c r="D70" s="435"/>
      <c r="E70" s="435"/>
      <c r="F70" s="473"/>
      <c r="H70" s="435"/>
      <c r="I70" s="435"/>
      <c r="J70" s="435"/>
      <c r="K70" s="435"/>
      <c r="L70" s="435"/>
      <c r="M70" s="435"/>
      <c r="N70" s="435"/>
      <c r="O70" s="435"/>
      <c r="P70" s="435"/>
      <c r="R70" s="534"/>
      <c r="S70" s="534"/>
      <c r="T70" s="534"/>
      <c r="U70" s="534"/>
      <c r="V70" s="534"/>
      <c r="W70" s="534"/>
      <c r="X70" s="534"/>
    </row>
    <row r="71" spans="1:24" ht="12.75" customHeight="1" x14ac:dyDescent="0.25">
      <c r="A71" s="471"/>
      <c r="B71" s="472"/>
      <c r="C71" s="435"/>
      <c r="D71" s="435"/>
      <c r="E71" s="435"/>
      <c r="F71" s="473"/>
      <c r="H71" s="435"/>
      <c r="I71" s="435"/>
      <c r="J71" s="435"/>
      <c r="K71" s="435"/>
      <c r="L71" s="435"/>
      <c r="M71" s="435"/>
      <c r="N71" s="435"/>
      <c r="O71" s="435"/>
      <c r="P71" s="435"/>
      <c r="R71" s="534"/>
      <c r="S71" s="534"/>
      <c r="T71" s="534"/>
      <c r="U71" s="534"/>
      <c r="V71" s="534"/>
      <c r="W71" s="534"/>
      <c r="X71" s="534"/>
    </row>
    <row r="72" spans="1:24" ht="12.75" customHeight="1" x14ac:dyDescent="0.25">
      <c r="A72" s="471"/>
      <c r="B72" s="472"/>
      <c r="C72" s="435"/>
      <c r="D72" s="435"/>
      <c r="E72" s="435"/>
      <c r="F72" s="473"/>
      <c r="H72" s="435"/>
      <c r="I72" s="435"/>
      <c r="J72" s="435"/>
      <c r="K72" s="435"/>
      <c r="L72" s="435"/>
      <c r="M72" s="435"/>
      <c r="N72" s="435"/>
      <c r="O72" s="435"/>
      <c r="P72" s="435"/>
      <c r="R72" s="534"/>
      <c r="S72" s="534"/>
      <c r="T72" s="534"/>
      <c r="U72" s="534"/>
      <c r="V72" s="534"/>
      <c r="W72" s="534"/>
      <c r="X72" s="534"/>
    </row>
    <row r="73" spans="1:24" ht="13.5" customHeight="1" x14ac:dyDescent="0.25">
      <c r="A73" s="471"/>
      <c r="B73" s="472"/>
      <c r="C73" s="435"/>
      <c r="D73" s="435"/>
      <c r="E73" s="435"/>
      <c r="F73" s="473"/>
      <c r="H73" s="435"/>
      <c r="I73" s="435"/>
      <c r="J73" s="435"/>
      <c r="K73" s="435"/>
      <c r="L73" s="435"/>
      <c r="M73" s="435"/>
      <c r="N73" s="435"/>
      <c r="O73" s="435"/>
      <c r="P73" s="435"/>
      <c r="R73" s="534"/>
      <c r="S73" s="534"/>
      <c r="T73" s="534"/>
      <c r="U73" s="534"/>
      <c r="V73" s="534"/>
      <c r="W73" s="534"/>
      <c r="X73" s="534"/>
    </row>
    <row r="74" spans="1:24" ht="15.75" x14ac:dyDescent="0.25">
      <c r="A74" s="471"/>
      <c r="B74" s="472"/>
      <c r="C74" s="435"/>
      <c r="D74" s="435"/>
      <c r="E74" s="435"/>
      <c r="F74" s="473"/>
      <c r="H74" s="435"/>
      <c r="I74" s="435"/>
      <c r="J74" s="435"/>
      <c r="K74" s="435"/>
      <c r="L74" s="435"/>
      <c r="M74" s="435"/>
      <c r="N74" s="435"/>
      <c r="O74" s="435"/>
      <c r="P74" s="435"/>
    </row>
    <row r="75" spans="1:24" ht="15.75" x14ac:dyDescent="0.25">
      <c r="A75" s="471"/>
      <c r="B75" s="472"/>
      <c r="C75" s="435"/>
      <c r="D75" s="435"/>
      <c r="E75" s="435"/>
      <c r="F75" s="473"/>
      <c r="H75" s="435"/>
      <c r="I75" s="435"/>
      <c r="J75" s="435"/>
      <c r="K75" s="435"/>
      <c r="L75" s="435"/>
      <c r="M75" s="435"/>
      <c r="N75" s="435"/>
      <c r="O75" s="435"/>
      <c r="P75" s="435"/>
    </row>
    <row r="76" spans="1:24" ht="15.75" x14ac:dyDescent="0.25">
      <c r="A76" s="471"/>
      <c r="B76" s="472"/>
      <c r="C76" s="435"/>
      <c r="D76" s="435"/>
      <c r="E76" s="435"/>
      <c r="F76" s="473"/>
      <c r="H76" s="435"/>
      <c r="I76" s="435"/>
      <c r="J76" s="435"/>
      <c r="K76" s="435"/>
      <c r="L76" s="435"/>
      <c r="M76" s="435"/>
      <c r="N76" s="435"/>
      <c r="O76" s="435"/>
      <c r="P76" s="435"/>
    </row>
    <row r="77" spans="1:24" ht="12.75" customHeight="1" x14ac:dyDescent="0.25">
      <c r="A77" s="474"/>
      <c r="B77" s="475"/>
      <c r="C77" s="476"/>
      <c r="D77" s="476"/>
      <c r="E77" s="476"/>
      <c r="F77" s="477"/>
    </row>
    <row r="78" spans="1:24" ht="12.75" customHeight="1" x14ac:dyDescent="0.2">
      <c r="A78" s="435"/>
      <c r="B78" s="435"/>
      <c r="C78" s="435"/>
      <c r="D78" s="435"/>
      <c r="E78" s="435"/>
      <c r="F78" s="435"/>
    </row>
    <row r="79" spans="1:24" ht="13.5" customHeight="1" x14ac:dyDescent="0.25">
      <c r="A79" s="468" t="s">
        <v>1387</v>
      </c>
      <c r="B79" s="469"/>
      <c r="C79" s="469"/>
      <c r="D79" s="469"/>
      <c r="E79" s="469"/>
      <c r="F79" s="470"/>
    </row>
    <row r="80" spans="1:24" ht="15" x14ac:dyDescent="0.25">
      <c r="A80" s="268"/>
      <c r="B80" s="268"/>
      <c r="C80" s="268"/>
      <c r="D80" s="268"/>
      <c r="E80" s="268"/>
      <c r="F80" s="268"/>
    </row>
    <row r="81" spans="1:6" ht="15" x14ac:dyDescent="0.25">
      <c r="A81" s="268"/>
      <c r="B81" s="268"/>
      <c r="C81" s="268"/>
      <c r="D81" s="268"/>
      <c r="E81" s="268"/>
      <c r="F81" s="268"/>
    </row>
    <row r="82" spans="1:6" ht="15" x14ac:dyDescent="0.25">
      <c r="A82" s="268"/>
      <c r="B82" s="268"/>
      <c r="C82" s="268"/>
      <c r="D82" s="268"/>
      <c r="E82" s="268"/>
      <c r="F82" s="268"/>
    </row>
  </sheetData>
  <sheetProtection password="C851" sheet="1" objects="1" scenarios="1" selectLockedCells="1" selectUnlockedCells="1"/>
  <dataConsolidate/>
  <mergeCells count="9">
    <mergeCell ref="Y37:AC37"/>
    <mergeCell ref="R58:X58"/>
    <mergeCell ref="R59:X73"/>
    <mergeCell ref="D7:F7"/>
    <mergeCell ref="D11:E11"/>
    <mergeCell ref="D13:F14"/>
    <mergeCell ref="D16:F16"/>
    <mergeCell ref="S32:W32"/>
    <mergeCell ref="H33:P33"/>
  </mergeCells>
  <printOptions headings="1" gridLines="1"/>
  <pageMargins left="0.63" right="0.69" top="0.41" bottom="0.22" header="0.47" footer="0.22"/>
  <pageSetup scale="30" orientation="landscape" r:id="rId1"/>
  <drawing r:id="rId2"/>
  <legacyDrawing r:id="rId3"/>
  <controls>
    <mc:AlternateContent xmlns:mc="http://schemas.openxmlformats.org/markup-compatibility/2006">
      <mc:Choice Requires="x14">
        <control shapeId="15361" r:id="rId4" name="cmdShowPricingOptions">
          <controlPr defaultSize="0" autoFill="0" autoLine="0" r:id="rId5">
            <anchor moveWithCells="1">
              <from>
                <xdr:col>0</xdr:col>
                <xdr:colOff>28575</xdr:colOff>
                <xdr:row>79</xdr:row>
                <xdr:rowOff>28575</xdr:rowOff>
              </from>
              <to>
                <xdr:col>6</xdr:col>
                <xdr:colOff>19050</xdr:colOff>
                <xdr:row>84</xdr:row>
                <xdr:rowOff>95250</xdr:rowOff>
              </to>
            </anchor>
          </controlPr>
        </control>
      </mc:Choice>
      <mc:Fallback>
        <control shapeId="15361" r:id="rId4" name="cmdShowPricingOption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Pg1" enableFormatConditionsCalculation="0">
    <tabColor indexed="47"/>
    <pageSetUpPr autoPageBreaks="0" fitToPage="1"/>
  </sheetPr>
  <dimension ref="A1:AW60"/>
  <sheetViews>
    <sheetView showGridLines="0" showRowColHeaders="0" tabSelected="1" zoomScaleNormal="100" workbookViewId="0">
      <selection activeCell="H21" sqref="H21"/>
    </sheetView>
  </sheetViews>
  <sheetFormatPr defaultColWidth="0" defaultRowHeight="15" zeroHeight="1" x14ac:dyDescent="0.25"/>
  <cols>
    <col min="1" max="1" width="6.7109375" customWidth="1"/>
    <col min="2" max="2" width="6.42578125" customWidth="1"/>
    <col min="3" max="7" width="2.28515625" customWidth="1"/>
    <col min="8" max="8" width="23" customWidth="1"/>
    <col min="9" max="9" width="6" customWidth="1"/>
    <col min="10" max="10" width="6.42578125" customWidth="1"/>
    <col min="11" max="11" width="18.7109375" customWidth="1"/>
    <col min="12" max="12" width="4.5703125" customWidth="1"/>
    <col min="13" max="13" width="10.5703125" hidden="1" customWidth="1"/>
    <col min="14" max="14" width="5.140625" customWidth="1"/>
    <col min="15" max="15" width="5" customWidth="1"/>
    <col min="16" max="16" width="4.42578125" customWidth="1"/>
    <col min="17" max="17" width="3.85546875" customWidth="1"/>
    <col min="18" max="18" width="1.140625" customWidth="1"/>
    <col min="19" max="19" width="4" customWidth="1"/>
    <col min="20" max="20" width="11.140625" customWidth="1"/>
    <col min="21" max="21" width="8.85546875" customWidth="1"/>
    <col min="22" max="22" width="13.28515625" customWidth="1"/>
    <col min="23" max="23" width="3.85546875" customWidth="1"/>
    <col min="24" max="24" width="2.5703125" customWidth="1"/>
    <col min="25" max="25" width="8.5703125" style="15" customWidth="1"/>
    <col min="26" max="26" width="26.42578125" customWidth="1"/>
    <col min="27" max="35" width="8.7109375" hidden="1" customWidth="1"/>
    <col min="36" max="36" width="13.5703125" hidden="1" customWidth="1"/>
    <col min="37" max="40" width="8.7109375" hidden="1" customWidth="1"/>
    <col min="41" max="41" width="13" hidden="1" customWidth="1"/>
    <col min="42" max="45" width="8.7109375" hidden="1" customWidth="1"/>
    <col min="46" max="46" width="10" hidden="1" customWidth="1"/>
    <col min="47" max="47" width="10.5703125" hidden="1" customWidth="1"/>
    <col min="48" max="48" width="12.7109375" hidden="1" customWidth="1"/>
    <col min="49" max="49" width="8.7109375" hidden="1" customWidth="1"/>
    <col min="50" max="16384" width="9.140625" hidden="1"/>
  </cols>
  <sheetData>
    <row r="1" spans="1:48" x14ac:dyDescent="0.25">
      <c r="A1" s="18"/>
      <c r="B1" s="16"/>
      <c r="C1" s="16"/>
      <c r="D1" s="16"/>
      <c r="E1" s="16"/>
      <c r="F1" s="16"/>
      <c r="G1" s="16"/>
      <c r="H1" s="16"/>
      <c r="I1" s="16"/>
      <c r="J1" s="16"/>
      <c r="K1" s="16"/>
      <c r="L1" s="16"/>
      <c r="M1" s="16"/>
      <c r="N1" s="16"/>
      <c r="O1" s="16"/>
      <c r="P1" s="16"/>
      <c r="Q1" s="16"/>
      <c r="R1" s="16"/>
      <c r="S1" s="16"/>
      <c r="T1" s="16"/>
      <c r="U1" s="16"/>
      <c r="V1" s="16"/>
      <c r="W1" s="16"/>
      <c r="X1" s="16"/>
      <c r="Y1" s="16"/>
      <c r="Z1" s="16"/>
    </row>
    <row r="2" spans="1:48" x14ac:dyDescent="0.25">
      <c r="A2" s="18"/>
      <c r="B2" s="16"/>
      <c r="C2" s="16"/>
      <c r="D2" s="16"/>
      <c r="E2" s="16"/>
      <c r="F2" s="16"/>
      <c r="G2" s="16"/>
      <c r="H2" s="16"/>
      <c r="I2" s="16"/>
      <c r="J2" s="16"/>
      <c r="K2" s="16"/>
      <c r="L2" s="16"/>
      <c r="M2" s="16"/>
      <c r="N2" s="16"/>
      <c r="O2" s="16"/>
      <c r="P2" s="16"/>
      <c r="Q2" s="16"/>
      <c r="R2" s="16"/>
      <c r="S2" s="16"/>
      <c r="T2" s="16"/>
      <c r="U2" s="16"/>
      <c r="V2" s="16"/>
      <c r="W2" s="16"/>
      <c r="X2" s="16"/>
      <c r="Y2" s="16"/>
      <c r="Z2" s="16"/>
    </row>
    <row r="3" spans="1:48" ht="3" customHeight="1" x14ac:dyDescent="0.25">
      <c r="A3" s="16" t="s">
        <v>238</v>
      </c>
      <c r="B3" s="310"/>
      <c r="C3" s="305"/>
      <c r="D3" s="305"/>
      <c r="E3" s="305"/>
      <c r="F3" s="305"/>
      <c r="G3" s="305"/>
      <c r="H3" s="305"/>
      <c r="I3" s="305"/>
      <c r="J3" s="305"/>
      <c r="K3" s="305"/>
      <c r="L3" s="305"/>
      <c r="M3" s="305"/>
      <c r="N3" s="305"/>
      <c r="O3" s="305"/>
      <c r="P3" s="305"/>
      <c r="Q3" s="305"/>
      <c r="R3" s="305"/>
      <c r="S3" s="305"/>
      <c r="T3" s="305"/>
      <c r="U3" s="305"/>
      <c r="V3" s="305"/>
      <c r="W3" s="305"/>
      <c r="X3" s="305"/>
      <c r="Y3" s="294"/>
      <c r="Z3" s="16"/>
    </row>
    <row r="4" spans="1:48" ht="18" customHeight="1" x14ac:dyDescent="0.25">
      <c r="A4" s="16"/>
      <c r="B4" s="292"/>
      <c r="C4" s="12"/>
      <c r="D4" s="12"/>
      <c r="E4" s="12"/>
      <c r="F4" s="12"/>
      <c r="G4" s="12"/>
      <c r="H4" s="12"/>
      <c r="I4" s="551" t="s">
        <v>229</v>
      </c>
      <c r="J4" s="551"/>
      <c r="K4" s="577" t="s">
        <v>217</v>
      </c>
      <c r="L4" s="577"/>
      <c r="M4" s="577"/>
      <c r="N4" s="577"/>
      <c r="O4" s="577"/>
      <c r="P4" s="577"/>
      <c r="Q4" s="557" t="s">
        <v>230</v>
      </c>
      <c r="R4" s="557"/>
      <c r="S4" s="557"/>
      <c r="T4" s="572" t="s">
        <v>391</v>
      </c>
      <c r="U4" s="573"/>
      <c r="V4" s="573"/>
      <c r="W4" s="573"/>
      <c r="X4" s="573"/>
      <c r="Y4" s="574"/>
      <c r="Z4" s="16"/>
    </row>
    <row r="5" spans="1:48" ht="18" customHeight="1" x14ac:dyDescent="0.25">
      <c r="A5" s="16"/>
      <c r="B5" s="292"/>
      <c r="C5" s="12"/>
      <c r="D5" s="12"/>
      <c r="E5" s="12"/>
      <c r="F5" s="12"/>
      <c r="G5" s="12"/>
      <c r="H5" s="12"/>
      <c r="I5" s="551" t="s">
        <v>177</v>
      </c>
      <c r="J5" s="551"/>
      <c r="K5" s="577" t="s">
        <v>392</v>
      </c>
      <c r="L5" s="577"/>
      <c r="M5" s="577"/>
      <c r="N5" s="577"/>
      <c r="O5" s="577"/>
      <c r="P5" s="577"/>
      <c r="Q5" s="577"/>
      <c r="R5" s="577"/>
      <c r="S5" s="577"/>
      <c r="T5" s="577"/>
      <c r="U5" s="577"/>
      <c r="V5" s="577"/>
      <c r="W5" s="577"/>
      <c r="X5" s="577"/>
      <c r="Y5" s="578"/>
      <c r="Z5" s="16"/>
    </row>
    <row r="6" spans="1:48" ht="18" customHeight="1" x14ac:dyDescent="0.25">
      <c r="A6" s="16"/>
      <c r="B6" s="292"/>
      <c r="C6" s="12"/>
      <c r="D6" s="12"/>
      <c r="E6" s="12"/>
      <c r="F6" s="12"/>
      <c r="G6" s="12"/>
      <c r="H6" s="12"/>
      <c r="I6" s="551" t="s">
        <v>178</v>
      </c>
      <c r="J6" s="551"/>
      <c r="K6" s="577" t="s">
        <v>393</v>
      </c>
      <c r="L6" s="577"/>
      <c r="M6" s="577"/>
      <c r="N6" s="577"/>
      <c r="O6" s="577"/>
      <c r="P6" s="577"/>
      <c r="Q6" s="577"/>
      <c r="R6" s="577"/>
      <c r="S6" s="577"/>
      <c r="T6" s="283" t="s">
        <v>281</v>
      </c>
      <c r="U6" s="550" t="s">
        <v>394</v>
      </c>
      <c r="V6" s="550"/>
      <c r="W6" s="550"/>
      <c r="X6" s="550"/>
      <c r="Y6" s="576"/>
      <c r="Z6" s="16"/>
    </row>
    <row r="7" spans="1:48" ht="18" customHeight="1" x14ac:dyDescent="0.25">
      <c r="A7" s="16"/>
      <c r="B7" s="292"/>
      <c r="C7" s="12"/>
      <c r="D7" s="12"/>
      <c r="E7" s="12"/>
      <c r="F7" s="12"/>
      <c r="G7" s="12"/>
      <c r="H7" s="12"/>
      <c r="I7" s="551" t="s">
        <v>179</v>
      </c>
      <c r="J7" s="551"/>
      <c r="K7" s="597" t="s">
        <v>89</v>
      </c>
      <c r="L7" s="597"/>
      <c r="M7" s="284"/>
      <c r="N7" s="283" t="s">
        <v>59</v>
      </c>
      <c r="O7" s="575" t="s">
        <v>403</v>
      </c>
      <c r="P7" s="575"/>
      <c r="Q7" s="575"/>
      <c r="R7" s="575"/>
      <c r="S7" s="575"/>
      <c r="T7" s="283" t="s">
        <v>60</v>
      </c>
      <c r="U7" s="552" t="s">
        <v>395</v>
      </c>
      <c r="V7" s="552"/>
      <c r="W7" s="552"/>
      <c r="X7" s="552"/>
      <c r="Y7" s="553"/>
      <c r="Z7" s="16"/>
    </row>
    <row r="8" spans="1:48" ht="18" customHeight="1" x14ac:dyDescent="0.25">
      <c r="A8" s="16"/>
      <c r="B8" s="292"/>
      <c r="C8" s="12"/>
      <c r="D8" s="12"/>
      <c r="E8" s="12"/>
      <c r="F8" s="12"/>
      <c r="G8" s="12"/>
      <c r="H8" s="12"/>
      <c r="I8" s="551" t="s">
        <v>180</v>
      </c>
      <c r="J8" s="551"/>
      <c r="K8" s="549" t="s">
        <v>396</v>
      </c>
      <c r="L8" s="549"/>
      <c r="M8" s="549"/>
      <c r="N8" s="549"/>
      <c r="O8" s="549"/>
      <c r="P8" s="549"/>
      <c r="Q8" s="549"/>
      <c r="R8" s="549"/>
      <c r="S8" s="549"/>
      <c r="T8" s="283" t="s">
        <v>61</v>
      </c>
      <c r="U8" s="552" t="s">
        <v>397</v>
      </c>
      <c r="V8" s="552"/>
      <c r="W8" s="552"/>
      <c r="X8" s="552"/>
      <c r="Y8" s="553"/>
      <c r="Z8" s="16"/>
      <c r="AA8" s="2"/>
      <c r="AB8" s="2"/>
    </row>
    <row r="9" spans="1:48" ht="2.4500000000000002" customHeight="1" thickBot="1" x14ac:dyDescent="0.3">
      <c r="A9" s="16"/>
      <c r="B9" s="288"/>
      <c r="C9" s="13"/>
      <c r="D9" s="13"/>
      <c r="E9" s="13"/>
      <c r="F9" s="13"/>
      <c r="G9" s="13"/>
      <c r="H9" s="13"/>
      <c r="I9" s="13"/>
      <c r="J9" s="13"/>
      <c r="K9" s="13"/>
      <c r="L9" s="13"/>
      <c r="M9" s="13"/>
      <c r="N9" s="13"/>
      <c r="O9" s="13"/>
      <c r="P9" s="13"/>
      <c r="Q9" s="13"/>
      <c r="R9" s="13"/>
      <c r="S9" s="13"/>
      <c r="T9" s="13"/>
      <c r="U9" s="13"/>
      <c r="V9" s="13"/>
      <c r="W9" s="13"/>
      <c r="X9" s="13"/>
      <c r="Y9" s="286"/>
      <c r="Z9" s="16"/>
      <c r="AA9" s="2"/>
      <c r="AB9" s="2"/>
    </row>
    <row r="10" spans="1:48" ht="2.4500000000000002" customHeight="1" thickTop="1" x14ac:dyDescent="0.25">
      <c r="A10" s="16"/>
      <c r="B10" s="309"/>
      <c r="C10" s="313"/>
      <c r="D10" s="313"/>
      <c r="E10" s="313"/>
      <c r="F10" s="313"/>
      <c r="G10" s="313"/>
      <c r="H10" s="313"/>
      <c r="I10" s="313"/>
      <c r="J10" s="313"/>
      <c r="K10" s="313"/>
      <c r="L10" s="313"/>
      <c r="M10" s="313"/>
      <c r="N10" s="313"/>
      <c r="O10" s="313"/>
      <c r="P10" s="313"/>
      <c r="Q10" s="313"/>
      <c r="R10" s="313"/>
      <c r="S10" s="313"/>
      <c r="T10" s="313"/>
      <c r="U10" s="313"/>
      <c r="V10" s="313"/>
      <c r="W10" s="313"/>
      <c r="X10" s="313"/>
      <c r="Y10" s="304"/>
      <c r="Z10" s="16"/>
    </row>
    <row r="11" spans="1:48" x14ac:dyDescent="0.25">
      <c r="A11" s="16"/>
      <c r="B11" s="303"/>
      <c r="C11" s="27"/>
      <c r="D11" s="27"/>
      <c r="E11" s="283" t="s">
        <v>45</v>
      </c>
      <c r="F11" s="550" t="s">
        <v>398</v>
      </c>
      <c r="G11" s="550"/>
      <c r="H11" s="550"/>
      <c r="I11" s="550"/>
      <c r="J11" s="550"/>
      <c r="K11" s="550"/>
      <c r="L11" s="550"/>
      <c r="M11" s="550"/>
      <c r="N11" s="550"/>
      <c r="O11" s="550"/>
      <c r="P11" s="550"/>
      <c r="Q11" s="550"/>
      <c r="R11" s="550"/>
      <c r="S11" s="550"/>
      <c r="T11" s="283" t="s">
        <v>46</v>
      </c>
      <c r="U11" s="554">
        <v>40905</v>
      </c>
      <c r="V11" s="554"/>
      <c r="W11" s="554"/>
      <c r="X11" s="554"/>
      <c r="Y11" s="555"/>
      <c r="Z11" s="16"/>
    </row>
    <row r="12" spans="1:48" x14ac:dyDescent="0.25">
      <c r="A12" s="16"/>
      <c r="B12" s="303"/>
      <c r="C12" s="27"/>
      <c r="D12" s="27"/>
      <c r="E12" s="283" t="s">
        <v>47</v>
      </c>
      <c r="F12" s="550">
        <v>2312165</v>
      </c>
      <c r="G12" s="550"/>
      <c r="H12" s="550"/>
      <c r="I12" s="557" t="s">
        <v>48</v>
      </c>
      <c r="J12" s="557"/>
      <c r="K12" s="550"/>
      <c r="L12" s="550"/>
      <c r="M12" s="550"/>
      <c r="N12" s="550"/>
      <c r="O12" s="550"/>
      <c r="P12" s="550"/>
      <c r="Q12" s="550"/>
      <c r="R12" s="550"/>
      <c r="S12" s="550"/>
      <c r="T12" s="118" t="s">
        <v>43</v>
      </c>
      <c r="U12" s="181">
        <v>1</v>
      </c>
      <c r="V12" s="285" t="s">
        <v>44</v>
      </c>
      <c r="W12" s="214">
        <f>IF(COUNTA(rngPage2Products)=0,1,2)</f>
        <v>2</v>
      </c>
      <c r="X12" s="92"/>
      <c r="Y12" s="290"/>
      <c r="Z12" s="16"/>
    </row>
    <row r="13" spans="1:48" ht="2.4500000000000002" customHeight="1" thickBot="1" x14ac:dyDescent="0.3">
      <c r="A13" s="16"/>
      <c r="B13" s="292"/>
      <c r="C13" s="12"/>
      <c r="D13" s="12"/>
      <c r="E13" s="12"/>
      <c r="F13" s="12"/>
      <c r="G13" s="12"/>
      <c r="H13" s="12"/>
      <c r="I13" s="12"/>
      <c r="J13" s="12"/>
      <c r="K13" s="12"/>
      <c r="L13" s="12"/>
      <c r="M13" s="12"/>
      <c r="N13" s="12"/>
      <c r="O13" s="12"/>
      <c r="P13" s="12"/>
      <c r="Q13" s="12"/>
      <c r="R13" s="12"/>
      <c r="S13" s="12"/>
      <c r="T13" s="12"/>
      <c r="U13" s="12"/>
      <c r="V13" s="12"/>
      <c r="W13" s="12"/>
      <c r="X13" s="12"/>
      <c r="Y13" s="286"/>
      <c r="Z13" s="16"/>
    </row>
    <row r="14" spans="1:48" ht="6" customHeight="1" thickTop="1" x14ac:dyDescent="0.25">
      <c r="A14" s="16"/>
      <c r="B14" s="300"/>
      <c r="C14" s="14"/>
      <c r="D14" s="14"/>
      <c r="E14" s="14"/>
      <c r="F14" s="14"/>
      <c r="G14" s="14"/>
      <c r="H14" s="14"/>
      <c r="I14" s="14"/>
      <c r="J14" s="14"/>
      <c r="K14" s="14"/>
      <c r="L14" s="14"/>
      <c r="M14" s="14"/>
      <c r="N14" s="14"/>
      <c r="O14" s="14"/>
      <c r="P14" s="14"/>
      <c r="Q14" s="14"/>
      <c r="R14" s="14"/>
      <c r="S14" s="14"/>
      <c r="T14" s="14"/>
      <c r="U14" s="14"/>
      <c r="V14" s="14"/>
      <c r="W14" s="14"/>
      <c r="X14" s="14"/>
      <c r="Y14" s="304"/>
      <c r="Z14" s="16"/>
      <c r="AB14" s="2"/>
    </row>
    <row r="15" spans="1:48" ht="15" customHeight="1" x14ac:dyDescent="0.25">
      <c r="A15" s="16"/>
      <c r="B15" s="307"/>
      <c r="C15" s="556" t="s">
        <v>198</v>
      </c>
      <c r="D15" s="556"/>
      <c r="E15" s="556"/>
      <c r="F15" s="556"/>
      <c r="G15" s="560" t="s">
        <v>57</v>
      </c>
      <c r="H15" s="207" t="s">
        <v>58</v>
      </c>
      <c r="I15" s="562" t="s">
        <v>5</v>
      </c>
      <c r="J15" s="562" t="s">
        <v>196</v>
      </c>
      <c r="K15" s="562" t="s">
        <v>25</v>
      </c>
      <c r="L15" s="562" t="s">
        <v>326</v>
      </c>
      <c r="M15" s="276"/>
      <c r="N15" s="562" t="s">
        <v>295</v>
      </c>
      <c r="O15" s="562" t="s">
        <v>29</v>
      </c>
      <c r="P15" s="562" t="s">
        <v>28</v>
      </c>
      <c r="Q15" s="562" t="s">
        <v>27</v>
      </c>
      <c r="R15" s="565" t="s">
        <v>31</v>
      </c>
      <c r="S15" s="566"/>
      <c r="T15" s="562" t="s">
        <v>289</v>
      </c>
      <c r="U15" s="562" t="s">
        <v>197</v>
      </c>
      <c r="V15" s="562" t="s">
        <v>266</v>
      </c>
      <c r="W15" s="579" t="s">
        <v>220</v>
      </c>
      <c r="X15" s="580"/>
      <c r="Y15" s="581"/>
      <c r="Z15" s="16"/>
      <c r="AA15" s="2"/>
    </row>
    <row r="16" spans="1:48" ht="40.5" customHeight="1" thickBot="1" x14ac:dyDescent="0.3">
      <c r="A16" s="16" t="s">
        <v>175</v>
      </c>
      <c r="B16" s="312" t="s">
        <v>49</v>
      </c>
      <c r="C16" s="200" t="s">
        <v>50</v>
      </c>
      <c r="D16" s="200" t="s">
        <v>7</v>
      </c>
      <c r="E16" s="200" t="s">
        <v>51</v>
      </c>
      <c r="F16" s="200" t="s">
        <v>1</v>
      </c>
      <c r="G16" s="561"/>
      <c r="H16" s="201" t="s">
        <v>333</v>
      </c>
      <c r="I16" s="563"/>
      <c r="J16" s="563"/>
      <c r="K16" s="563"/>
      <c r="L16" s="563"/>
      <c r="M16" s="278" t="s">
        <v>370</v>
      </c>
      <c r="N16" s="568"/>
      <c r="O16" s="563"/>
      <c r="P16" s="564"/>
      <c r="Q16" s="564"/>
      <c r="R16" s="567"/>
      <c r="S16" s="568"/>
      <c r="T16" s="563"/>
      <c r="U16" s="563"/>
      <c r="V16" s="563"/>
      <c r="W16" s="582"/>
      <c r="X16" s="583"/>
      <c r="Y16" s="584"/>
      <c r="Z16" s="17"/>
      <c r="AA16" s="186" t="s">
        <v>6</v>
      </c>
      <c r="AB16" s="187"/>
      <c r="AC16" s="187"/>
      <c r="AD16" s="187"/>
      <c r="AE16" s="187" t="s">
        <v>29</v>
      </c>
      <c r="AF16" s="187"/>
      <c r="AG16" s="188"/>
      <c r="AH16" s="187" t="s">
        <v>242</v>
      </c>
      <c r="AI16" s="189" t="s">
        <v>243</v>
      </c>
      <c r="AJ16" s="189" t="s">
        <v>25</v>
      </c>
      <c r="AK16" s="189" t="s">
        <v>288</v>
      </c>
      <c r="AL16" s="189" t="s">
        <v>31</v>
      </c>
      <c r="AM16" s="189" t="s">
        <v>296</v>
      </c>
      <c r="AN16" s="189" t="s">
        <v>299</v>
      </c>
      <c r="AO16" s="189" t="s">
        <v>298</v>
      </c>
      <c r="AP16" s="189" t="s">
        <v>300</v>
      </c>
      <c r="AQ16" s="189" t="s">
        <v>328</v>
      </c>
      <c r="AT16" s="189" t="s">
        <v>399</v>
      </c>
      <c r="AU16" s="189" t="s">
        <v>400</v>
      </c>
      <c r="AV16" s="189" t="s">
        <v>401</v>
      </c>
    </row>
    <row r="17" spans="1:48" ht="18" customHeight="1" thickTop="1" x14ac:dyDescent="0.25">
      <c r="A17" s="17"/>
      <c r="B17" s="308">
        <v>1.01</v>
      </c>
      <c r="C17" s="178" t="s">
        <v>181</v>
      </c>
      <c r="D17" s="277"/>
      <c r="E17" s="264"/>
      <c r="F17" s="179"/>
      <c r="G17" s="41" t="s">
        <v>181</v>
      </c>
      <c r="H17" s="236"/>
      <c r="I17" s="484" t="s">
        <v>353</v>
      </c>
      <c r="J17" s="277">
        <v>500</v>
      </c>
      <c r="K17" s="346" t="s">
        <v>224</v>
      </c>
      <c r="L17" s="203">
        <v>1</v>
      </c>
      <c r="M17" s="272" t="str">
        <f ca="1">Calculations!R17</f>
        <v>DV2B</v>
      </c>
      <c r="N17" s="485"/>
      <c r="O17" s="485"/>
      <c r="P17" s="277"/>
      <c r="Q17" s="277"/>
      <c r="R17" s="569"/>
      <c r="S17" s="569"/>
      <c r="T17" s="277"/>
      <c r="U17" s="277"/>
      <c r="V17" s="277"/>
      <c r="W17" s="558"/>
      <c r="X17" s="558"/>
      <c r="Y17" s="559"/>
      <c r="Z17" s="17" t="str">
        <f t="shared" ref="Z17:Z32" ca="1" si="0">IF(ISBLANK(I17),"",IF(ISNA(AK17),"Incomplete Order",IF(AK17=1,"Error- Missing Information","")))</f>
        <v/>
      </c>
      <c r="AA17" s="2" t="str">
        <f ca="1">IF(UPPER(Calculations!T17)="X","",Calculations!T17)</f>
        <v/>
      </c>
      <c r="AB17" s="2" t="str">
        <f ca="1">IF(UPPER(Calculations!U17)="X","",Calculations!U17)</f>
        <v/>
      </c>
      <c r="AC17" s="2" t="str">
        <f ca="1">IF(UPPER(Calculations!V17)="X","",Calculations!V17)</f>
        <v/>
      </c>
      <c r="AD17" s="144" t="str">
        <f ca="1">IF(UPPER(Calculations!W17)="X","",Calculations!W17)</f>
        <v/>
      </c>
      <c r="AE17" s="2" t="str">
        <f ca="1">IF(UPPER(Calculations!Z17)="X","",Calculations!Z17)</f>
        <v/>
      </c>
      <c r="AF17" s="2" t="str">
        <f ca="1">IF(UPPER(Calculations!AA17)="X","",Calculations!AA17)</f>
        <v/>
      </c>
      <c r="AG17" s="144" t="str">
        <f ca="1">IF(UPPER(Calculations!AB17)="X","",Calculations!AB17)</f>
        <v/>
      </c>
      <c r="AH17" s="15" t="str">
        <f ca="1">IF(OFFSET(rngP_Scoop,MATCH(Calculations!R17,rngP_Code,0),0)="X","rngYesNo","rngNA")</f>
        <v>rngNA</v>
      </c>
      <c r="AI17" s="15" t="str">
        <f ca="1">IF(OFFSET(rngP_Slope,MATCH(Calculations!R17,rngP_Code,0),0)="X","rngYesNo","rngNA")</f>
        <v>rngNA</v>
      </c>
      <c r="AJ17" s="336" t="str">
        <f t="shared" ref="AJ17:AJ32" ca="1" si="1">IF(AND(OFFSET(rngP_Package,MATCH($I17&amp;1,rngP_Product,0),0)="",RIGHT($I17,2)&lt;&gt;"SH",LEFT($I17,3)&lt;&gt;"SRC",LEFT($I17,4)&lt;&gt;"pSRC"),"",IF(RIGHT($I17,2)="SH","rngPackageSH",IF(OR(LEFT($I17,3)="SRC",LEFT($I17,4)="pSRC"),"rngPackageSRC",IF($I17="USP","rngPackageUSP","rngPackage"))))</f>
        <v>rngPackage</v>
      </c>
      <c r="AK17" s="268" t="str">
        <f ca="1">IF(ISBLANK(I17),"",IF(AND(IF(AND(ISBLANK(N17),LEN(CONCATENATE(AA17,AB17,AC17,AD17))&gt;0),FALSE,TRUE),IF(AND(ISBLANK(O17),LEN(CONCATENATE(AE17,AF17,AG17))&gt;0),FALSE,TRUE),IF(AND(ISBLANK(U17),LEN(CONCATENATE(R17,T17))&gt;0),FALSE,TRUE)),"",1))</f>
        <v/>
      </c>
      <c r="AL17" s="15">
        <f ca="1">IF(OFFSET(rngP_Dividers,MATCH(Calculations!R17,rngP_Code,0),0)&gt;0,OFFSET(rngP_Dividers,MATCH(Calculations!R17,rngP_Code,0),0),0)</f>
        <v>99</v>
      </c>
      <c r="AM17" s="15" t="str">
        <f ca="1">IF(OFFSET(rngP_Binning,MATCH(Calculations!R17,rngP_Code,0),0)="X","rngBIN","rngNA")</f>
        <v>rngNA</v>
      </c>
      <c r="AN17" s="15" t="str">
        <f ca="1">IF(OFFSET(rngP_Binning,MATCH(Calculations!R17,rngP_Code,0),0)="X","rngabboth","rngNA")</f>
        <v>rngNA</v>
      </c>
      <c r="AO17" s="15" t="str">
        <f ca="1">IF(OFFSET(rngP_LtrLgl,MATCH(Calculations!R17,rngP_Code,0),0)="X","rngLL","rngNA")</f>
        <v>rngNA</v>
      </c>
      <c r="AP17" s="15" t="str">
        <f ca="1">IF(OFFSET(rngP_LtrLgl,MATCH(Calculations!R17,rngP_Code,0),0)="X","rngAB","rngNA")</f>
        <v>rngNA</v>
      </c>
      <c r="AQ17" s="15">
        <f ca="1">IF(OFFSET(rngP_Multi,MATCH(Calculations!R17,rngP_Code,0),0)="X",100,1)</f>
        <v>100</v>
      </c>
      <c r="AT17" t="str">
        <f ca="1">M17</f>
        <v>DV2B</v>
      </c>
      <c r="AU17" s="270">
        <f ca="1">VLOOKUP(AT17,Pricing!$H$6:$Z$979,18,FALSE)</f>
        <v>17.329999999999998</v>
      </c>
      <c r="AV17" s="270">
        <f ca="1">AU17</f>
        <v>17.329999999999998</v>
      </c>
    </row>
    <row r="18" spans="1:48" ht="18" customHeight="1" x14ac:dyDescent="0.25">
      <c r="A18" s="17"/>
      <c r="B18" s="311">
        <v>1.02</v>
      </c>
      <c r="C18" s="178" t="s">
        <v>181</v>
      </c>
      <c r="D18" s="280"/>
      <c r="E18" s="279" t="s">
        <v>181</v>
      </c>
      <c r="F18" s="180"/>
      <c r="G18" s="42" t="s">
        <v>181</v>
      </c>
      <c r="H18" s="237" t="s">
        <v>1397</v>
      </c>
      <c r="I18" s="483" t="s">
        <v>1396</v>
      </c>
      <c r="J18" s="264">
        <v>687</v>
      </c>
      <c r="K18" s="264"/>
      <c r="L18" s="198">
        <v>1</v>
      </c>
      <c r="M18" s="272" t="str">
        <f>Calculations!R18</f>
        <v>SP</v>
      </c>
      <c r="N18" s="264"/>
      <c r="O18" s="264"/>
      <c r="P18" s="264"/>
      <c r="Q18" s="264"/>
      <c r="R18" s="570"/>
      <c r="S18" s="571"/>
      <c r="T18" s="279"/>
      <c r="U18" s="264"/>
      <c r="V18" s="279"/>
      <c r="W18" s="621" t="s">
        <v>1401</v>
      </c>
      <c r="X18" s="621"/>
      <c r="Y18" s="622"/>
      <c r="Z18" s="17" t="str">
        <f t="shared" ca="1" si="0"/>
        <v/>
      </c>
      <c r="AA18" s="2" t="str">
        <f ca="1">IF(UPPER(Calculations!T18)="X","",Calculations!T18)</f>
        <v/>
      </c>
      <c r="AB18" s="2" t="str">
        <f ca="1">IF(UPPER(Calculations!U18)="X","",Calculations!U18)</f>
        <v/>
      </c>
      <c r="AC18" s="2" t="str">
        <f ca="1">IF(UPPER(Calculations!V18)="X","",Calculations!V18)</f>
        <v/>
      </c>
      <c r="AD18" s="144" t="str">
        <f ca="1">IF(UPPER(Calculations!W18)="X","",Calculations!W18)</f>
        <v/>
      </c>
      <c r="AE18" s="2" t="str">
        <f ca="1">IF(UPPER(Calculations!Z18)="X","",Calculations!Z18)</f>
        <v/>
      </c>
      <c r="AF18" s="2" t="str">
        <f ca="1">IF(UPPER(Calculations!AA18)="X","",Calculations!AA18)</f>
        <v/>
      </c>
      <c r="AG18" s="144" t="str">
        <f ca="1">IF(UPPER(Calculations!AB18)="X","",Calculations!AB18)</f>
        <v/>
      </c>
      <c r="AH18" s="336" t="str">
        <f ca="1">IF(OFFSET(rngP_Scoop,MATCH(Calculations!R18,rngP_Code,0),0)="X","rngYesNo","rngNA")</f>
        <v>rngNA</v>
      </c>
      <c r="AI18" s="336" t="str">
        <f ca="1">IF(OFFSET(rngP_Slope,MATCH(Calculations!R18,rngP_Code,0),0)="X","rngYesNo","rngNA")</f>
        <v>rngNA</v>
      </c>
      <c r="AJ18" s="336" t="e">
        <f t="shared" ca="1" si="1"/>
        <v>#N/A</v>
      </c>
      <c r="AK18" s="268" t="str">
        <f ca="1">IF(ISBLANK(I18),"",IF(AND(IF(AND(ISBLANK(N18),LEN(CONCATENATE(AA18,AB18,AC18,AD18))&gt;0),FALSE,TRUE),IF(AND(ISBLANK(O18),LEN(CONCATENATE(AE18,AF18,AG18))&gt;0),FALSE,TRUE),IF(AND(ISBLANK(U18),LEN(CONCATENATE(R18,T18))&gt;0),FALSE,TRUE)),"",1))</f>
        <v/>
      </c>
      <c r="AL18" s="15">
        <f ca="1">IF(OFFSET(rngP_Dividers,MATCH(Calculations!R18,rngP_Code,0),0)&gt;0,OFFSET(rngP_Dividers,MATCH(Calculations!R18,rngP_Code,0),0),0)</f>
        <v>0</v>
      </c>
      <c r="AM18" s="15" t="str">
        <f ca="1">IF(OFFSET(rngP_Binning,MATCH(Calculations!R18,rngP_Code,0),0)="X","rngBIN","rngNA")</f>
        <v>rngNA</v>
      </c>
      <c r="AN18" s="15" t="str">
        <f ca="1">IF(OFFSET(rngP_Binning,MATCH(Calculations!R18,rngP_Code,0),0)="X","rngabboth","rngNA")</f>
        <v>rngNA</v>
      </c>
      <c r="AO18" s="15" t="str">
        <f ca="1">IF(OFFSET(rngP_LtrLgl,MATCH(Calculations!R18,rngP_Code,0),0)="X","rngLL","rngNA")</f>
        <v>rngNA</v>
      </c>
      <c r="AP18" s="15" t="str">
        <f ca="1">IF(OFFSET(rngP_LtrLgl,MATCH(Calculations!R18,rngP_Code,0),0)="X","rngAB","rngNA")</f>
        <v>rngNA</v>
      </c>
      <c r="AQ18" s="15">
        <f ca="1">IF(OFFSET(rngP_Multi,MATCH(Calculations!R18,rngP_Code,0),0)="X",100,1)</f>
        <v>100</v>
      </c>
      <c r="AT18" s="268" t="str">
        <f t="shared" ref="AT18:AT32" si="2">M18</f>
        <v>SP</v>
      </c>
      <c r="AU18" s="270">
        <f>VLOOKUP(AT18,Pricing!$H$6:$Z$979,18,FALSE)</f>
        <v>0</v>
      </c>
      <c r="AV18" s="270">
        <f ca="1">SUM(SUMIF(AU$17:AU18,{"&lt;0","&gt;0"}))</f>
        <v>17.329999999999998</v>
      </c>
    </row>
    <row r="19" spans="1:48" ht="18" customHeight="1" x14ac:dyDescent="0.25">
      <c r="A19" s="17"/>
      <c r="B19" s="287">
        <v>1.03</v>
      </c>
      <c r="C19" s="178" t="s">
        <v>181</v>
      </c>
      <c r="D19" s="280"/>
      <c r="E19" s="279"/>
      <c r="F19" s="180"/>
      <c r="G19" s="43" t="s">
        <v>181</v>
      </c>
      <c r="H19" s="238" t="s">
        <v>252</v>
      </c>
      <c r="I19" s="280" t="s">
        <v>2</v>
      </c>
      <c r="J19" s="277">
        <v>700</v>
      </c>
      <c r="K19" s="277" t="s">
        <v>313</v>
      </c>
      <c r="L19" s="203">
        <v>1</v>
      </c>
      <c r="M19" s="272" t="str">
        <f ca="1">Calculations!R19</f>
        <v>T3DL</v>
      </c>
      <c r="N19" s="277" t="s">
        <v>267</v>
      </c>
      <c r="O19" s="277" t="s">
        <v>9</v>
      </c>
      <c r="P19" s="277"/>
      <c r="Q19" s="277"/>
      <c r="R19" s="571"/>
      <c r="S19" s="571"/>
      <c r="T19" s="280"/>
      <c r="U19" s="277"/>
      <c r="V19" s="280"/>
      <c r="W19" s="558"/>
      <c r="X19" s="558"/>
      <c r="Y19" s="559"/>
      <c r="Z19" s="17" t="str">
        <f t="shared" ca="1" si="0"/>
        <v/>
      </c>
      <c r="AA19" s="2" t="str">
        <f ca="1">IF(UPPER(Calculations!T19)="X","",Calculations!T19)</f>
        <v>BM</v>
      </c>
      <c r="AB19" s="2" t="str">
        <f ca="1">IF(UPPER(Calculations!U19)="X","",Calculations!U19)</f>
        <v>WM</v>
      </c>
      <c r="AC19" s="2" t="str">
        <f ca="1">IF(UPPER(Calculations!V19)="X","",Calculations!V19)</f>
        <v>MP</v>
      </c>
      <c r="AD19" s="144" t="str">
        <f ca="1">IF(UPPER(Calculations!W19)="X","",Calculations!W19)</f>
        <v/>
      </c>
      <c r="AE19" s="2" t="str">
        <f ca="1">IF(UPPER(Calculations!Z19)="X","",Calculations!Z19)</f>
        <v>FE</v>
      </c>
      <c r="AF19" s="2" t="str">
        <f ca="1">IF(UPPER(Calculations!AA19)="X","",Calculations!AA19)</f>
        <v>SC</v>
      </c>
      <c r="AG19" s="144" t="str">
        <f ca="1">IF(UPPER(Calculations!AB19)="X","",Calculations!AB19)</f>
        <v/>
      </c>
      <c r="AH19" s="336" t="str">
        <f ca="1">IF(OFFSET(rngP_Scoop,MATCH(Calculations!R19,rngP_Code,0),0)="X","rngYesNo","rngNA")</f>
        <v>rngYesNo</v>
      </c>
      <c r="AI19" s="336" t="str">
        <f ca="1">IF(OFFSET(rngP_Slope,MATCH(Calculations!R19,rngP_Code,0),0)="X","rngYesNo","rngNA")</f>
        <v>rngNA</v>
      </c>
      <c r="AJ19" s="336" t="str">
        <f t="shared" ca="1" si="1"/>
        <v>rngPackage</v>
      </c>
      <c r="AK19" s="268" t="str">
        <f ca="1">IF(ISBLANK(I19),"",IF(AND(IF(AND(ISBLANK(N19),LEN(CONCATENATE(AA19,AB19,AC19,AD19))&gt;0),FALSE,TRUE),IF(AND(ISBLANK(O19),LEN(CONCATENATE(AE19,AF19,AG19))&gt;0),FALSE,TRUE),IF(AND(ISBLANK(U19),LEN(CONCATENATE(R19,T19))&gt;0),FALSE,TRUE)),"",1))</f>
        <v/>
      </c>
      <c r="AL19" s="15">
        <f ca="1">IF(OFFSET(rngP_Dividers,MATCH(Calculations!R19,rngP_Code,0),0)&gt;0,OFFSET(rngP_Dividers,MATCH(Calculations!R19,rngP_Code,0),0),0)</f>
        <v>99</v>
      </c>
      <c r="AM19" s="15" t="str">
        <f ca="1">IF(OFFSET(rngP_Binning,MATCH(Calculations!R19,rngP_Code,0),0)="X","rngBIN","rngNA")</f>
        <v>rngBIN</v>
      </c>
      <c r="AN19" s="15" t="str">
        <f ca="1">IF(OFFSET(rngP_Binning,MATCH(Calculations!R19,rngP_Code,0),0)="X","rngabboth","rngNA")</f>
        <v>rngabboth</v>
      </c>
      <c r="AO19" s="15" t="str">
        <f ca="1">IF(OFFSET(rngP_LtrLgl,MATCH(Calculations!R19,rngP_Code,0),0)="X","rngLL","rngNA")</f>
        <v>rngNA</v>
      </c>
      <c r="AP19" s="15" t="str">
        <f ca="1">IF(OFFSET(rngP_LtrLgl,MATCH(Calculations!R19,rngP_Code,0),0)="X","rngAB","rngNA")</f>
        <v>rngNA</v>
      </c>
      <c r="AQ19" s="15">
        <f ca="1">IF(OFFSET(rngP_Multi,MATCH(Calculations!R19,rngP_Code,0),0)="X",100,1)</f>
        <v>100</v>
      </c>
      <c r="AT19" s="268" t="str">
        <f t="shared" ca="1" si="2"/>
        <v>T3DL</v>
      </c>
      <c r="AU19" s="270">
        <f ca="1">VLOOKUP(AT19,Pricing!$H$6:$Z$979,18,FALSE)</f>
        <v>352.28000000000003</v>
      </c>
      <c r="AV19" s="270">
        <f ca="1">SUM(SUMIF(AU$17:AU19,{"&lt;0","&gt;0"}))</f>
        <v>369.61</v>
      </c>
    </row>
    <row r="20" spans="1:48" ht="18" customHeight="1" x14ac:dyDescent="0.25">
      <c r="A20" s="17"/>
      <c r="B20" s="311">
        <v>1.04</v>
      </c>
      <c r="C20" s="178" t="s">
        <v>181</v>
      </c>
      <c r="D20" s="280"/>
      <c r="E20" s="279"/>
      <c r="F20" s="180"/>
      <c r="G20" s="42" t="s">
        <v>181</v>
      </c>
      <c r="H20" s="237" t="s">
        <v>253</v>
      </c>
      <c r="I20" s="279" t="s">
        <v>3</v>
      </c>
      <c r="J20" s="264">
        <v>900</v>
      </c>
      <c r="K20" s="264" t="s">
        <v>314</v>
      </c>
      <c r="L20" s="198">
        <v>1</v>
      </c>
      <c r="M20" s="272" t="str">
        <f ca="1">Calculations!R20</f>
        <v>TB4DM</v>
      </c>
      <c r="N20" s="264" t="s">
        <v>1224</v>
      </c>
      <c r="O20" s="264" t="s">
        <v>8</v>
      </c>
      <c r="P20" s="264"/>
      <c r="Q20" s="264"/>
      <c r="R20" s="570">
        <v>2</v>
      </c>
      <c r="S20" s="571"/>
      <c r="T20" s="279">
        <v>3</v>
      </c>
      <c r="U20" s="264" t="s">
        <v>7</v>
      </c>
      <c r="V20" s="279" t="s">
        <v>172</v>
      </c>
      <c r="W20" s="621"/>
      <c r="X20" s="621"/>
      <c r="Y20" s="622"/>
      <c r="Z20" s="17" t="str">
        <f t="shared" ca="1" si="0"/>
        <v/>
      </c>
      <c r="AA20" s="2" t="str">
        <f ca="1">IF(UPPER(Calculations!T20)="X","",Calculations!T20)</f>
        <v>MP</v>
      </c>
      <c r="AB20" s="2" t="str">
        <f ca="1">IF(UPPER(Calculations!U20)="X","",Calculations!U20)</f>
        <v>MM</v>
      </c>
      <c r="AC20" s="2" t="str">
        <f ca="1">IF(UPPER(Calculations!V20)="X","",Calculations!V20)</f>
        <v/>
      </c>
      <c r="AD20" s="144" t="str">
        <f ca="1">IF(UPPER(Calculations!W20)="X","",Calculations!W20)</f>
        <v/>
      </c>
      <c r="AE20" s="2" t="str">
        <f ca="1">IF(UPPER(Calculations!Z20)="X","",Calculations!Z20)</f>
        <v>FE</v>
      </c>
      <c r="AF20" s="2" t="str">
        <f ca="1">IF(UPPER(Calculations!AA20)="X","",Calculations!AA20)</f>
        <v>SC</v>
      </c>
      <c r="AG20" s="144" t="str">
        <f ca="1">IF(UPPER(Calculations!AB20)="X","",Calculations!AB20)</f>
        <v/>
      </c>
      <c r="AH20" s="336" t="str">
        <f ca="1">IF(OFFSET(rngP_Scoop,MATCH(Calculations!R20,rngP_Code,0),0)="X","rngYesNo","rngNA")</f>
        <v>rngYesNo</v>
      </c>
      <c r="AI20" s="336" t="str">
        <f ca="1">IF(OFFSET(rngP_Slope,MATCH(Calculations!R20,rngP_Code,0),0)="X","rngYesNo","rngNA")</f>
        <v>rngNA</v>
      </c>
      <c r="AJ20" s="336" t="str">
        <f t="shared" ca="1" si="1"/>
        <v>rngPackage</v>
      </c>
      <c r="AK20" t="str">
        <f ca="1">IF(ISBLANK(I20),"",IF(AND(IF(AND(ISBLANK(N20),LEN(CONCATENATE(AA20,AB20,AC20,AD20))&gt;0),FALSE,TRUE),IF(AND(ISBLANK(O20),LEN(CONCATENATE(AE20,AF20,AG20))&gt;0),FALSE,TRUE),IF(AND(ISBLANK(U20),LEN(CONCATENATE(R20,T20))&gt;0),FALSE,TRUE)),"",1))</f>
        <v/>
      </c>
      <c r="AL20" s="15">
        <f ca="1">IF(OFFSET(rngP_Dividers,MATCH(Calculations!R20,rngP_Code,0),0)&gt;0,OFFSET(rngP_Dividers,MATCH(Calculations!R20,rngP_Code,0),0),0)</f>
        <v>99</v>
      </c>
      <c r="AM20" s="15" t="str">
        <f ca="1">IF(OFFSET(rngP_Binning,MATCH(Calculations!R20,rngP_Code,0),0)="X","rngBIN","rngNA")</f>
        <v>rngBIN</v>
      </c>
      <c r="AN20" s="15" t="str">
        <f ca="1">IF(OFFSET(rngP_Binning,MATCH(Calculations!R20,rngP_Code,0),0)="X","rngabboth","rngNA")</f>
        <v>rngabboth</v>
      </c>
      <c r="AO20" s="15" t="str">
        <f ca="1">IF(OFFSET(rngP_LtrLgl,MATCH(Calculations!R20,rngP_Code,0),0)="X","rngLL","rngNA")</f>
        <v>rngNA</v>
      </c>
      <c r="AP20" s="15" t="str">
        <f ca="1">IF(OFFSET(rngP_LtrLgl,MATCH(Calculations!R20,rngP_Code,0),0)="X","rngAB","rngNA")</f>
        <v>rngNA</v>
      </c>
      <c r="AQ20" s="15">
        <f ca="1">IF(OFFSET(rngP_Multi,MATCH(Calculations!R20,rngP_Code,0),0)="X",100,1)</f>
        <v>100</v>
      </c>
      <c r="AT20" s="268" t="str">
        <f t="shared" ca="1" si="2"/>
        <v>TB4DM</v>
      </c>
      <c r="AU20" s="270">
        <f ca="1">VLOOKUP(AT20,Pricing!$H$6:$Z$979,18,FALSE)</f>
        <v>399.92000000000007</v>
      </c>
      <c r="AV20" s="270">
        <f ca="1">SUM(SUMIF(AU$17:AU20,{"&lt;0","&gt;0"}))</f>
        <v>769.53000000000009</v>
      </c>
    </row>
    <row r="21" spans="1:48" ht="18" customHeight="1" x14ac:dyDescent="0.25">
      <c r="A21" s="17"/>
      <c r="B21" s="287">
        <v>1.05</v>
      </c>
      <c r="C21" s="178" t="s">
        <v>181</v>
      </c>
      <c r="D21" s="280"/>
      <c r="E21" s="279"/>
      <c r="F21" s="180"/>
      <c r="G21" s="43" t="s">
        <v>181</v>
      </c>
      <c r="H21" s="238" t="s">
        <v>255</v>
      </c>
      <c r="I21" s="280" t="s">
        <v>4</v>
      </c>
      <c r="J21" s="277">
        <v>100</v>
      </c>
      <c r="K21" s="277" t="s">
        <v>315</v>
      </c>
      <c r="L21" s="203">
        <v>1</v>
      </c>
      <c r="M21" s="272" t="str">
        <f ca="1">Calculations!R21</f>
        <v>F1DD</v>
      </c>
      <c r="N21" s="277" t="s">
        <v>267</v>
      </c>
      <c r="O21" s="277" t="s">
        <v>8</v>
      </c>
      <c r="P21" s="277"/>
      <c r="Q21" s="277"/>
      <c r="R21" s="571">
        <v>3</v>
      </c>
      <c r="S21" s="571"/>
      <c r="T21" s="280"/>
      <c r="U21" s="277" t="s">
        <v>7</v>
      </c>
      <c r="V21" s="280"/>
      <c r="W21" s="558"/>
      <c r="X21" s="558"/>
      <c r="Y21" s="559"/>
      <c r="Z21" s="17" t="str">
        <f t="shared" ca="1" si="0"/>
        <v/>
      </c>
      <c r="AA21" s="2" t="str">
        <f ca="1">IF(UPPER(Calculations!T21)="X","",Calculations!T21)</f>
        <v>MP</v>
      </c>
      <c r="AB21" s="2" t="str">
        <f ca="1">IF(UPPER(Calculations!U21)="X","",Calculations!U21)</f>
        <v>DM</v>
      </c>
      <c r="AC21" s="2" t="str">
        <f ca="1">IF(UPPER(Calculations!V21)="X","",Calculations!V21)</f>
        <v/>
      </c>
      <c r="AD21" s="144" t="str">
        <f ca="1">IF(UPPER(Calculations!W21)="X","",Calculations!W21)</f>
        <v/>
      </c>
      <c r="AE21" s="2" t="str">
        <f ca="1">IF(UPPER(Calculations!Z21)="X","",Calculations!Z21)</f>
        <v>FE</v>
      </c>
      <c r="AF21" s="2" t="str">
        <f ca="1">IF(UPPER(Calculations!AA21)="X","",Calculations!AA21)</f>
        <v>SC</v>
      </c>
      <c r="AG21" s="144" t="str">
        <f ca="1">IF(UPPER(Calculations!AB21)="X","",Calculations!AB21)</f>
        <v/>
      </c>
      <c r="AH21" s="336" t="str">
        <f ca="1">IF(OFFSET(rngP_Scoop,MATCH(Calculations!R21,rngP_Code,0),0)="X","rngYesNo","rngNA")</f>
        <v>rngNA</v>
      </c>
      <c r="AI21" s="336" t="str">
        <f ca="1">IF(OFFSET(rngP_Slope,MATCH(Calculations!R21,rngP_Code,0),0)="X","rngYesNo","rngNA")</f>
        <v>rngYesNo</v>
      </c>
      <c r="AJ21" s="336" t="str">
        <f t="shared" ca="1" si="1"/>
        <v>rngPackage</v>
      </c>
      <c r="AK21" s="268" t="str">
        <f t="shared" ref="AK21:AK32" ca="1" si="3">IF(ISBLANK(I21),"",IF(AND(IF(AND(ISBLANK(N21),LEN(CONCATENATE(AA21,AB21,AC21,AD21))&gt;0),FALSE,TRUE),IF(AND(ISBLANK(O21),LEN(CONCATENATE(AE21,AF21,AG21))&gt;0),FALSE,TRUE),IF(AND(ISBLANK(U21),LEN(CONCATENATE(R21,T21))&gt;0),FALSE,TRUE)),"",1))</f>
        <v/>
      </c>
      <c r="AL21" s="15">
        <f ca="1">IF(OFFSET(rngP_Dividers,MATCH(Calculations!R21,rngP_Code,0),0)&gt;0,OFFSET(rngP_Dividers,MATCH(Calculations!R21,rngP_Code,0),0),0)</f>
        <v>99</v>
      </c>
      <c r="AM21" s="15" t="str">
        <f ca="1">IF(OFFSET(rngP_Binning,MATCH(Calculations!R21,rngP_Code,0),0)="X","rngBIN","rngNA")</f>
        <v>rngBIN</v>
      </c>
      <c r="AN21" s="15" t="str">
        <f ca="1">IF(OFFSET(rngP_Binning,MATCH(Calculations!R21,rngP_Code,0),0)="X","rngabboth","rngNA")</f>
        <v>rngabboth</v>
      </c>
      <c r="AO21" s="15" t="str">
        <f ca="1">IF(OFFSET(rngP_LtrLgl,MATCH(Calculations!R21,rngP_Code,0),0)="X","rngLL","rngNA")</f>
        <v>rngNA</v>
      </c>
      <c r="AP21" s="15" t="str">
        <f ca="1">IF(OFFSET(rngP_LtrLgl,MATCH(Calculations!R21,rngP_Code,0),0)="X","rngAB","rngNA")</f>
        <v>rngNA</v>
      </c>
      <c r="AQ21" s="15">
        <f ca="1">IF(OFFSET(rngP_Multi,MATCH(Calculations!R21,rngP_Code,0),0)="X",100,1)</f>
        <v>100</v>
      </c>
      <c r="AT21" s="268" t="str">
        <f t="shared" ca="1" si="2"/>
        <v>F1DD</v>
      </c>
      <c r="AU21" s="270">
        <f ca="1">VLOOKUP(AT21,Pricing!$H$6:$Z$979,18,FALSE)</f>
        <v>352.28000000000003</v>
      </c>
      <c r="AV21" s="270">
        <f ca="1">SUM(SUMIF(AU$17:AU21,{"&lt;0","&gt;0"}))</f>
        <v>1121.8100000000002</v>
      </c>
    </row>
    <row r="22" spans="1:48" ht="18" customHeight="1" x14ac:dyDescent="0.25">
      <c r="A22" s="17"/>
      <c r="B22" s="287">
        <v>1.06</v>
      </c>
      <c r="C22" s="178" t="s">
        <v>181</v>
      </c>
      <c r="D22" s="280"/>
      <c r="E22" s="279"/>
      <c r="F22" s="180"/>
      <c r="G22" s="43" t="s">
        <v>181</v>
      </c>
      <c r="H22" s="239" t="s">
        <v>254</v>
      </c>
      <c r="I22" s="281" t="s">
        <v>11</v>
      </c>
      <c r="J22" s="240">
        <v>500</v>
      </c>
      <c r="K22" s="240" t="s">
        <v>331</v>
      </c>
      <c r="L22" s="241">
        <v>1</v>
      </c>
      <c r="M22" s="272" t="str">
        <f ca="1">Calculations!R22</f>
        <v>BC2DW</v>
      </c>
      <c r="N22" s="240" t="s">
        <v>269</v>
      </c>
      <c r="O22" s="240" t="s">
        <v>8</v>
      </c>
      <c r="P22" s="240"/>
      <c r="Q22" s="240"/>
      <c r="R22" s="641"/>
      <c r="S22" s="641"/>
      <c r="T22" s="281"/>
      <c r="U22" s="240"/>
      <c r="V22" s="281"/>
      <c r="W22" s="619"/>
      <c r="X22" s="619"/>
      <c r="Y22" s="620"/>
      <c r="Z22" s="17" t="str">
        <f t="shared" ca="1" si="0"/>
        <v/>
      </c>
      <c r="AA22" s="2" t="str">
        <f ca="1">IF(UPPER(Calculations!T22)="X","",Calculations!T22)</f>
        <v>WM</v>
      </c>
      <c r="AB22" s="2" t="str">
        <f ca="1">IF(UPPER(Calculations!U22)="X","",Calculations!U22)</f>
        <v/>
      </c>
      <c r="AC22" s="2" t="str">
        <f ca="1">IF(UPPER(Calculations!V22)="X","",Calculations!V22)</f>
        <v/>
      </c>
      <c r="AD22" s="144" t="str">
        <f ca="1">IF(UPPER(Calculations!W22)="X","",Calculations!W22)</f>
        <v/>
      </c>
      <c r="AE22" s="2" t="str">
        <f ca="1">IF(UPPER(Calculations!Z22)="X","",Calculations!Z22)</f>
        <v>FE</v>
      </c>
      <c r="AF22" s="2" t="str">
        <f ca="1">IF(UPPER(Calculations!AA22)="X","",Calculations!AA22)</f>
        <v/>
      </c>
      <c r="AG22" s="144" t="str">
        <f ca="1">IF(UPPER(Calculations!AB22)="X","",Calculations!AB22)</f>
        <v/>
      </c>
      <c r="AH22" s="336" t="str">
        <f ca="1">IF(OFFSET(rngP_Scoop,MATCH(Calculations!R22,rngP_Code,0),0)="X","rngYesNo","rngNA")</f>
        <v>rngNA</v>
      </c>
      <c r="AI22" s="336" t="str">
        <f ca="1">IF(OFFSET(rngP_Slope,MATCH(Calculations!R22,rngP_Code,0),0)="X","rngYesNo","rngNA")</f>
        <v>rngYesNo</v>
      </c>
      <c r="AJ22" s="336" t="str">
        <f t="shared" ca="1" si="1"/>
        <v>rngPackage</v>
      </c>
      <c r="AK22" s="268" t="str">
        <f t="shared" ca="1" si="3"/>
        <v/>
      </c>
      <c r="AL22" s="15">
        <f ca="1">IF(OFFSET(rngP_Dividers,MATCH(Calculations!R22,rngP_Code,0),0)&gt;0,OFFSET(rngP_Dividers,MATCH(Calculations!R22,rngP_Code,0),0),0)</f>
        <v>99</v>
      </c>
      <c r="AM22" s="15" t="str">
        <f ca="1">IF(OFFSET(rngP_Binning,MATCH(Calculations!R22,rngP_Code,0),0)="X","rngBIN","rngNA")</f>
        <v>rngBIN</v>
      </c>
      <c r="AN22" s="15" t="str">
        <f ca="1">IF(OFFSET(rngP_Binning,MATCH(Calculations!R22,rngP_Code,0),0)="X","rngabboth","rngNA")</f>
        <v>rngabboth</v>
      </c>
      <c r="AO22" s="15" t="str">
        <f ca="1">IF(OFFSET(rngP_LtrLgl,MATCH(Calculations!R22,rngP_Code,0),0)="X","rngLL","rngNA")</f>
        <v>rngNA</v>
      </c>
      <c r="AP22" s="15" t="str">
        <f ca="1">IF(OFFSET(rngP_LtrLgl,MATCH(Calculations!R22,rngP_Code,0),0)="X","rngAB","rngNA")</f>
        <v>rngNA</v>
      </c>
      <c r="AQ22" s="15">
        <f ca="1">IF(OFFSET(rngP_Multi,MATCH(Calculations!R22,rngP_Code,0),0)="X",100,1)</f>
        <v>100</v>
      </c>
      <c r="AT22" s="268" t="str">
        <f t="shared" ca="1" si="2"/>
        <v>BC2DW</v>
      </c>
      <c r="AU22" s="270">
        <f ca="1">VLOOKUP(AT22,Pricing!$H$6:$Z$979,18,FALSE)</f>
        <v>266.75000000000006</v>
      </c>
      <c r="AV22" s="270">
        <f ca="1">SUM(SUMIF(AU$17:AU22,{"&lt;0","&gt;0"}))</f>
        <v>1388.5600000000002</v>
      </c>
    </row>
    <row r="23" spans="1:48" ht="18" customHeight="1" x14ac:dyDescent="0.25">
      <c r="A23" s="17"/>
      <c r="B23" s="287">
        <v>1.07</v>
      </c>
      <c r="C23" s="178" t="s">
        <v>181</v>
      </c>
      <c r="D23" s="280"/>
      <c r="E23" s="279"/>
      <c r="F23" s="180"/>
      <c r="G23" s="43" t="s">
        <v>181</v>
      </c>
      <c r="H23" s="238" t="s">
        <v>16</v>
      </c>
      <c r="I23" s="280" t="s">
        <v>10</v>
      </c>
      <c r="J23" s="277">
        <v>100</v>
      </c>
      <c r="K23" s="361" t="s">
        <v>331</v>
      </c>
      <c r="L23" s="203">
        <v>1</v>
      </c>
      <c r="M23" s="272" t="str">
        <f ca="1">Calculations!R23</f>
        <v>RI1DW</v>
      </c>
      <c r="N23" s="361" t="s">
        <v>269</v>
      </c>
      <c r="O23" s="277"/>
      <c r="P23" s="277"/>
      <c r="Q23" s="277"/>
      <c r="R23" s="571"/>
      <c r="S23" s="571"/>
      <c r="T23" s="280"/>
      <c r="U23" s="277"/>
      <c r="V23" s="280"/>
      <c r="W23" s="558"/>
      <c r="X23" s="558"/>
      <c r="Y23" s="559"/>
      <c r="Z23" s="17" t="str">
        <f t="shared" ca="1" si="0"/>
        <v/>
      </c>
      <c r="AA23" s="2" t="str">
        <f ca="1">IF(UPPER(Calculations!T23)="X","",Calculations!T23)</f>
        <v>WM</v>
      </c>
      <c r="AB23" s="2" t="str">
        <f ca="1">IF(UPPER(Calculations!U23)="X","",Calculations!U23)</f>
        <v/>
      </c>
      <c r="AC23" s="2" t="str">
        <f ca="1">IF(UPPER(Calculations!V23)="X","",Calculations!V23)</f>
        <v/>
      </c>
      <c r="AD23" s="144" t="str">
        <f ca="1">IF(UPPER(Calculations!W23)="X","",Calculations!W23)</f>
        <v/>
      </c>
      <c r="AE23" s="2" t="str">
        <f ca="1">IF(UPPER(Calculations!Z23)="X","",Calculations!Z23)</f>
        <v/>
      </c>
      <c r="AF23" s="2" t="str">
        <f ca="1">IF(UPPER(Calculations!AA23)="X","",Calculations!AA23)</f>
        <v/>
      </c>
      <c r="AG23" s="144" t="str">
        <f ca="1">IF(UPPER(Calculations!AB23)="X","",Calculations!AB23)</f>
        <v/>
      </c>
      <c r="AH23" s="336" t="str">
        <f ca="1">IF(OFFSET(rngP_Scoop,MATCH(Calculations!R23,rngP_Code,0),0)="X","rngYesNo","rngNA")</f>
        <v>rngNA</v>
      </c>
      <c r="AI23" s="336" t="str">
        <f ca="1">IF(OFFSET(rngP_Slope,MATCH(Calculations!R23,rngP_Code,0),0)="X","rngYesNo","rngNA")</f>
        <v>rngYesNo</v>
      </c>
      <c r="AJ23" s="336" t="str">
        <f t="shared" ca="1" si="1"/>
        <v>rngPackage</v>
      </c>
      <c r="AK23" s="268" t="str">
        <f t="shared" ca="1" si="3"/>
        <v/>
      </c>
      <c r="AL23" s="15">
        <f ca="1">IF(OFFSET(rngP_Dividers,MATCH(Calculations!R23,rngP_Code,0),0)&gt;0,OFFSET(rngP_Dividers,MATCH(Calculations!R23,rngP_Code,0),0),0)</f>
        <v>99</v>
      </c>
      <c r="AM23" s="15" t="str">
        <f ca="1">IF(OFFSET(rngP_Binning,MATCH(Calculations!R23,rngP_Code,0),0)="X","rngBIN","rngNA")</f>
        <v>rngBIN</v>
      </c>
      <c r="AN23" s="15" t="str">
        <f ca="1">IF(OFFSET(rngP_Binning,MATCH(Calculations!R23,rngP_Code,0),0)="X","rngabboth","rngNA")</f>
        <v>rngabboth</v>
      </c>
      <c r="AO23" s="15" t="str">
        <f ca="1">IF(OFFSET(rngP_LtrLgl,MATCH(Calculations!R23,rngP_Code,0),0)="X","rngLL","rngNA")</f>
        <v>rngNA</v>
      </c>
      <c r="AP23" s="15" t="str">
        <f ca="1">IF(OFFSET(rngP_LtrLgl,MATCH(Calculations!R23,rngP_Code,0),0)="X","rngAB","rngNA")</f>
        <v>rngNA</v>
      </c>
      <c r="AQ23" s="15">
        <f ca="1">IF(OFFSET(rngP_Multi,MATCH(Calculations!R23,rngP_Code,0),0)="X",100,1)</f>
        <v>100</v>
      </c>
      <c r="AT23" s="268" t="str">
        <f t="shared" ca="1" si="2"/>
        <v>RI1DW</v>
      </c>
      <c r="AU23" s="270">
        <f ca="1">VLOOKUP(AT23,Pricing!$H$6:$Z$979,18,FALSE)</f>
        <v>155.29</v>
      </c>
      <c r="AV23" s="270">
        <f ca="1">SUM(SUMIF(AU$17:AU23,{"&lt;0","&gt;0"}))</f>
        <v>1543.8500000000001</v>
      </c>
    </row>
    <row r="24" spans="1:48" ht="18" customHeight="1" x14ac:dyDescent="0.25">
      <c r="A24" s="17"/>
      <c r="B24" s="311">
        <v>1.08</v>
      </c>
      <c r="C24" s="178" t="s">
        <v>181</v>
      </c>
      <c r="D24" s="280"/>
      <c r="E24" s="279"/>
      <c r="F24" s="180"/>
      <c r="G24" s="42" t="s">
        <v>181</v>
      </c>
      <c r="H24" s="237" t="s">
        <v>284</v>
      </c>
      <c r="I24" s="360" t="s">
        <v>285</v>
      </c>
      <c r="J24" s="264">
        <v>200</v>
      </c>
      <c r="K24" s="264" t="s">
        <v>331</v>
      </c>
      <c r="L24" s="198">
        <v>1</v>
      </c>
      <c r="M24" s="272" t="str">
        <f ca="1">Calculations!R24</f>
        <v>RIF1DW</v>
      </c>
      <c r="N24" s="264" t="s">
        <v>269</v>
      </c>
      <c r="O24" s="264"/>
      <c r="P24" s="264"/>
      <c r="Q24" s="264"/>
      <c r="R24" s="570"/>
      <c r="S24" s="571"/>
      <c r="T24" s="279"/>
      <c r="U24" s="264"/>
      <c r="V24" s="279"/>
      <c r="W24" s="621"/>
      <c r="X24" s="621"/>
      <c r="Y24" s="622"/>
      <c r="Z24" s="17" t="str">
        <f t="shared" ca="1" si="0"/>
        <v/>
      </c>
      <c r="AA24" s="2" t="str">
        <f ca="1">IF(UPPER(Calculations!T24)="X","",Calculations!T24)</f>
        <v>WM</v>
      </c>
      <c r="AB24" s="2" t="str">
        <f ca="1">IF(UPPER(Calculations!U24)="X","",Calculations!U24)</f>
        <v/>
      </c>
      <c r="AC24" s="2" t="str">
        <f ca="1">IF(UPPER(Calculations!V24)="X","",Calculations!V24)</f>
        <v/>
      </c>
      <c r="AD24" s="144" t="str">
        <f ca="1">IF(UPPER(Calculations!W24)="X","",Calculations!W24)</f>
        <v/>
      </c>
      <c r="AE24" s="2" t="str">
        <f ca="1">IF(UPPER(Calculations!Z24)="X","",Calculations!Z24)</f>
        <v/>
      </c>
      <c r="AF24" s="2" t="str">
        <f ca="1">IF(UPPER(Calculations!AA24)="X","",Calculations!AA24)</f>
        <v/>
      </c>
      <c r="AG24" s="144" t="str">
        <f ca="1">IF(UPPER(Calculations!AB24)="X","",Calculations!AB24)</f>
        <v/>
      </c>
      <c r="AH24" s="336" t="str">
        <f ca="1">IF(OFFSET(rngP_Scoop,MATCH(Calculations!R24,rngP_Code,0),0)="X","rngYesNo","rngNA")</f>
        <v>rngNA</v>
      </c>
      <c r="AI24" s="336" t="str">
        <f ca="1">IF(OFFSET(rngP_Slope,MATCH(Calculations!R24,rngP_Code,0),0)="X","rngYesNo","rngNA")</f>
        <v>rngYesNo</v>
      </c>
      <c r="AJ24" s="336" t="str">
        <f t="shared" ca="1" si="1"/>
        <v>rngPackage</v>
      </c>
      <c r="AK24" s="268" t="str">
        <f t="shared" ca="1" si="3"/>
        <v/>
      </c>
      <c r="AL24" s="15">
        <f ca="1">IF(OFFSET(rngP_Dividers,MATCH(Calculations!R24,rngP_Code,0),0)&gt;0,OFFSET(rngP_Dividers,MATCH(Calculations!R24,rngP_Code,0),0),0)</f>
        <v>99</v>
      </c>
      <c r="AM24" s="15" t="str">
        <f ca="1">IF(OFFSET(rngP_Binning,MATCH(Calculations!R24,rngP_Code,0),0)="X","rngBIN","rngNA")</f>
        <v>rngBIN</v>
      </c>
      <c r="AN24" s="15" t="str">
        <f ca="1">IF(OFFSET(rngP_Binning,MATCH(Calculations!R24,rngP_Code,0),0)="X","rngabboth","rngNA")</f>
        <v>rngabboth</v>
      </c>
      <c r="AO24" s="15" t="str">
        <f ca="1">IF(OFFSET(rngP_LtrLgl,MATCH(Calculations!R24,rngP_Code,0),0)="X","rngLL","rngNA")</f>
        <v>rngNA</v>
      </c>
      <c r="AP24" s="15" t="str">
        <f ca="1">IF(OFFSET(rngP_LtrLgl,MATCH(Calculations!R24,rngP_Code,0),0)="X","rngAB","rngNA")</f>
        <v>rngNA</v>
      </c>
      <c r="AQ24" s="15">
        <f ca="1">IF(OFFSET(rngP_Multi,MATCH(Calculations!R24,rngP_Code,0),0)="X",100,1)</f>
        <v>100</v>
      </c>
      <c r="AT24" s="268" t="str">
        <f t="shared" ca="1" si="2"/>
        <v>RIF1DW</v>
      </c>
      <c r="AU24" s="270">
        <f ca="1">VLOOKUP(AT24,Pricing!$H$6:$Z$979,18,FALSE)</f>
        <v>177.87</v>
      </c>
      <c r="AV24" s="270">
        <f ca="1">SUM(SUMIF(AU$17:AU24,{"&lt;0","&gt;0"}))</f>
        <v>1721.7200000000003</v>
      </c>
    </row>
    <row r="25" spans="1:48" ht="18" customHeight="1" x14ac:dyDescent="0.25">
      <c r="A25" s="17"/>
      <c r="B25" s="287">
        <v>1.0900000000000001</v>
      </c>
      <c r="C25" s="178" t="s">
        <v>181</v>
      </c>
      <c r="D25" s="280"/>
      <c r="E25" s="279"/>
      <c r="F25" s="180" t="s">
        <v>181</v>
      </c>
      <c r="G25" s="43" t="s">
        <v>181</v>
      </c>
      <c r="H25" s="238" t="s">
        <v>256</v>
      </c>
      <c r="I25" s="280" t="s">
        <v>13</v>
      </c>
      <c r="J25" s="277">
        <v>700</v>
      </c>
      <c r="K25" s="277" t="s">
        <v>313</v>
      </c>
      <c r="L25" s="203">
        <v>1</v>
      </c>
      <c r="M25" s="272" t="str">
        <f ca="1">Calculations!R25</f>
        <v>DB3DL</v>
      </c>
      <c r="N25" s="277" t="s">
        <v>267</v>
      </c>
      <c r="O25" s="277" t="s">
        <v>8</v>
      </c>
      <c r="P25" s="277"/>
      <c r="Q25" s="277"/>
      <c r="R25" s="571">
        <v>5</v>
      </c>
      <c r="S25" s="571"/>
      <c r="T25" s="280"/>
      <c r="U25" s="277" t="s">
        <v>50</v>
      </c>
      <c r="V25" s="280"/>
      <c r="W25" s="558"/>
      <c r="X25" s="558"/>
      <c r="Y25" s="559"/>
      <c r="Z25" s="17" t="str">
        <f t="shared" ca="1" si="0"/>
        <v/>
      </c>
      <c r="AA25" s="2" t="str">
        <f ca="1">IF(UPPER(Calculations!T25)="X","",Calculations!T25)</f>
        <v>BM</v>
      </c>
      <c r="AB25" s="2" t="str">
        <f ca="1">IF(UPPER(Calculations!U25)="X","",Calculations!U25)</f>
        <v>WM</v>
      </c>
      <c r="AC25" s="2" t="str">
        <f ca="1">IF(UPPER(Calculations!V25)="X","",Calculations!V25)</f>
        <v>MP</v>
      </c>
      <c r="AD25" s="144" t="str">
        <f ca="1">IF(UPPER(Calculations!W25)="X","",Calculations!W25)</f>
        <v/>
      </c>
      <c r="AE25" s="2" t="str">
        <f ca="1">IF(UPPER(Calculations!Z25)="X","",Calculations!Z25)</f>
        <v>FE</v>
      </c>
      <c r="AF25" s="2" t="str">
        <f ca="1">IF(UPPER(Calculations!AA25)="X","",Calculations!AA25)</f>
        <v>SC</v>
      </c>
      <c r="AG25" s="144" t="str">
        <f ca="1">IF(UPPER(Calculations!AB25)="X","",Calculations!AB25)</f>
        <v>UM</v>
      </c>
      <c r="AH25" s="336" t="str">
        <f ca="1">IF(OFFSET(rngP_Scoop,MATCH(Calculations!R25,rngP_Code,0),0)="X","rngYesNo","rngNA")</f>
        <v>rngYesNo</v>
      </c>
      <c r="AI25" s="336" t="str">
        <f ca="1">IF(OFFSET(rngP_Slope,MATCH(Calculations!R25,rngP_Code,0),0)="X","rngYesNo","rngNA")</f>
        <v>rngYesNo</v>
      </c>
      <c r="AJ25" s="336" t="str">
        <f t="shared" ca="1" si="1"/>
        <v>rngPackage</v>
      </c>
      <c r="AK25" s="268" t="str">
        <f t="shared" ca="1" si="3"/>
        <v/>
      </c>
      <c r="AL25" s="15">
        <f ca="1">IF(OFFSET(rngP_Dividers,MATCH(Calculations!R25,rngP_Code,0),0)&gt;0,OFFSET(rngP_Dividers,MATCH(Calculations!R25,rngP_Code,0),0),0)</f>
        <v>99</v>
      </c>
      <c r="AM25" s="15" t="str">
        <f ca="1">IF(OFFSET(rngP_Binning,MATCH(Calculations!R25,rngP_Code,0),0)="X","rngBIN","rngNA")</f>
        <v>rngBIN</v>
      </c>
      <c r="AN25" s="15" t="str">
        <f ca="1">IF(OFFSET(rngP_Binning,MATCH(Calculations!R25,rngP_Code,0),0)="X","rngabboth","rngNA")</f>
        <v>rngabboth</v>
      </c>
      <c r="AO25" s="15" t="str">
        <f ca="1">IF(OFFSET(rngP_LtrLgl,MATCH(Calculations!R25,rngP_Code,0),0)="X","rngLL","rngNA")</f>
        <v>rngNA</v>
      </c>
      <c r="AP25" s="15" t="str">
        <f ca="1">IF(OFFSET(rngP_LtrLgl,MATCH(Calculations!R25,rngP_Code,0),0)="X","rngAB","rngNA")</f>
        <v>rngNA</v>
      </c>
      <c r="AQ25" s="15">
        <f ca="1">IF(OFFSET(rngP_Multi,MATCH(Calculations!R25,rngP_Code,0),0)="X",100,1)</f>
        <v>100</v>
      </c>
      <c r="AT25" s="268" t="str">
        <f t="shared" ca="1" si="2"/>
        <v>DB3DL</v>
      </c>
      <c r="AU25" s="270">
        <f ca="1">VLOOKUP(AT25,Pricing!$H$6:$Z$979,18,FALSE)</f>
        <v>431.68000000000006</v>
      </c>
      <c r="AV25" s="270">
        <f ca="1">SUM(SUMIF(AU$17:AU25,{"&lt;0","&gt;0"}))</f>
        <v>2153.4000000000005</v>
      </c>
    </row>
    <row r="26" spans="1:48" ht="18" customHeight="1" x14ac:dyDescent="0.25">
      <c r="A26" s="17"/>
      <c r="B26" s="311">
        <v>1.1000000000000001</v>
      </c>
      <c r="C26" s="178" t="s">
        <v>181</v>
      </c>
      <c r="D26" s="280"/>
      <c r="E26" s="279"/>
      <c r="F26" s="180"/>
      <c r="G26" s="42" t="s">
        <v>181</v>
      </c>
      <c r="H26" s="237" t="s">
        <v>363</v>
      </c>
      <c r="I26" s="279" t="s">
        <v>351</v>
      </c>
      <c r="J26" s="264">
        <v>900</v>
      </c>
      <c r="K26" s="264" t="s">
        <v>315</v>
      </c>
      <c r="L26" s="198">
        <v>1</v>
      </c>
      <c r="M26" s="272" t="str">
        <f ca="1">Calculations!R26</f>
        <v>DHBC4DD</v>
      </c>
      <c r="N26" s="264" t="s">
        <v>311</v>
      </c>
      <c r="O26" s="264" t="s">
        <v>8</v>
      </c>
      <c r="P26" s="264"/>
      <c r="Q26" s="264"/>
      <c r="R26" s="570"/>
      <c r="S26" s="571"/>
      <c r="T26" s="279"/>
      <c r="U26" s="264"/>
      <c r="V26" s="279"/>
      <c r="W26" s="621"/>
      <c r="X26" s="621"/>
      <c r="Y26" s="622"/>
      <c r="Z26" s="17" t="str">
        <f t="shared" ca="1" si="0"/>
        <v/>
      </c>
      <c r="AA26" s="2" t="str">
        <f ca="1">IF(UPPER(Calculations!T26)="X","",Calculations!T26)</f>
        <v>MP</v>
      </c>
      <c r="AB26" s="2" t="str">
        <f ca="1">IF(UPPER(Calculations!U26)="X","",Calculations!U26)</f>
        <v>DM</v>
      </c>
      <c r="AC26" s="2" t="str">
        <f ca="1">IF(UPPER(Calculations!V26)="X","",Calculations!V26)</f>
        <v/>
      </c>
      <c r="AD26" s="144" t="str">
        <f ca="1">IF(UPPER(Calculations!W26)="X","",Calculations!W26)</f>
        <v/>
      </c>
      <c r="AE26" s="2" t="str">
        <f ca="1">IF(UPPER(Calculations!Z26)="X","",Calculations!Z26)</f>
        <v>FE</v>
      </c>
      <c r="AF26" s="2" t="str">
        <f ca="1">IF(UPPER(Calculations!AA26)="X","",Calculations!AA26)</f>
        <v/>
      </c>
      <c r="AG26" s="144" t="str">
        <f ca="1">IF(UPPER(Calculations!AB26)="X","",Calculations!AB26)</f>
        <v/>
      </c>
      <c r="AH26" s="336" t="str">
        <f ca="1">IF(OFFSET(rngP_Scoop,MATCH(Calculations!R26,rngP_Code,0),0)="X","rngYesNo","rngNA")</f>
        <v>rngNA</v>
      </c>
      <c r="AI26" s="336" t="str">
        <f ca="1">IF(OFFSET(rngP_Slope,MATCH(Calculations!R26,rngP_Code,0),0)="X","rngYesNo","rngNA")</f>
        <v>rngYesNo</v>
      </c>
      <c r="AJ26" s="336" t="str">
        <f t="shared" ca="1" si="1"/>
        <v>rngPackage</v>
      </c>
      <c r="AK26" s="268" t="str">
        <f t="shared" ca="1" si="3"/>
        <v/>
      </c>
      <c r="AL26" s="15">
        <f ca="1">IF(OFFSET(rngP_Dividers,MATCH(Calculations!R26,rngP_Code,0),0)&gt;0,OFFSET(rngP_Dividers,MATCH(Calculations!R26,rngP_Code,0),0),0)</f>
        <v>99</v>
      </c>
      <c r="AM26" s="15" t="str">
        <f ca="1">IF(OFFSET(rngP_Binning,MATCH(Calculations!R26,rngP_Code,0),0)="X","rngBIN","rngNA")</f>
        <v>rngBIN</v>
      </c>
      <c r="AN26" s="15" t="str">
        <f ca="1">IF(OFFSET(rngP_Binning,MATCH(Calculations!R26,rngP_Code,0),0)="X","rngabboth","rngNA")</f>
        <v>rngabboth</v>
      </c>
      <c r="AO26" s="15" t="str">
        <f ca="1">IF(OFFSET(rngP_LtrLgl,MATCH(Calculations!R26,rngP_Code,0),0)="X","rngLL","rngNA")</f>
        <v>rngNA</v>
      </c>
      <c r="AP26" s="15" t="str">
        <f ca="1">IF(OFFSET(rngP_LtrLgl,MATCH(Calculations!R26,rngP_Code,0),0)="X","rngAB","rngNA")</f>
        <v>rngNA</v>
      </c>
      <c r="AQ26" s="15">
        <f ca="1">IF(OFFSET(rngP_Multi,MATCH(Calculations!R26,rngP_Code,0),0)="X",100,1)</f>
        <v>100</v>
      </c>
      <c r="AT26" s="268" t="str">
        <f t="shared" ca="1" si="2"/>
        <v>DHBC4DD</v>
      </c>
      <c r="AU26" s="270">
        <f ca="1">VLOOKUP(AT26,Pricing!$H$6:$Z$979,18,FALSE)</f>
        <v>332.49000000000007</v>
      </c>
      <c r="AV26" s="270">
        <f ca="1">SUM(SUMIF(AU$17:AU26,{"&lt;0","&gt;0"}))</f>
        <v>2485.8900000000008</v>
      </c>
    </row>
    <row r="27" spans="1:48" ht="18" customHeight="1" x14ac:dyDescent="0.25">
      <c r="A27" s="17"/>
      <c r="B27" s="287">
        <v>1.1100000000000001</v>
      </c>
      <c r="C27" s="178" t="s">
        <v>181</v>
      </c>
      <c r="D27" s="280"/>
      <c r="E27" s="279"/>
      <c r="F27" s="180"/>
      <c r="G27" s="43" t="s">
        <v>181</v>
      </c>
      <c r="H27" s="238" t="s">
        <v>304</v>
      </c>
      <c r="I27" s="280" t="s">
        <v>227</v>
      </c>
      <c r="J27" s="277"/>
      <c r="K27" s="277"/>
      <c r="L27" s="203">
        <v>1</v>
      </c>
      <c r="M27" s="272" t="str">
        <f ca="1">Calculations!R27</f>
        <v>EL</v>
      </c>
      <c r="N27" s="277"/>
      <c r="O27" s="277"/>
      <c r="P27" s="277"/>
      <c r="Q27" s="277"/>
      <c r="R27" s="571"/>
      <c r="S27" s="571"/>
      <c r="T27" s="280"/>
      <c r="U27" s="277"/>
      <c r="V27" s="280"/>
      <c r="W27" s="558"/>
      <c r="X27" s="558"/>
      <c r="Y27" s="559"/>
      <c r="Z27" s="17" t="str">
        <f t="shared" ca="1" si="0"/>
        <v/>
      </c>
      <c r="AA27" s="2" t="str">
        <f ca="1">IF(UPPER(Calculations!T27)="X","",Calculations!T27)</f>
        <v/>
      </c>
      <c r="AB27" s="2" t="str">
        <f ca="1">IF(UPPER(Calculations!U27)="X","",Calculations!U27)</f>
        <v/>
      </c>
      <c r="AC27" s="2" t="str">
        <f ca="1">IF(UPPER(Calculations!V27)="X","",Calculations!V27)</f>
        <v/>
      </c>
      <c r="AD27" s="144" t="str">
        <f ca="1">IF(UPPER(Calculations!W27)="X","",Calculations!W27)</f>
        <v/>
      </c>
      <c r="AE27" s="2" t="str">
        <f ca="1">IF(UPPER(Calculations!Z27)="X","",Calculations!Z27)</f>
        <v/>
      </c>
      <c r="AF27" s="2" t="str">
        <f ca="1">IF(UPPER(Calculations!AA27)="X","",Calculations!AA27)</f>
        <v/>
      </c>
      <c r="AG27" s="144" t="str">
        <f ca="1">IF(UPPER(Calculations!AB27)="X","",Calculations!AB27)</f>
        <v/>
      </c>
      <c r="AH27" s="336" t="str">
        <f ca="1">IF(OFFSET(rngP_Scoop,MATCH(Calculations!R27,rngP_Code,0),0)="X","rngYesNo","rngNA")</f>
        <v>rngNA</v>
      </c>
      <c r="AI27" s="336" t="str">
        <f ca="1">IF(OFFSET(rngP_Slope,MATCH(Calculations!R27,rngP_Code,0),0)="X","rngYesNo","rngNA")</f>
        <v>rngNA</v>
      </c>
      <c r="AJ27" s="336" t="e">
        <f t="shared" ca="1" si="1"/>
        <v>#N/A</v>
      </c>
      <c r="AK27" s="268" t="str">
        <f t="shared" ca="1" si="3"/>
        <v/>
      </c>
      <c r="AL27" s="15">
        <f ca="1">IF(OFFSET(rngP_Dividers,MATCH(Calculations!R27,rngP_Code,0),0)&gt;0,OFFSET(rngP_Dividers,MATCH(Calculations!R27,rngP_Code,0),0),0)</f>
        <v>0</v>
      </c>
      <c r="AM27" s="15" t="str">
        <f ca="1">IF(OFFSET(rngP_Binning,MATCH(Calculations!R27,rngP_Code,0),0)="X","rngBIN","rngNA")</f>
        <v>rngNA</v>
      </c>
      <c r="AN27" s="15" t="str">
        <f ca="1">IF(OFFSET(rngP_Binning,MATCH(Calculations!R27,rngP_Code,0),0)="X","rngabboth","rngNA")</f>
        <v>rngNA</v>
      </c>
      <c r="AO27" s="15" t="str">
        <f ca="1">IF(OFFSET(rngP_LtrLgl,MATCH(Calculations!R27,rngP_Code,0),0)="X","rngLL","rngNA")</f>
        <v>rngNA</v>
      </c>
      <c r="AP27" s="15" t="str">
        <f ca="1">IF(OFFSET(rngP_LtrLgl,MATCH(Calculations!R27,rngP_Code,0),0)="X","rngAB","rngNA")</f>
        <v>rngNA</v>
      </c>
      <c r="AQ27" s="15">
        <f ca="1">IF(OFFSET(rngP_Multi,MATCH(Calculations!R27,rngP_Code,0),0)="X",100,1)</f>
        <v>100</v>
      </c>
      <c r="AT27" s="268" t="str">
        <f t="shared" ca="1" si="2"/>
        <v>EL</v>
      </c>
      <c r="AU27" s="270">
        <f ca="1">VLOOKUP(AT27,Pricing!$H$6:$Z$979,18,FALSE)</f>
        <v>57.75</v>
      </c>
      <c r="AV27" s="270">
        <f ca="1">SUM(SUMIF(AU$17:AU27,{"&lt;0","&gt;0"}))</f>
        <v>2543.6400000000008</v>
      </c>
    </row>
    <row r="28" spans="1:48" ht="18" customHeight="1" x14ac:dyDescent="0.25">
      <c r="A28" s="17"/>
      <c r="B28" s="311">
        <v>1.1200000000000001</v>
      </c>
      <c r="C28" s="178" t="s">
        <v>181</v>
      </c>
      <c r="D28" s="280"/>
      <c r="E28" s="279"/>
      <c r="F28" s="180"/>
      <c r="G28" s="42" t="s">
        <v>181</v>
      </c>
      <c r="H28" s="237" t="s">
        <v>1342</v>
      </c>
      <c r="I28" s="369" t="s">
        <v>1227</v>
      </c>
      <c r="J28" s="264">
        <v>500</v>
      </c>
      <c r="K28" s="264" t="s">
        <v>314</v>
      </c>
      <c r="L28" s="198">
        <v>1</v>
      </c>
      <c r="M28" s="272" t="str">
        <f ca="1">Calculations!R28</f>
        <v>SU2DM</v>
      </c>
      <c r="N28" s="264" t="s">
        <v>1224</v>
      </c>
      <c r="O28" s="264" t="s">
        <v>8</v>
      </c>
      <c r="P28" s="264"/>
      <c r="Q28" s="264"/>
      <c r="R28" s="570"/>
      <c r="S28" s="571"/>
      <c r="T28" s="279"/>
      <c r="U28" s="264"/>
      <c r="V28" s="279"/>
      <c r="W28" s="621"/>
      <c r="X28" s="621"/>
      <c r="Y28" s="622"/>
      <c r="Z28" s="17" t="str">
        <f t="shared" ca="1" si="0"/>
        <v/>
      </c>
      <c r="AA28" s="2" t="str">
        <f ca="1">IF(UPPER(Calculations!T28)="X","",Calculations!T28)</f>
        <v>MP</v>
      </c>
      <c r="AB28" s="2" t="str">
        <f ca="1">IF(UPPER(Calculations!U28)="X","",Calculations!U28)</f>
        <v>MM</v>
      </c>
      <c r="AC28" s="2" t="str">
        <f ca="1">IF(UPPER(Calculations!V28)="X","",Calculations!V28)</f>
        <v/>
      </c>
      <c r="AD28" s="144" t="str">
        <f ca="1">IF(UPPER(Calculations!W28)="X","",Calculations!W28)</f>
        <v/>
      </c>
      <c r="AE28" s="2" t="str">
        <f ca="1">IF(UPPER(Calculations!Z28)="X","",Calculations!Z28)</f>
        <v>FE</v>
      </c>
      <c r="AF28" s="2" t="str">
        <f ca="1">IF(UPPER(Calculations!AA28)="X","",Calculations!AA28)</f>
        <v>SC</v>
      </c>
      <c r="AG28" s="144" t="str">
        <f ca="1">IF(UPPER(Calculations!AB28)="X","",Calculations!AB28)</f>
        <v/>
      </c>
      <c r="AH28" s="336" t="str">
        <f ca="1">IF(OFFSET(rngP_Scoop,MATCH(Calculations!R28,rngP_Code,0),0)="X","rngYesNo","rngNA")</f>
        <v>rngYesNo</v>
      </c>
      <c r="AI28" s="336" t="str">
        <f ca="1">IF(OFFSET(rngP_Slope,MATCH(Calculations!R28,rngP_Code,0),0)="X","rngYesNo","rngNA")</f>
        <v>rngNA</v>
      </c>
      <c r="AJ28" s="336" t="str">
        <f t="shared" ca="1" si="1"/>
        <v>rngPackage</v>
      </c>
      <c r="AK28" s="268" t="str">
        <f t="shared" ca="1" si="3"/>
        <v/>
      </c>
      <c r="AL28" s="15">
        <f ca="1">IF(OFFSET(rngP_Dividers,MATCH(Calculations!R28,rngP_Code,0),0)&gt;0,OFFSET(rngP_Dividers,MATCH(Calculations!R28,rngP_Code,0),0),0)</f>
        <v>99</v>
      </c>
      <c r="AM28" s="15" t="str">
        <f ca="1">IF(OFFSET(rngP_Binning,MATCH(Calculations!R28,rngP_Code,0),0)="X","rngBIN","rngNA")</f>
        <v>rngBIN</v>
      </c>
      <c r="AN28" s="15" t="str">
        <f ca="1">IF(OFFSET(rngP_Binning,MATCH(Calculations!R28,rngP_Code,0),0)="X","rngabboth","rngNA")</f>
        <v>rngabboth</v>
      </c>
      <c r="AO28" s="15" t="str">
        <f ca="1">IF(OFFSET(rngP_LtrLgl,MATCH(Calculations!R28,rngP_Code,0),0)="X","rngLL","rngNA")</f>
        <v>rngNA</v>
      </c>
      <c r="AP28" s="15" t="str">
        <f ca="1">IF(OFFSET(rngP_LtrLgl,MATCH(Calculations!R28,rngP_Code,0),0)="X","rngAB","rngNA")</f>
        <v>rngNA</v>
      </c>
      <c r="AQ28" s="15">
        <f ca="1">IF(OFFSET(rngP_Multi,MATCH(Calculations!R28,rngP_Code,0),0)="X",100,1)</f>
        <v>100</v>
      </c>
      <c r="AT28" s="268" t="str">
        <f t="shared" ca="1" si="2"/>
        <v>SU2DM</v>
      </c>
      <c r="AU28" s="270">
        <f ca="1">VLOOKUP(AT28,Pricing!$H$6:$Z$979,18,FALSE)</f>
        <v>297.87000000000006</v>
      </c>
      <c r="AV28" s="270">
        <f ca="1">SUM(SUMIF(AU$17:AU28,{"&lt;0","&gt;0"}))</f>
        <v>2841.5100000000007</v>
      </c>
    </row>
    <row r="29" spans="1:48" ht="18" customHeight="1" x14ac:dyDescent="0.25">
      <c r="A29" s="17"/>
      <c r="B29" s="287">
        <v>1.1299999999999999</v>
      </c>
      <c r="C29" s="178" t="s">
        <v>181</v>
      </c>
      <c r="D29" s="280"/>
      <c r="E29" s="279"/>
      <c r="F29" s="180"/>
      <c r="G29" s="43" t="s">
        <v>181</v>
      </c>
      <c r="H29" s="238" t="s">
        <v>257</v>
      </c>
      <c r="I29" s="280" t="s">
        <v>12</v>
      </c>
      <c r="J29" s="277">
        <v>255</v>
      </c>
      <c r="K29" s="277"/>
      <c r="L29" s="203">
        <v>1</v>
      </c>
      <c r="M29" s="272" t="str">
        <f ca="1">Calculations!R29</f>
        <v>MG1</v>
      </c>
      <c r="N29" s="277" t="s">
        <v>463</v>
      </c>
      <c r="O29" s="277" t="s">
        <v>246</v>
      </c>
      <c r="P29" s="277"/>
      <c r="Q29" s="277"/>
      <c r="R29" s="571"/>
      <c r="S29" s="571"/>
      <c r="T29" s="280"/>
      <c r="U29" s="277"/>
      <c r="V29" s="280"/>
      <c r="W29" s="558"/>
      <c r="X29" s="558"/>
      <c r="Y29" s="559"/>
      <c r="Z29" s="17" t="str">
        <f t="shared" ca="1" si="0"/>
        <v/>
      </c>
      <c r="AA29" s="2" t="str">
        <f ca="1">IF(UPPER(Calculations!T29)="X","",Calculations!T29)</f>
        <v/>
      </c>
      <c r="AB29" s="2" t="str">
        <f ca="1">IF(UPPER(Calculations!U29)="X","",Calculations!U29)</f>
        <v/>
      </c>
      <c r="AC29" s="2" t="str">
        <f ca="1">IF(UPPER(Calculations!V29)="X","",Calculations!V29)</f>
        <v/>
      </c>
      <c r="AD29" s="144" t="str">
        <f ca="1">IF(UPPER(Calculations!W29)="X","",Calculations!W29)</f>
        <v/>
      </c>
      <c r="AE29" s="2" t="str">
        <f ca="1">IF(UPPER(Calculations!Z29)="X","",Calculations!Z29)</f>
        <v>BR</v>
      </c>
      <c r="AF29" s="2" t="str">
        <f ca="1">IF(UPPER(Calculations!AA29)="X","",Calculations!AA29)</f>
        <v>FE</v>
      </c>
      <c r="AG29" s="144" t="str">
        <f ca="1">IF(UPPER(Calculations!AB29)="X","",Calculations!AB29)</f>
        <v>SC</v>
      </c>
      <c r="AH29" s="336" t="str">
        <f ca="1">IF(OFFSET(rngP_Scoop,MATCH(Calculations!R29,rngP_Code,0),0)="X","rngYesNo","rngNA")</f>
        <v>rngNA</v>
      </c>
      <c r="AI29" s="336" t="str">
        <f ca="1">IF(OFFSET(rngP_Slope,MATCH(Calculations!R29,rngP_Code,0),0)="X","rngYesNo","rngNA")</f>
        <v>rngNA</v>
      </c>
      <c r="AJ29" s="336" t="str">
        <f t="shared" ca="1" si="1"/>
        <v/>
      </c>
      <c r="AK29" s="268" t="str">
        <f t="shared" ca="1" si="3"/>
        <v/>
      </c>
      <c r="AL29" s="15">
        <f ca="1">IF(OFFSET(rngP_Dividers,MATCH(Calculations!R29,rngP_Code,0),0)&gt;0,OFFSET(rngP_Dividers,MATCH(Calculations!R29,rngP_Code,0),0),0)</f>
        <v>0</v>
      </c>
      <c r="AM29" s="15" t="str">
        <f ca="1">IF(OFFSET(rngP_Binning,MATCH(Calculations!R29,rngP_Code,0),0)="X","rngBIN","rngNA")</f>
        <v>rngNA</v>
      </c>
      <c r="AN29" s="15" t="str">
        <f ca="1">IF(OFFSET(rngP_Binning,MATCH(Calculations!R29,rngP_Code,0),0)="X","rngabboth","rngNA")</f>
        <v>rngNA</v>
      </c>
      <c r="AO29" s="15" t="str">
        <f ca="1">IF(OFFSET(rngP_LtrLgl,MATCH(Calculations!R29,rngP_Code,0),0)="X","rngLL","rngNA")</f>
        <v>rngNA</v>
      </c>
      <c r="AP29" s="15" t="str">
        <f ca="1">IF(OFFSET(rngP_LtrLgl,MATCH(Calculations!R29,rngP_Code,0),0)="X","rngAB","rngNA")</f>
        <v>rngNA</v>
      </c>
      <c r="AQ29" s="15">
        <f ca="1">IF(OFFSET(rngP_Multi,MATCH(Calculations!R29,rngP_Code,0),0)="X",100,1)</f>
        <v>100</v>
      </c>
      <c r="AT29" s="268" t="str">
        <f t="shared" ca="1" si="2"/>
        <v>MG1</v>
      </c>
      <c r="AU29" s="270">
        <f ca="1">VLOOKUP(AT29,Pricing!$H$6:$Z$979,18,FALSE)</f>
        <v>95.699999999999989</v>
      </c>
      <c r="AV29" s="270">
        <f ca="1">SUM(SUMIF(AU$17:AU29,{"&lt;0","&gt;0"}))</f>
        <v>2937.2100000000005</v>
      </c>
    </row>
    <row r="30" spans="1:48" ht="18" customHeight="1" x14ac:dyDescent="0.25">
      <c r="A30" s="17"/>
      <c r="B30" s="311">
        <v>1.1399999999999999</v>
      </c>
      <c r="C30" s="178" t="s">
        <v>181</v>
      </c>
      <c r="D30" s="280"/>
      <c r="E30" s="279"/>
      <c r="F30" s="180"/>
      <c r="G30" s="42" t="s">
        <v>181</v>
      </c>
      <c r="H30" s="237" t="s">
        <v>354</v>
      </c>
      <c r="I30" s="328" t="s">
        <v>353</v>
      </c>
      <c r="J30" s="264">
        <v>500</v>
      </c>
      <c r="K30" s="264" t="s">
        <v>225</v>
      </c>
      <c r="L30" s="198">
        <v>1</v>
      </c>
      <c r="M30" s="272" t="str">
        <f ca="1">Calculations!R30</f>
        <v>DV2C</v>
      </c>
      <c r="N30" s="264"/>
      <c r="O30" s="264"/>
      <c r="P30" s="264"/>
      <c r="Q30" s="264"/>
      <c r="R30" s="570"/>
      <c r="S30" s="571"/>
      <c r="T30" s="279"/>
      <c r="U30" s="264"/>
      <c r="V30" s="279"/>
      <c r="W30" s="621"/>
      <c r="X30" s="621"/>
      <c r="Y30" s="622"/>
      <c r="Z30" s="17" t="str">
        <f t="shared" ca="1" si="0"/>
        <v/>
      </c>
      <c r="AA30" s="2" t="str">
        <f ca="1">IF(UPPER(Calculations!T30)="X","",Calculations!T30)</f>
        <v/>
      </c>
      <c r="AB30" s="2" t="str">
        <f ca="1">IF(UPPER(Calculations!U30)="X","",Calculations!U30)</f>
        <v/>
      </c>
      <c r="AC30" s="2" t="str">
        <f ca="1">IF(UPPER(Calculations!V30)="X","",Calculations!V30)</f>
        <v/>
      </c>
      <c r="AD30" s="144" t="str">
        <f ca="1">IF(UPPER(Calculations!W30)="X","",Calculations!W30)</f>
        <v/>
      </c>
      <c r="AE30" s="2" t="str">
        <f ca="1">IF(UPPER(Calculations!Z30)="X","",Calculations!Z30)</f>
        <v/>
      </c>
      <c r="AF30" s="2" t="str">
        <f ca="1">IF(UPPER(Calculations!AA30)="X","",Calculations!AA30)</f>
        <v/>
      </c>
      <c r="AG30" s="144" t="str">
        <f ca="1">IF(UPPER(Calculations!AB30)="X","",Calculations!AB30)</f>
        <v/>
      </c>
      <c r="AH30" s="336" t="str">
        <f ca="1">IF(OFFSET(rngP_Scoop,MATCH(Calculations!R30,rngP_Code,0),0)="X","rngYesNo","rngNA")</f>
        <v>rngNA</v>
      </c>
      <c r="AI30" s="336" t="str">
        <f ca="1">IF(OFFSET(rngP_Slope,MATCH(Calculations!R30,rngP_Code,0),0)="X","rngYesNo","rngNA")</f>
        <v>rngNA</v>
      </c>
      <c r="AJ30" s="336" t="str">
        <f t="shared" ca="1" si="1"/>
        <v>rngPackage</v>
      </c>
      <c r="AK30" s="268" t="str">
        <f t="shared" ca="1" si="3"/>
        <v/>
      </c>
      <c r="AL30" s="15">
        <f ca="1">IF(OFFSET(rngP_Dividers,MATCH(Calculations!R30,rngP_Code,0),0)&gt;0,OFFSET(rngP_Dividers,MATCH(Calculations!R30,rngP_Code,0),0),0)</f>
        <v>99</v>
      </c>
      <c r="AM30" s="15" t="str">
        <f ca="1">IF(OFFSET(rngP_Binning,MATCH(Calculations!R30,rngP_Code,0),0)="X","rngBIN","rngNA")</f>
        <v>rngNA</v>
      </c>
      <c r="AN30" s="15" t="str">
        <f ca="1">IF(OFFSET(rngP_Binning,MATCH(Calculations!R30,rngP_Code,0),0)="X","rngabboth","rngNA")</f>
        <v>rngNA</v>
      </c>
      <c r="AO30" s="15" t="str">
        <f ca="1">IF(OFFSET(rngP_LtrLgl,MATCH(Calculations!R30,rngP_Code,0),0)="X","rngLL","rngNA")</f>
        <v>rngNA</v>
      </c>
      <c r="AP30" s="15" t="str">
        <f ca="1">IF(OFFSET(rngP_LtrLgl,MATCH(Calculations!R30,rngP_Code,0),0)="X","rngAB","rngNA")</f>
        <v>rngNA</v>
      </c>
      <c r="AQ30" s="15">
        <f ca="1">IF(OFFSET(rngP_Multi,MATCH(Calculations!R30,rngP_Code,0),0)="X",100,1)</f>
        <v>100</v>
      </c>
      <c r="AT30" s="268" t="str">
        <f t="shared" ca="1" si="2"/>
        <v>DV2C</v>
      </c>
      <c r="AU30" s="270">
        <f ca="1">VLOOKUP(AT30,Pricing!$H$6:$Z$979,18,FALSE)</f>
        <v>17.329999999999998</v>
      </c>
      <c r="AV30" s="270">
        <f ca="1">SUM(SUMIF(AU$17:AU30,{"&lt;0","&gt;0"}))</f>
        <v>2954.5400000000004</v>
      </c>
    </row>
    <row r="31" spans="1:48" ht="18" customHeight="1" x14ac:dyDescent="0.25">
      <c r="A31" s="17"/>
      <c r="B31" s="287">
        <v>1.1499999999999999</v>
      </c>
      <c r="C31" s="178" t="s">
        <v>181</v>
      </c>
      <c r="D31" s="280"/>
      <c r="E31" s="279"/>
      <c r="F31" s="180"/>
      <c r="G31" s="43" t="s">
        <v>181</v>
      </c>
      <c r="H31" s="238" t="s">
        <v>287</v>
      </c>
      <c r="I31" s="280" t="s">
        <v>14</v>
      </c>
      <c r="J31" s="277">
        <v>700</v>
      </c>
      <c r="K31" s="277" t="s">
        <v>314</v>
      </c>
      <c r="L31" s="203">
        <v>1</v>
      </c>
      <c r="M31" s="272" t="str">
        <f ca="1">Calculations!R31</f>
        <v>SH3DM</v>
      </c>
      <c r="N31" s="277"/>
      <c r="O31" s="277"/>
      <c r="P31" s="277"/>
      <c r="Q31" s="277"/>
      <c r="R31" s="571"/>
      <c r="S31" s="571"/>
      <c r="T31" s="280"/>
      <c r="U31" s="277"/>
      <c r="V31" s="280"/>
      <c r="W31" s="558"/>
      <c r="X31" s="558"/>
      <c r="Y31" s="559"/>
      <c r="Z31" s="17" t="str">
        <f t="shared" ca="1" si="0"/>
        <v/>
      </c>
      <c r="AA31" s="2" t="str">
        <f ca="1">IF(UPPER(Calculations!T31)="X","",Calculations!T31)</f>
        <v/>
      </c>
      <c r="AB31" s="2" t="str">
        <f ca="1">IF(UPPER(Calculations!U31)="X","",Calculations!U31)</f>
        <v/>
      </c>
      <c r="AC31" s="2" t="str">
        <f ca="1">IF(UPPER(Calculations!V31)="X","",Calculations!V31)</f>
        <v/>
      </c>
      <c r="AD31" s="144" t="str">
        <f ca="1">IF(UPPER(Calculations!W31)="X","",Calculations!W31)</f>
        <v/>
      </c>
      <c r="AE31" s="2" t="str">
        <f ca="1">IF(UPPER(Calculations!Z31)="X","",Calculations!Z31)</f>
        <v/>
      </c>
      <c r="AF31" s="2" t="str">
        <f ca="1">IF(UPPER(Calculations!AA31)="X","",Calculations!AA31)</f>
        <v/>
      </c>
      <c r="AG31" s="144" t="str">
        <f ca="1">IF(UPPER(Calculations!AB31)="X","",Calculations!AB31)</f>
        <v/>
      </c>
      <c r="AH31" s="336" t="str">
        <f ca="1">IF(OFFSET(rngP_Scoop,MATCH(Calculations!R31,rngP_Code,0),0)="X","rngYesNo","rngNA")</f>
        <v>rngNA</v>
      </c>
      <c r="AI31" s="336" t="str">
        <f ca="1">IF(OFFSET(rngP_Slope,MATCH(Calculations!R31,rngP_Code,0),0)="X","rngYesNo","rngNA")</f>
        <v>rngNA</v>
      </c>
      <c r="AJ31" s="336" t="str">
        <f t="shared" ca="1" si="1"/>
        <v>rngPackageSH</v>
      </c>
      <c r="AK31" s="268" t="str">
        <f t="shared" ca="1" si="3"/>
        <v/>
      </c>
      <c r="AL31" s="15">
        <f ca="1">IF(OFFSET(rngP_Dividers,MATCH(Calculations!R31,rngP_Code,0),0)&gt;0,OFFSET(rngP_Dividers,MATCH(Calculations!R31,rngP_Code,0),0),0)</f>
        <v>0</v>
      </c>
      <c r="AM31" s="15" t="str">
        <f ca="1">IF(OFFSET(rngP_Binning,MATCH(Calculations!R31,rngP_Code,0),0)="X","rngBIN","rngNA")</f>
        <v>rngNA</v>
      </c>
      <c r="AN31" s="15" t="str">
        <f ca="1">IF(OFFSET(rngP_Binning,MATCH(Calculations!R31,rngP_Code,0),0)="X","rngabboth","rngNA")</f>
        <v>rngNA</v>
      </c>
      <c r="AO31" s="15" t="str">
        <f ca="1">IF(OFFSET(rngP_LtrLgl,MATCH(Calculations!R31,rngP_Code,0),0)="X","rngLL","rngNA")</f>
        <v>rngNA</v>
      </c>
      <c r="AP31" s="15" t="str">
        <f ca="1">IF(OFFSET(rngP_LtrLgl,MATCH(Calculations!R31,rngP_Code,0),0)="X","rngAB","rngNA")</f>
        <v>rngNA</v>
      </c>
      <c r="AQ31" s="15">
        <f ca="1">IF(OFFSET(rngP_Multi,MATCH(Calculations!R31,rngP_Code,0),0)="X",100,1)</f>
        <v>100</v>
      </c>
      <c r="AT31" s="268" t="str">
        <f t="shared" ca="1" si="2"/>
        <v>SH3DM</v>
      </c>
      <c r="AU31" s="270">
        <f ca="1">VLOOKUP(AT31,Pricing!$H$6:$Z$979,18,FALSE)</f>
        <v>75.08</v>
      </c>
      <c r="AV31" s="270">
        <f ca="1">SUM(SUMIF(AU$17:AU31,{"&lt;0","&gt;0"}))</f>
        <v>3029.6200000000003</v>
      </c>
    </row>
    <row r="32" spans="1:48" ht="18" customHeight="1" x14ac:dyDescent="0.25">
      <c r="A32" s="17"/>
      <c r="B32" s="311">
        <v>1.1599999999999999</v>
      </c>
      <c r="C32" s="178" t="s">
        <v>181</v>
      </c>
      <c r="D32" s="280"/>
      <c r="E32" s="279"/>
      <c r="F32" s="180"/>
      <c r="G32" s="42" t="s">
        <v>181</v>
      </c>
      <c r="H32" s="237" t="s">
        <v>286</v>
      </c>
      <c r="I32" s="279" t="s">
        <v>283</v>
      </c>
      <c r="J32" s="264">
        <v>900</v>
      </c>
      <c r="K32" s="264" t="s">
        <v>315</v>
      </c>
      <c r="L32" s="198">
        <v>1</v>
      </c>
      <c r="M32" s="272" t="str">
        <f ca="1">Calculations!R32</f>
        <v>TSH4DD</v>
      </c>
      <c r="N32" s="264"/>
      <c r="O32" s="264"/>
      <c r="P32" s="264"/>
      <c r="Q32" s="264"/>
      <c r="R32" s="570"/>
      <c r="S32" s="571"/>
      <c r="T32" s="279"/>
      <c r="U32" s="264"/>
      <c r="V32" s="279"/>
      <c r="W32" s="621"/>
      <c r="X32" s="621"/>
      <c r="Y32" s="622"/>
      <c r="Z32" s="17" t="str">
        <f t="shared" ca="1" si="0"/>
        <v/>
      </c>
      <c r="AA32" s="2" t="str">
        <f ca="1">IF(UPPER(Calculations!T32)="X","",Calculations!T32)</f>
        <v/>
      </c>
      <c r="AB32" s="2" t="str">
        <f ca="1">IF(UPPER(Calculations!U32)="X","",Calculations!U32)</f>
        <v/>
      </c>
      <c r="AC32" s="2" t="str">
        <f ca="1">IF(UPPER(Calculations!V32)="X","",Calculations!V32)</f>
        <v/>
      </c>
      <c r="AD32" s="144" t="str">
        <f ca="1">IF(UPPER(Calculations!W32)="X","",Calculations!W32)</f>
        <v/>
      </c>
      <c r="AE32" s="2" t="str">
        <f ca="1">IF(UPPER(Calculations!Z32)="X","",Calculations!Z32)</f>
        <v/>
      </c>
      <c r="AF32" s="2" t="str">
        <f ca="1">IF(UPPER(Calculations!AA32)="X","",Calculations!AA32)</f>
        <v/>
      </c>
      <c r="AG32" s="144" t="str">
        <f ca="1">IF(UPPER(Calculations!AB32)="X","",Calculations!AB32)</f>
        <v/>
      </c>
      <c r="AH32" s="336" t="str">
        <f ca="1">IF(OFFSET(rngP_Scoop,MATCH(Calculations!R32,rngP_Code,0),0)="X","rngYesNo","rngNA")</f>
        <v>rngNA</v>
      </c>
      <c r="AI32" s="336" t="str">
        <f ca="1">IF(OFFSET(rngP_Slope,MATCH(Calculations!R32,rngP_Code,0),0)="X","rngYesNo","rngNA")</f>
        <v>rngNA</v>
      </c>
      <c r="AJ32" s="336" t="str">
        <f t="shared" ca="1" si="1"/>
        <v>rngPackageSH</v>
      </c>
      <c r="AK32" s="268" t="str">
        <f t="shared" ca="1" si="3"/>
        <v/>
      </c>
      <c r="AL32" s="15">
        <f ca="1">IF(OFFSET(rngP_Dividers,MATCH(Calculations!R32,rngP_Code,0),0)&gt;0,OFFSET(rngP_Dividers,MATCH(Calculations!R32,rngP_Code,0),0),0)</f>
        <v>0</v>
      </c>
      <c r="AM32" s="15" t="str">
        <f ca="1">IF(OFFSET(rngP_Binning,MATCH(Calculations!R32,rngP_Code,0),0)="X","rngBIN","rngNA")</f>
        <v>rngNA</v>
      </c>
      <c r="AN32" s="15" t="str">
        <f ca="1">IF(OFFSET(rngP_Binning,MATCH(Calculations!R32,rngP_Code,0),0)="X","rngabboth","rngNA")</f>
        <v>rngNA</v>
      </c>
      <c r="AO32" s="15" t="str">
        <f ca="1">IF(OFFSET(rngP_LtrLgl,MATCH(Calculations!R32,rngP_Code,0),0)="X","rngLL","rngNA")</f>
        <v>rngNA</v>
      </c>
      <c r="AP32" s="15" t="str">
        <f ca="1">IF(OFFSET(rngP_LtrLgl,MATCH(Calculations!R32,rngP_Code,0),0)="X","rngAB","rngNA")</f>
        <v>rngNA</v>
      </c>
      <c r="AQ32" s="15">
        <f ca="1">IF(OFFSET(rngP_Multi,MATCH(Calculations!R32,rngP_Code,0),0)="X",100,1)</f>
        <v>100</v>
      </c>
      <c r="AT32" s="268" t="str">
        <f t="shared" ca="1" si="2"/>
        <v>TSH4DD</v>
      </c>
      <c r="AU32" s="270">
        <f ca="1">VLOOKUP(AT32,Pricing!$H$6:$Z$979,18,FALSE)</f>
        <v>103.95</v>
      </c>
      <c r="AV32" s="270">
        <f ca="1">SUM(SUMIF(AU$17:AU32,{"&lt;0","&gt;0"}))</f>
        <v>3133.57</v>
      </c>
    </row>
    <row r="33" spans="1:37" ht="3" customHeight="1" thickBot="1" x14ac:dyDescent="0.3">
      <c r="A33" s="16"/>
      <c r="B33" s="301"/>
      <c r="C33" s="33"/>
      <c r="D33" s="33"/>
      <c r="E33" s="33"/>
      <c r="F33" s="33"/>
      <c r="G33" s="33" t="s">
        <v>30</v>
      </c>
      <c r="H33" s="33"/>
      <c r="I33" s="33"/>
      <c r="J33" s="33"/>
      <c r="K33" s="33"/>
      <c r="L33" s="33"/>
      <c r="M33" s="33"/>
      <c r="N33" s="33"/>
      <c r="O33" s="33"/>
      <c r="P33" s="33"/>
      <c r="Q33" s="33"/>
      <c r="R33" s="33"/>
      <c r="S33" s="33"/>
      <c r="T33" s="33"/>
      <c r="U33" s="33"/>
      <c r="V33" s="33"/>
      <c r="W33" s="33"/>
      <c r="X33" s="33"/>
      <c r="Y33" s="298"/>
      <c r="Z33" s="16"/>
    </row>
    <row r="34" spans="1:37" ht="3" customHeight="1" thickTop="1" thickBot="1" x14ac:dyDescent="0.3">
      <c r="A34" s="16"/>
      <c r="B34" s="309"/>
      <c r="C34" s="313"/>
      <c r="D34" s="313"/>
      <c r="E34" s="313"/>
      <c r="F34" s="313"/>
      <c r="G34" s="313"/>
      <c r="H34" s="313"/>
      <c r="I34" s="313"/>
      <c r="J34" s="313"/>
      <c r="K34" s="313"/>
      <c r="L34" s="313"/>
      <c r="M34" s="313"/>
      <c r="N34" s="313"/>
      <c r="O34" s="313"/>
      <c r="P34" s="313"/>
      <c r="Q34" s="313"/>
      <c r="R34" s="313"/>
      <c r="S34" s="313"/>
      <c r="T34" s="313"/>
      <c r="U34" s="313"/>
      <c r="V34" s="313"/>
      <c r="W34" s="93"/>
      <c r="X34" s="93"/>
      <c r="Y34" s="295"/>
      <c r="Z34" s="16"/>
    </row>
    <row r="35" spans="1:37" ht="15.75" customHeight="1" thickTop="1" x14ac:dyDescent="0.25">
      <c r="A35" s="16"/>
      <c r="B35" s="601" t="str">
        <f xml:space="preserve"> LOOKUP(K7,rngState,Tables!I2:I56)</f>
        <v>I agree to purchase the cabinet fixtures noted above. I have read and agree to the contract terms on the front and back of this invoice that constitute our entire agreement. There are no oral or other representations not represented herein. All orders subject to approval by ShelfGenie</v>
      </c>
      <c r="C35" s="602"/>
      <c r="D35" s="602"/>
      <c r="E35" s="602"/>
      <c r="F35" s="602"/>
      <c r="G35" s="602"/>
      <c r="H35" s="602"/>
      <c r="I35" s="602"/>
      <c r="J35" s="602"/>
      <c r="K35" s="602"/>
      <c r="L35" s="602"/>
      <c r="M35" s="602"/>
      <c r="N35" s="603"/>
      <c r="O35" s="129" t="s">
        <v>52</v>
      </c>
      <c r="P35" s="133"/>
      <c r="Q35" s="133"/>
      <c r="R35" s="133"/>
      <c r="S35" s="130"/>
      <c r="T35" s="191"/>
      <c r="U35" s="340"/>
      <c r="V35" s="130" t="s">
        <v>205</v>
      </c>
      <c r="W35" s="625">
        <f ca="1">Calculations!$AQ$15</f>
        <v>18034.016499999994</v>
      </c>
      <c r="X35" s="625"/>
      <c r="Y35" s="626"/>
      <c r="Z35" s="16"/>
      <c r="AK35">
        <f ca="1">SUM(AK17:AK32)+SUM('Page 2'!AK17:AK66)</f>
        <v>0</v>
      </c>
    </row>
    <row r="36" spans="1:37" x14ac:dyDescent="0.25">
      <c r="A36" s="16"/>
      <c r="B36" s="604"/>
      <c r="C36" s="605"/>
      <c r="D36" s="605"/>
      <c r="E36" s="605"/>
      <c r="F36" s="605"/>
      <c r="G36" s="605"/>
      <c r="H36" s="605"/>
      <c r="I36" s="605"/>
      <c r="J36" s="605"/>
      <c r="K36" s="605"/>
      <c r="L36" s="605"/>
      <c r="M36" s="605"/>
      <c r="N36" s="606"/>
      <c r="O36" s="134" t="s">
        <v>50</v>
      </c>
      <c r="P36" s="598"/>
      <c r="Q36" s="599"/>
      <c r="R36" s="599"/>
      <c r="S36" s="600"/>
      <c r="T36" s="193">
        <f ca="1">Calculations!$AM$15</f>
        <v>21788.67</v>
      </c>
      <c r="U36" s="341"/>
      <c r="V36" s="131" t="s">
        <v>221</v>
      </c>
      <c r="W36" s="639">
        <f ca="1">Calculations!$AR$15</f>
        <v>3355.7234999999996</v>
      </c>
      <c r="X36" s="639"/>
      <c r="Y36" s="640"/>
      <c r="Z36" s="16"/>
    </row>
    <row r="37" spans="1:37" x14ac:dyDescent="0.25">
      <c r="A37" s="16"/>
      <c r="B37" s="604"/>
      <c r="C37" s="605"/>
      <c r="D37" s="605"/>
      <c r="E37" s="605"/>
      <c r="F37" s="605"/>
      <c r="G37" s="605"/>
      <c r="H37" s="605"/>
      <c r="I37" s="605"/>
      <c r="J37" s="605"/>
      <c r="K37" s="605"/>
      <c r="L37" s="605"/>
      <c r="M37" s="605"/>
      <c r="N37" s="606"/>
      <c r="O37" s="134" t="s">
        <v>7</v>
      </c>
      <c r="P37" s="598"/>
      <c r="Q37" s="599"/>
      <c r="R37" s="599"/>
      <c r="S37" s="600"/>
      <c r="T37" s="193">
        <f>Calculations!$AN$15</f>
        <v>0</v>
      </c>
      <c r="U37" s="341"/>
      <c r="V37" s="245" t="s">
        <v>206</v>
      </c>
      <c r="W37" s="585">
        <v>75</v>
      </c>
      <c r="X37" s="585"/>
      <c r="Y37" s="586"/>
      <c r="Z37" s="16"/>
    </row>
    <row r="38" spans="1:37" x14ac:dyDescent="0.25">
      <c r="A38" s="16"/>
      <c r="B38" s="604"/>
      <c r="C38" s="605"/>
      <c r="D38" s="605"/>
      <c r="E38" s="605"/>
      <c r="F38" s="605"/>
      <c r="G38" s="605"/>
      <c r="H38" s="605"/>
      <c r="I38" s="605"/>
      <c r="J38" s="605"/>
      <c r="K38" s="605"/>
      <c r="L38" s="605"/>
      <c r="M38" s="605"/>
      <c r="N38" s="606"/>
      <c r="O38" s="134" t="s">
        <v>51</v>
      </c>
      <c r="P38" s="598"/>
      <c r="Q38" s="599"/>
      <c r="R38" s="599"/>
      <c r="S38" s="600"/>
      <c r="T38" s="193">
        <f>Calculations!$AO$15</f>
        <v>687</v>
      </c>
      <c r="U38" s="342"/>
      <c r="V38" s="282" t="str">
        <f>IF(ISBLANK(R41),"",IF(R41=Tables!$E$11,"","Discount:"))</f>
        <v>Discount:</v>
      </c>
      <c r="W38" s="630">
        <f ca="1">IF(ISBLANK(O41),TEXT(0,""),IF(O41=Tables!E11,0,ROUND(Calculations!AU25,2)))</f>
        <v>-10</v>
      </c>
      <c r="X38" s="631"/>
      <c r="Y38" s="632"/>
      <c r="Z38" s="16"/>
    </row>
    <row r="39" spans="1:37" ht="15.75" thickBot="1" x14ac:dyDescent="0.3">
      <c r="A39" s="16"/>
      <c r="B39" s="604"/>
      <c r="C39" s="605"/>
      <c r="D39" s="605"/>
      <c r="E39" s="605"/>
      <c r="F39" s="605"/>
      <c r="G39" s="605"/>
      <c r="H39" s="605"/>
      <c r="I39" s="605"/>
      <c r="J39" s="605"/>
      <c r="K39" s="605"/>
      <c r="L39" s="605"/>
      <c r="M39" s="605"/>
      <c r="N39" s="606"/>
      <c r="O39" s="134" t="s">
        <v>1</v>
      </c>
      <c r="P39" s="598"/>
      <c r="Q39" s="599"/>
      <c r="R39" s="599"/>
      <c r="S39" s="600"/>
      <c r="T39" s="193">
        <f ca="1">Calculations!$AP$15</f>
        <v>703.13</v>
      </c>
      <c r="U39" s="341"/>
      <c r="V39" s="245" t="s">
        <v>208</v>
      </c>
      <c r="W39" s="617">
        <f ca="1">ROUND(IF('Pricing Options'!I14="Yes",$T$40*Calculations!AV26,0)+IF('Pricing Options'!I15="Yes",$T$40*Calculations!AV28,0)+IF('Pricing Options'!I16="Yes",$T$40*$W$37,0),2)</f>
        <v>1262.3800000000001</v>
      </c>
      <c r="X39" s="617"/>
      <c r="Y39" s="618"/>
      <c r="Z39" s="16"/>
    </row>
    <row r="40" spans="1:37" ht="15.75" thickBot="1" x14ac:dyDescent="0.3">
      <c r="A40" s="16"/>
      <c r="B40" s="607"/>
      <c r="C40" s="608"/>
      <c r="D40" s="608"/>
      <c r="E40" s="608"/>
      <c r="F40" s="608"/>
      <c r="G40" s="608"/>
      <c r="H40" s="608"/>
      <c r="I40" s="608"/>
      <c r="J40" s="608"/>
      <c r="K40" s="608"/>
      <c r="L40" s="608"/>
      <c r="M40" s="608"/>
      <c r="N40" s="609"/>
      <c r="O40" s="135"/>
      <c r="P40" s="135"/>
      <c r="Q40" s="135"/>
      <c r="R40" s="135"/>
      <c r="S40" s="136" t="s">
        <v>208</v>
      </c>
      <c r="T40" s="190">
        <v>7.0000000000000007E-2</v>
      </c>
      <c r="U40" s="343"/>
      <c r="V40" s="352" t="s">
        <v>207</v>
      </c>
      <c r="W40" s="627">
        <f ca="1">IF(AK35&gt;0,"Missing Information",SUM(W35:W39))</f>
        <v>22717.119999999995</v>
      </c>
      <c r="X40" s="628"/>
      <c r="Y40" s="629"/>
      <c r="Z40" s="16"/>
    </row>
    <row r="41" spans="1:37" ht="16.5" customHeight="1" thickTop="1" x14ac:dyDescent="0.25">
      <c r="A41" s="16"/>
      <c r="B41" s="588" t="s">
        <v>175</v>
      </c>
      <c r="C41" s="589"/>
      <c r="D41" s="589"/>
      <c r="E41" s="589"/>
      <c r="F41" s="589"/>
      <c r="G41" s="589"/>
      <c r="H41" s="589"/>
      <c r="I41" s="589"/>
      <c r="J41" s="589"/>
      <c r="K41" s="589"/>
      <c r="L41" s="589"/>
      <c r="M41" s="589"/>
      <c r="N41" s="590"/>
      <c r="O41" s="615" t="s">
        <v>210</v>
      </c>
      <c r="P41" s="616"/>
      <c r="Q41" s="616"/>
      <c r="R41" s="610">
        <v>10</v>
      </c>
      <c r="S41" s="610"/>
      <c r="T41" s="242"/>
      <c r="U41" s="350"/>
      <c r="V41" s="131" t="s">
        <v>1111</v>
      </c>
      <c r="W41" s="611"/>
      <c r="X41" s="611"/>
      <c r="Y41" s="612"/>
      <c r="Z41" s="16"/>
    </row>
    <row r="42" spans="1:37" ht="15" customHeight="1" x14ac:dyDescent="0.25">
      <c r="A42" s="16"/>
      <c r="B42" s="591"/>
      <c r="C42" s="592"/>
      <c r="D42" s="592"/>
      <c r="E42" s="592"/>
      <c r="F42" s="592"/>
      <c r="G42" s="592"/>
      <c r="H42" s="592"/>
      <c r="I42" s="592"/>
      <c r="J42" s="592"/>
      <c r="K42" s="592"/>
      <c r="L42" s="592"/>
      <c r="M42" s="592"/>
      <c r="N42" s="593"/>
      <c r="O42" s="613" t="s">
        <v>216</v>
      </c>
      <c r="P42" s="614"/>
      <c r="Q42" s="614"/>
      <c r="R42" s="614"/>
      <c r="S42" s="614"/>
      <c r="T42" s="321"/>
      <c r="U42" s="350"/>
      <c r="V42" s="132"/>
      <c r="W42" s="637"/>
      <c r="X42" s="637"/>
      <c r="Y42" s="638"/>
      <c r="Z42" s="16"/>
    </row>
    <row r="43" spans="1:37" ht="29.25" customHeight="1" thickBot="1" x14ac:dyDescent="0.35">
      <c r="A43" s="16"/>
      <c r="B43" s="594"/>
      <c r="C43" s="595"/>
      <c r="D43" s="595"/>
      <c r="E43" s="595"/>
      <c r="F43" s="595"/>
      <c r="G43" s="595"/>
      <c r="H43" s="595"/>
      <c r="I43" s="595"/>
      <c r="J43" s="595"/>
      <c r="K43" s="595"/>
      <c r="L43" s="595"/>
      <c r="M43" s="595"/>
      <c r="N43" s="596"/>
      <c r="O43" s="613"/>
      <c r="P43" s="614"/>
      <c r="Q43" s="614"/>
      <c r="R43" s="614"/>
      <c r="S43" s="614"/>
      <c r="T43" s="322"/>
      <c r="U43" s="351"/>
      <c r="V43" s="323" t="s">
        <v>1112</v>
      </c>
      <c r="W43" s="635">
        <f ca="1">rngTotal-rngDeposit-rngMeasurement</f>
        <v>22717.119999999995</v>
      </c>
      <c r="X43" s="635"/>
      <c r="Y43" s="636"/>
      <c r="Z43" s="16"/>
    </row>
    <row r="44" spans="1:37" ht="3.95" customHeight="1" thickTop="1" thickBot="1" x14ac:dyDescent="0.3">
      <c r="A44" s="16"/>
      <c r="B44" s="296"/>
      <c r="C44" s="46"/>
      <c r="D44" s="46"/>
      <c r="E44" s="46"/>
      <c r="F44" s="46"/>
      <c r="G44" s="46"/>
      <c r="H44" s="46"/>
      <c r="I44" s="46"/>
      <c r="J44" s="46"/>
      <c r="K44" s="46"/>
      <c r="L44" s="46"/>
      <c r="M44" s="46"/>
      <c r="N44" s="46"/>
      <c r="O44" s="46"/>
      <c r="P44" s="46"/>
      <c r="Q44" s="90"/>
      <c r="R44" s="90"/>
      <c r="S44" s="90"/>
      <c r="T44" s="192"/>
      <c r="U44" s="46"/>
      <c r="V44" s="46"/>
      <c r="W44" s="91"/>
      <c r="X44" s="91"/>
      <c r="Y44" s="299"/>
      <c r="Z44" s="16"/>
    </row>
    <row r="45" spans="1:37" ht="21.75" customHeight="1" thickTop="1" x14ac:dyDescent="0.3">
      <c r="A45" s="16"/>
      <c r="B45" s="293" t="s">
        <v>1038</v>
      </c>
      <c r="C45" s="117"/>
      <c r="D45" s="117"/>
      <c r="E45" s="117"/>
      <c r="F45" s="117"/>
      <c r="G45" s="117"/>
      <c r="H45" s="117"/>
      <c r="I45" s="117"/>
      <c r="J45" s="117"/>
      <c r="K45" s="587"/>
      <c r="L45" s="587"/>
      <c r="M45" s="587"/>
      <c r="N45" s="587"/>
      <c r="O45" s="587"/>
      <c r="P45" s="587"/>
      <c r="Q45" s="117"/>
      <c r="R45" s="117"/>
      <c r="S45" s="117"/>
      <c r="T45" s="117"/>
      <c r="U45" s="633" t="s">
        <v>367</v>
      </c>
      <c r="V45" s="633"/>
      <c r="W45" s="633"/>
      <c r="X45" s="633"/>
      <c r="Y45" s="634"/>
      <c r="Z45" s="16"/>
    </row>
    <row r="46" spans="1:37" ht="9" customHeight="1" x14ac:dyDescent="0.25">
      <c r="A46" s="16"/>
      <c r="B46" s="289" t="s">
        <v>217</v>
      </c>
      <c r="C46" s="302"/>
      <c r="D46" s="291"/>
      <c r="E46" s="291"/>
      <c r="F46" s="291"/>
      <c r="G46" s="291"/>
      <c r="H46" s="297" t="s">
        <v>46</v>
      </c>
      <c r="I46" s="302"/>
      <c r="J46" s="291"/>
      <c r="K46" s="302" t="s">
        <v>216</v>
      </c>
      <c r="L46" s="302"/>
      <c r="M46" s="302"/>
      <c r="N46" s="291"/>
      <c r="O46" s="291"/>
      <c r="P46" s="302" t="s">
        <v>46</v>
      </c>
      <c r="Q46" s="291"/>
      <c r="R46" s="291"/>
      <c r="S46" s="291"/>
      <c r="T46" s="306" t="s">
        <v>1226</v>
      </c>
      <c r="U46" s="623" t="s">
        <v>368</v>
      </c>
      <c r="V46" s="623"/>
      <c r="W46" s="623"/>
      <c r="X46" s="623"/>
      <c r="Y46" s="624"/>
      <c r="Z46" s="16"/>
    </row>
    <row r="47" spans="1:37"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row>
    <row r="48" spans="1:37" x14ac:dyDescent="0.25">
      <c r="A48" s="17"/>
      <c r="B48" s="79"/>
      <c r="C48" s="17"/>
      <c r="D48" s="17"/>
      <c r="E48" s="17"/>
      <c r="F48" s="17"/>
      <c r="G48" s="17"/>
      <c r="H48" s="17"/>
      <c r="I48" s="17"/>
      <c r="J48" s="17"/>
      <c r="K48" s="17"/>
      <c r="L48" s="17"/>
      <c r="M48" s="17"/>
      <c r="N48" s="17"/>
      <c r="O48" s="17"/>
      <c r="P48" s="17"/>
      <c r="Q48" s="17"/>
      <c r="R48" s="17"/>
      <c r="S48" s="17"/>
      <c r="T48" s="17"/>
      <c r="U48" s="17"/>
      <c r="V48" s="17"/>
      <c r="W48" s="17"/>
      <c r="X48" s="17"/>
      <c r="Y48" s="16"/>
      <c r="Z48" s="16"/>
    </row>
    <row r="49" spans="1:26" x14ac:dyDescent="0.25">
      <c r="A49" s="17"/>
      <c r="B49" s="17"/>
      <c r="C49" s="17"/>
      <c r="D49" s="17"/>
      <c r="E49" s="17"/>
      <c r="F49" s="17"/>
      <c r="G49" s="17"/>
      <c r="H49" s="17"/>
      <c r="I49" s="17"/>
      <c r="J49" s="17"/>
      <c r="K49" s="17"/>
      <c r="L49" s="17"/>
      <c r="M49" s="17"/>
      <c r="N49" s="17"/>
      <c r="O49" s="17"/>
      <c r="P49" s="17"/>
      <c r="Q49" s="17"/>
      <c r="R49" s="17"/>
      <c r="S49" s="17"/>
      <c r="T49" s="17"/>
      <c r="U49" s="17"/>
      <c r="V49" s="17"/>
      <c r="W49" s="17"/>
      <c r="X49" s="17"/>
      <c r="Y49" s="16"/>
      <c r="Z49" s="16"/>
    </row>
    <row r="50" spans="1:26" ht="16.5" customHeight="1" x14ac:dyDescent="0.25">
      <c r="A50" s="17"/>
      <c r="B50" s="17"/>
      <c r="C50" s="17"/>
      <c r="D50" s="17"/>
      <c r="E50" s="17"/>
      <c r="F50" s="17"/>
      <c r="G50" s="17"/>
      <c r="H50" s="17"/>
      <c r="I50" s="17"/>
      <c r="J50" s="17"/>
      <c r="K50" s="17"/>
      <c r="L50" s="17"/>
      <c r="M50" s="17"/>
      <c r="N50" s="17"/>
      <c r="O50" s="17"/>
      <c r="P50" s="85"/>
      <c r="Q50" s="17"/>
      <c r="R50" s="17"/>
      <c r="S50" s="17"/>
      <c r="T50" s="17"/>
      <c r="U50" s="17"/>
      <c r="V50" s="17"/>
      <c r="W50" s="17"/>
      <c r="X50" s="17"/>
      <c r="Y50" s="16"/>
      <c r="Z50" s="16"/>
    </row>
    <row r="51" spans="1:26" x14ac:dyDescent="0.25">
      <c r="A51" s="17"/>
      <c r="B51" s="17"/>
      <c r="C51" s="17"/>
      <c r="D51" s="17"/>
      <c r="E51" s="17"/>
      <c r="F51" s="17"/>
      <c r="G51" s="17"/>
      <c r="H51" s="17"/>
      <c r="I51" s="17"/>
      <c r="J51" s="17"/>
      <c r="K51" s="17"/>
      <c r="L51" s="17"/>
      <c r="M51" s="17"/>
      <c r="N51" s="17"/>
      <c r="O51" s="17"/>
      <c r="P51" s="86"/>
      <c r="Q51" s="17"/>
      <c r="R51" s="17"/>
      <c r="S51" s="17"/>
      <c r="T51" s="17"/>
      <c r="U51" s="17"/>
      <c r="V51" s="17"/>
      <c r="W51" s="17"/>
      <c r="X51" s="17"/>
      <c r="Y51" s="16"/>
      <c r="Z51" s="16"/>
    </row>
    <row r="52" spans="1:26" x14ac:dyDescent="0.25">
      <c r="A52" s="17"/>
      <c r="B52" s="17"/>
      <c r="C52" s="17"/>
      <c r="D52" s="88"/>
      <c r="E52" s="88"/>
      <c r="F52" s="88"/>
      <c r="G52" s="17"/>
      <c r="H52" s="17"/>
      <c r="I52" s="17"/>
      <c r="J52" s="17"/>
      <c r="K52" s="17"/>
      <c r="L52" s="17"/>
      <c r="M52" s="17"/>
      <c r="N52" s="17"/>
      <c r="O52" s="17"/>
      <c r="P52" s="17"/>
      <c r="Q52" s="17"/>
      <c r="R52" s="17"/>
      <c r="S52" s="17"/>
      <c r="T52" s="17"/>
      <c r="U52" s="17"/>
      <c r="V52" s="17"/>
      <c r="W52" s="17"/>
      <c r="X52" s="17"/>
      <c r="Y52" s="16"/>
      <c r="Z52" s="16"/>
    </row>
    <row r="53" spans="1:26" x14ac:dyDescent="0.25">
      <c r="A53" s="17"/>
      <c r="B53" s="87"/>
      <c r="C53" s="17"/>
      <c r="D53" s="89"/>
      <c r="E53" s="89"/>
      <c r="F53" s="89"/>
      <c r="G53" s="17"/>
      <c r="H53" s="17"/>
      <c r="I53" s="17"/>
      <c r="J53" s="17"/>
      <c r="K53" s="17"/>
      <c r="L53" s="17"/>
      <c r="M53" s="17"/>
      <c r="N53" s="17"/>
      <c r="O53" s="17"/>
      <c r="P53" s="17"/>
      <c r="Q53" s="17"/>
      <c r="R53" s="17"/>
      <c r="S53" s="17"/>
      <c r="T53" s="17"/>
      <c r="U53" s="17"/>
      <c r="V53" s="17"/>
      <c r="W53" s="17"/>
      <c r="X53" s="17"/>
      <c r="Y53" s="16"/>
      <c r="Z53" s="16"/>
    </row>
    <row r="54" spans="1:26" x14ac:dyDescent="0.25">
      <c r="A54" s="17"/>
      <c r="B54" s="17"/>
      <c r="C54" s="17"/>
      <c r="D54" s="17"/>
      <c r="E54" s="17"/>
      <c r="F54" s="17"/>
      <c r="G54" s="17"/>
      <c r="H54" s="17"/>
      <c r="I54" s="17"/>
      <c r="J54" s="17"/>
      <c r="K54" s="17"/>
      <c r="L54" s="17"/>
      <c r="M54" s="17"/>
      <c r="N54" s="17"/>
      <c r="O54" s="17"/>
      <c r="P54" s="17"/>
      <c r="Q54" s="17"/>
      <c r="R54" s="17"/>
      <c r="S54" s="17"/>
      <c r="T54" s="17"/>
      <c r="U54" s="17"/>
      <c r="V54" s="17"/>
      <c r="W54" s="17"/>
      <c r="X54" s="17"/>
      <c r="Y54" s="16"/>
      <c r="Z54" s="16"/>
    </row>
    <row r="55" spans="1:26" hidden="1" x14ac:dyDescent="0.25"/>
    <row r="56" spans="1:26" hidden="1" x14ac:dyDescent="0.25"/>
    <row r="57" spans="1:26" hidden="1" x14ac:dyDescent="0.25"/>
    <row r="58" spans="1:26" hidden="1" x14ac:dyDescent="0.25"/>
    <row r="59" spans="1:26" hidden="1" x14ac:dyDescent="0.25">
      <c r="P59" s="84"/>
    </row>
    <row r="60" spans="1:26" hidden="1" x14ac:dyDescent="0.25">
      <c r="I60" s="84"/>
      <c r="J60" s="84"/>
      <c r="K60" s="84"/>
      <c r="L60" s="84"/>
      <c r="M60" s="84"/>
      <c r="N60" s="84"/>
      <c r="O60" s="84"/>
      <c r="P60" s="84"/>
    </row>
  </sheetData>
  <sheetProtection password="C851" sheet="1" objects="1" scenarios="1" selectLockedCells="1"/>
  <dataConsolidate/>
  <mergeCells count="89">
    <mergeCell ref="W18:Y18"/>
    <mergeCell ref="R30:S30"/>
    <mergeCell ref="R29:S29"/>
    <mergeCell ref="W19:Y19"/>
    <mergeCell ref="W20:Y20"/>
    <mergeCell ref="W21:Y21"/>
    <mergeCell ref="W23:Y23"/>
    <mergeCell ref="R22:S22"/>
    <mergeCell ref="R27:S27"/>
    <mergeCell ref="R23:S23"/>
    <mergeCell ref="W24:Y24"/>
    <mergeCell ref="R21:S21"/>
    <mergeCell ref="W28:Y28"/>
    <mergeCell ref="R26:S26"/>
    <mergeCell ref="R24:S24"/>
    <mergeCell ref="R25:S25"/>
    <mergeCell ref="W22:Y22"/>
    <mergeCell ref="W25:Y25"/>
    <mergeCell ref="W26:Y26"/>
    <mergeCell ref="W27:Y27"/>
    <mergeCell ref="U46:Y46"/>
    <mergeCell ref="W35:Y35"/>
    <mergeCell ref="W31:Y31"/>
    <mergeCell ref="W32:Y32"/>
    <mergeCell ref="W29:Y29"/>
    <mergeCell ref="W40:Y40"/>
    <mergeCell ref="W30:Y30"/>
    <mergeCell ref="W38:Y38"/>
    <mergeCell ref="U45:Y45"/>
    <mergeCell ref="W43:Y43"/>
    <mergeCell ref="W42:Y42"/>
    <mergeCell ref="W36:Y36"/>
    <mergeCell ref="R41:S41"/>
    <mergeCell ref="W41:Y41"/>
    <mergeCell ref="O42:S43"/>
    <mergeCell ref="O41:Q41"/>
    <mergeCell ref="W39:Y39"/>
    <mergeCell ref="W37:Y37"/>
    <mergeCell ref="K45:P45"/>
    <mergeCell ref="B41:N43"/>
    <mergeCell ref="K7:L7"/>
    <mergeCell ref="P36:S36"/>
    <mergeCell ref="P37:S37"/>
    <mergeCell ref="P38:S38"/>
    <mergeCell ref="P39:S39"/>
    <mergeCell ref="O15:O16"/>
    <mergeCell ref="Q15:Q16"/>
    <mergeCell ref="R32:S32"/>
    <mergeCell ref="R18:S18"/>
    <mergeCell ref="R19:S19"/>
    <mergeCell ref="B35:N40"/>
    <mergeCell ref="R28:S28"/>
    <mergeCell ref="R31:S31"/>
    <mergeCell ref="R20:S20"/>
    <mergeCell ref="T4:Y4"/>
    <mergeCell ref="O7:S7"/>
    <mergeCell ref="U6:Y6"/>
    <mergeCell ref="I4:J4"/>
    <mergeCell ref="I5:J5"/>
    <mergeCell ref="I6:J6"/>
    <mergeCell ref="I7:J7"/>
    <mergeCell ref="U7:Y7"/>
    <mergeCell ref="Q4:S4"/>
    <mergeCell ref="K4:P4"/>
    <mergeCell ref="K5:Y5"/>
    <mergeCell ref="K6:S6"/>
    <mergeCell ref="V15:V16"/>
    <mergeCell ref="W15:Y16"/>
    <mergeCell ref="U15:U16"/>
    <mergeCell ref="C15:F15"/>
    <mergeCell ref="F12:H12"/>
    <mergeCell ref="I12:J12"/>
    <mergeCell ref="K12:S12"/>
    <mergeCell ref="W17:Y17"/>
    <mergeCell ref="G15:G16"/>
    <mergeCell ref="L15:L16"/>
    <mergeCell ref="P15:P16"/>
    <mergeCell ref="I15:I16"/>
    <mergeCell ref="R15:S16"/>
    <mergeCell ref="R17:S17"/>
    <mergeCell ref="J15:J16"/>
    <mergeCell ref="K15:K16"/>
    <mergeCell ref="N15:N16"/>
    <mergeCell ref="T15:T16"/>
    <mergeCell ref="K8:S8"/>
    <mergeCell ref="F11:S11"/>
    <mergeCell ref="I8:J8"/>
    <mergeCell ref="U8:Y8"/>
    <mergeCell ref="U11:Y11"/>
  </mergeCells>
  <phoneticPr fontId="26" type="noConversion"/>
  <conditionalFormatting sqref="K17:K18 K20:K32 B17:J32 L17:Y32">
    <cfRule type="expression" dxfId="7" priority="155" stopIfTrue="1">
      <formula>IF(ISERROR($Z17),TRUE,IF(LEN($Z17)&gt;0,TRUE,FALSE))</formula>
    </cfRule>
  </conditionalFormatting>
  <conditionalFormatting sqref="K19">
    <cfRule type="expression" dxfId="6" priority="4" stopIfTrue="1">
      <formula>IF(ISERROR($Z19),TRUE,IF(LEN($Z19)&gt;0,TRUE,FALSE))</formula>
    </cfRule>
  </conditionalFormatting>
  <conditionalFormatting sqref="K19">
    <cfRule type="expression" dxfId="5" priority="3" stopIfTrue="1">
      <formula>IF(ISERROR($Z19),TRUE,IF(LEN($Z19)&gt;0,TRUE,FALSE))</formula>
    </cfRule>
  </conditionalFormatting>
  <conditionalFormatting sqref="C17:K17">
    <cfRule type="expression" dxfId="4" priority="2" stopIfTrue="1">
      <formula>IF(ISERROR($Y17),TRUE,IF(LEN($Y17)&gt;0,TRUE,FALSE))</formula>
    </cfRule>
  </conditionalFormatting>
  <conditionalFormatting sqref="M17:M32">
    <cfRule type="expression" dxfId="3" priority="1" stopIfTrue="1">
      <formula>IF(ISERROR($Z17),TRUE,IF(LEN($Z17)&gt;0,TRUE,FALSE))</formula>
    </cfRule>
  </conditionalFormatting>
  <dataValidations xWindow="242" yWindow="451" count="19">
    <dataValidation type="list" allowBlank="1" showInputMessage="1" showErrorMessage="1" sqref="N17:N32">
      <formula1>$AA17:$AD17</formula1>
    </dataValidation>
    <dataValidation type="list" allowBlank="1" showInputMessage="1" showErrorMessage="1" sqref="O17:O32">
      <formula1>$AE17:$AG17</formula1>
    </dataValidation>
    <dataValidation type="list" allowBlank="1" showInputMessage="1" showErrorMessage="1" sqref="P17:P32">
      <formula1>INDIRECT($AH17)</formula1>
    </dataValidation>
    <dataValidation type="list" allowBlank="1" showInputMessage="1" showErrorMessage="1" sqref="Q17:Q32">
      <formula1>INDIRECT($AI17)</formula1>
    </dataValidation>
    <dataValidation type="list" allowBlank="1" showInputMessage="1" showErrorMessage="1" sqref="K17:K32">
      <formula1>INDIRECT($AJ17)</formula1>
    </dataValidation>
    <dataValidation type="whole" allowBlank="1" showInputMessage="1" showErrorMessage="1" sqref="R17:S32">
      <formula1>0</formula1>
      <formula2>AL17</formula2>
    </dataValidation>
    <dataValidation type="list" allowBlank="1" showInputMessage="1" showErrorMessage="1" sqref="U17:U32">
      <formula1>INDIRECT($AN17)</formula1>
    </dataValidation>
    <dataValidation type="whole" allowBlank="1" showErrorMessage="1" errorTitle="Quantity" error="Value entered exceeds the maximum allowed for this product type.  " prompt="Quantity is limited based on item Type." sqref="L17:L32">
      <formula1>1</formula1>
      <formula2>$AQ17</formula2>
    </dataValidation>
    <dataValidation type="list" allowBlank="1" showInputMessage="1" showErrorMessage="1" sqref="O41">
      <formula1>rngDiscount</formula1>
    </dataValidation>
    <dataValidation type="list" allowBlank="1" showInputMessage="1" showErrorMessage="1" sqref="V17:V32">
      <formula1>rngYesNo</formula1>
    </dataValidation>
    <dataValidation type="list" allowBlank="1" showInputMessage="1" showErrorMessage="1" sqref="T41">
      <formula1>rngUnits</formula1>
    </dataValidation>
    <dataValidation type="list" allowBlank="1" showInputMessage="1" showErrorMessage="1" sqref="I17:I32">
      <formula1>rngType</formula1>
    </dataValidation>
    <dataValidation type="list" allowBlank="1" showInputMessage="1" showErrorMessage="1" sqref="K7">
      <formula1>rngState</formula1>
    </dataValidation>
    <dataValidation type="decimal" allowBlank="1" showInputMessage="1" showErrorMessage="1" sqref="J17">
      <formula1>1</formula1>
      <formula2>1499</formula2>
    </dataValidation>
    <dataValidation type="list" allowBlank="1" showDropDown="1" showInputMessage="1" showErrorMessage="1" error="Please enter X to price option." sqref="C17:F32">
      <formula1>"X,x"</formula1>
    </dataValidation>
    <dataValidation type="list" allowBlank="1" showDropDown="1" showInputMessage="1" showErrorMessage="1" error="Please enter X to Order this item" sqref="G17:G32">
      <formula1>"X,x"</formula1>
    </dataValidation>
    <dataValidation allowBlank="1" showErrorMessage="1" sqref="H17:H32"/>
    <dataValidation allowBlank="1" showErrorMessage="1" errorTitle="Quantity" error="Value entered exceeds the maximum allowed for this product type.  " prompt="Quantity is limited based on item Type." sqref="M17:M32"/>
    <dataValidation type="decimal" allowBlank="1" showInputMessage="1" showErrorMessage="1" sqref="J18 J19:J32">
      <formula1>1</formula1>
      <formula2>1499</formula2>
    </dataValidation>
  </dataValidations>
  <printOptions horizontalCentered="1" verticalCentered="1"/>
  <pageMargins left="0.25" right="0.25" top="0.2" bottom="0.2" header="0.1" footer="0.1"/>
  <pageSetup scale="90" orientation="landscape" verticalDpi="1200" r:id="rId1"/>
  <headerFooter alignWithMargins="0"/>
  <drawing r:id="rId2"/>
  <legacyDrawing r:id="rId3"/>
  <controls>
    <mc:AlternateContent xmlns:mc="http://schemas.openxmlformats.org/markup-compatibility/2006">
      <mc:Choice Requires="x14">
        <control shapeId="4246" r:id="rId4" name="cmdAutoSave">
          <controlPr defaultSize="0" autoLine="0" r:id="rId5">
            <anchor moveWithCells="1">
              <from>
                <xdr:col>25</xdr:col>
                <xdr:colOff>104775</xdr:colOff>
                <xdr:row>3</xdr:row>
                <xdr:rowOff>66675</xdr:rowOff>
              </from>
              <to>
                <xdr:col>25</xdr:col>
                <xdr:colOff>1362075</xdr:colOff>
                <xdr:row>5</xdr:row>
                <xdr:rowOff>180975</xdr:rowOff>
              </to>
            </anchor>
          </controlPr>
        </control>
      </mc:Choice>
      <mc:Fallback>
        <control shapeId="4246" r:id="rId4" name="cmdAutoSave"/>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Pg2" enableFormatConditionsCalculation="0">
    <tabColor indexed="47"/>
    <pageSetUpPr autoPageBreaks="0" fitToPage="1"/>
  </sheetPr>
  <dimension ref="A1:IU69"/>
  <sheetViews>
    <sheetView showGridLines="0" showRowColHeaders="0" zoomScale="90" zoomScaleNormal="90" workbookViewId="0">
      <selection activeCell="H17" sqref="H17"/>
    </sheetView>
  </sheetViews>
  <sheetFormatPr defaultColWidth="0" defaultRowHeight="15" zeroHeight="1" x14ac:dyDescent="0.25"/>
  <cols>
    <col min="1" max="1" width="6.7109375" customWidth="1"/>
    <col min="2" max="2" width="6.5703125" customWidth="1"/>
    <col min="3" max="6" width="2.5703125" customWidth="1"/>
    <col min="7" max="7" width="3.28515625" customWidth="1"/>
    <col min="8" max="8" width="20.7109375" customWidth="1"/>
    <col min="9" max="9" width="6.140625" customWidth="1"/>
    <col min="10" max="10" width="8.7109375" customWidth="1"/>
    <col min="11" max="11" width="18.7109375" customWidth="1"/>
    <col min="12" max="12" width="5.85546875" customWidth="1"/>
    <col min="13" max="13" width="6.85546875" hidden="1" customWidth="1"/>
    <col min="14" max="14" width="8" customWidth="1"/>
    <col min="15" max="17" width="7.7109375" customWidth="1"/>
    <col min="18" max="18" width="6" customWidth="1"/>
    <col min="19" max="19" width="3.28515625" customWidth="1"/>
    <col min="20" max="20" width="9.28515625" customWidth="1"/>
    <col min="21" max="21" width="7.5703125" customWidth="1"/>
    <col min="22" max="22" width="4.7109375" customWidth="1"/>
    <col min="23" max="23" width="15.7109375" customWidth="1"/>
    <col min="24" max="24" width="29.42578125" style="16" customWidth="1"/>
    <col min="25" max="25" width="5.7109375" style="16" customWidth="1"/>
    <col min="26" max="26" width="4.5703125" hidden="1" customWidth="1"/>
    <col min="27" max="28" width="5.5703125" hidden="1" customWidth="1"/>
    <col min="29" max="29" width="6" hidden="1" customWidth="1"/>
    <col min="30" max="33" width="5.5703125" hidden="1" customWidth="1"/>
    <col min="34" max="34" width="6.5703125" hidden="1" customWidth="1"/>
    <col min="35" max="35" width="7.7109375" hidden="1" customWidth="1"/>
    <col min="36" max="36" width="34.5703125" hidden="1" customWidth="1"/>
    <col min="37" max="46" width="7.7109375" hidden="1" customWidth="1"/>
    <col min="47" max="47" width="11.5703125" hidden="1" customWidth="1"/>
    <col min="48" max="48" width="13.5703125" hidden="1" customWidth="1"/>
    <col min="49" max="255" width="7.7109375" hidden="1" customWidth="1"/>
    <col min="256" max="16384" width="9.140625" hidden="1"/>
  </cols>
  <sheetData>
    <row r="1" spans="1:48" x14ac:dyDescent="0.25">
      <c r="A1" s="18"/>
      <c r="B1" s="16"/>
      <c r="C1" s="16"/>
      <c r="D1" s="16"/>
      <c r="E1" s="16"/>
      <c r="F1" s="16"/>
      <c r="G1" s="16"/>
      <c r="H1" s="16"/>
      <c r="I1" s="16"/>
      <c r="J1" s="16"/>
      <c r="K1" s="16"/>
      <c r="L1" s="16"/>
      <c r="M1" s="16"/>
      <c r="N1" s="16"/>
      <c r="O1" s="16"/>
      <c r="P1" s="16"/>
      <c r="Q1" s="16"/>
      <c r="R1" s="16"/>
      <c r="S1" s="16"/>
      <c r="T1" s="16"/>
      <c r="U1" s="16"/>
      <c r="V1" s="16"/>
      <c r="W1" s="16"/>
    </row>
    <row r="2" spans="1:48" ht="15.75" thickBot="1" x14ac:dyDescent="0.3">
      <c r="A2" s="18"/>
      <c r="B2" s="16"/>
      <c r="C2" s="16"/>
      <c r="D2" s="16"/>
      <c r="E2" s="16"/>
      <c r="F2" s="16"/>
      <c r="G2" s="16"/>
      <c r="H2" s="16"/>
      <c r="I2" s="16"/>
      <c r="J2" s="16"/>
      <c r="K2" s="16"/>
      <c r="L2" s="16"/>
      <c r="M2" s="16"/>
      <c r="N2" s="16"/>
      <c r="O2" s="16"/>
      <c r="P2" s="16"/>
      <c r="Q2" s="16"/>
      <c r="R2" s="16"/>
      <c r="S2" s="16"/>
      <c r="T2" s="16"/>
      <c r="U2" s="16"/>
      <c r="V2" s="16"/>
      <c r="W2" s="16"/>
    </row>
    <row r="3" spans="1:48" ht="3" customHeight="1" thickTop="1" x14ac:dyDescent="0.25">
      <c r="A3" s="16"/>
      <c r="B3" s="28"/>
      <c r="C3" s="14"/>
      <c r="D3" s="14"/>
      <c r="E3" s="14"/>
      <c r="F3" s="14"/>
      <c r="G3" s="14"/>
      <c r="H3" s="14"/>
      <c r="I3" s="14"/>
      <c r="J3" s="14"/>
      <c r="K3" s="14"/>
      <c r="L3" s="14"/>
      <c r="M3" s="14"/>
      <c r="N3" s="14"/>
      <c r="O3" s="14"/>
      <c r="P3" s="14"/>
      <c r="Q3" s="14"/>
      <c r="R3" s="14"/>
      <c r="S3" s="14"/>
      <c r="T3" s="14"/>
      <c r="U3" s="658" t="str">
        <f>rngFName</f>
        <v>Test</v>
      </c>
      <c r="V3" s="658"/>
      <c r="W3" s="659"/>
    </row>
    <row r="4" spans="1:48" ht="18" customHeight="1" x14ac:dyDescent="0.25">
      <c r="A4" s="16"/>
      <c r="B4" s="62"/>
      <c r="C4" s="63"/>
      <c r="D4" s="63"/>
      <c r="E4" s="63"/>
      <c r="F4" s="63"/>
      <c r="G4" s="63"/>
      <c r="H4" s="63"/>
      <c r="I4" s="63"/>
      <c r="J4" s="118" t="s">
        <v>235</v>
      </c>
      <c r="K4" s="657" t="str">
        <f>IF(LEN(rngName)&gt;0,rngName,"")</f>
        <v>Customer</v>
      </c>
      <c r="L4" s="657"/>
      <c r="M4" s="657"/>
      <c r="N4" s="657"/>
      <c r="O4" s="657"/>
      <c r="P4" s="657"/>
      <c r="Q4" s="657"/>
      <c r="R4" s="657"/>
      <c r="S4" s="657"/>
      <c r="T4" s="202" t="s">
        <v>230</v>
      </c>
      <c r="U4" s="660"/>
      <c r="V4" s="660"/>
      <c r="W4" s="661"/>
    </row>
    <row r="5" spans="1:48" ht="18" customHeight="1" x14ac:dyDescent="0.25">
      <c r="A5" s="16"/>
      <c r="B5" s="62"/>
      <c r="C5" s="63"/>
      <c r="D5" s="63"/>
      <c r="E5" s="63"/>
      <c r="F5" s="63"/>
      <c r="G5" s="63"/>
      <c r="H5" s="63"/>
      <c r="I5" s="63"/>
      <c r="J5" s="118" t="s">
        <v>177</v>
      </c>
      <c r="K5" s="657" t="str">
        <f>IF(LEN(rngAddr)&gt;0,rngAddr,"")</f>
        <v>1642 Powers Ferry Rd.</v>
      </c>
      <c r="L5" s="657"/>
      <c r="M5" s="657"/>
      <c r="N5" s="657"/>
      <c r="O5" s="657"/>
      <c r="P5" s="657"/>
      <c r="Q5" s="657"/>
      <c r="R5" s="657"/>
      <c r="S5" s="657"/>
      <c r="T5" s="657"/>
      <c r="U5" s="657"/>
      <c r="V5" s="657"/>
      <c r="W5" s="662"/>
    </row>
    <row r="6" spans="1:48" ht="18" customHeight="1" x14ac:dyDescent="0.25">
      <c r="A6" s="16"/>
      <c r="B6" s="62"/>
      <c r="C6" s="63"/>
      <c r="D6" s="63"/>
      <c r="E6" s="63"/>
      <c r="F6" s="63"/>
      <c r="G6" s="63"/>
      <c r="H6" s="63"/>
      <c r="I6" s="63"/>
      <c r="J6" s="118" t="s">
        <v>178</v>
      </c>
      <c r="K6" s="657" t="str">
        <f>IF(LEN(rngCity)&gt;0,rngCity,"")</f>
        <v>Marietta</v>
      </c>
      <c r="L6" s="657"/>
      <c r="M6" s="657"/>
      <c r="N6" s="657"/>
      <c r="O6" s="657"/>
      <c r="P6" s="657"/>
      <c r="Q6" s="657"/>
      <c r="R6" s="657"/>
      <c r="S6" s="657"/>
      <c r="T6" s="118" t="s">
        <v>281</v>
      </c>
      <c r="U6" s="655" t="str">
        <f>rngCounty</f>
        <v>Cobb</v>
      </c>
      <c r="V6" s="655"/>
      <c r="W6" s="656"/>
    </row>
    <row r="7" spans="1:48" ht="18" customHeight="1" x14ac:dyDescent="0.25">
      <c r="A7" s="16"/>
      <c r="B7" s="62"/>
      <c r="C7" s="63"/>
      <c r="D7" s="63"/>
      <c r="E7" s="63"/>
      <c r="F7" s="63"/>
      <c r="G7" s="63"/>
      <c r="H7" s="63"/>
      <c r="I7" s="63"/>
      <c r="J7" s="118" t="s">
        <v>179</v>
      </c>
      <c r="K7" s="657" t="str">
        <f>rngST</f>
        <v>GA</v>
      </c>
      <c r="L7" s="657"/>
      <c r="M7" s="64"/>
      <c r="N7" s="118" t="s">
        <v>59</v>
      </c>
      <c r="O7" s="652" t="str">
        <f>IF(LEN(rngZip)&gt;0,rngZip,"")</f>
        <v>01234</v>
      </c>
      <c r="P7" s="652"/>
      <c r="Q7" s="652"/>
      <c r="R7" s="652"/>
      <c r="S7" s="652"/>
      <c r="T7" s="118" t="s">
        <v>60</v>
      </c>
      <c r="U7" s="655" t="str">
        <f>rngTEle</f>
        <v>678-915-0913</v>
      </c>
      <c r="V7" s="655"/>
      <c r="W7" s="656"/>
    </row>
    <row r="8" spans="1:48" ht="18" customHeight="1" x14ac:dyDescent="0.25">
      <c r="A8" s="16"/>
      <c r="B8" s="62"/>
      <c r="C8" s="63"/>
      <c r="D8" s="63"/>
      <c r="E8" s="63"/>
      <c r="F8" s="63"/>
      <c r="G8" s="63"/>
      <c r="H8" s="63"/>
      <c r="I8" s="63"/>
      <c r="J8" s="118" t="s">
        <v>180</v>
      </c>
      <c r="K8" s="663" t="str">
        <f>IF(LEN(rngEmail)&gt;0,rngEmail,"")</f>
        <v>admin@shelfgenie.com</v>
      </c>
      <c r="L8" s="663"/>
      <c r="M8" s="663"/>
      <c r="N8" s="663"/>
      <c r="O8" s="663"/>
      <c r="P8" s="663"/>
      <c r="Q8" s="663"/>
      <c r="R8" s="663"/>
      <c r="S8" s="663"/>
      <c r="T8" s="118" t="s">
        <v>61</v>
      </c>
      <c r="U8" s="655" t="str">
        <f>rngCell</f>
        <v>678-954-1324</v>
      </c>
      <c r="V8" s="655"/>
      <c r="W8" s="656"/>
      <c r="AA8" s="2"/>
      <c r="AB8" s="2"/>
    </row>
    <row r="9" spans="1:48" ht="2.4500000000000002" customHeight="1" thickBot="1" x14ac:dyDescent="0.3">
      <c r="A9" s="16"/>
      <c r="B9" s="65"/>
      <c r="C9" s="66"/>
      <c r="D9" s="66"/>
      <c r="E9" s="66"/>
      <c r="F9" s="66"/>
      <c r="G9" s="66"/>
      <c r="H9" s="66"/>
      <c r="I9" s="66"/>
      <c r="J9" s="66"/>
      <c r="K9" s="66"/>
      <c r="L9" s="66"/>
      <c r="M9" s="66"/>
      <c r="N9" s="66"/>
      <c r="O9" s="66"/>
      <c r="P9" s="66"/>
      <c r="Q9" s="66"/>
      <c r="R9" s="66"/>
      <c r="S9" s="66"/>
      <c r="T9" s="66"/>
      <c r="U9" s="66"/>
      <c r="V9" s="66"/>
      <c r="W9" s="67"/>
      <c r="AA9" s="2"/>
      <c r="AB9" s="2"/>
    </row>
    <row r="10" spans="1:48" ht="2.4500000000000002" customHeight="1" thickTop="1" x14ac:dyDescent="0.25">
      <c r="A10" s="16"/>
      <c r="B10" s="68"/>
      <c r="C10" s="69"/>
      <c r="D10" s="69"/>
      <c r="E10" s="69"/>
      <c r="F10" s="69"/>
      <c r="G10" s="69"/>
      <c r="H10" s="69"/>
      <c r="I10" s="69"/>
      <c r="J10" s="69"/>
      <c r="K10" s="69"/>
      <c r="L10" s="69"/>
      <c r="M10" s="69"/>
      <c r="N10" s="69"/>
      <c r="O10" s="69"/>
      <c r="P10" s="69"/>
      <c r="Q10" s="69"/>
      <c r="R10" s="69"/>
      <c r="S10" s="69"/>
      <c r="T10" s="69"/>
      <c r="U10" s="69"/>
      <c r="V10" s="69"/>
      <c r="W10" s="70"/>
    </row>
    <row r="11" spans="1:48" x14ac:dyDescent="0.25">
      <c r="A11" s="16"/>
      <c r="B11" s="127"/>
      <c r="C11" s="128"/>
      <c r="D11" s="128"/>
      <c r="E11" s="118" t="s">
        <v>45</v>
      </c>
      <c r="F11" s="651" t="str">
        <f>IF(LEN(rngDesg)&gt;0,rngDesg,"")</f>
        <v>Don Designer</v>
      </c>
      <c r="G11" s="651"/>
      <c r="H11" s="651"/>
      <c r="I11" s="651"/>
      <c r="J11" s="651"/>
      <c r="K11" s="651"/>
      <c r="L11" s="651"/>
      <c r="M11" s="651"/>
      <c r="N11" s="651"/>
      <c r="O11" s="651"/>
      <c r="P11" s="651"/>
      <c r="Q11" s="651"/>
      <c r="R11" s="651"/>
      <c r="S11" s="651"/>
      <c r="T11" s="118" t="s">
        <v>46</v>
      </c>
      <c r="U11" s="653">
        <f>rngDate</f>
        <v>40905</v>
      </c>
      <c r="V11" s="653"/>
      <c r="W11" s="654"/>
    </row>
    <row r="12" spans="1:48" x14ac:dyDescent="0.25">
      <c r="A12" s="16"/>
      <c r="B12" s="127"/>
      <c r="C12" s="128"/>
      <c r="D12" s="128"/>
      <c r="E12" s="118" t="s">
        <v>47</v>
      </c>
      <c r="F12" s="651">
        <f>IF(LEN(rngDesgNum)&gt;0,rngDesgNum,"")</f>
        <v>2312165</v>
      </c>
      <c r="G12" s="651"/>
      <c r="H12" s="651"/>
      <c r="I12" s="651"/>
      <c r="J12" s="118" t="s">
        <v>48</v>
      </c>
      <c r="K12" s="651" t="str">
        <f>IF(LEN(rngRef)&gt;0,rngRef,"")</f>
        <v/>
      </c>
      <c r="L12" s="651"/>
      <c r="M12" s="651"/>
      <c r="N12" s="651"/>
      <c r="O12" s="651"/>
      <c r="P12" s="651"/>
      <c r="Q12" s="651"/>
      <c r="R12" s="651"/>
      <c r="S12" s="651"/>
      <c r="T12" s="118" t="s">
        <v>43</v>
      </c>
      <c r="U12" s="71">
        <v>2</v>
      </c>
      <c r="V12" s="126" t="s">
        <v>44</v>
      </c>
      <c r="W12" s="72">
        <v>2</v>
      </c>
    </row>
    <row r="13" spans="1:48" ht="2.4500000000000002" customHeight="1" thickBot="1" x14ac:dyDescent="0.3">
      <c r="A13" s="16"/>
      <c r="B13" s="62"/>
      <c r="C13" s="63"/>
      <c r="D13" s="63"/>
      <c r="E13" s="63"/>
      <c r="F13" s="63"/>
      <c r="G13" s="63"/>
      <c r="H13" s="63"/>
      <c r="I13" s="63"/>
      <c r="J13" s="63"/>
      <c r="K13" s="63"/>
      <c r="L13" s="63"/>
      <c r="M13" s="63"/>
      <c r="N13" s="63"/>
      <c r="O13" s="63"/>
      <c r="P13" s="63"/>
      <c r="Q13" s="63"/>
      <c r="R13" s="63"/>
      <c r="S13" s="63"/>
      <c r="T13" s="63"/>
      <c r="U13" s="63"/>
      <c r="V13" s="63"/>
      <c r="W13" s="73"/>
    </row>
    <row r="14" spans="1:48" ht="6" customHeight="1" thickTop="1" x14ac:dyDescent="0.25">
      <c r="A14" s="16"/>
      <c r="B14" s="74"/>
      <c r="C14" s="75"/>
      <c r="D14" s="75"/>
      <c r="E14" s="75"/>
      <c r="F14" s="75"/>
      <c r="G14" s="75"/>
      <c r="H14" s="75"/>
      <c r="I14" s="75"/>
      <c r="J14" s="75"/>
      <c r="K14" s="75"/>
      <c r="L14" s="75"/>
      <c r="M14" s="75"/>
      <c r="N14" s="75"/>
      <c r="O14" s="75"/>
      <c r="P14" s="75"/>
      <c r="Q14" s="75"/>
      <c r="R14" s="75"/>
      <c r="S14" s="75"/>
      <c r="T14" s="75"/>
      <c r="U14" s="75"/>
      <c r="V14" s="75"/>
      <c r="W14" s="76"/>
      <c r="AB14" s="2"/>
    </row>
    <row r="15" spans="1:48" ht="15" customHeight="1" x14ac:dyDescent="0.25">
      <c r="A15" s="16"/>
      <c r="B15" s="77"/>
      <c r="C15" s="648" t="s">
        <v>198</v>
      </c>
      <c r="D15" s="648"/>
      <c r="E15" s="648"/>
      <c r="F15" s="648"/>
      <c r="G15" s="649" t="s">
        <v>57</v>
      </c>
      <c r="H15" s="78" t="s">
        <v>58</v>
      </c>
      <c r="I15" s="562" t="s">
        <v>5</v>
      </c>
      <c r="J15" s="562" t="s">
        <v>196</v>
      </c>
      <c r="K15" s="562" t="s">
        <v>25</v>
      </c>
      <c r="L15" s="562" t="s">
        <v>326</v>
      </c>
      <c r="M15" s="227"/>
      <c r="N15" s="562" t="s">
        <v>295</v>
      </c>
      <c r="O15" s="562" t="s">
        <v>29</v>
      </c>
      <c r="P15" s="562" t="s">
        <v>28</v>
      </c>
      <c r="Q15" s="562" t="s">
        <v>27</v>
      </c>
      <c r="R15" s="565" t="s">
        <v>31</v>
      </c>
      <c r="S15" s="566"/>
      <c r="T15" s="562" t="s">
        <v>289</v>
      </c>
      <c r="U15" s="562" t="s">
        <v>197</v>
      </c>
      <c r="V15" s="562" t="s">
        <v>266</v>
      </c>
      <c r="W15" s="642" t="s">
        <v>220</v>
      </c>
      <c r="AA15" s="2"/>
    </row>
    <row r="16" spans="1:48" ht="37.5" customHeight="1" thickBot="1" x14ac:dyDescent="0.3">
      <c r="A16" s="16" t="s">
        <v>175</v>
      </c>
      <c r="B16" s="204" t="s">
        <v>49</v>
      </c>
      <c r="C16" s="205" t="s">
        <v>50</v>
      </c>
      <c r="D16" s="205" t="s">
        <v>7</v>
      </c>
      <c r="E16" s="205" t="s">
        <v>51</v>
      </c>
      <c r="F16" s="205" t="s">
        <v>1</v>
      </c>
      <c r="G16" s="650"/>
      <c r="H16" s="206" t="s">
        <v>265</v>
      </c>
      <c r="I16" s="645"/>
      <c r="J16" s="645"/>
      <c r="K16" s="647"/>
      <c r="L16" s="645"/>
      <c r="M16" s="228" t="s">
        <v>371</v>
      </c>
      <c r="N16" s="644"/>
      <c r="O16" s="645"/>
      <c r="P16" s="646"/>
      <c r="Q16" s="646"/>
      <c r="R16" s="647"/>
      <c r="S16" s="644"/>
      <c r="T16" s="645"/>
      <c r="U16" s="645"/>
      <c r="V16" s="645"/>
      <c r="W16" s="643"/>
      <c r="Z16" s="2"/>
      <c r="AA16" s="186" t="s">
        <v>6</v>
      </c>
      <c r="AB16" s="187"/>
      <c r="AC16" s="187"/>
      <c r="AD16" s="187"/>
      <c r="AE16" s="187" t="s">
        <v>29</v>
      </c>
      <c r="AF16" s="187"/>
      <c r="AG16" s="188"/>
      <c r="AH16" s="187" t="s">
        <v>242</v>
      </c>
      <c r="AI16" s="189" t="s">
        <v>243</v>
      </c>
      <c r="AJ16" s="189" t="s">
        <v>25</v>
      </c>
      <c r="AK16" s="189" t="s">
        <v>288</v>
      </c>
      <c r="AL16" s="189" t="s">
        <v>31</v>
      </c>
      <c r="AM16" s="189" t="s">
        <v>296</v>
      </c>
      <c r="AN16" s="189" t="s">
        <v>299</v>
      </c>
      <c r="AO16" s="189" t="s">
        <v>298</v>
      </c>
      <c r="AP16" s="189" t="s">
        <v>300</v>
      </c>
      <c r="AQ16" s="189" t="s">
        <v>328</v>
      </c>
      <c r="AT16" s="189" t="s">
        <v>399</v>
      </c>
      <c r="AU16" s="189" t="s">
        <v>400</v>
      </c>
      <c r="AV16" s="189" t="s">
        <v>401</v>
      </c>
    </row>
    <row r="17" spans="1:48" ht="18" customHeight="1" x14ac:dyDescent="0.25">
      <c r="A17" s="16"/>
      <c r="B17" s="139">
        <v>2.0099999999999998</v>
      </c>
      <c r="C17" s="178" t="s">
        <v>181</v>
      </c>
      <c r="D17" s="243"/>
      <c r="E17" s="32"/>
      <c r="F17" s="179"/>
      <c r="G17" s="41" t="s">
        <v>181</v>
      </c>
      <c r="H17" s="119" t="s">
        <v>365</v>
      </c>
      <c r="I17" s="269" t="s">
        <v>361</v>
      </c>
      <c r="J17" s="185">
        <v>100</v>
      </c>
      <c r="K17" s="329"/>
      <c r="L17" s="203">
        <v>1</v>
      </c>
      <c r="M17" s="271" t="str">
        <f ca="1">Calculations!R34</f>
        <v>TDS1</v>
      </c>
      <c r="N17" s="275"/>
      <c r="O17" s="275"/>
      <c r="P17" s="185"/>
      <c r="Q17" s="185"/>
      <c r="R17" s="569"/>
      <c r="S17" s="569"/>
      <c r="T17" s="185"/>
      <c r="U17" s="185"/>
      <c r="V17" s="199"/>
      <c r="W17" s="140"/>
      <c r="X17" s="194" t="str">
        <f t="shared" ref="X17:X48" ca="1" si="0">IF(ISBLANK(I17),"",IF(ISNA(AK17),"Incomplete Order",IF(AK17=1,"Error- Missing Information","")))</f>
        <v/>
      </c>
      <c r="Y17" s="17"/>
      <c r="Z17" s="2"/>
      <c r="AA17" s="232" t="str">
        <f ca="1">IF(UPPER(Calculations!T34)="X","",Calculations!T34)</f>
        <v/>
      </c>
      <c r="AB17" s="232" t="str">
        <f ca="1">IF(UPPER(Calculations!U34)="X","",Calculations!U34)</f>
        <v/>
      </c>
      <c r="AC17" s="2" t="str">
        <f ca="1">IF(UPPER(Calculations!V34)="X","",Calculations!V34)</f>
        <v/>
      </c>
      <c r="AD17" s="144" t="str">
        <f ca="1">IF(UPPER(Calculations!W34)="X","",Calculations!W34)</f>
        <v/>
      </c>
      <c r="AE17" s="2" t="str">
        <f ca="1">IF(UPPER(Calculations!Z34)="X","",Calculations!Z34)</f>
        <v/>
      </c>
      <c r="AF17" s="2" t="str">
        <f ca="1">IF(UPPER(Calculations!AA34)="X","",Calculations!AA34)</f>
        <v/>
      </c>
      <c r="AG17" s="144" t="str">
        <f ca="1">IF(UPPER(Calculations!AB34)="X","",Calculations!AB34)</f>
        <v/>
      </c>
      <c r="AH17" s="15" t="str">
        <f ca="1">IF(OFFSET(rngP_Scoop,MATCH(Calculations!R34,rngP_Code,0),0)="X","rngYesNo","rngNA")</f>
        <v>rngNA</v>
      </c>
      <c r="AI17" s="163" t="str">
        <f ca="1">IF(OFFSET(rngP_Slope,MATCH(Calculations!R34,rngP_Code,0),0)="X","rngYesNo","rngNA")</f>
        <v>rngNA</v>
      </c>
      <c r="AJ17" s="336" t="str">
        <f t="shared" ref="AJ17:AJ48" ca="1" si="1">IF(AND(OFFSET(rngP_Package,MATCH($I17&amp;1,rngP_Product,0),0)="",RIGHT($I17,2)&lt;&gt;"SH",LEFT($I17,3)&lt;&gt;"SRC",LEFT($I17,4)&lt;&gt;"pSRC"),"",IF(RIGHT($I17,2)="SH","rngPackageSH",IF(OR(LEFT($I17,3)="SRC",LEFT($I17,4)="pSRC"),"rngPackageSRC",IF($I17="USP","rngPackageUSP","rngPackage"))))</f>
        <v/>
      </c>
      <c r="AK17" s="268" t="str">
        <f t="shared" ref="AK17:AK66" ca="1" si="2">IF(ISBLANK(I17),"",IF(AND(IF(AND(ISBLANK(N17),LEN(CONCATENATE(AA17,AB17,AC17,AD17))&gt;0),FALSE,TRUE),IF(AND(ISBLANK(O17),LEN(CONCATENATE(AE17,AF17,AG17))&gt;0),FALSE,TRUE),IF(AND(ISBLANK(U17),LEN(CONCATENATE(R17,T17))&gt;0),FALSE,TRUE)),"",1))</f>
        <v/>
      </c>
      <c r="AL17" s="15">
        <f ca="1">IF(OFFSET(rngP_Dividers,MATCH(Calculations!R34,rngP_Code,0),0)&gt;0,OFFSET(rngP_Dividers,MATCH(Calculations!R34,rngP_Code,0),0),0)</f>
        <v>99</v>
      </c>
      <c r="AM17" s="15" t="str">
        <f ca="1">IF(OFFSET(rngP_Binning,MATCH(Calculations!R34,rngP_Code,0),0)="X","rngBIN","rngNA")</f>
        <v>rngBIN</v>
      </c>
      <c r="AN17" s="15" t="str">
        <f ca="1">IF(OFFSET(rngP_Binning,MATCH(Calculations!R34,rngP_Code,0),0)="X","rngabboth","rngNA")</f>
        <v>rngabboth</v>
      </c>
      <c r="AO17" s="15" t="str">
        <f ca="1">IF(OFFSET(rngP_LtrLgl,MATCH(Calculations!R34,rngP_Code,0),0)="X","rngLL","rngNA")</f>
        <v>rngNA</v>
      </c>
      <c r="AP17" s="15" t="str">
        <f ca="1">IF(OFFSET(rngP_LtrLgl,MATCH(Calculations!R34,rngP_Code,0),0)="X","rngAB","rngNA")</f>
        <v>rngNA</v>
      </c>
      <c r="AQ17" s="15">
        <f ca="1">IF(OFFSET(rngP_Multi,MATCH(Calculations!R34,rngP_Code,0),0)="X",100,1)</f>
        <v>100</v>
      </c>
      <c r="AT17" s="268" t="str">
        <f ca="1">M17</f>
        <v>TDS1</v>
      </c>
      <c r="AU17" s="270">
        <f ca="1">VLOOKUP(AT17,Pricing!$H$6:$Z$979,18,FALSE)</f>
        <v>167.53</v>
      </c>
      <c r="AV17" s="270">
        <f ca="1">'Page 1'!AV$32+SUM(SUMIF(AU$17:AU17,{"&lt;0","&gt;0"}))</f>
        <v>3301.1000000000004</v>
      </c>
    </row>
    <row r="18" spans="1:48" ht="18" customHeight="1" x14ac:dyDescent="0.25">
      <c r="A18" s="16"/>
      <c r="B18" s="44">
        <f>B17+0.01</f>
        <v>2.0199999999999996</v>
      </c>
      <c r="C18" s="178" t="s">
        <v>181</v>
      </c>
      <c r="D18" s="244"/>
      <c r="E18" s="31"/>
      <c r="F18" s="180"/>
      <c r="G18" s="42" t="s">
        <v>181</v>
      </c>
      <c r="H18" s="120" t="s">
        <v>364</v>
      </c>
      <c r="I18" s="266" t="s">
        <v>352</v>
      </c>
      <c r="J18" s="32">
        <v>500</v>
      </c>
      <c r="K18" s="330"/>
      <c r="L18" s="203">
        <v>1</v>
      </c>
      <c r="M18" s="271" t="str">
        <f ca="1">Calculations!R35</f>
        <v>DS2</v>
      </c>
      <c r="N18" s="264"/>
      <c r="O18" s="32"/>
      <c r="P18" s="32"/>
      <c r="Q18" s="32"/>
      <c r="R18" s="570"/>
      <c r="S18" s="570"/>
      <c r="T18" s="31"/>
      <c r="U18" s="31"/>
      <c r="V18" s="31"/>
      <c r="W18" s="122"/>
      <c r="X18" s="194" t="str">
        <f t="shared" ca="1" si="0"/>
        <v/>
      </c>
      <c r="Y18" s="17"/>
      <c r="Z18" s="2"/>
      <c r="AA18" s="2" t="str">
        <f ca="1">IF(UPPER(Calculations!T35)="X","",Calculations!T35)</f>
        <v/>
      </c>
      <c r="AB18" s="2" t="str">
        <f ca="1">IF(UPPER(Calculations!U35)="X","",Calculations!U35)</f>
        <v/>
      </c>
      <c r="AC18" s="2" t="str">
        <f ca="1">IF(UPPER(Calculations!V35)="X","",Calculations!V35)</f>
        <v/>
      </c>
      <c r="AD18" s="144" t="str">
        <f ca="1">IF(UPPER(Calculations!W35)="X","",Calculations!W35)</f>
        <v/>
      </c>
      <c r="AE18" s="2" t="str">
        <f ca="1">IF(UPPER(Calculations!Z35)="X","",Calculations!Z35)</f>
        <v/>
      </c>
      <c r="AF18" s="2" t="str">
        <f ca="1">IF(UPPER(Calculations!AA35)="X","",Calculations!AA35)</f>
        <v/>
      </c>
      <c r="AG18" s="144" t="str">
        <f ca="1">IF(UPPER(Calculations!AB35)="X","",Calculations!AB35)</f>
        <v/>
      </c>
      <c r="AH18" s="336" t="str">
        <f ca="1">IF(OFFSET(rngP_Scoop,MATCH(Calculations!R35,rngP_Code,0),0)="X","rngYesNo","rngNA")</f>
        <v>rngNA</v>
      </c>
      <c r="AI18" s="163" t="str">
        <f ca="1">IF(OFFSET(rngP_Slope,MATCH(Calculations!R35,rngP_Code,0),0)="X","rngYesNo","rngNA")</f>
        <v>rngNA</v>
      </c>
      <c r="AJ18" s="336" t="str">
        <f t="shared" ca="1" si="1"/>
        <v/>
      </c>
      <c r="AK18" s="268" t="str">
        <f t="shared" ca="1" si="2"/>
        <v/>
      </c>
      <c r="AL18" s="15">
        <f ca="1">IF(OFFSET(rngP_Dividers,MATCH(Calculations!R35,rngP_Code,0),0)&gt;0,OFFSET(rngP_Dividers,MATCH(Calculations!R35,rngP_Code,0),0),0)</f>
        <v>99</v>
      </c>
      <c r="AM18" s="15" t="str">
        <f ca="1">IF(OFFSET(rngP_Binning,MATCH(Calculations!R35,rngP_Code,0),0)="X","rngBIN","rngNA")</f>
        <v>rngBIN</v>
      </c>
      <c r="AN18" s="15" t="str">
        <f ca="1">IF(OFFSET(rngP_Binning,MATCH(Calculations!R35,rngP_Code,0),0)="X","rngabboth","rngNA")</f>
        <v>rngabboth</v>
      </c>
      <c r="AO18" s="15" t="str">
        <f ca="1">IF(OFFSET(rngP_LtrLgl,MATCH(Calculations!R35,rngP_Code,0),0)="X","rngLL","rngNA")</f>
        <v>rngNA</v>
      </c>
      <c r="AP18" s="15" t="str">
        <f ca="1">IF(OFFSET(rngP_LtrLgl,MATCH(Calculations!R35,rngP_Code,0),0)="X","rngAB","rngNA")</f>
        <v>rngNA</v>
      </c>
      <c r="AQ18" s="15">
        <f ca="1">IF(OFFSET(rngP_Multi,MATCH(Calculations!R35,rngP_Code,0),0)="X",100,1)</f>
        <v>100</v>
      </c>
      <c r="AT18" s="268" t="str">
        <f t="shared" ref="AT18:AT47" ca="1" si="3">M18</f>
        <v>DS2</v>
      </c>
      <c r="AU18" s="270">
        <f ca="1">VLOOKUP(AT18,Pricing!$H$6:$Z$979,18,FALSE)</f>
        <v>175.62</v>
      </c>
      <c r="AV18" s="270">
        <f ca="1">'Page 1'!AV$32+SUM(SUMIF(AU$17:AU18,{"&lt;0","&gt;0"}))</f>
        <v>3476.7200000000003</v>
      </c>
    </row>
    <row r="19" spans="1:48" ht="18" customHeight="1" x14ac:dyDescent="0.25">
      <c r="A19" s="16"/>
      <c r="B19" s="138">
        <f t="shared" ref="B19:B46" si="4">B18+0.01</f>
        <v>2.0299999999999994</v>
      </c>
      <c r="C19" s="178" t="s">
        <v>181</v>
      </c>
      <c r="D19" s="244"/>
      <c r="E19" s="31"/>
      <c r="F19" s="180"/>
      <c r="G19" s="43" t="s">
        <v>181</v>
      </c>
      <c r="H19" s="121" t="s">
        <v>360</v>
      </c>
      <c r="I19" s="332" t="s">
        <v>270</v>
      </c>
      <c r="J19" s="29"/>
      <c r="K19" s="329"/>
      <c r="L19" s="203">
        <v>1</v>
      </c>
      <c r="M19" s="271" t="str">
        <f ca="1">Calculations!R36</f>
        <v>RRBR</v>
      </c>
      <c r="N19" s="327"/>
      <c r="O19" s="327" t="s">
        <v>246</v>
      </c>
      <c r="P19" s="29"/>
      <c r="Q19" s="29"/>
      <c r="R19" s="571"/>
      <c r="S19" s="571"/>
      <c r="T19" s="30"/>
      <c r="U19" s="30"/>
      <c r="V19" s="30"/>
      <c r="W19" s="137"/>
      <c r="X19" s="194"/>
      <c r="Y19" s="17"/>
      <c r="Z19" s="2"/>
      <c r="AA19" s="2" t="str">
        <f ca="1">IF(UPPER(Calculations!T36)="X","",Calculations!T36)</f>
        <v/>
      </c>
      <c r="AB19" s="2" t="str">
        <f ca="1">IF(UPPER(Calculations!U36)="X","",Calculations!U36)</f>
        <v/>
      </c>
      <c r="AC19" s="2" t="str">
        <f ca="1">IF(UPPER(Calculations!V36)="X","",Calculations!V36)</f>
        <v/>
      </c>
      <c r="AD19" s="144" t="str">
        <f ca="1">IF(UPPER(Calculations!W36)="X","",Calculations!W36)</f>
        <v/>
      </c>
      <c r="AE19" s="2" t="str">
        <f ca="1">IF(UPPER(Calculations!Z36)="X","",Calculations!Z36)</f>
        <v>BR</v>
      </c>
      <c r="AF19" s="2" t="str">
        <f ca="1">IF(UPPER(Calculations!AA36)="X","",Calculations!AA36)</f>
        <v/>
      </c>
      <c r="AG19" s="144" t="str">
        <f ca="1">IF(UPPER(Calculations!AB36)="X","",Calculations!AB36)</f>
        <v/>
      </c>
      <c r="AH19" s="336" t="str">
        <f ca="1">IF(OFFSET(rngP_Scoop,MATCH(Calculations!R36,rngP_Code,0),0)="X","rngYesNo","rngNA")</f>
        <v>rngNA</v>
      </c>
      <c r="AI19" s="163" t="str">
        <f ca="1">IF(OFFSET(rngP_Slope,MATCH(Calculations!R36,rngP_Code,0),0)="X","rngYesNo","rngNA")</f>
        <v>rngNA</v>
      </c>
      <c r="AJ19" s="336" t="e">
        <f t="shared" ca="1" si="1"/>
        <v>#N/A</v>
      </c>
      <c r="AK19" s="268" t="str">
        <f t="shared" ca="1" si="2"/>
        <v/>
      </c>
      <c r="AL19" s="15">
        <f ca="1">IF(OFFSET(rngP_Dividers,MATCH(Calculations!R36,rngP_Code,0),0)&gt;0,OFFSET(rngP_Dividers,MATCH(Calculations!R36,rngP_Code,0),0),0)</f>
        <v>0</v>
      </c>
      <c r="AM19" s="15" t="str">
        <f ca="1">IF(OFFSET(rngP_Binning,MATCH(Calculations!R36,rngP_Code,0),0)="X","rngBIN","rngNA")</f>
        <v>rngNA</v>
      </c>
      <c r="AN19" s="15" t="str">
        <f ca="1">IF(OFFSET(rngP_Binning,MATCH(Calculations!R36,rngP_Code,0),0)="X","rngabboth","rngNA")</f>
        <v>rngNA</v>
      </c>
      <c r="AO19" s="15" t="str">
        <f ca="1">IF(OFFSET(rngP_LtrLgl,MATCH(Calculations!R36,rngP_Code,0),0)="X","rngLL","rngNA")</f>
        <v>rngNA</v>
      </c>
      <c r="AP19" s="15" t="str">
        <f ca="1">IF(OFFSET(rngP_LtrLgl,MATCH(Calculations!R36,rngP_Code,0),0)="X","rngAB","rngNA")</f>
        <v>rngNA</v>
      </c>
      <c r="AQ19" s="15">
        <f ca="1">IF(OFFSET(rngP_Multi,MATCH(Calculations!R36,rngP_Code,0),0)="X",100,1)</f>
        <v>100</v>
      </c>
      <c r="AT19" s="268" t="str">
        <f t="shared" ca="1" si="3"/>
        <v>RRBR</v>
      </c>
      <c r="AU19" s="270">
        <f ca="1">VLOOKUP(AT19,Pricing!$H$6:$Z$979,18,FALSE)</f>
        <v>52.53</v>
      </c>
      <c r="AV19" s="270">
        <f ca="1">'Page 1'!AV$32+SUM(SUMIF(AU$17:AU19,{"&lt;0","&gt;0"}))</f>
        <v>3529.25</v>
      </c>
    </row>
    <row r="20" spans="1:48" ht="18" customHeight="1" x14ac:dyDescent="0.25">
      <c r="A20" s="16"/>
      <c r="B20" s="44">
        <f t="shared" si="4"/>
        <v>2.0399999999999991</v>
      </c>
      <c r="C20" s="178" t="s">
        <v>181</v>
      </c>
      <c r="D20" s="244"/>
      <c r="E20" s="31"/>
      <c r="F20" s="180"/>
      <c r="G20" s="42" t="s">
        <v>181</v>
      </c>
      <c r="H20" s="120" t="s">
        <v>263</v>
      </c>
      <c r="I20" s="266" t="s">
        <v>244</v>
      </c>
      <c r="J20" s="32"/>
      <c r="K20" s="330"/>
      <c r="L20" s="203">
        <v>1</v>
      </c>
      <c r="M20" s="271" t="str">
        <f ca="1">Calculations!R37</f>
        <v>RRFE</v>
      </c>
      <c r="N20" s="32"/>
      <c r="O20" s="32" t="s">
        <v>8</v>
      </c>
      <c r="P20" s="32"/>
      <c r="Q20" s="32"/>
      <c r="R20" s="570"/>
      <c r="S20" s="570"/>
      <c r="T20" s="31"/>
      <c r="U20" s="31"/>
      <c r="V20" s="31"/>
      <c r="W20" s="122"/>
      <c r="X20" s="194" t="str">
        <f t="shared" ca="1" si="0"/>
        <v/>
      </c>
      <c r="Y20" s="17"/>
      <c r="Z20" s="2"/>
      <c r="AA20" s="2" t="str">
        <f ca="1">IF(UPPER(Calculations!T37)="X","",Calculations!T37)</f>
        <v/>
      </c>
      <c r="AB20" s="2" t="str">
        <f ca="1">IF(UPPER(Calculations!U37)="X","",Calculations!U37)</f>
        <v/>
      </c>
      <c r="AC20" s="2" t="str">
        <f ca="1">IF(UPPER(Calculations!V37)="X","",Calculations!V37)</f>
        <v/>
      </c>
      <c r="AD20" s="144" t="str">
        <f ca="1">IF(UPPER(Calculations!W37)="X","",Calculations!W37)</f>
        <v/>
      </c>
      <c r="AE20" s="2" t="str">
        <f ca="1">IF(UPPER(Calculations!Z37)="X","",Calculations!Z37)</f>
        <v>FE</v>
      </c>
      <c r="AF20" s="2" t="str">
        <f ca="1">IF(UPPER(Calculations!AA37)="X","",Calculations!AA37)</f>
        <v/>
      </c>
      <c r="AG20" s="144" t="str">
        <f ca="1">IF(UPPER(Calculations!AB37)="X","",Calculations!AB37)</f>
        <v/>
      </c>
      <c r="AH20" s="336" t="str">
        <f ca="1">IF(OFFSET(rngP_Scoop,MATCH(Calculations!R37,rngP_Code,0),0)="X","rngYesNo","rngNA")</f>
        <v>rngNA</v>
      </c>
      <c r="AI20" s="163" t="str">
        <f ca="1">IF(OFFSET(rngP_Slope,MATCH(Calculations!R37,rngP_Code,0),0)="X","rngYesNo","rngNA")</f>
        <v>rngNA</v>
      </c>
      <c r="AJ20" s="336" t="e">
        <f t="shared" ca="1" si="1"/>
        <v>#N/A</v>
      </c>
      <c r="AK20" s="268" t="str">
        <f t="shared" ca="1" si="2"/>
        <v/>
      </c>
      <c r="AL20" s="15">
        <f ca="1">IF(OFFSET(rngP_Dividers,MATCH(Calculations!R37,rngP_Code,0),0)&gt;0,OFFSET(rngP_Dividers,MATCH(Calculations!R37,rngP_Code,0),0),0)</f>
        <v>0</v>
      </c>
      <c r="AM20" s="15" t="str">
        <f ca="1">IF(OFFSET(rngP_Binning,MATCH(Calculations!R37,rngP_Code,0),0)="X","rngBIN","rngNA")</f>
        <v>rngNA</v>
      </c>
      <c r="AN20" s="15" t="str">
        <f ca="1">IF(OFFSET(rngP_Binning,MATCH(Calculations!R37,rngP_Code,0),0)="X","rngabboth","rngNA")</f>
        <v>rngNA</v>
      </c>
      <c r="AO20" s="15" t="str">
        <f ca="1">IF(OFFSET(rngP_LtrLgl,MATCH(Calculations!R37,rngP_Code,0),0)="X","rngLL","rngNA")</f>
        <v>rngNA</v>
      </c>
      <c r="AP20" s="15" t="str">
        <f ca="1">IF(OFFSET(rngP_LtrLgl,MATCH(Calculations!R37,rngP_Code,0),0)="X","rngAB","rngNA")</f>
        <v>rngNA</v>
      </c>
      <c r="AQ20" s="15">
        <f ca="1">IF(OFFSET(rngP_Multi,MATCH(Calculations!R37,rngP_Code,0),0)="X",100,1)</f>
        <v>100</v>
      </c>
      <c r="AT20" s="268" t="str">
        <f t="shared" ca="1" si="3"/>
        <v>RRFE</v>
      </c>
      <c r="AU20" s="270">
        <f ca="1">VLOOKUP(AT20,Pricing!$H$6:$Z$979,18,FALSE)</f>
        <v>63.53</v>
      </c>
      <c r="AV20" s="270">
        <f ca="1">'Page 1'!AV$32+SUM(SUMIF(AU$17:AU20,{"&lt;0","&gt;0"}))</f>
        <v>3592.78</v>
      </c>
    </row>
    <row r="21" spans="1:48" ht="18" customHeight="1" x14ac:dyDescent="0.25">
      <c r="A21" s="16"/>
      <c r="B21" s="138">
        <f t="shared" si="4"/>
        <v>2.0499999999999989</v>
      </c>
      <c r="C21" s="178" t="s">
        <v>181</v>
      </c>
      <c r="D21" s="244"/>
      <c r="E21" s="31"/>
      <c r="F21" s="180"/>
      <c r="G21" s="43" t="s">
        <v>181</v>
      </c>
      <c r="H21" s="121" t="s">
        <v>264</v>
      </c>
      <c r="I21" s="269" t="s">
        <v>245</v>
      </c>
      <c r="J21" s="29"/>
      <c r="K21" s="329"/>
      <c r="L21" s="203">
        <v>1</v>
      </c>
      <c r="M21" s="271" t="str">
        <f ca="1">Calculations!R38</f>
        <v>RRSC</v>
      </c>
      <c r="N21" s="265"/>
      <c r="O21" s="29" t="s">
        <v>9</v>
      </c>
      <c r="P21" s="29"/>
      <c r="Q21" s="29"/>
      <c r="R21" s="571"/>
      <c r="S21" s="571"/>
      <c r="T21" s="30"/>
      <c r="U21" s="30"/>
      <c r="V21" s="30"/>
      <c r="W21" s="137"/>
      <c r="X21" s="194" t="str">
        <f t="shared" ca="1" si="0"/>
        <v/>
      </c>
      <c r="Y21" s="17"/>
      <c r="Z21" s="2"/>
      <c r="AA21" s="2" t="str">
        <f ca="1">IF(UPPER(Calculations!T38)="X","",Calculations!T38)</f>
        <v/>
      </c>
      <c r="AB21" s="2" t="str">
        <f ca="1">IF(UPPER(Calculations!U38)="X","",Calculations!U38)</f>
        <v/>
      </c>
      <c r="AC21" s="2" t="str">
        <f ca="1">IF(UPPER(Calculations!V38)="X","",Calculations!V38)</f>
        <v/>
      </c>
      <c r="AD21" s="144" t="str">
        <f ca="1">IF(UPPER(Calculations!W38)="X","",Calculations!W38)</f>
        <v/>
      </c>
      <c r="AE21" s="2" t="str">
        <f ca="1">IF(UPPER(Calculations!Z38)="X","",Calculations!Z38)</f>
        <v>SC</v>
      </c>
      <c r="AF21" s="2" t="str">
        <f ca="1">IF(UPPER(Calculations!AA38)="X","",Calculations!AA38)</f>
        <v/>
      </c>
      <c r="AG21" s="144" t="str">
        <f ca="1">IF(UPPER(Calculations!AB38)="X","",Calculations!AB38)</f>
        <v/>
      </c>
      <c r="AH21" s="336" t="str">
        <f ca="1">IF(OFFSET(rngP_Scoop,MATCH(Calculations!R38,rngP_Code,0),0)="X","rngYesNo","rngNA")</f>
        <v>rngNA</v>
      </c>
      <c r="AI21" s="163" t="str">
        <f ca="1">IF(OFFSET(rngP_Slope,MATCH(Calculations!R38,rngP_Code,0),0)="X","rngYesNo","rngNA")</f>
        <v>rngNA</v>
      </c>
      <c r="AJ21" s="336" t="e">
        <f t="shared" ca="1" si="1"/>
        <v>#N/A</v>
      </c>
      <c r="AK21" s="268" t="str">
        <f t="shared" ca="1" si="2"/>
        <v/>
      </c>
      <c r="AL21" s="15">
        <f ca="1">IF(OFFSET(rngP_Dividers,MATCH(Calculations!R38,rngP_Code,0),0)&gt;0,OFFSET(rngP_Dividers,MATCH(Calculations!R38,rngP_Code,0),0),0)</f>
        <v>0</v>
      </c>
      <c r="AM21" s="15" t="str">
        <f ca="1">IF(OFFSET(rngP_Binning,MATCH(Calculations!R38,rngP_Code,0),0)="X","rngBIN","rngNA")</f>
        <v>rngNA</v>
      </c>
      <c r="AN21" s="15" t="str">
        <f ca="1">IF(OFFSET(rngP_Binning,MATCH(Calculations!R38,rngP_Code,0),0)="X","rngabboth","rngNA")</f>
        <v>rngNA</v>
      </c>
      <c r="AO21" s="15" t="str">
        <f ca="1">IF(OFFSET(rngP_LtrLgl,MATCH(Calculations!R38,rngP_Code,0),0)="X","rngLL","rngNA")</f>
        <v>rngNA</v>
      </c>
      <c r="AP21" s="15" t="str">
        <f ca="1">IF(OFFSET(rngP_LtrLgl,MATCH(Calculations!R38,rngP_Code,0),0)="X","rngAB","rngNA")</f>
        <v>rngNA</v>
      </c>
      <c r="AQ21" s="15">
        <f ca="1">IF(OFFSET(rngP_Multi,MATCH(Calculations!R38,rngP_Code,0),0)="X",100,1)</f>
        <v>100</v>
      </c>
      <c r="AT21" s="268" t="str">
        <f t="shared" ca="1" si="3"/>
        <v>RRSC</v>
      </c>
      <c r="AU21" s="270">
        <f ca="1">VLOOKUP(AT21,Pricing!$H$6:$Z$979,18,FALSE)</f>
        <v>92.4</v>
      </c>
      <c r="AV21" s="270">
        <f ca="1">'Page 1'!AV$32+SUM(SUMIF(AU$17:AU21,{"&lt;0","&gt;0"}))</f>
        <v>3685.1800000000003</v>
      </c>
    </row>
    <row r="22" spans="1:48" ht="18" customHeight="1" x14ac:dyDescent="0.25">
      <c r="A22" s="16"/>
      <c r="B22" s="44">
        <f t="shared" si="4"/>
        <v>2.0599999999999987</v>
      </c>
      <c r="C22" s="178" t="s">
        <v>181</v>
      </c>
      <c r="D22" s="244"/>
      <c r="E22" s="31"/>
      <c r="F22" s="180"/>
      <c r="G22" s="42" t="s">
        <v>181</v>
      </c>
      <c r="H22" s="237" t="s">
        <v>943</v>
      </c>
      <c r="I22" s="266" t="s">
        <v>372</v>
      </c>
      <c r="J22" s="32"/>
      <c r="K22" s="330"/>
      <c r="L22" s="203">
        <v>1</v>
      </c>
      <c r="M22" s="271" t="str">
        <f ca="1">Calculations!R39</f>
        <v>GAA1</v>
      </c>
      <c r="N22" s="264"/>
      <c r="O22" s="32"/>
      <c r="P22" s="32"/>
      <c r="Q22" s="32"/>
      <c r="R22" s="570"/>
      <c r="S22" s="570"/>
      <c r="T22" s="31"/>
      <c r="U22" s="31"/>
      <c r="V22" s="31"/>
      <c r="W22" s="122"/>
      <c r="X22" s="194" t="str">
        <f t="shared" ca="1" si="0"/>
        <v/>
      </c>
      <c r="Y22" s="17"/>
      <c r="Z22" s="2"/>
      <c r="AA22" s="2" t="str">
        <f ca="1">IF(UPPER(Calculations!T39)="X","",Calculations!T39)</f>
        <v/>
      </c>
      <c r="AB22" s="2" t="str">
        <f ca="1">IF(UPPER(Calculations!U39)="X","",Calculations!U39)</f>
        <v/>
      </c>
      <c r="AC22" s="2" t="str">
        <f ca="1">IF(UPPER(Calculations!V39)="X","",Calculations!V39)</f>
        <v/>
      </c>
      <c r="AD22" s="144" t="str">
        <f ca="1">IF(UPPER(Calculations!W39)="X","",Calculations!W39)</f>
        <v/>
      </c>
      <c r="AE22" s="2" t="str">
        <f ca="1">IF(UPPER(Calculations!Z39)="X","",Calculations!Z39)</f>
        <v/>
      </c>
      <c r="AF22" s="2" t="str">
        <f ca="1">IF(UPPER(Calculations!AA39)="X","",Calculations!AA39)</f>
        <v/>
      </c>
      <c r="AG22" s="144" t="str">
        <f ca="1">IF(UPPER(Calculations!AB39)="X","",Calculations!AB39)</f>
        <v/>
      </c>
      <c r="AH22" s="336" t="str">
        <f ca="1">IF(OFFSET(rngP_Scoop,MATCH(Calculations!R39,rngP_Code,0),0)="X","rngYesNo","rngNA")</f>
        <v>rngNA</v>
      </c>
      <c r="AI22" s="163" t="str">
        <f ca="1">IF(OFFSET(rngP_Slope,MATCH(Calculations!R39,rngP_Code,0),0)="X","rngYesNo","rngNA")</f>
        <v>rngNA</v>
      </c>
      <c r="AJ22" s="336" t="e">
        <f t="shared" ca="1" si="1"/>
        <v>#N/A</v>
      </c>
      <c r="AK22" s="268" t="str">
        <f t="shared" ca="1" si="2"/>
        <v/>
      </c>
      <c r="AL22" s="15">
        <f ca="1">IF(OFFSET(rngP_Dividers,MATCH(Calculations!R39,rngP_Code,0),0)&gt;0,OFFSET(rngP_Dividers,MATCH(Calculations!R39,rngP_Code,0),0),0)</f>
        <v>0</v>
      </c>
      <c r="AM22" s="15" t="str">
        <f ca="1">IF(OFFSET(rngP_Binning,MATCH(Calculations!R39,rngP_Code,0),0)="X","rngBIN","rngNA")</f>
        <v>rngNA</v>
      </c>
      <c r="AN22" s="15" t="str">
        <f ca="1">IF(OFFSET(rngP_Binning,MATCH(Calculations!R39,rngP_Code,0),0)="X","rngabboth","rngNA")</f>
        <v>rngNA</v>
      </c>
      <c r="AO22" s="15" t="str">
        <f ca="1">IF(OFFSET(rngP_LtrLgl,MATCH(Calculations!R39,rngP_Code,0),0)="X","rngLL","rngNA")</f>
        <v>rngNA</v>
      </c>
      <c r="AP22" s="15" t="str">
        <f ca="1">IF(OFFSET(rngP_LtrLgl,MATCH(Calculations!R39,rngP_Code,0),0)="X","rngAB","rngNA")</f>
        <v>rngNA</v>
      </c>
      <c r="AQ22" s="15">
        <f ca="1">IF(OFFSET(rngP_Multi,MATCH(Calculations!R39,rngP_Code,0),0)="X",100,1)</f>
        <v>100</v>
      </c>
      <c r="AT22" s="268" t="str">
        <f t="shared" ca="1" si="3"/>
        <v>GAA1</v>
      </c>
      <c r="AU22" s="270">
        <f ca="1">VLOOKUP(AT22,Pricing!$H$6:$Z$979,18,FALSE)</f>
        <v>391.36</v>
      </c>
      <c r="AV22" s="270">
        <f ca="1">'Page 1'!AV$32+SUM(SUMIF(AU$17:AU22,{"&lt;0","&gt;0"}))</f>
        <v>4076.54</v>
      </c>
    </row>
    <row r="23" spans="1:48" ht="18" customHeight="1" x14ac:dyDescent="0.25">
      <c r="A23" s="16"/>
      <c r="B23" s="138">
        <f t="shared" si="4"/>
        <v>2.0699999999999985</v>
      </c>
      <c r="C23" s="178" t="s">
        <v>181</v>
      </c>
      <c r="D23" s="30"/>
      <c r="E23" s="31"/>
      <c r="F23" s="180"/>
      <c r="G23" s="43" t="s">
        <v>181</v>
      </c>
      <c r="H23" s="121" t="s">
        <v>382</v>
      </c>
      <c r="I23" s="269" t="s">
        <v>373</v>
      </c>
      <c r="J23" s="29"/>
      <c r="K23" s="329"/>
      <c r="L23" s="203">
        <v>1</v>
      </c>
      <c r="M23" s="271" t="str">
        <f ca="1">Calculations!R40</f>
        <v>GAA2</v>
      </c>
      <c r="N23" s="229"/>
      <c r="O23" s="269"/>
      <c r="P23" s="29"/>
      <c r="Q23" s="29"/>
      <c r="R23" s="571"/>
      <c r="S23" s="571"/>
      <c r="T23" s="30"/>
      <c r="U23" s="30"/>
      <c r="V23" s="30"/>
      <c r="W23" s="137"/>
      <c r="X23" s="194" t="str">
        <f t="shared" ca="1" si="0"/>
        <v/>
      </c>
      <c r="Y23" s="17"/>
      <c r="AA23" s="2" t="str">
        <f ca="1">IF(UPPER(Calculations!T40)="X","",Calculations!T40)</f>
        <v/>
      </c>
      <c r="AB23" s="2" t="str">
        <f ca="1">IF(UPPER(Calculations!U40)="X","",Calculations!U40)</f>
        <v/>
      </c>
      <c r="AC23" s="2" t="str">
        <f ca="1">IF(UPPER(Calculations!V40)="X","",Calculations!V40)</f>
        <v/>
      </c>
      <c r="AD23" s="144" t="str">
        <f ca="1">IF(UPPER(Calculations!W40)="X","",Calculations!W40)</f>
        <v/>
      </c>
      <c r="AE23" s="2" t="str">
        <f ca="1">IF(UPPER(Calculations!Z40)="X","",Calculations!Z40)</f>
        <v/>
      </c>
      <c r="AF23" s="2" t="str">
        <f ca="1">IF(UPPER(Calculations!AA40)="X","",Calculations!AA40)</f>
        <v/>
      </c>
      <c r="AG23" s="144" t="str">
        <f ca="1">IF(UPPER(Calculations!AB40)="X","",Calculations!AB40)</f>
        <v/>
      </c>
      <c r="AH23" s="336" t="str">
        <f ca="1">IF(OFFSET(rngP_Scoop,MATCH(Calculations!R40,rngP_Code,0),0)="X","rngYesNo","rngNA")</f>
        <v>rngNA</v>
      </c>
      <c r="AI23" s="163" t="str">
        <f ca="1">IF(OFFSET(rngP_Slope,MATCH(Calculations!R40,rngP_Code,0),0)="X","rngYesNo","rngNA")</f>
        <v>rngNA</v>
      </c>
      <c r="AJ23" s="336" t="e">
        <f t="shared" ca="1" si="1"/>
        <v>#N/A</v>
      </c>
      <c r="AK23" s="268" t="str">
        <f t="shared" ca="1" si="2"/>
        <v/>
      </c>
      <c r="AL23" s="15">
        <f ca="1">IF(OFFSET(rngP_Dividers,MATCH(Calculations!R40,rngP_Code,0),0)&gt;0,OFFSET(rngP_Dividers,MATCH(Calculations!R40,rngP_Code,0),0),0)</f>
        <v>0</v>
      </c>
      <c r="AM23" s="15" t="str">
        <f ca="1">IF(OFFSET(rngP_Binning,MATCH(Calculations!R40,rngP_Code,0),0)="X","rngBIN","rngNA")</f>
        <v>rngNA</v>
      </c>
      <c r="AN23" s="15" t="str">
        <f ca="1">IF(OFFSET(rngP_Binning,MATCH(Calculations!R40,rngP_Code,0),0)="X","rngabboth","rngNA")</f>
        <v>rngNA</v>
      </c>
      <c r="AO23" s="15" t="str">
        <f ca="1">IF(OFFSET(rngP_LtrLgl,MATCH(Calculations!R40,rngP_Code,0),0)="X","rngLL","rngNA")</f>
        <v>rngNA</v>
      </c>
      <c r="AP23" s="15" t="str">
        <f ca="1">IF(OFFSET(rngP_LtrLgl,MATCH(Calculations!R40,rngP_Code,0),0)="X","rngAB","rngNA")</f>
        <v>rngNA</v>
      </c>
      <c r="AQ23" s="15">
        <f ca="1">IF(OFFSET(rngP_Multi,MATCH(Calculations!R40,rngP_Code,0),0)="X",100,1)</f>
        <v>100</v>
      </c>
      <c r="AT23" s="268" t="str">
        <f t="shared" ca="1" si="3"/>
        <v>GAA2</v>
      </c>
      <c r="AU23" s="270">
        <f ca="1">VLOOKUP(AT23,Pricing!$H$6:$Z$979,18,FALSE)</f>
        <v>574</v>
      </c>
      <c r="AV23" s="270">
        <f ca="1">'Page 1'!AV$32+SUM(SUMIF(AU$17:AU23,{"&lt;0","&gt;0"}))</f>
        <v>4650.54</v>
      </c>
    </row>
    <row r="24" spans="1:48" ht="18" customHeight="1" x14ac:dyDescent="0.25">
      <c r="A24" s="16"/>
      <c r="B24" s="44">
        <f t="shared" si="4"/>
        <v>2.0799999999999983</v>
      </c>
      <c r="C24" s="178" t="s">
        <v>181</v>
      </c>
      <c r="D24" s="30"/>
      <c r="E24" s="31"/>
      <c r="F24" s="180"/>
      <c r="G24" s="42" t="s">
        <v>181</v>
      </c>
      <c r="H24" s="120" t="s">
        <v>383</v>
      </c>
      <c r="I24" s="266" t="s">
        <v>374</v>
      </c>
      <c r="J24" s="32"/>
      <c r="K24" s="330"/>
      <c r="L24" s="203">
        <v>1</v>
      </c>
      <c r="M24" s="271" t="str">
        <f ca="1">Calculations!R41</f>
        <v>GAA3</v>
      </c>
      <c r="N24" s="32"/>
      <c r="O24" s="32"/>
      <c r="P24" s="32"/>
      <c r="Q24" s="32"/>
      <c r="R24" s="570"/>
      <c r="S24" s="570"/>
      <c r="T24" s="31"/>
      <c r="U24" s="31"/>
      <c r="V24" s="31"/>
      <c r="W24" s="122"/>
      <c r="X24" s="194" t="str">
        <f t="shared" ca="1" si="0"/>
        <v/>
      </c>
      <c r="Y24" s="17"/>
      <c r="AA24" s="2" t="str">
        <f ca="1">IF(UPPER(Calculations!T41)="X","",Calculations!T41)</f>
        <v/>
      </c>
      <c r="AB24" s="2" t="str">
        <f ca="1">IF(UPPER(Calculations!U41)="X","",Calculations!U41)</f>
        <v/>
      </c>
      <c r="AC24" s="2" t="str">
        <f ca="1">IF(UPPER(Calculations!V41)="X","",Calculations!V41)</f>
        <v/>
      </c>
      <c r="AD24" s="144" t="str">
        <f ca="1">IF(UPPER(Calculations!W41)="X","",Calculations!W41)</f>
        <v/>
      </c>
      <c r="AE24" s="2" t="str">
        <f ca="1">IF(UPPER(Calculations!Z41)="X","",Calculations!Z41)</f>
        <v/>
      </c>
      <c r="AF24" s="2" t="str">
        <f ca="1">IF(UPPER(Calculations!AA41)="X","",Calculations!AA41)</f>
        <v/>
      </c>
      <c r="AG24" s="144" t="str">
        <f ca="1">IF(UPPER(Calculations!AB41)="X","",Calculations!AB41)</f>
        <v/>
      </c>
      <c r="AH24" s="336" t="str">
        <f ca="1">IF(OFFSET(rngP_Scoop,MATCH(Calculations!R41,rngP_Code,0),0)="X","rngYesNo","rngNA")</f>
        <v>rngNA</v>
      </c>
      <c r="AI24" s="163" t="str">
        <f ca="1">IF(OFFSET(rngP_Slope,MATCH(Calculations!R41,rngP_Code,0),0)="X","rngYesNo","rngNA")</f>
        <v>rngNA</v>
      </c>
      <c r="AJ24" s="336" t="e">
        <f t="shared" ca="1" si="1"/>
        <v>#N/A</v>
      </c>
      <c r="AK24" s="268" t="str">
        <f t="shared" ca="1" si="2"/>
        <v/>
      </c>
      <c r="AL24" s="15">
        <f ca="1">IF(OFFSET(rngP_Dividers,MATCH(Calculations!R41,rngP_Code,0),0)&gt;0,OFFSET(rngP_Dividers,MATCH(Calculations!R41,rngP_Code,0),0),0)</f>
        <v>0</v>
      </c>
      <c r="AM24" s="15" t="str">
        <f ca="1">IF(OFFSET(rngP_Binning,MATCH(Calculations!R41,rngP_Code,0),0)="X","rngBIN","rngNA")</f>
        <v>rngNA</v>
      </c>
      <c r="AN24" s="15" t="str">
        <f ca="1">IF(OFFSET(rngP_Binning,MATCH(Calculations!R41,rngP_Code,0),0)="X","rngabboth","rngNA")</f>
        <v>rngNA</v>
      </c>
      <c r="AO24" s="15" t="str">
        <f ca="1">IF(OFFSET(rngP_LtrLgl,MATCH(Calculations!R41,rngP_Code,0),0)="X","rngLL","rngNA")</f>
        <v>rngNA</v>
      </c>
      <c r="AP24" s="15" t="str">
        <f ca="1">IF(OFFSET(rngP_LtrLgl,MATCH(Calculations!R41,rngP_Code,0),0)="X","rngAB","rngNA")</f>
        <v>rngNA</v>
      </c>
      <c r="AQ24" s="15">
        <f ca="1">IF(OFFSET(rngP_Multi,MATCH(Calculations!R41,rngP_Code,0),0)="X",100,1)</f>
        <v>100</v>
      </c>
      <c r="AT24" s="268" t="str">
        <f t="shared" ca="1" si="3"/>
        <v>GAA3</v>
      </c>
      <c r="AU24" s="270">
        <f ca="1">VLOOKUP(AT24,Pricing!$H$6:$Z$979,18,FALSE)</f>
        <v>974.05</v>
      </c>
      <c r="AV24" s="270">
        <f ca="1">'Page 1'!AV$32+SUM(SUMIF(AU$17:AU24,{"&lt;0","&gt;0"}))</f>
        <v>5624.59</v>
      </c>
    </row>
    <row r="25" spans="1:48" ht="18" customHeight="1" x14ac:dyDescent="0.25">
      <c r="A25" s="16"/>
      <c r="B25" s="138">
        <f t="shared" si="4"/>
        <v>2.0899999999999981</v>
      </c>
      <c r="C25" s="178" t="s">
        <v>181</v>
      </c>
      <c r="D25" s="30"/>
      <c r="E25" s="31"/>
      <c r="F25" s="180"/>
      <c r="G25" s="43" t="s">
        <v>181</v>
      </c>
      <c r="H25" s="121" t="s">
        <v>381</v>
      </c>
      <c r="I25" s="269" t="s">
        <v>375</v>
      </c>
      <c r="J25" s="29"/>
      <c r="K25" s="329"/>
      <c r="L25" s="203">
        <v>1</v>
      </c>
      <c r="M25" s="271" t="str">
        <f ca="1">Calculations!R42</f>
        <v>GAL1</v>
      </c>
      <c r="N25" s="229"/>
      <c r="O25" s="269"/>
      <c r="P25" s="29"/>
      <c r="Q25" s="29"/>
      <c r="R25" s="571"/>
      <c r="S25" s="571"/>
      <c r="T25" s="30"/>
      <c r="U25" s="30"/>
      <c r="V25" s="30"/>
      <c r="W25" s="137"/>
      <c r="X25" s="194" t="str">
        <f t="shared" ca="1" si="0"/>
        <v/>
      </c>
      <c r="Y25" s="17"/>
      <c r="AA25" s="2" t="str">
        <f ca="1">IF(UPPER(Calculations!T42)="X","",Calculations!T42)</f>
        <v/>
      </c>
      <c r="AB25" s="2" t="str">
        <f ca="1">IF(UPPER(Calculations!U42)="X","",Calculations!U42)</f>
        <v/>
      </c>
      <c r="AC25" s="2" t="str">
        <f ca="1">IF(UPPER(Calculations!V42)="X","",Calculations!V42)</f>
        <v/>
      </c>
      <c r="AD25" s="144" t="str">
        <f ca="1">IF(UPPER(Calculations!W42)="X","",Calculations!W42)</f>
        <v/>
      </c>
      <c r="AE25" s="2" t="str">
        <f ca="1">IF(UPPER(Calculations!Z42)="X","",Calculations!Z42)</f>
        <v/>
      </c>
      <c r="AF25" s="2" t="str">
        <f ca="1">IF(UPPER(Calculations!AA42)="X","",Calculations!AA42)</f>
        <v/>
      </c>
      <c r="AG25" s="144" t="str">
        <f ca="1">IF(UPPER(Calculations!AB42)="X","",Calculations!AB42)</f>
        <v/>
      </c>
      <c r="AH25" s="336" t="str">
        <f ca="1">IF(OFFSET(rngP_Scoop,MATCH(Calculations!R42,rngP_Code,0),0)="X","rngYesNo","rngNA")</f>
        <v>rngNA</v>
      </c>
      <c r="AI25" s="163" t="str">
        <f ca="1">IF(OFFSET(rngP_Slope,MATCH(Calculations!R42,rngP_Code,0),0)="X","rngYesNo","rngNA")</f>
        <v>rngNA</v>
      </c>
      <c r="AJ25" s="336" t="e">
        <f t="shared" ca="1" si="1"/>
        <v>#N/A</v>
      </c>
      <c r="AK25" s="268" t="str">
        <f t="shared" ca="1" si="2"/>
        <v/>
      </c>
      <c r="AL25" s="15">
        <f ca="1">IF(OFFSET(rngP_Dividers,MATCH(Calculations!R42,rngP_Code,0),0)&gt;0,OFFSET(rngP_Dividers,MATCH(Calculations!R42,rngP_Code,0),0),0)</f>
        <v>0</v>
      </c>
      <c r="AM25" s="15" t="str">
        <f ca="1">IF(OFFSET(rngP_Binning,MATCH(Calculations!R42,rngP_Code,0),0)="X","rngBIN","rngNA")</f>
        <v>rngNA</v>
      </c>
      <c r="AN25" s="15" t="str">
        <f ca="1">IF(OFFSET(rngP_Binning,MATCH(Calculations!R42,rngP_Code,0),0)="X","rngabboth","rngNA")</f>
        <v>rngNA</v>
      </c>
      <c r="AO25" s="15" t="str">
        <f ca="1">IF(OFFSET(rngP_LtrLgl,MATCH(Calculations!R42,rngP_Code,0),0)="X","rngLL","rngNA")</f>
        <v>rngNA</v>
      </c>
      <c r="AP25" s="15" t="str">
        <f ca="1">IF(OFFSET(rngP_LtrLgl,MATCH(Calculations!R42,rngP_Code,0),0)="X","rngAB","rngNA")</f>
        <v>rngNA</v>
      </c>
      <c r="AQ25" s="15">
        <f ca="1">IF(OFFSET(rngP_Multi,MATCH(Calculations!R42,rngP_Code,0),0)="X",100,1)</f>
        <v>100</v>
      </c>
      <c r="AT25" s="268" t="str">
        <f t="shared" ca="1" si="3"/>
        <v>GAL1</v>
      </c>
      <c r="AU25" s="270">
        <f ca="1">VLOOKUP(AT25,Pricing!$H$6:$Z$979,18,FALSE)</f>
        <v>433.11</v>
      </c>
      <c r="AV25" s="270">
        <f ca="1">'Page 1'!AV$32+SUM(SUMIF(AU$17:AU25,{"&lt;0","&gt;0"}))</f>
        <v>6057.7</v>
      </c>
    </row>
    <row r="26" spans="1:48" ht="18" customHeight="1" x14ac:dyDescent="0.25">
      <c r="A26" s="16"/>
      <c r="B26" s="44">
        <f t="shared" si="4"/>
        <v>2.0999999999999979</v>
      </c>
      <c r="C26" s="178" t="s">
        <v>181</v>
      </c>
      <c r="D26" s="30"/>
      <c r="E26" s="31"/>
      <c r="F26" s="180"/>
      <c r="G26" s="42" t="s">
        <v>181</v>
      </c>
      <c r="H26" s="120" t="s">
        <v>380</v>
      </c>
      <c r="I26" s="266" t="s">
        <v>376</v>
      </c>
      <c r="J26" s="32"/>
      <c r="K26" s="330"/>
      <c r="L26" s="203">
        <v>1</v>
      </c>
      <c r="M26" s="271" t="str">
        <f ca="1">Calculations!R43</f>
        <v>GAL2</v>
      </c>
      <c r="N26" s="32"/>
      <c r="O26" s="32"/>
      <c r="P26" s="32"/>
      <c r="Q26" s="32"/>
      <c r="R26" s="570"/>
      <c r="S26" s="570"/>
      <c r="T26" s="31"/>
      <c r="U26" s="31"/>
      <c r="V26" s="31"/>
      <c r="W26" s="122"/>
      <c r="X26" s="194" t="str">
        <f t="shared" ca="1" si="0"/>
        <v/>
      </c>
      <c r="Y26" s="17"/>
      <c r="AA26" s="2" t="str">
        <f ca="1">IF(UPPER(Calculations!T43)="X","",Calculations!T43)</f>
        <v/>
      </c>
      <c r="AB26" s="2" t="str">
        <f ca="1">IF(UPPER(Calculations!U43)="X","",Calculations!U43)</f>
        <v/>
      </c>
      <c r="AC26" s="2" t="str">
        <f ca="1">IF(UPPER(Calculations!V43)="X","",Calculations!V43)</f>
        <v/>
      </c>
      <c r="AD26" s="144" t="str">
        <f ca="1">IF(UPPER(Calculations!W43)="X","",Calculations!W43)</f>
        <v/>
      </c>
      <c r="AE26" s="2" t="str">
        <f ca="1">IF(UPPER(Calculations!Z43)="X","",Calculations!Z43)</f>
        <v/>
      </c>
      <c r="AF26" s="2" t="str">
        <f ca="1">IF(UPPER(Calculations!AA43)="X","",Calculations!AA43)</f>
        <v/>
      </c>
      <c r="AG26" s="144" t="str">
        <f ca="1">IF(UPPER(Calculations!AB43)="X","",Calculations!AB43)</f>
        <v/>
      </c>
      <c r="AH26" s="336" t="str">
        <f ca="1">IF(OFFSET(rngP_Scoop,MATCH(Calculations!R43,rngP_Code,0),0)="X","rngYesNo","rngNA")</f>
        <v>rngNA</v>
      </c>
      <c r="AI26" s="163" t="str">
        <f ca="1">IF(OFFSET(rngP_Slope,MATCH(Calculations!R43,rngP_Code,0),0)="X","rngYesNo","rngNA")</f>
        <v>rngNA</v>
      </c>
      <c r="AJ26" s="336" t="e">
        <f t="shared" ca="1" si="1"/>
        <v>#N/A</v>
      </c>
      <c r="AK26" s="268" t="str">
        <f t="shared" ca="1" si="2"/>
        <v/>
      </c>
      <c r="AL26" s="15">
        <f ca="1">IF(OFFSET(rngP_Dividers,MATCH(Calculations!R43,rngP_Code,0),0)&gt;0,OFFSET(rngP_Dividers,MATCH(Calculations!R43,rngP_Code,0),0),0)</f>
        <v>0</v>
      </c>
      <c r="AM26" s="15" t="str">
        <f ca="1">IF(OFFSET(rngP_Binning,MATCH(Calculations!R43,rngP_Code,0),0)="X","rngBIN","rngNA")</f>
        <v>rngNA</v>
      </c>
      <c r="AN26" s="15" t="str">
        <f ca="1">IF(OFFSET(rngP_Binning,MATCH(Calculations!R43,rngP_Code,0),0)="X","rngabboth","rngNA")</f>
        <v>rngNA</v>
      </c>
      <c r="AO26" s="15" t="str">
        <f ca="1">IF(OFFSET(rngP_LtrLgl,MATCH(Calculations!R43,rngP_Code,0),0)="X","rngLL","rngNA")</f>
        <v>rngNA</v>
      </c>
      <c r="AP26" s="15" t="str">
        <f ca="1">IF(OFFSET(rngP_LtrLgl,MATCH(Calculations!R43,rngP_Code,0),0)="X","rngAB","rngNA")</f>
        <v>rngNA</v>
      </c>
      <c r="AQ26" s="15">
        <f ca="1">IF(OFFSET(rngP_Multi,MATCH(Calculations!R43,rngP_Code,0),0)="X",100,1)</f>
        <v>100</v>
      </c>
      <c r="AT26" s="268" t="str">
        <f t="shared" ca="1" si="3"/>
        <v>GAL2</v>
      </c>
      <c r="AU26" s="270">
        <f ca="1">VLOOKUP(AT26,Pricing!$H$6:$Z$979,18,FALSE)</f>
        <v>643.58000000000004</v>
      </c>
      <c r="AV26" s="270">
        <f ca="1">'Page 1'!AV$32+SUM(SUMIF(AU$17:AU26,{"&lt;0","&gt;0"}))</f>
        <v>6701.28</v>
      </c>
    </row>
    <row r="27" spans="1:48" ht="18" customHeight="1" x14ac:dyDescent="0.25">
      <c r="A27" s="16"/>
      <c r="B27" s="138">
        <f t="shared" si="4"/>
        <v>2.1099999999999977</v>
      </c>
      <c r="C27" s="178" t="s">
        <v>181</v>
      </c>
      <c r="D27" s="30"/>
      <c r="E27" s="31"/>
      <c r="F27" s="180"/>
      <c r="G27" s="43" t="s">
        <v>181</v>
      </c>
      <c r="H27" s="121" t="s">
        <v>379</v>
      </c>
      <c r="I27" s="269" t="s">
        <v>377</v>
      </c>
      <c r="J27" s="29"/>
      <c r="K27" s="329"/>
      <c r="L27" s="203">
        <v>1</v>
      </c>
      <c r="M27" s="271" t="str">
        <f ca="1">Calculations!R44</f>
        <v>GAL3</v>
      </c>
      <c r="N27" s="29"/>
      <c r="O27" s="29"/>
      <c r="P27" s="29"/>
      <c r="Q27" s="29"/>
      <c r="R27" s="571"/>
      <c r="S27" s="571"/>
      <c r="T27" s="30"/>
      <c r="U27" s="30"/>
      <c r="V27" s="30"/>
      <c r="W27" s="137"/>
      <c r="X27" s="194" t="str">
        <f t="shared" ca="1" si="0"/>
        <v/>
      </c>
      <c r="Y27" s="17"/>
      <c r="AA27" s="2" t="str">
        <f ca="1">IF(UPPER(Calculations!T44)="X","",Calculations!T44)</f>
        <v/>
      </c>
      <c r="AB27" s="2" t="str">
        <f ca="1">IF(UPPER(Calculations!U44)="X","",Calculations!U44)</f>
        <v/>
      </c>
      <c r="AC27" s="2" t="str">
        <f ca="1">IF(UPPER(Calculations!V44)="X","",Calculations!V44)</f>
        <v/>
      </c>
      <c r="AD27" s="144" t="str">
        <f ca="1">IF(UPPER(Calculations!W44)="X","",Calculations!W44)</f>
        <v/>
      </c>
      <c r="AE27" s="2" t="str">
        <f ca="1">IF(UPPER(Calculations!Z44)="X","",Calculations!Z44)</f>
        <v/>
      </c>
      <c r="AF27" s="2" t="str">
        <f ca="1">IF(UPPER(Calculations!AA44)="X","",Calculations!AA44)</f>
        <v/>
      </c>
      <c r="AG27" s="144" t="str">
        <f ca="1">IF(UPPER(Calculations!AB44)="X","",Calculations!AB44)</f>
        <v/>
      </c>
      <c r="AH27" s="336" t="str">
        <f ca="1">IF(OFFSET(rngP_Scoop,MATCH(Calculations!R44,rngP_Code,0),0)="X","rngYesNo","rngNA")</f>
        <v>rngNA</v>
      </c>
      <c r="AI27" s="163" t="str">
        <f ca="1">IF(OFFSET(rngP_Slope,MATCH(Calculations!R44,rngP_Code,0),0)="X","rngYesNo","rngNA")</f>
        <v>rngNA</v>
      </c>
      <c r="AJ27" s="336" t="e">
        <f t="shared" ca="1" si="1"/>
        <v>#N/A</v>
      </c>
      <c r="AK27" s="268" t="str">
        <f t="shared" ca="1" si="2"/>
        <v/>
      </c>
      <c r="AL27" s="15">
        <f ca="1">IF(OFFSET(rngP_Dividers,MATCH(Calculations!R44,rngP_Code,0),0)&gt;0,OFFSET(rngP_Dividers,MATCH(Calculations!R44,rngP_Code,0),0),0)</f>
        <v>0</v>
      </c>
      <c r="AM27" s="15" t="str">
        <f ca="1">IF(OFFSET(rngP_Binning,MATCH(Calculations!R44,rngP_Code,0),0)="X","rngBIN","rngNA")</f>
        <v>rngNA</v>
      </c>
      <c r="AN27" s="15" t="str">
        <f ca="1">IF(OFFSET(rngP_Binning,MATCH(Calculations!R44,rngP_Code,0),0)="X","rngabboth","rngNA")</f>
        <v>rngNA</v>
      </c>
      <c r="AO27" s="15" t="str">
        <f ca="1">IF(OFFSET(rngP_LtrLgl,MATCH(Calculations!R44,rngP_Code,0),0)="X","rngLL","rngNA")</f>
        <v>rngNA</v>
      </c>
      <c r="AP27" s="15" t="str">
        <f ca="1">IF(OFFSET(rngP_LtrLgl,MATCH(Calculations!R44,rngP_Code,0),0)="X","rngAB","rngNA")</f>
        <v>rngNA</v>
      </c>
      <c r="AQ27" s="15">
        <f ca="1">IF(OFFSET(rngP_Multi,MATCH(Calculations!R44,rngP_Code,0),0)="X",100,1)</f>
        <v>100</v>
      </c>
      <c r="AT27" s="268" t="str">
        <f t="shared" ca="1" si="3"/>
        <v>GAL3</v>
      </c>
      <c r="AU27" s="270">
        <f ca="1">VLOOKUP(AT27,Pricing!$H$6:$Z$979,18,FALSE)</f>
        <v>1078.4100000000001</v>
      </c>
      <c r="AV27" s="270">
        <f ca="1">'Page 1'!AV$32+SUM(SUMIF(AU$17:AU27,{"&lt;0","&gt;0"}))</f>
        <v>7779.6900000000005</v>
      </c>
    </row>
    <row r="28" spans="1:48" ht="18" customHeight="1" x14ac:dyDescent="0.25">
      <c r="A28" s="16"/>
      <c r="B28" s="44">
        <f t="shared" si="4"/>
        <v>2.1199999999999974</v>
      </c>
      <c r="C28" s="178" t="s">
        <v>181</v>
      </c>
      <c r="D28" s="30"/>
      <c r="E28" s="31"/>
      <c r="F28" s="180"/>
      <c r="G28" s="42" t="s">
        <v>181</v>
      </c>
      <c r="H28" s="120" t="s">
        <v>378</v>
      </c>
      <c r="I28" s="266" t="s">
        <v>301</v>
      </c>
      <c r="J28" s="32"/>
      <c r="K28" s="330"/>
      <c r="L28" s="203">
        <v>1</v>
      </c>
      <c r="M28" s="271" t="str">
        <f ca="1">Calculations!R45</f>
        <v>GAC</v>
      </c>
      <c r="N28" s="32"/>
      <c r="O28" s="32"/>
      <c r="P28" s="32"/>
      <c r="Q28" s="32"/>
      <c r="R28" s="570"/>
      <c r="S28" s="570"/>
      <c r="T28" s="31"/>
      <c r="U28" s="31"/>
      <c r="V28" s="31"/>
      <c r="W28" s="122"/>
      <c r="X28" s="194" t="str">
        <f t="shared" ca="1" si="0"/>
        <v/>
      </c>
      <c r="Y28" s="17"/>
      <c r="AA28" s="2" t="str">
        <f ca="1">IF(UPPER(Calculations!T45)="X","",Calculations!T45)</f>
        <v/>
      </c>
      <c r="AB28" s="2" t="str">
        <f ca="1">IF(UPPER(Calculations!U45)="X","",Calculations!U45)</f>
        <v/>
      </c>
      <c r="AC28" s="2" t="str">
        <f ca="1">IF(UPPER(Calculations!V45)="X","",Calculations!V45)</f>
        <v/>
      </c>
      <c r="AD28" s="144" t="str">
        <f ca="1">IF(UPPER(Calculations!W45)="X","",Calculations!W45)</f>
        <v/>
      </c>
      <c r="AE28" s="2" t="str">
        <f ca="1">IF(UPPER(Calculations!Z45)="X","",Calculations!Z45)</f>
        <v/>
      </c>
      <c r="AF28" s="2" t="str">
        <f ca="1">IF(UPPER(Calculations!AA45)="X","",Calculations!AA45)</f>
        <v/>
      </c>
      <c r="AG28" s="144" t="str">
        <f ca="1">IF(UPPER(Calculations!AB45)="X","",Calculations!AB45)</f>
        <v/>
      </c>
      <c r="AH28" s="336" t="str">
        <f ca="1">IF(OFFSET(rngP_Scoop,MATCH(Calculations!R45,rngP_Code,0),0)="X","rngYesNo","rngNA")</f>
        <v>rngNA</v>
      </c>
      <c r="AI28" s="163" t="str">
        <f ca="1">IF(OFFSET(rngP_Slope,MATCH(Calculations!R45,rngP_Code,0),0)="X","rngYesNo","rngNA")</f>
        <v>rngNA</v>
      </c>
      <c r="AJ28" s="336" t="e">
        <f t="shared" ca="1" si="1"/>
        <v>#N/A</v>
      </c>
      <c r="AK28" s="268" t="str">
        <f t="shared" ca="1" si="2"/>
        <v/>
      </c>
      <c r="AL28" s="15">
        <f ca="1">IF(OFFSET(rngP_Dividers,MATCH(Calculations!R45,rngP_Code,0),0)&gt;0,OFFSET(rngP_Dividers,MATCH(Calculations!R45,rngP_Code,0),0),0)</f>
        <v>0</v>
      </c>
      <c r="AM28" s="15" t="str">
        <f ca="1">IF(OFFSET(rngP_Binning,MATCH(Calculations!R45,rngP_Code,0),0)="X","rngBIN","rngNA")</f>
        <v>rngNA</v>
      </c>
      <c r="AN28" s="15" t="str">
        <f ca="1">IF(OFFSET(rngP_Binning,MATCH(Calculations!R45,rngP_Code,0),0)="X","rngabboth","rngNA")</f>
        <v>rngNA</v>
      </c>
      <c r="AO28" s="15" t="str">
        <f ca="1">IF(OFFSET(rngP_LtrLgl,MATCH(Calculations!R45,rngP_Code,0),0)="X","rngLL","rngNA")</f>
        <v>rngNA</v>
      </c>
      <c r="AP28" s="15" t="str">
        <f ca="1">IF(OFFSET(rngP_LtrLgl,MATCH(Calculations!R45,rngP_Code,0),0)="X","rngAB","rngNA")</f>
        <v>rngNA</v>
      </c>
      <c r="AQ28" s="15">
        <f ca="1">IF(OFFSET(rngP_Multi,MATCH(Calculations!R45,rngP_Code,0),0)="X",100,1)</f>
        <v>100</v>
      </c>
      <c r="AT28" s="268" t="str">
        <f t="shared" ca="1" si="3"/>
        <v>GAC</v>
      </c>
      <c r="AU28" s="270">
        <f ca="1">VLOOKUP(AT28,Pricing!$H$6:$Z$979,18,FALSE)</f>
        <v>869.69</v>
      </c>
      <c r="AV28" s="270">
        <f ca="1">'Page 1'!AV$32+SUM(SUMIF(AU$17:AU28,{"&lt;0","&gt;0"}))</f>
        <v>8649.3799999999992</v>
      </c>
    </row>
    <row r="29" spans="1:48" ht="18" customHeight="1" x14ac:dyDescent="0.25">
      <c r="A29" s="16"/>
      <c r="B29" s="138">
        <f t="shared" si="4"/>
        <v>2.1299999999999972</v>
      </c>
      <c r="C29" s="178" t="s">
        <v>181</v>
      </c>
      <c r="D29" s="30"/>
      <c r="E29" s="31"/>
      <c r="F29" s="180"/>
      <c r="G29" s="43" t="s">
        <v>181</v>
      </c>
      <c r="H29" s="121" t="s">
        <v>356</v>
      </c>
      <c r="I29" s="269" t="s">
        <v>355</v>
      </c>
      <c r="J29" s="29"/>
      <c r="K29" s="329"/>
      <c r="L29" s="203">
        <v>1</v>
      </c>
      <c r="M29" s="272" t="str">
        <f ca="1">Calculations!R46</f>
        <v>GAT</v>
      </c>
      <c r="N29" s="29"/>
      <c r="O29" s="29"/>
      <c r="P29" s="29"/>
      <c r="Q29" s="29"/>
      <c r="R29" s="571"/>
      <c r="S29" s="571"/>
      <c r="T29" s="30"/>
      <c r="U29" s="30"/>
      <c r="V29" s="30"/>
      <c r="W29" s="137"/>
      <c r="X29" s="194" t="str">
        <f t="shared" ca="1" si="0"/>
        <v/>
      </c>
      <c r="Y29" s="17"/>
      <c r="AA29" s="2" t="str">
        <f ca="1">IF(UPPER(Calculations!T46)="X","",Calculations!T46)</f>
        <v/>
      </c>
      <c r="AB29" s="2" t="str">
        <f ca="1">IF(UPPER(Calculations!U46)="X","",Calculations!U46)</f>
        <v/>
      </c>
      <c r="AC29" s="2" t="str">
        <f ca="1">IF(UPPER(Calculations!V46)="X","",Calculations!V46)</f>
        <v/>
      </c>
      <c r="AD29" s="144" t="str">
        <f ca="1">IF(UPPER(Calculations!W46)="X","",Calculations!W46)</f>
        <v/>
      </c>
      <c r="AE29" s="2" t="str">
        <f ca="1">IF(UPPER(Calculations!Z46)="X","",Calculations!Z46)</f>
        <v/>
      </c>
      <c r="AF29" s="2" t="str">
        <f ca="1">IF(UPPER(Calculations!AA46)="X","",Calculations!AA46)</f>
        <v/>
      </c>
      <c r="AG29" s="144" t="str">
        <f ca="1">IF(UPPER(Calculations!AB46)="X","",Calculations!AB46)</f>
        <v/>
      </c>
      <c r="AH29" s="336" t="str">
        <f ca="1">IF(OFFSET(rngP_Scoop,MATCH(Calculations!R46,rngP_Code,0),0)="X","rngYesNo","rngNA")</f>
        <v>rngNA</v>
      </c>
      <c r="AI29" s="163" t="str">
        <f ca="1">IF(OFFSET(rngP_Slope,MATCH(Calculations!R46,rngP_Code,0),0)="X","rngYesNo","rngNA")</f>
        <v>rngNA</v>
      </c>
      <c r="AJ29" s="336" t="e">
        <f t="shared" ca="1" si="1"/>
        <v>#N/A</v>
      </c>
      <c r="AK29" s="268" t="str">
        <f t="shared" ca="1" si="2"/>
        <v/>
      </c>
      <c r="AL29" s="15">
        <f ca="1">IF(OFFSET(rngP_Dividers,MATCH(Calculations!R46,rngP_Code,0),0)&gt;0,OFFSET(rngP_Dividers,MATCH(Calculations!R46,rngP_Code,0),0),0)</f>
        <v>0</v>
      </c>
      <c r="AM29" s="15" t="str">
        <f ca="1">IF(OFFSET(rngP_Binning,MATCH(Calculations!R46,rngP_Code,0),0)="X","rngBIN","rngNA")</f>
        <v>rngNA</v>
      </c>
      <c r="AN29" s="15" t="str">
        <f ca="1">IF(OFFSET(rngP_Binning,MATCH(Calculations!R46,rngP_Code,0),0)="X","rngabboth","rngNA")</f>
        <v>rngNA</v>
      </c>
      <c r="AO29" s="15" t="str">
        <f ca="1">IF(OFFSET(rngP_LtrLgl,MATCH(Calculations!R46,rngP_Code,0),0)="X","rngLL","rngNA")</f>
        <v>rngNA</v>
      </c>
      <c r="AP29" s="15" t="str">
        <f ca="1">IF(OFFSET(rngP_LtrLgl,MATCH(Calculations!R46,rngP_Code,0),0)="X","rngAB","rngNA")</f>
        <v>rngNA</v>
      </c>
      <c r="AQ29" s="15">
        <f ca="1">IF(OFFSET(rngP_Multi,MATCH(Calculations!R46,rngP_Code,0),0)="X",100,1)</f>
        <v>100</v>
      </c>
      <c r="AT29" s="268" t="str">
        <f t="shared" ca="1" si="3"/>
        <v>GAT</v>
      </c>
      <c r="AU29" s="270">
        <f ca="1">VLOOKUP(AT29,Pricing!$H$6:$Z$979,18,FALSE)</f>
        <v>869.69</v>
      </c>
      <c r="AV29" s="270">
        <f ca="1">'Page 1'!AV$32+SUM(SUMIF(AU$17:AU29,{"&lt;0","&gt;0"}))</f>
        <v>9519.07</v>
      </c>
    </row>
    <row r="30" spans="1:48" ht="18" customHeight="1" x14ac:dyDescent="0.25">
      <c r="A30" s="16"/>
      <c r="B30" s="44">
        <f t="shared" si="4"/>
        <v>2.139999999999997</v>
      </c>
      <c r="C30" s="178" t="s">
        <v>181</v>
      </c>
      <c r="D30" s="30"/>
      <c r="E30" s="31"/>
      <c r="F30" s="180"/>
      <c r="G30" s="42" t="s">
        <v>181</v>
      </c>
      <c r="H30" s="120" t="s">
        <v>357</v>
      </c>
      <c r="I30" s="266" t="s">
        <v>302</v>
      </c>
      <c r="J30" s="32"/>
      <c r="K30" s="330"/>
      <c r="L30" s="203">
        <v>1</v>
      </c>
      <c r="M30" s="271" t="str">
        <f ca="1">Calculations!R47</f>
        <v>GAU</v>
      </c>
      <c r="N30" s="32"/>
      <c r="O30" s="32"/>
      <c r="P30" s="32"/>
      <c r="Q30" s="32"/>
      <c r="R30" s="570"/>
      <c r="S30" s="570"/>
      <c r="T30" s="31"/>
      <c r="U30" s="31"/>
      <c r="V30" s="31"/>
      <c r="W30" s="122"/>
      <c r="X30" s="194" t="str">
        <f t="shared" ca="1" si="0"/>
        <v/>
      </c>
      <c r="Y30" s="17"/>
      <c r="AA30" s="2" t="str">
        <f ca="1">IF(UPPER(Calculations!T47)="X","",Calculations!T47)</f>
        <v/>
      </c>
      <c r="AB30" s="2" t="str">
        <f ca="1">IF(UPPER(Calculations!U47)="X","",Calculations!U47)</f>
        <v/>
      </c>
      <c r="AC30" s="2" t="str">
        <f ca="1">IF(UPPER(Calculations!V47)="X","",Calculations!V47)</f>
        <v/>
      </c>
      <c r="AD30" s="144" t="str">
        <f ca="1">IF(UPPER(Calculations!W47)="X","",Calculations!W47)</f>
        <v/>
      </c>
      <c r="AE30" s="2" t="str">
        <f ca="1">IF(UPPER(Calculations!Z47)="X","",Calculations!Z47)</f>
        <v/>
      </c>
      <c r="AF30" s="2" t="str">
        <f ca="1">IF(UPPER(Calculations!AA47)="X","",Calculations!AA47)</f>
        <v/>
      </c>
      <c r="AG30" s="144" t="str">
        <f ca="1">IF(UPPER(Calculations!AB47)="X","",Calculations!AB47)</f>
        <v/>
      </c>
      <c r="AH30" s="336" t="str">
        <f ca="1">IF(OFFSET(rngP_Scoop,MATCH(Calculations!R47,rngP_Code,0),0)="X","rngYesNo","rngNA")</f>
        <v>rngNA</v>
      </c>
      <c r="AI30" s="163" t="str">
        <f ca="1">IF(OFFSET(rngP_Slope,MATCH(Calculations!R47,rngP_Code,0),0)="X","rngYesNo","rngNA")</f>
        <v>rngNA</v>
      </c>
      <c r="AJ30" s="336" t="e">
        <f t="shared" ca="1" si="1"/>
        <v>#N/A</v>
      </c>
      <c r="AK30" s="268" t="str">
        <f t="shared" ca="1" si="2"/>
        <v/>
      </c>
      <c r="AL30" s="15">
        <f ca="1">IF(OFFSET(rngP_Dividers,MATCH(Calculations!R47,rngP_Code,0),0)&gt;0,OFFSET(rngP_Dividers,MATCH(Calculations!R47,rngP_Code,0),0),0)</f>
        <v>0</v>
      </c>
      <c r="AM30" s="15" t="str">
        <f ca="1">IF(OFFSET(rngP_Binning,MATCH(Calculations!R47,rngP_Code,0),0)="X","rngBIN","rngNA")</f>
        <v>rngNA</v>
      </c>
      <c r="AN30" s="15" t="str">
        <f ca="1">IF(OFFSET(rngP_Binning,MATCH(Calculations!R47,rngP_Code,0),0)="X","rngabboth","rngNA")</f>
        <v>rngNA</v>
      </c>
      <c r="AO30" s="15" t="str">
        <f ca="1">IF(OFFSET(rngP_LtrLgl,MATCH(Calculations!R47,rngP_Code,0),0)="X","rngLL","rngNA")</f>
        <v>rngNA</v>
      </c>
      <c r="AP30" s="15" t="str">
        <f ca="1">IF(OFFSET(rngP_LtrLgl,MATCH(Calculations!R47,rngP_Code,0),0)="X","rngAB","rngNA")</f>
        <v>rngNA</v>
      </c>
      <c r="AQ30" s="15">
        <f ca="1">IF(OFFSET(rngP_Multi,MATCH(Calculations!R47,rngP_Code,0),0)="X",100,1)</f>
        <v>100</v>
      </c>
      <c r="AT30" s="268" t="str">
        <f t="shared" ca="1" si="3"/>
        <v>GAU</v>
      </c>
      <c r="AU30" s="270">
        <f ca="1">VLOOKUP(AT30,Pricing!$H$6:$Z$979,18,FALSE)</f>
        <v>518.34</v>
      </c>
      <c r="AV30" s="270">
        <f ca="1">'Page 1'!AV$32+SUM(SUMIF(AU$17:AU30,{"&lt;0","&gt;0"}))</f>
        <v>10037.41</v>
      </c>
    </row>
    <row r="31" spans="1:48" ht="18" customHeight="1" x14ac:dyDescent="0.25">
      <c r="A31" s="16"/>
      <c r="B31" s="138">
        <f t="shared" si="4"/>
        <v>2.1499999999999968</v>
      </c>
      <c r="C31" s="178" t="s">
        <v>181</v>
      </c>
      <c r="D31" s="30"/>
      <c r="E31" s="31"/>
      <c r="F31" s="180"/>
      <c r="G31" s="43" t="s">
        <v>181</v>
      </c>
      <c r="H31" s="121" t="s">
        <v>17</v>
      </c>
      <c r="I31" s="269" t="s">
        <v>33</v>
      </c>
      <c r="J31" s="29"/>
      <c r="K31" s="329"/>
      <c r="L31" s="203">
        <v>1</v>
      </c>
      <c r="M31" s="272" t="str">
        <f ca="1">Calculations!R48</f>
        <v>LSP</v>
      </c>
      <c r="N31" s="29"/>
      <c r="O31" s="29"/>
      <c r="P31" s="29"/>
      <c r="Q31" s="29"/>
      <c r="R31" s="571"/>
      <c r="S31" s="571"/>
      <c r="T31" s="30"/>
      <c r="U31" s="30"/>
      <c r="V31" s="30"/>
      <c r="W31" s="137"/>
      <c r="X31" s="194" t="str">
        <f t="shared" ca="1" si="0"/>
        <v/>
      </c>
      <c r="Y31" s="17"/>
      <c r="AA31" s="2" t="str">
        <f ca="1">IF(UPPER(Calculations!T48)="X","",Calculations!T48)</f>
        <v/>
      </c>
      <c r="AB31" s="2" t="str">
        <f ca="1">IF(UPPER(Calculations!U48)="X","",Calculations!U48)</f>
        <v/>
      </c>
      <c r="AC31" s="2" t="str">
        <f ca="1">IF(UPPER(Calculations!V48)="X","",Calculations!V48)</f>
        <v/>
      </c>
      <c r="AD31" s="144" t="str">
        <f ca="1">IF(UPPER(Calculations!W48)="X","",Calculations!W48)</f>
        <v/>
      </c>
      <c r="AE31" s="2" t="str">
        <f ca="1">IF(UPPER(Calculations!Z48)="X","",Calculations!Z48)</f>
        <v/>
      </c>
      <c r="AF31" s="2" t="str">
        <f ca="1">IF(UPPER(Calculations!AA48)="X","",Calculations!AA48)</f>
        <v/>
      </c>
      <c r="AG31" s="144" t="str">
        <f ca="1">IF(UPPER(Calculations!AB48)="X","",Calculations!AB48)</f>
        <v/>
      </c>
      <c r="AH31" s="336" t="str">
        <f ca="1">IF(OFFSET(rngP_Scoop,MATCH(Calculations!R48,rngP_Code,0),0)="X","rngYesNo","rngNA")</f>
        <v>rngNA</v>
      </c>
      <c r="AI31" s="163" t="str">
        <f ca="1">IF(OFFSET(rngP_Slope,MATCH(Calculations!R48,rngP_Code,0),0)="X","rngYesNo","rngNA")</f>
        <v>rngNA</v>
      </c>
      <c r="AJ31" s="336" t="e">
        <f t="shared" ca="1" si="1"/>
        <v>#N/A</v>
      </c>
      <c r="AK31" s="268" t="str">
        <f t="shared" ca="1" si="2"/>
        <v/>
      </c>
      <c r="AL31" s="15">
        <f ca="1">IF(OFFSET(rngP_Dividers,MATCH(Calculations!R48,rngP_Code,0),0)&gt;0,OFFSET(rngP_Dividers,MATCH(Calculations!R48,rngP_Code,0),0),0)</f>
        <v>0</v>
      </c>
      <c r="AM31" s="15" t="str">
        <f ca="1">IF(OFFSET(rngP_Binning,MATCH(Calculations!R48,rngP_Code,0),0)="X","rngBIN","rngNA")</f>
        <v>rngNA</v>
      </c>
      <c r="AN31" s="15" t="str">
        <f ca="1">IF(OFFSET(rngP_Binning,MATCH(Calculations!R48,rngP_Code,0),0)="X","rngabboth","rngNA")</f>
        <v>rngNA</v>
      </c>
      <c r="AO31" s="15" t="str">
        <f ca="1">IF(OFFSET(rngP_LtrLgl,MATCH(Calculations!R48,rngP_Code,0),0)="X","rngLL","rngNA")</f>
        <v>rngNA</v>
      </c>
      <c r="AP31" s="15" t="str">
        <f ca="1">IF(OFFSET(rngP_LtrLgl,MATCH(Calculations!R48,rngP_Code,0),0)="X","rngAB","rngNA")</f>
        <v>rngNA</v>
      </c>
      <c r="AQ31" s="15">
        <f ca="1">IF(OFFSET(rngP_Multi,MATCH(Calculations!R48,rngP_Code,0),0)="X",100,1)</f>
        <v>100</v>
      </c>
      <c r="AT31" s="268" t="str">
        <f t="shared" ca="1" si="3"/>
        <v>LSP</v>
      </c>
      <c r="AU31" s="270">
        <f ca="1">VLOOKUP(AT31,Pricing!$H$6:$Z$979,18,FALSE)</f>
        <v>231</v>
      </c>
      <c r="AV31" s="270">
        <f ca="1">'Page 1'!AV$32+SUM(SUMIF(AU$17:AU31,{"&lt;0","&gt;0"}))</f>
        <v>10268.41</v>
      </c>
    </row>
    <row r="32" spans="1:48" ht="18" customHeight="1" x14ac:dyDescent="0.25">
      <c r="A32" s="16"/>
      <c r="B32" s="44">
        <f t="shared" si="4"/>
        <v>2.1599999999999966</v>
      </c>
      <c r="C32" s="178" t="s">
        <v>181</v>
      </c>
      <c r="D32" s="30"/>
      <c r="E32" s="31"/>
      <c r="F32" s="180"/>
      <c r="G32" s="42" t="s">
        <v>181</v>
      </c>
      <c r="H32" s="120" t="s">
        <v>18</v>
      </c>
      <c r="I32" s="266" t="s">
        <v>34</v>
      </c>
      <c r="J32" s="32"/>
      <c r="K32" s="330"/>
      <c r="L32" s="203">
        <v>1</v>
      </c>
      <c r="M32" s="271" t="str">
        <f ca="1">Calculations!R49</f>
        <v>LSW</v>
      </c>
      <c r="N32" s="32"/>
      <c r="O32" s="32"/>
      <c r="P32" s="32"/>
      <c r="Q32" s="32"/>
      <c r="R32" s="570"/>
      <c r="S32" s="570"/>
      <c r="T32" s="31"/>
      <c r="U32" s="31"/>
      <c r="V32" s="31"/>
      <c r="W32" s="122"/>
      <c r="X32" s="194" t="str">
        <f t="shared" ca="1" si="0"/>
        <v/>
      </c>
      <c r="Y32" s="17"/>
      <c r="AA32" s="2" t="str">
        <f ca="1">IF(UPPER(Calculations!T49)="X","",Calculations!T49)</f>
        <v/>
      </c>
      <c r="AB32" s="2" t="str">
        <f ca="1">IF(UPPER(Calculations!U49)="X","",Calculations!U49)</f>
        <v/>
      </c>
      <c r="AC32" s="2" t="str">
        <f ca="1">IF(UPPER(Calculations!V49)="X","",Calculations!V49)</f>
        <v/>
      </c>
      <c r="AD32" s="144" t="str">
        <f ca="1">IF(UPPER(Calculations!W49)="X","",Calculations!W49)</f>
        <v/>
      </c>
      <c r="AE32" s="2" t="str">
        <f ca="1">IF(UPPER(Calculations!Z49)="X","",Calculations!Z49)</f>
        <v/>
      </c>
      <c r="AF32" s="2" t="str">
        <f ca="1">IF(UPPER(Calculations!AA49)="X","",Calculations!AA49)</f>
        <v/>
      </c>
      <c r="AG32" s="144" t="str">
        <f ca="1">IF(UPPER(Calculations!AB49)="X","",Calculations!AB49)</f>
        <v/>
      </c>
      <c r="AH32" s="336" t="str">
        <f ca="1">IF(OFFSET(rngP_Scoop,MATCH(Calculations!R49,rngP_Code,0),0)="X","rngYesNo","rngNA")</f>
        <v>rngNA</v>
      </c>
      <c r="AI32" s="163" t="str">
        <f ca="1">IF(OFFSET(rngP_Slope,MATCH(Calculations!R49,rngP_Code,0),0)="X","rngYesNo","rngNA")</f>
        <v>rngNA</v>
      </c>
      <c r="AJ32" s="336" t="e">
        <f t="shared" ca="1" si="1"/>
        <v>#N/A</v>
      </c>
      <c r="AK32" s="268" t="str">
        <f t="shared" ca="1" si="2"/>
        <v/>
      </c>
      <c r="AL32" s="15">
        <f ca="1">IF(OFFSET(rngP_Dividers,MATCH(Calculations!R49,rngP_Code,0),0)&gt;0,OFFSET(rngP_Dividers,MATCH(Calculations!R49,rngP_Code,0),0),0)</f>
        <v>0</v>
      </c>
      <c r="AM32" s="15" t="str">
        <f ca="1">IF(OFFSET(rngP_Binning,MATCH(Calculations!R49,rngP_Code,0),0)="X","rngBIN","rngNA")</f>
        <v>rngNA</v>
      </c>
      <c r="AN32" s="15" t="str">
        <f ca="1">IF(OFFSET(rngP_Binning,MATCH(Calculations!R49,rngP_Code,0),0)="X","rngabboth","rngNA")</f>
        <v>rngNA</v>
      </c>
      <c r="AO32" s="15" t="str">
        <f ca="1">IF(OFFSET(rngP_LtrLgl,MATCH(Calculations!R49,rngP_Code,0),0)="X","rngLL","rngNA")</f>
        <v>rngNA</v>
      </c>
      <c r="AP32" s="15" t="str">
        <f ca="1">IF(OFFSET(rngP_LtrLgl,MATCH(Calculations!R49,rngP_Code,0),0)="X","rngAB","rngNA")</f>
        <v>rngNA</v>
      </c>
      <c r="AQ32" s="15">
        <f ca="1">IF(OFFSET(rngP_Multi,MATCH(Calculations!R49,rngP_Code,0),0)="X",100,1)</f>
        <v>100</v>
      </c>
      <c r="AT32" s="268" t="str">
        <f t="shared" ca="1" si="3"/>
        <v>LSW</v>
      </c>
      <c r="AU32" s="270">
        <f ca="1">VLOOKUP(AT32,Pricing!$H$6:$Z$979,18,FALSE)</f>
        <v>490.88</v>
      </c>
      <c r="AV32" s="270">
        <f ca="1">'Page 1'!AV$32+SUM(SUMIF(AU$17:AU32,{"&lt;0","&gt;0"}))</f>
        <v>10759.29</v>
      </c>
    </row>
    <row r="33" spans="1:48" ht="18" customHeight="1" x14ac:dyDescent="0.25">
      <c r="A33" s="16"/>
      <c r="B33" s="138">
        <f t="shared" si="4"/>
        <v>2.1699999999999964</v>
      </c>
      <c r="C33" s="178" t="s">
        <v>181</v>
      </c>
      <c r="D33" s="30"/>
      <c r="E33" s="31"/>
      <c r="F33" s="180"/>
      <c r="G33" s="43"/>
      <c r="H33" s="121"/>
      <c r="I33" s="267"/>
      <c r="J33" s="29"/>
      <c r="K33" s="329"/>
      <c r="L33" s="203">
        <v>1</v>
      </c>
      <c r="M33" s="272" t="str">
        <f>Calculations!R50</f>
        <v/>
      </c>
      <c r="N33" s="29"/>
      <c r="O33" s="29"/>
      <c r="P33" s="29"/>
      <c r="Q33" s="29"/>
      <c r="R33" s="571"/>
      <c r="S33" s="571"/>
      <c r="T33" s="30"/>
      <c r="U33" s="30"/>
      <c r="V33" s="30"/>
      <c r="W33" s="137"/>
      <c r="X33" s="194"/>
      <c r="Y33" s="17"/>
      <c r="AA33" s="2" t="e">
        <f ca="1">IF(UPPER(Calculations!T50)="X","",Calculations!T50)</f>
        <v>#N/A</v>
      </c>
      <c r="AB33" s="2" t="e">
        <f ca="1">IF(UPPER(Calculations!U50)="X","",Calculations!U50)</f>
        <v>#N/A</v>
      </c>
      <c r="AC33" s="2" t="e">
        <f ca="1">IF(UPPER(Calculations!V50)="X","",Calculations!V50)</f>
        <v>#N/A</v>
      </c>
      <c r="AD33" s="144" t="e">
        <f ca="1">IF(UPPER(Calculations!W50)="X","",Calculations!W50)</f>
        <v>#N/A</v>
      </c>
      <c r="AE33" s="2" t="e">
        <f ca="1">IF(UPPER(Calculations!Z50)="X","",Calculations!Z50)</f>
        <v>#N/A</v>
      </c>
      <c r="AF33" s="2" t="e">
        <f ca="1">IF(UPPER(Calculations!AA50)="X","",Calculations!AA50)</f>
        <v>#N/A</v>
      </c>
      <c r="AG33" s="144" t="e">
        <f ca="1">IF(UPPER(Calculations!AB50)="X","",Calculations!AB50)</f>
        <v>#N/A</v>
      </c>
      <c r="AH33" s="336" t="e">
        <f ca="1">IF(OFFSET(rngP_Scoop,MATCH(Calculations!R50,rngP_Code,0),0)="X","rngYesNo","rngNA")</f>
        <v>#N/A</v>
      </c>
      <c r="AI33" s="163" t="e">
        <f ca="1">IF(OFFSET(rngP_Slope,MATCH(Calculations!R50,rngP_Code,0),0)="X","rngYesNo","rngNA")</f>
        <v>#N/A</v>
      </c>
      <c r="AJ33" s="336" t="e">
        <f t="shared" ca="1" si="1"/>
        <v>#N/A</v>
      </c>
      <c r="AK33" s="268" t="str">
        <f t="shared" si="2"/>
        <v/>
      </c>
      <c r="AL33" s="15" t="e">
        <f ca="1">IF(OFFSET(rngP_Dividers,MATCH(Calculations!R50,rngP_Code,0),0)&gt;0,OFFSET(rngP_Dividers,MATCH(Calculations!R50,rngP_Code,0),0),0)</f>
        <v>#N/A</v>
      </c>
      <c r="AM33" s="15" t="e">
        <f ca="1">IF(OFFSET(rngP_Binning,MATCH(Calculations!R50,rngP_Code,0),0)="X","rngBIN","rngNA")</f>
        <v>#N/A</v>
      </c>
      <c r="AN33" s="15" t="e">
        <f ca="1">IF(OFFSET(rngP_Binning,MATCH(Calculations!R50,rngP_Code,0),0)="X","rngabboth","rngNA")</f>
        <v>#N/A</v>
      </c>
      <c r="AO33" s="15" t="e">
        <f ca="1">IF(OFFSET(rngP_LtrLgl,MATCH(Calculations!R50,rngP_Code,0),0)="X","rngLL","rngNA")</f>
        <v>#N/A</v>
      </c>
      <c r="AP33" s="15" t="e">
        <f ca="1">IF(OFFSET(rngP_LtrLgl,MATCH(Calculations!R50,rngP_Code,0),0)="X","rngAB","rngNA")</f>
        <v>#N/A</v>
      </c>
      <c r="AQ33" s="15" t="e">
        <f ca="1">IF(OFFSET(rngP_Multi,MATCH(Calculations!R50,rngP_Code,0),0)="X",100,1)</f>
        <v>#N/A</v>
      </c>
      <c r="AT33" s="268" t="str">
        <f t="shared" si="3"/>
        <v/>
      </c>
      <c r="AU33" s="270" t="e">
        <f>VLOOKUP(AT33,Pricing!$H$6:$Z$979,18,FALSE)</f>
        <v>#N/A</v>
      </c>
      <c r="AV33" s="270">
        <f ca="1">'Page 1'!AV$32+SUM(SUMIF(AU$17:AU33,{"&lt;0","&gt;0"}))</f>
        <v>10759.29</v>
      </c>
    </row>
    <row r="34" spans="1:48" ht="18" customHeight="1" x14ac:dyDescent="0.25">
      <c r="A34" s="16"/>
      <c r="B34" s="44">
        <f t="shared" si="4"/>
        <v>2.1799999999999962</v>
      </c>
      <c r="C34" s="178" t="s">
        <v>181</v>
      </c>
      <c r="D34" s="30"/>
      <c r="E34" s="31"/>
      <c r="F34" s="180"/>
      <c r="G34" s="42" t="s">
        <v>181</v>
      </c>
      <c r="H34" s="120" t="s">
        <v>259</v>
      </c>
      <c r="I34" s="266" t="s">
        <v>241</v>
      </c>
      <c r="J34" s="32"/>
      <c r="K34" s="330"/>
      <c r="L34" s="203">
        <v>1</v>
      </c>
      <c r="M34" s="271" t="str">
        <f ca="1">Calculations!R51</f>
        <v>PD</v>
      </c>
      <c r="N34" s="32"/>
      <c r="O34" s="32"/>
      <c r="P34" s="32"/>
      <c r="Q34" s="32"/>
      <c r="R34" s="570"/>
      <c r="S34" s="570"/>
      <c r="T34" s="31"/>
      <c r="U34" s="31"/>
      <c r="V34" s="31"/>
      <c r="W34" s="122"/>
      <c r="X34" s="194" t="str">
        <f t="shared" ca="1" si="0"/>
        <v/>
      </c>
      <c r="Y34" s="17"/>
      <c r="AA34" s="2" t="str">
        <f ca="1">IF(UPPER(Calculations!T51)="X","",Calculations!T51)</f>
        <v/>
      </c>
      <c r="AB34" s="2" t="str">
        <f ca="1">IF(UPPER(Calculations!U51)="X","",Calculations!U51)</f>
        <v/>
      </c>
      <c r="AC34" s="2" t="str">
        <f ca="1">IF(UPPER(Calculations!V51)="X","",Calculations!V51)</f>
        <v/>
      </c>
      <c r="AD34" s="144" t="str">
        <f ca="1">IF(UPPER(Calculations!W51)="X","",Calculations!W51)</f>
        <v/>
      </c>
      <c r="AE34" s="2" t="str">
        <f ca="1">IF(UPPER(Calculations!Z51)="X","",Calculations!Z51)</f>
        <v/>
      </c>
      <c r="AF34" s="2" t="str">
        <f ca="1">IF(UPPER(Calculations!AA51)="X","",Calculations!AA51)</f>
        <v/>
      </c>
      <c r="AG34" s="144" t="str">
        <f ca="1">IF(UPPER(Calculations!AB51)="X","",Calculations!AB51)</f>
        <v/>
      </c>
      <c r="AH34" s="336" t="str">
        <f ca="1">IF(OFFSET(rngP_Scoop,MATCH(Calculations!R51,rngP_Code,0),0)="X","rngYesNo","rngNA")</f>
        <v>rngNA</v>
      </c>
      <c r="AI34" s="163" t="str">
        <f ca="1">IF(OFFSET(rngP_Slope,MATCH(Calculations!R51,rngP_Code,0),0)="X","rngYesNo","rngNA")</f>
        <v>rngNA</v>
      </c>
      <c r="AJ34" s="336" t="e">
        <f t="shared" ca="1" si="1"/>
        <v>#N/A</v>
      </c>
      <c r="AK34" s="268" t="str">
        <f t="shared" ca="1" si="2"/>
        <v/>
      </c>
      <c r="AL34" s="15">
        <f ca="1">IF(OFFSET(rngP_Dividers,MATCH(Calculations!R51,rngP_Code,0),0)&gt;0,OFFSET(rngP_Dividers,MATCH(Calculations!R51,rngP_Code,0),0),0)</f>
        <v>0</v>
      </c>
      <c r="AM34" s="15" t="str">
        <f ca="1">IF(OFFSET(rngP_Binning,MATCH(Calculations!R51,rngP_Code,0),0)="X","rngBIN","rngNA")</f>
        <v>rngNA</v>
      </c>
      <c r="AN34" s="15" t="str">
        <f ca="1">IF(OFFSET(rngP_Binning,MATCH(Calculations!R51,rngP_Code,0),0)="X","rngabboth","rngNA")</f>
        <v>rngNA</v>
      </c>
      <c r="AO34" s="15" t="str">
        <f ca="1">IF(OFFSET(rngP_LtrLgl,MATCH(Calculations!R51,rngP_Code,0),0)="X","rngLL","rngNA")</f>
        <v>rngNA</v>
      </c>
      <c r="AP34" s="15" t="str">
        <f ca="1">IF(OFFSET(rngP_LtrLgl,MATCH(Calculations!R51,rngP_Code,0),0)="X","rngAB","rngNA")</f>
        <v>rngNA</v>
      </c>
      <c r="AQ34" s="15">
        <f ca="1">IF(OFFSET(rngP_Multi,MATCH(Calculations!R51,rngP_Code,0),0)="X",100,1)</f>
        <v>100</v>
      </c>
      <c r="AT34" s="268" t="str">
        <f t="shared" ca="1" si="3"/>
        <v>PD</v>
      </c>
      <c r="AU34" s="270">
        <f ca="1">VLOOKUP(AT34,Pricing!$H$6:$Z$979,18,FALSE)</f>
        <v>462</v>
      </c>
      <c r="AV34" s="270">
        <f ca="1">'Page 1'!AV$32+SUM(SUMIF(AU$17:AU34,{"&lt;0","&gt;0"}))</f>
        <v>11221.29</v>
      </c>
    </row>
    <row r="35" spans="1:48" ht="18" customHeight="1" x14ac:dyDescent="0.25">
      <c r="A35" s="16"/>
      <c r="B35" s="138">
        <f t="shared" si="4"/>
        <v>2.1899999999999959</v>
      </c>
      <c r="C35" s="178" t="s">
        <v>181</v>
      </c>
      <c r="D35" s="30"/>
      <c r="E35" s="31"/>
      <c r="F35" s="180"/>
      <c r="G35" s="43" t="s">
        <v>181</v>
      </c>
      <c r="H35" s="121" t="s">
        <v>258</v>
      </c>
      <c r="I35" s="269" t="s">
        <v>35</v>
      </c>
      <c r="J35" s="29"/>
      <c r="K35" s="329"/>
      <c r="L35" s="203">
        <v>1</v>
      </c>
      <c r="M35" s="272" t="str">
        <f ca="1">Calculations!R52</f>
        <v>PO</v>
      </c>
      <c r="N35" s="29"/>
      <c r="O35" s="29"/>
      <c r="P35" s="29"/>
      <c r="Q35" s="29"/>
      <c r="R35" s="571"/>
      <c r="S35" s="571"/>
      <c r="T35" s="30"/>
      <c r="U35" s="30"/>
      <c r="V35" s="30"/>
      <c r="W35" s="137"/>
      <c r="X35" s="194" t="str">
        <f t="shared" ca="1" si="0"/>
        <v/>
      </c>
      <c r="Y35" s="17"/>
      <c r="AA35" s="2" t="str">
        <f ca="1">IF(UPPER(Calculations!T52)="X","",Calculations!T52)</f>
        <v/>
      </c>
      <c r="AB35" s="2" t="str">
        <f ca="1">IF(UPPER(Calculations!U52)="X","",Calculations!U52)</f>
        <v/>
      </c>
      <c r="AC35" s="2" t="str">
        <f ca="1">IF(UPPER(Calculations!V52)="X","",Calculations!V52)</f>
        <v/>
      </c>
      <c r="AD35" s="144" t="str">
        <f ca="1">IF(UPPER(Calculations!W52)="X","",Calculations!W52)</f>
        <v/>
      </c>
      <c r="AE35" s="2" t="str">
        <f ca="1">IF(UPPER(Calculations!Z52)="X","",Calculations!Z52)</f>
        <v/>
      </c>
      <c r="AF35" s="2" t="str">
        <f ca="1">IF(UPPER(Calculations!AA52)="X","",Calculations!AA52)</f>
        <v/>
      </c>
      <c r="AG35" s="144" t="str">
        <f ca="1">IF(UPPER(Calculations!AB52)="X","",Calculations!AB52)</f>
        <v/>
      </c>
      <c r="AH35" s="336" t="str">
        <f ca="1">IF(OFFSET(rngP_Scoop,MATCH(Calculations!R52,rngP_Code,0),0)="X","rngYesNo","rngNA")</f>
        <v>rngNA</v>
      </c>
      <c r="AI35" s="163" t="str">
        <f ca="1">IF(OFFSET(rngP_Slope,MATCH(Calculations!R52,rngP_Code,0),0)="X","rngYesNo","rngNA")</f>
        <v>rngNA</v>
      </c>
      <c r="AJ35" s="336" t="e">
        <f t="shared" ca="1" si="1"/>
        <v>#N/A</v>
      </c>
      <c r="AK35" s="268" t="str">
        <f t="shared" ca="1" si="2"/>
        <v/>
      </c>
      <c r="AL35" s="15">
        <f ca="1">IF(OFFSET(rngP_Dividers,MATCH(Calculations!R52,rngP_Code,0),0)&gt;0,OFFSET(rngP_Dividers,MATCH(Calculations!R52,rngP_Code,0),0),0)</f>
        <v>0</v>
      </c>
      <c r="AM35" s="15" t="str">
        <f ca="1">IF(OFFSET(rngP_Binning,MATCH(Calculations!R52,rngP_Code,0),0)="X","rngBIN","rngNA")</f>
        <v>rngNA</v>
      </c>
      <c r="AN35" s="15" t="str">
        <f ca="1">IF(OFFSET(rngP_Binning,MATCH(Calculations!R52,rngP_Code,0),0)="X","rngabboth","rngNA")</f>
        <v>rngNA</v>
      </c>
      <c r="AO35" s="15" t="str">
        <f ca="1">IF(OFFSET(rngP_LtrLgl,MATCH(Calculations!R52,rngP_Code,0),0)="X","rngLL","rngNA")</f>
        <v>rngNA</v>
      </c>
      <c r="AP35" s="15" t="str">
        <f ca="1">IF(OFFSET(rngP_LtrLgl,MATCH(Calculations!R52,rngP_Code,0),0)="X","rngAB","rngNA")</f>
        <v>rngNA</v>
      </c>
      <c r="AQ35" s="15">
        <f ca="1">IF(OFFSET(rngP_Multi,MATCH(Calculations!R52,rngP_Code,0),0)="X",100,1)</f>
        <v>100</v>
      </c>
      <c r="AT35" s="268" t="str">
        <f t="shared" ca="1" si="3"/>
        <v>PO</v>
      </c>
      <c r="AU35" s="270">
        <f ca="1">VLOOKUP(AT35,Pricing!$H$6:$Z$979,18,FALSE)</f>
        <v>258.72000000000003</v>
      </c>
      <c r="AV35" s="270">
        <f ca="1">'Page 1'!AV$32+SUM(SUMIF(AU$17:AU35,{"&lt;0","&gt;0"}))</f>
        <v>11480.01</v>
      </c>
    </row>
    <row r="36" spans="1:48" ht="18" customHeight="1" x14ac:dyDescent="0.25">
      <c r="A36" s="16"/>
      <c r="B36" s="44">
        <f t="shared" si="4"/>
        <v>2.1999999999999957</v>
      </c>
      <c r="C36" s="178" t="s">
        <v>181</v>
      </c>
      <c r="D36" s="30"/>
      <c r="E36" s="31"/>
      <c r="F36" s="180"/>
      <c r="G36" s="42" t="s">
        <v>181</v>
      </c>
      <c r="H36" s="120" t="s">
        <v>386</v>
      </c>
      <c r="I36" s="266" t="s">
        <v>37</v>
      </c>
      <c r="J36" s="32"/>
      <c r="K36" s="330"/>
      <c r="L36" s="203">
        <v>1</v>
      </c>
      <c r="M36" s="271" t="str">
        <f ca="1">Calculations!R53</f>
        <v>IC</v>
      </c>
      <c r="N36" s="32"/>
      <c r="O36" s="32"/>
      <c r="P36" s="32"/>
      <c r="Q36" s="32"/>
      <c r="R36" s="570"/>
      <c r="S36" s="570"/>
      <c r="T36" s="31"/>
      <c r="U36" s="31"/>
      <c r="V36" s="31"/>
      <c r="W36" s="122"/>
      <c r="X36" s="194" t="str">
        <f t="shared" ca="1" si="0"/>
        <v/>
      </c>
      <c r="Y36" s="17"/>
      <c r="AA36" s="2" t="str">
        <f ca="1">IF(UPPER(Calculations!T53)="X","",Calculations!T53)</f>
        <v/>
      </c>
      <c r="AB36" s="2" t="str">
        <f ca="1">IF(UPPER(Calculations!U53)="X","",Calculations!U53)</f>
        <v/>
      </c>
      <c r="AC36" s="2" t="str">
        <f ca="1">IF(UPPER(Calculations!V53)="X","",Calculations!V53)</f>
        <v/>
      </c>
      <c r="AD36" s="144" t="str">
        <f ca="1">IF(UPPER(Calculations!W53)="X","",Calculations!W53)</f>
        <v/>
      </c>
      <c r="AE36" s="2" t="str">
        <f ca="1">IF(UPPER(Calculations!Z53)="X","",Calculations!Z53)</f>
        <v/>
      </c>
      <c r="AF36" s="2" t="str">
        <f ca="1">IF(UPPER(Calculations!AA53)="X","",Calculations!AA53)</f>
        <v/>
      </c>
      <c r="AG36" s="144" t="str">
        <f ca="1">IF(UPPER(Calculations!AB53)="X","",Calculations!AB53)</f>
        <v/>
      </c>
      <c r="AH36" s="336" t="str">
        <f ca="1">IF(OFFSET(rngP_Scoop,MATCH(Calculations!R53,rngP_Code,0),0)="X","rngYesNo","rngNA")</f>
        <v>rngNA</v>
      </c>
      <c r="AI36" s="163" t="str">
        <f ca="1">IF(OFFSET(rngP_Slope,MATCH(Calculations!R53,rngP_Code,0),0)="X","rngYesNo","rngNA")</f>
        <v>rngNA</v>
      </c>
      <c r="AJ36" s="336" t="e">
        <f t="shared" ca="1" si="1"/>
        <v>#N/A</v>
      </c>
      <c r="AK36" s="268" t="str">
        <f t="shared" ca="1" si="2"/>
        <v/>
      </c>
      <c r="AL36" s="15">
        <f ca="1">IF(OFFSET(rngP_Dividers,MATCH(Calculations!R53,rngP_Code,0),0)&gt;0,OFFSET(rngP_Dividers,MATCH(Calculations!R53,rngP_Code,0),0),0)</f>
        <v>0</v>
      </c>
      <c r="AM36" s="15" t="str">
        <f ca="1">IF(OFFSET(rngP_Binning,MATCH(Calculations!R53,rngP_Code,0),0)="X","rngBIN","rngNA")</f>
        <v>rngNA</v>
      </c>
      <c r="AN36" s="15" t="str">
        <f ca="1">IF(OFFSET(rngP_Binning,MATCH(Calculations!R53,rngP_Code,0),0)="X","rngabboth","rngNA")</f>
        <v>rngNA</v>
      </c>
      <c r="AO36" s="15" t="str">
        <f ca="1">IF(OFFSET(rngP_LtrLgl,MATCH(Calculations!R53,rngP_Code,0),0)="X","rngLL","rngNA")</f>
        <v>rngNA</v>
      </c>
      <c r="AP36" s="15" t="str">
        <f ca="1">IF(OFFSET(rngP_LtrLgl,MATCH(Calculations!R53,rngP_Code,0),0)="X","rngAB","rngNA")</f>
        <v>rngNA</v>
      </c>
      <c r="AQ36" s="15">
        <f ca="1">IF(OFFSET(rngP_Multi,MATCH(Calculations!R53,rngP_Code,0),0)="X",100,1)</f>
        <v>100</v>
      </c>
      <c r="AT36" s="268" t="str">
        <f t="shared" ca="1" si="3"/>
        <v>IC</v>
      </c>
      <c r="AU36" s="270">
        <f ca="1">VLOOKUP(AT36,Pricing!$H$6:$Z$979,18,FALSE)</f>
        <v>113.19</v>
      </c>
      <c r="AV36" s="270">
        <f ca="1">'Page 1'!AV$32+SUM(SUMIF(AU$17:AU36,{"&lt;0","&gt;0"}))</f>
        <v>11593.2</v>
      </c>
    </row>
    <row r="37" spans="1:48" ht="18" customHeight="1" x14ac:dyDescent="0.25">
      <c r="A37" s="16"/>
      <c r="B37" s="138">
        <f t="shared" si="4"/>
        <v>2.2099999999999955</v>
      </c>
      <c r="C37" s="178" t="s">
        <v>181</v>
      </c>
      <c r="D37" s="30"/>
      <c r="E37" s="31"/>
      <c r="F37" s="180"/>
      <c r="G37" s="43" t="s">
        <v>181</v>
      </c>
      <c r="H37" s="121" t="s">
        <v>387</v>
      </c>
      <c r="I37" s="269" t="s">
        <v>36</v>
      </c>
      <c r="J37" s="29"/>
      <c r="K37" s="329"/>
      <c r="L37" s="203">
        <v>1</v>
      </c>
      <c r="M37" s="272" t="str">
        <f ca="1">Calculations!R54</f>
        <v>IS</v>
      </c>
      <c r="N37" s="29"/>
      <c r="O37" s="29"/>
      <c r="P37" s="29"/>
      <c r="Q37" s="29"/>
      <c r="R37" s="571"/>
      <c r="S37" s="571"/>
      <c r="T37" s="30"/>
      <c r="U37" s="30"/>
      <c r="V37" s="30"/>
      <c r="W37" s="137"/>
      <c r="X37" s="194" t="str">
        <f t="shared" ca="1" si="0"/>
        <v/>
      </c>
      <c r="Y37" s="17"/>
      <c r="AA37" s="2" t="str">
        <f ca="1">IF(UPPER(Calculations!T54)="X","",Calculations!T54)</f>
        <v/>
      </c>
      <c r="AB37" s="2" t="str">
        <f ca="1">IF(UPPER(Calculations!U54)="X","",Calculations!U54)</f>
        <v/>
      </c>
      <c r="AC37" s="2" t="str">
        <f ca="1">IF(UPPER(Calculations!V54)="X","",Calculations!V54)</f>
        <v/>
      </c>
      <c r="AD37" s="144" t="str">
        <f ca="1">IF(UPPER(Calculations!W54)="X","",Calculations!W54)</f>
        <v/>
      </c>
      <c r="AE37" s="2" t="str">
        <f ca="1">IF(UPPER(Calculations!Z54)="X","",Calculations!Z54)</f>
        <v/>
      </c>
      <c r="AF37" s="2" t="str">
        <f ca="1">IF(UPPER(Calculations!AA54)="X","",Calculations!AA54)</f>
        <v/>
      </c>
      <c r="AG37" s="144" t="str">
        <f ca="1">IF(UPPER(Calculations!AB54)="X","",Calculations!AB54)</f>
        <v/>
      </c>
      <c r="AH37" s="336" t="str">
        <f ca="1">IF(OFFSET(rngP_Scoop,MATCH(Calculations!R54,rngP_Code,0),0)="X","rngYesNo","rngNA")</f>
        <v>rngNA</v>
      </c>
      <c r="AI37" s="163" t="str">
        <f ca="1">IF(OFFSET(rngP_Slope,MATCH(Calculations!R54,rngP_Code,0),0)="X","rngYesNo","rngNA")</f>
        <v>rngNA</v>
      </c>
      <c r="AJ37" s="336" t="e">
        <f t="shared" ca="1" si="1"/>
        <v>#N/A</v>
      </c>
      <c r="AK37" s="268" t="str">
        <f t="shared" ca="1" si="2"/>
        <v/>
      </c>
      <c r="AL37" s="15">
        <f ca="1">IF(OFFSET(rngP_Dividers,MATCH(Calculations!R54,rngP_Code,0),0)&gt;0,OFFSET(rngP_Dividers,MATCH(Calculations!R54,rngP_Code,0),0),0)</f>
        <v>0</v>
      </c>
      <c r="AM37" s="15" t="str">
        <f ca="1">IF(OFFSET(rngP_Binning,MATCH(Calculations!R54,rngP_Code,0),0)="X","rngBIN","rngNA")</f>
        <v>rngNA</v>
      </c>
      <c r="AN37" s="15" t="str">
        <f ca="1">IF(OFFSET(rngP_Binning,MATCH(Calculations!R54,rngP_Code,0),0)="X","rngabboth","rngNA")</f>
        <v>rngNA</v>
      </c>
      <c r="AO37" s="15" t="str">
        <f ca="1">IF(OFFSET(rngP_LtrLgl,MATCH(Calculations!R54,rngP_Code,0),0)="X","rngLL","rngNA")</f>
        <v>rngNA</v>
      </c>
      <c r="AP37" s="15" t="str">
        <f ca="1">IF(OFFSET(rngP_LtrLgl,MATCH(Calculations!R54,rngP_Code,0),0)="X","rngAB","rngNA")</f>
        <v>rngNA</v>
      </c>
      <c r="AQ37" s="15">
        <f ca="1">IF(OFFSET(rngP_Multi,MATCH(Calculations!R54,rngP_Code,0),0)="X",100,1)</f>
        <v>100</v>
      </c>
      <c r="AT37" s="268" t="str">
        <f t="shared" ca="1" si="3"/>
        <v>IS</v>
      </c>
      <c r="AU37" s="270">
        <f ca="1">VLOOKUP(AT37,Pricing!$H$6:$Z$979,18,FALSE)</f>
        <v>113.19</v>
      </c>
      <c r="AV37" s="270">
        <f ca="1">'Page 1'!AV$32+SUM(SUMIF(AU$17:AU37,{"&lt;0","&gt;0"}))</f>
        <v>11706.390000000001</v>
      </c>
    </row>
    <row r="38" spans="1:48" ht="18" customHeight="1" x14ac:dyDescent="0.25">
      <c r="A38" s="16"/>
      <c r="B38" s="44">
        <f t="shared" si="4"/>
        <v>2.2199999999999953</v>
      </c>
      <c r="C38" s="178" t="s">
        <v>181</v>
      </c>
      <c r="D38" s="30"/>
      <c r="E38" s="31"/>
      <c r="F38" s="180"/>
      <c r="G38" s="42" t="s">
        <v>181</v>
      </c>
      <c r="H38" s="120" t="s">
        <v>388</v>
      </c>
      <c r="I38" s="266" t="s">
        <v>38</v>
      </c>
      <c r="J38" s="32"/>
      <c r="K38" s="330"/>
      <c r="L38" s="203">
        <v>1</v>
      </c>
      <c r="M38" s="271" t="str">
        <f ca="1">Calculations!R55</f>
        <v>IU</v>
      </c>
      <c r="N38" s="32"/>
      <c r="O38" s="32"/>
      <c r="P38" s="32"/>
      <c r="Q38" s="32"/>
      <c r="R38" s="570"/>
      <c r="S38" s="570"/>
      <c r="T38" s="31"/>
      <c r="U38" s="31"/>
      <c r="V38" s="31"/>
      <c r="W38" s="122"/>
      <c r="X38" s="194" t="str">
        <f t="shared" ca="1" si="0"/>
        <v/>
      </c>
      <c r="Y38" s="17"/>
      <c r="AA38" s="2" t="str">
        <f ca="1">IF(UPPER(Calculations!T55)="X","",Calculations!T55)</f>
        <v/>
      </c>
      <c r="AB38" s="2" t="str">
        <f ca="1">IF(UPPER(Calculations!U55)="X","",Calculations!U55)</f>
        <v/>
      </c>
      <c r="AC38" s="2" t="str">
        <f ca="1">IF(UPPER(Calculations!V55)="X","",Calculations!V55)</f>
        <v/>
      </c>
      <c r="AD38" s="144" t="str">
        <f ca="1">IF(UPPER(Calculations!W55)="X","",Calculations!W55)</f>
        <v/>
      </c>
      <c r="AE38" s="2" t="str">
        <f ca="1">IF(UPPER(Calculations!Z55)="X","",Calculations!Z55)</f>
        <v/>
      </c>
      <c r="AF38" s="2" t="str">
        <f ca="1">IF(UPPER(Calculations!AA55)="X","",Calculations!AA55)</f>
        <v/>
      </c>
      <c r="AG38" s="144" t="str">
        <f ca="1">IF(UPPER(Calculations!AB55)="X","",Calculations!AB55)</f>
        <v/>
      </c>
      <c r="AH38" s="336" t="str">
        <f ca="1">IF(OFFSET(rngP_Scoop,MATCH(Calculations!R55,rngP_Code,0),0)="X","rngYesNo","rngNA")</f>
        <v>rngNA</v>
      </c>
      <c r="AI38" s="163" t="str">
        <f ca="1">IF(OFFSET(rngP_Slope,MATCH(Calculations!R55,rngP_Code,0),0)="X","rngYesNo","rngNA")</f>
        <v>rngNA</v>
      </c>
      <c r="AJ38" s="336" t="e">
        <f t="shared" ca="1" si="1"/>
        <v>#N/A</v>
      </c>
      <c r="AK38" s="268" t="str">
        <f t="shared" ca="1" si="2"/>
        <v/>
      </c>
      <c r="AL38" s="15">
        <f ca="1">IF(OFFSET(rngP_Dividers,MATCH(Calculations!R55,rngP_Code,0),0)&gt;0,OFFSET(rngP_Dividers,MATCH(Calculations!R55,rngP_Code,0),0),0)</f>
        <v>0</v>
      </c>
      <c r="AM38" s="15" t="str">
        <f ca="1">IF(OFFSET(rngP_Binning,MATCH(Calculations!R55,rngP_Code,0),0)="X","rngBIN","rngNA")</f>
        <v>rngNA</v>
      </c>
      <c r="AN38" s="15" t="str">
        <f ca="1">IF(OFFSET(rngP_Binning,MATCH(Calculations!R55,rngP_Code,0),0)="X","rngabboth","rngNA")</f>
        <v>rngNA</v>
      </c>
      <c r="AO38" s="15" t="str">
        <f ca="1">IF(OFFSET(rngP_LtrLgl,MATCH(Calculations!R55,rngP_Code,0),0)="X","rngLL","rngNA")</f>
        <v>rngNA</v>
      </c>
      <c r="AP38" s="15" t="str">
        <f ca="1">IF(OFFSET(rngP_LtrLgl,MATCH(Calculations!R55,rngP_Code,0),0)="X","rngAB","rngNA")</f>
        <v>rngNA</v>
      </c>
      <c r="AQ38" s="15">
        <f ca="1">IF(OFFSET(rngP_Multi,MATCH(Calculations!R55,rngP_Code,0),0)="X",100,1)</f>
        <v>100</v>
      </c>
      <c r="AT38" s="268" t="str">
        <f t="shared" ca="1" si="3"/>
        <v>IU</v>
      </c>
      <c r="AU38" s="270">
        <f ca="1">VLOOKUP(AT38,Pricing!$H$6:$Z$979,18,FALSE)</f>
        <v>113.19</v>
      </c>
      <c r="AV38" s="270">
        <f ca="1">'Page 1'!AV$32+SUM(SUMIF(AU$17:AU38,{"&lt;0","&gt;0"}))</f>
        <v>11819.580000000002</v>
      </c>
    </row>
    <row r="39" spans="1:48" ht="18" customHeight="1" x14ac:dyDescent="0.25">
      <c r="A39" s="16"/>
      <c r="B39" s="138">
        <f t="shared" si="4"/>
        <v>2.2299999999999951</v>
      </c>
      <c r="C39" s="178" t="s">
        <v>181</v>
      </c>
      <c r="D39" s="30"/>
      <c r="E39" s="31"/>
      <c r="F39" s="180"/>
      <c r="G39" s="43" t="s">
        <v>181</v>
      </c>
      <c r="H39" s="121" t="s">
        <v>384</v>
      </c>
      <c r="I39" s="269" t="s">
        <v>358</v>
      </c>
      <c r="J39" s="29">
        <v>367</v>
      </c>
      <c r="K39" s="329"/>
      <c r="L39" s="203">
        <v>1</v>
      </c>
      <c r="M39" s="272" t="str">
        <f ca="1">Calculations!R56</f>
        <v>MIC1</v>
      </c>
      <c r="N39" s="29"/>
      <c r="O39" s="29"/>
      <c r="P39" s="29"/>
      <c r="Q39" s="29"/>
      <c r="R39" s="571"/>
      <c r="S39" s="571"/>
      <c r="T39" s="30"/>
      <c r="U39" s="30"/>
      <c r="V39" s="30"/>
      <c r="W39" s="137"/>
      <c r="X39" s="194" t="str">
        <f t="shared" ca="1" si="0"/>
        <v/>
      </c>
      <c r="Y39" s="17"/>
      <c r="AA39" s="2" t="str">
        <f ca="1">IF(UPPER(Calculations!T56)="X","",Calculations!T56)</f>
        <v/>
      </c>
      <c r="AB39" s="2" t="str">
        <f ca="1">IF(UPPER(Calculations!U56)="X","",Calculations!U56)</f>
        <v/>
      </c>
      <c r="AC39" s="2" t="str">
        <f ca="1">IF(UPPER(Calculations!V56)="X","",Calculations!V56)</f>
        <v/>
      </c>
      <c r="AD39" s="144" t="str">
        <f ca="1">IF(UPPER(Calculations!W56)="X","",Calculations!W56)</f>
        <v/>
      </c>
      <c r="AE39" s="2" t="str">
        <f ca="1">IF(UPPER(Calculations!Z56)="X","",Calculations!Z56)</f>
        <v/>
      </c>
      <c r="AF39" s="2" t="str">
        <f ca="1">IF(UPPER(Calculations!AA56)="X","",Calculations!AA56)</f>
        <v/>
      </c>
      <c r="AG39" s="144" t="str">
        <f ca="1">IF(UPPER(Calculations!AB56)="X","",Calculations!AB56)</f>
        <v/>
      </c>
      <c r="AH39" s="336" t="str">
        <f ca="1">IF(OFFSET(rngP_Scoop,MATCH(Calculations!R56,rngP_Code,0),0)="X","rngYesNo","rngNA")</f>
        <v>rngNA</v>
      </c>
      <c r="AI39" s="163" t="str">
        <f ca="1">IF(OFFSET(rngP_Slope,MATCH(Calculations!R56,rngP_Code,0),0)="X","rngYesNo","rngNA")</f>
        <v>rngNA</v>
      </c>
      <c r="AJ39" s="336" t="str">
        <f t="shared" ca="1" si="1"/>
        <v/>
      </c>
      <c r="AK39" s="268" t="str">
        <f t="shared" ca="1" si="2"/>
        <v/>
      </c>
      <c r="AL39" s="15">
        <f ca="1">IF(OFFSET(rngP_Dividers,MATCH(Calculations!R56,rngP_Code,0),0)&gt;0,OFFSET(rngP_Dividers,MATCH(Calculations!R56,rngP_Code,0),0),0)</f>
        <v>0</v>
      </c>
      <c r="AM39" s="15" t="str">
        <f ca="1">IF(OFFSET(rngP_Binning,MATCH(Calculations!R56,rngP_Code,0),0)="X","rngBIN","rngNA")</f>
        <v>rngNA</v>
      </c>
      <c r="AN39" s="15" t="str">
        <f ca="1">IF(OFFSET(rngP_Binning,MATCH(Calculations!R56,rngP_Code,0),0)="X","rngabboth","rngNA")</f>
        <v>rngNA</v>
      </c>
      <c r="AO39" s="15" t="str">
        <f ca="1">IF(OFFSET(rngP_LtrLgl,MATCH(Calculations!R56,rngP_Code,0),0)="X","rngLL","rngNA")</f>
        <v>rngNA</v>
      </c>
      <c r="AP39" s="15" t="str">
        <f ca="1">IF(OFFSET(rngP_LtrLgl,MATCH(Calculations!R56,rngP_Code,0),0)="X","rngAB","rngNA")</f>
        <v>rngNA</v>
      </c>
      <c r="AQ39" s="15">
        <f ca="1">IF(OFFSET(rngP_Multi,MATCH(Calculations!R56,rngP_Code,0),0)="X",100,1)</f>
        <v>100</v>
      </c>
      <c r="AT39" s="268" t="str">
        <f t="shared" ca="1" si="3"/>
        <v>MIC1</v>
      </c>
      <c r="AU39" s="270">
        <f ca="1">VLOOKUP(AT39,Pricing!$H$6:$Z$979,18,FALSE)</f>
        <v>113.19</v>
      </c>
      <c r="AV39" s="270">
        <f ca="1">'Page 1'!AV$32+SUM(SUMIF(AU$17:AU39,{"&lt;0","&gt;0"}))</f>
        <v>11932.770000000002</v>
      </c>
    </row>
    <row r="40" spans="1:48" ht="18" customHeight="1" x14ac:dyDescent="0.25">
      <c r="A40" s="16"/>
      <c r="B40" s="44">
        <f t="shared" si="4"/>
        <v>2.2399999999999949</v>
      </c>
      <c r="C40" s="178" t="s">
        <v>181</v>
      </c>
      <c r="D40" s="30"/>
      <c r="E40" s="31"/>
      <c r="F40" s="180"/>
      <c r="G40" s="42" t="s">
        <v>181</v>
      </c>
      <c r="H40" s="120" t="s">
        <v>385</v>
      </c>
      <c r="I40" s="266" t="s">
        <v>359</v>
      </c>
      <c r="J40" s="32">
        <v>500</v>
      </c>
      <c r="K40" s="330"/>
      <c r="L40" s="203">
        <v>1</v>
      </c>
      <c r="M40" s="271" t="str">
        <f ca="1">Calculations!R57</f>
        <v>MIU2</v>
      </c>
      <c r="N40" s="32"/>
      <c r="O40" s="32"/>
      <c r="P40" s="32"/>
      <c r="Q40" s="32"/>
      <c r="R40" s="570"/>
      <c r="S40" s="570"/>
      <c r="T40" s="31"/>
      <c r="U40" s="31"/>
      <c r="V40" s="31"/>
      <c r="W40" s="122"/>
      <c r="X40" s="194" t="str">
        <f t="shared" ca="1" si="0"/>
        <v/>
      </c>
      <c r="Y40" s="17"/>
      <c r="AA40" s="2" t="str">
        <f ca="1">IF(UPPER(Calculations!T57)="X","",Calculations!T57)</f>
        <v/>
      </c>
      <c r="AB40" s="2" t="str">
        <f ca="1">IF(UPPER(Calculations!U57)="X","",Calculations!U57)</f>
        <v/>
      </c>
      <c r="AC40" s="2" t="str">
        <f ca="1">IF(UPPER(Calculations!V57)="X","",Calculations!V57)</f>
        <v/>
      </c>
      <c r="AD40" s="144" t="str">
        <f ca="1">IF(UPPER(Calculations!W57)="X","",Calculations!W57)</f>
        <v/>
      </c>
      <c r="AE40" s="2" t="str">
        <f ca="1">IF(UPPER(Calculations!Z57)="X","",Calculations!Z57)</f>
        <v/>
      </c>
      <c r="AF40" s="2" t="str">
        <f ca="1">IF(UPPER(Calculations!AA57)="X","",Calculations!AA57)</f>
        <v/>
      </c>
      <c r="AG40" s="144" t="str">
        <f ca="1">IF(UPPER(Calculations!AB57)="X","",Calculations!AB57)</f>
        <v/>
      </c>
      <c r="AH40" s="336" t="str">
        <f ca="1">IF(OFFSET(rngP_Scoop,MATCH(Calculations!R57,rngP_Code,0),0)="X","rngYesNo","rngNA")</f>
        <v>rngNA</v>
      </c>
      <c r="AI40" s="163" t="str">
        <f ca="1">IF(OFFSET(rngP_Slope,MATCH(Calculations!R57,rngP_Code,0),0)="X","rngYesNo","rngNA")</f>
        <v>rngNA</v>
      </c>
      <c r="AJ40" s="336" t="str">
        <f t="shared" ca="1" si="1"/>
        <v/>
      </c>
      <c r="AK40" s="268" t="str">
        <f t="shared" ca="1" si="2"/>
        <v/>
      </c>
      <c r="AL40" s="15">
        <f ca="1">IF(OFFSET(rngP_Dividers,MATCH(Calculations!R57,rngP_Code,0),0)&gt;0,OFFSET(rngP_Dividers,MATCH(Calculations!R57,rngP_Code,0),0),0)</f>
        <v>0</v>
      </c>
      <c r="AM40" s="15" t="str">
        <f ca="1">IF(OFFSET(rngP_Binning,MATCH(Calculations!R57,rngP_Code,0),0)="X","rngBIN","rngNA")</f>
        <v>rngNA</v>
      </c>
      <c r="AN40" s="15" t="str">
        <f ca="1">IF(OFFSET(rngP_Binning,MATCH(Calculations!R57,rngP_Code,0),0)="X","rngabboth","rngNA")</f>
        <v>rngNA</v>
      </c>
      <c r="AO40" s="15" t="str">
        <f ca="1">IF(OFFSET(rngP_LtrLgl,MATCH(Calculations!R57,rngP_Code,0),0)="X","rngLL","rngNA")</f>
        <v>rngNA</v>
      </c>
      <c r="AP40" s="15" t="str">
        <f ca="1">IF(OFFSET(rngP_LtrLgl,MATCH(Calculations!R57,rngP_Code,0),0)="X","rngAB","rngNA")</f>
        <v>rngNA</v>
      </c>
      <c r="AQ40" s="15">
        <f ca="1">IF(OFFSET(rngP_Multi,MATCH(Calculations!R57,rngP_Code,0),0)="X",100,1)</f>
        <v>100</v>
      </c>
      <c r="AT40" s="268" t="str">
        <f t="shared" ca="1" si="3"/>
        <v>MIU2</v>
      </c>
      <c r="AU40" s="270">
        <f ca="1">VLOOKUP(AT40,Pricing!$H$6:$Z$979,18,FALSE)</f>
        <v>113.19</v>
      </c>
      <c r="AV40" s="270">
        <f ca="1">'Page 1'!AV$32+SUM(SUMIF(AU$17:AU40,{"&lt;0","&gt;0"}))</f>
        <v>12045.960000000003</v>
      </c>
    </row>
    <row r="41" spans="1:48" ht="18" customHeight="1" x14ac:dyDescent="0.25">
      <c r="A41" s="16"/>
      <c r="B41" s="138">
        <f t="shared" si="4"/>
        <v>2.2499999999999947</v>
      </c>
      <c r="C41" s="178" t="s">
        <v>181</v>
      </c>
      <c r="D41" s="30"/>
      <c r="E41" s="31"/>
      <c r="F41" s="180"/>
      <c r="G41" s="43" t="s">
        <v>181</v>
      </c>
      <c r="H41" s="121" t="s">
        <v>22</v>
      </c>
      <c r="I41" s="269" t="s">
        <v>39</v>
      </c>
      <c r="J41" s="29"/>
      <c r="K41" s="329"/>
      <c r="L41" s="203">
        <v>1</v>
      </c>
      <c r="M41" s="272" t="str">
        <f ca="1">Calculations!R58</f>
        <v>BT</v>
      </c>
      <c r="N41" s="29" t="s">
        <v>51</v>
      </c>
      <c r="O41" s="29"/>
      <c r="P41" s="29"/>
      <c r="Q41" s="29"/>
      <c r="R41" s="571"/>
      <c r="S41" s="571"/>
      <c r="T41" s="30"/>
      <c r="U41" s="30"/>
      <c r="V41" s="30"/>
      <c r="W41" s="137"/>
      <c r="X41" s="194" t="str">
        <f t="shared" ca="1" si="0"/>
        <v/>
      </c>
      <c r="Y41" s="17"/>
      <c r="AA41" s="2" t="str">
        <f ca="1">IF(UPPER(Calculations!T58)="X","",Calculations!T58)</f>
        <v/>
      </c>
      <c r="AB41" s="2" t="str">
        <f ca="1">IF(UPPER(Calculations!U58)="X","",Calculations!U58)</f>
        <v/>
      </c>
      <c r="AC41" s="2" t="str">
        <f ca="1">IF(UPPER(Calculations!V58)="X","",Calculations!V58)</f>
        <v/>
      </c>
      <c r="AD41" s="144" t="str">
        <f ca="1">IF(UPPER(Calculations!W58)="X","",Calculations!W58)</f>
        <v/>
      </c>
      <c r="AE41" s="2" t="str">
        <f ca="1">IF(UPPER(Calculations!Z58)="X","",Calculations!Z58)</f>
        <v/>
      </c>
      <c r="AF41" s="2" t="str">
        <f ca="1">IF(UPPER(Calculations!AA58)="X","",Calculations!AA58)</f>
        <v/>
      </c>
      <c r="AG41" s="144" t="str">
        <f ca="1">IF(UPPER(Calculations!AB58)="X","",Calculations!AB58)</f>
        <v/>
      </c>
      <c r="AH41" s="336" t="str">
        <f ca="1">IF(OFFSET(rngP_Scoop,MATCH(Calculations!R58,rngP_Code,0),0)="X","rngYesNo","rngNA")</f>
        <v>rngNA</v>
      </c>
      <c r="AI41" s="163" t="str">
        <f ca="1">IF(OFFSET(rngP_Slope,MATCH(Calculations!R58,rngP_Code,0),0)="X","rngYesNo","rngNA")</f>
        <v>rngNA</v>
      </c>
      <c r="AJ41" s="336" t="e">
        <f t="shared" ca="1" si="1"/>
        <v>#N/A</v>
      </c>
      <c r="AK41" s="268" t="str">
        <f t="shared" ca="1" si="2"/>
        <v/>
      </c>
      <c r="AL41" s="15">
        <f ca="1">IF(OFFSET(rngP_Dividers,MATCH(Calculations!R58,rngP_Code,0),0)&gt;0,OFFSET(rngP_Dividers,MATCH(Calculations!R58,rngP_Code,0),0),0)</f>
        <v>0</v>
      </c>
      <c r="AM41" s="15" t="str">
        <f ca="1">IF(OFFSET(rngP_Binning,MATCH(Calculations!R58,rngP_Code,0),0)="X","rngBIN","rngNA")</f>
        <v>rngNA</v>
      </c>
      <c r="AN41" s="15" t="str">
        <f ca="1">IF(OFFSET(rngP_Binning,MATCH(Calculations!R58,rngP_Code,0),0)="X","rngabboth","rngNA")</f>
        <v>rngNA</v>
      </c>
      <c r="AO41" s="15" t="str">
        <f ca="1">IF(OFFSET(rngP_LtrLgl,MATCH(Calculations!R58,rngP_Code,0),0)="X","rngLL","rngNA")</f>
        <v>rngNA</v>
      </c>
      <c r="AP41" s="15" t="str">
        <f ca="1">IF(OFFSET(rngP_LtrLgl,MATCH(Calculations!R58,rngP_Code,0),0)="X","rngAB","rngNA")</f>
        <v>rngNA</v>
      </c>
      <c r="AQ41" s="15">
        <f ca="1">IF(OFFSET(rngP_Multi,MATCH(Calculations!R58,rngP_Code,0),0)="X",100,1)</f>
        <v>100</v>
      </c>
      <c r="AT41" s="268" t="str">
        <f t="shared" ca="1" si="3"/>
        <v>BT</v>
      </c>
      <c r="AU41" s="270">
        <f ca="1">VLOOKUP(AT41,Pricing!$H$6:$Z$979,18,FALSE)</f>
        <v>62.37</v>
      </c>
      <c r="AV41" s="270">
        <f ca="1">'Page 1'!AV$32+SUM(SUMIF(AU$17:AU41,{"&lt;0","&gt;0"}))</f>
        <v>12108.330000000004</v>
      </c>
    </row>
    <row r="42" spans="1:48" ht="18" customHeight="1" x14ac:dyDescent="0.25">
      <c r="A42" s="16"/>
      <c r="B42" s="44">
        <f t="shared" si="4"/>
        <v>2.2599999999999945</v>
      </c>
      <c r="C42" s="178" t="s">
        <v>181</v>
      </c>
      <c r="D42" s="30"/>
      <c r="E42" s="31"/>
      <c r="F42" s="180"/>
      <c r="G42" s="42"/>
      <c r="H42" s="120"/>
      <c r="I42" s="483"/>
      <c r="J42" s="32"/>
      <c r="K42" s="330"/>
      <c r="L42" s="203">
        <v>1</v>
      </c>
      <c r="M42" s="271" t="str">
        <f>Calculations!R59</f>
        <v/>
      </c>
      <c r="N42" s="32"/>
      <c r="O42" s="32"/>
      <c r="P42" s="32"/>
      <c r="Q42" s="32"/>
      <c r="R42" s="570"/>
      <c r="S42" s="570"/>
      <c r="T42" s="31"/>
      <c r="U42" s="31"/>
      <c r="V42" s="31"/>
      <c r="W42" s="122"/>
      <c r="X42" s="194"/>
      <c r="Y42" s="17"/>
      <c r="AA42" s="2" t="e">
        <f ca="1">IF(UPPER(Calculations!T59)="X","",Calculations!T59)</f>
        <v>#N/A</v>
      </c>
      <c r="AB42" s="2" t="e">
        <f ca="1">IF(UPPER(Calculations!U59)="X","",Calculations!U59)</f>
        <v>#N/A</v>
      </c>
      <c r="AC42" s="2" t="e">
        <f ca="1">IF(UPPER(Calculations!V59)="X","",Calculations!V59)</f>
        <v>#N/A</v>
      </c>
      <c r="AD42" s="144" t="e">
        <f ca="1">IF(UPPER(Calculations!W59)="X","",Calculations!W59)</f>
        <v>#N/A</v>
      </c>
      <c r="AE42" s="2" t="e">
        <f ca="1">IF(UPPER(Calculations!Z59)="X","",Calculations!Z59)</f>
        <v>#N/A</v>
      </c>
      <c r="AF42" s="2" t="e">
        <f ca="1">IF(UPPER(Calculations!AA59)="X","",Calculations!AA59)</f>
        <v>#N/A</v>
      </c>
      <c r="AG42" s="144" t="e">
        <f ca="1">IF(UPPER(Calculations!AB59)="X","",Calculations!AB59)</f>
        <v>#N/A</v>
      </c>
      <c r="AH42" s="336" t="e">
        <f ca="1">IF(OFFSET(rngP_Scoop,MATCH(Calculations!R59,rngP_Code,0),0)="X","rngYesNo","rngNA")</f>
        <v>#N/A</v>
      </c>
      <c r="AI42" s="163" t="e">
        <f ca="1">IF(OFFSET(rngP_Slope,MATCH(Calculations!R59,rngP_Code,0),0)="X","rngYesNo","rngNA")</f>
        <v>#N/A</v>
      </c>
      <c r="AJ42" s="336" t="e">
        <f t="shared" ca="1" si="1"/>
        <v>#N/A</v>
      </c>
      <c r="AK42" s="268" t="str">
        <f t="shared" si="2"/>
        <v/>
      </c>
      <c r="AL42" s="15" t="e">
        <f ca="1">IF(OFFSET(rngP_Dividers,MATCH(Calculations!R59,rngP_Code,0),0)&gt;0,OFFSET(rngP_Dividers,MATCH(Calculations!R59,rngP_Code,0),0),0)</f>
        <v>#N/A</v>
      </c>
      <c r="AM42" s="15" t="e">
        <f ca="1">IF(OFFSET(rngP_Binning,MATCH(Calculations!R59,rngP_Code,0),0)="X","rngBIN","rngNA")</f>
        <v>#N/A</v>
      </c>
      <c r="AN42" s="15" t="e">
        <f ca="1">IF(OFFSET(rngP_Binning,MATCH(Calculations!R59,rngP_Code,0),0)="X","rngabboth","rngNA")</f>
        <v>#N/A</v>
      </c>
      <c r="AO42" s="15" t="e">
        <f ca="1">IF(OFFSET(rngP_LtrLgl,MATCH(Calculations!R59,rngP_Code,0),0)="X","rngLL","rngNA")</f>
        <v>#N/A</v>
      </c>
      <c r="AP42" s="15" t="e">
        <f ca="1">IF(OFFSET(rngP_LtrLgl,MATCH(Calculations!R59,rngP_Code,0),0)="X","rngAB","rngNA")</f>
        <v>#N/A</v>
      </c>
      <c r="AQ42" s="15" t="e">
        <f ca="1">IF(OFFSET(rngP_Multi,MATCH(Calculations!R59,rngP_Code,0),0)="X",100,1)</f>
        <v>#N/A</v>
      </c>
      <c r="AT42" s="268" t="str">
        <f t="shared" si="3"/>
        <v/>
      </c>
      <c r="AU42" s="270" t="e">
        <f>VLOOKUP(AT42,Pricing!$H$6:$Z$979,18,FALSE)</f>
        <v>#N/A</v>
      </c>
      <c r="AV42" s="270">
        <f ca="1">'Page 1'!AV$32+SUM(SUMIF(AU$17:AU42,{"&lt;0","&gt;0"}))</f>
        <v>12108.330000000004</v>
      </c>
    </row>
    <row r="43" spans="1:48" ht="18" customHeight="1" x14ac:dyDescent="0.25">
      <c r="A43" s="16"/>
      <c r="B43" s="138">
        <f t="shared" si="4"/>
        <v>2.2699999999999942</v>
      </c>
      <c r="C43" s="178" t="s">
        <v>181</v>
      </c>
      <c r="D43" s="30"/>
      <c r="E43" s="31"/>
      <c r="F43" s="180"/>
      <c r="G43" s="43" t="s">
        <v>181</v>
      </c>
      <c r="H43" s="121" t="s">
        <v>23</v>
      </c>
      <c r="I43" s="269" t="s">
        <v>41</v>
      </c>
      <c r="J43" s="29"/>
      <c r="K43" s="329"/>
      <c r="L43" s="203">
        <v>1</v>
      </c>
      <c r="M43" s="272" t="str">
        <f ca="1">Calculations!R60</f>
        <v>RS</v>
      </c>
      <c r="N43" s="29"/>
      <c r="O43" s="29"/>
      <c r="P43" s="29"/>
      <c r="Q43" s="29"/>
      <c r="R43" s="571"/>
      <c r="S43" s="571"/>
      <c r="T43" s="30"/>
      <c r="U43" s="30"/>
      <c r="V43" s="30"/>
      <c r="W43" s="137"/>
      <c r="X43" s="194" t="str">
        <f t="shared" ca="1" si="0"/>
        <v/>
      </c>
      <c r="Y43" s="17"/>
      <c r="AA43" s="2" t="str">
        <f ca="1">IF(UPPER(Calculations!T60)="X","",Calculations!T60)</f>
        <v/>
      </c>
      <c r="AB43" s="2" t="str">
        <f ca="1">IF(UPPER(Calculations!U60)="X","",Calculations!U60)</f>
        <v/>
      </c>
      <c r="AC43" s="2" t="str">
        <f ca="1">IF(UPPER(Calculations!V60)="X","",Calculations!V60)</f>
        <v/>
      </c>
      <c r="AD43" s="144" t="str">
        <f ca="1">IF(UPPER(Calculations!W60)="X","",Calculations!W60)</f>
        <v/>
      </c>
      <c r="AE43" s="2" t="str">
        <f ca="1">IF(UPPER(Calculations!Z60)="X","",Calculations!Z60)</f>
        <v/>
      </c>
      <c r="AF43" s="2" t="str">
        <f ca="1">IF(UPPER(Calculations!AA60)="X","",Calculations!AA60)</f>
        <v/>
      </c>
      <c r="AG43" s="144" t="str">
        <f ca="1">IF(UPPER(Calculations!AB60)="X","",Calculations!AB60)</f>
        <v/>
      </c>
      <c r="AH43" s="336" t="str">
        <f ca="1">IF(OFFSET(rngP_Scoop,MATCH(Calculations!R60,rngP_Code,0),0)="X","rngYesNo","rngNA")</f>
        <v>rngNA</v>
      </c>
      <c r="AI43" s="163" t="str">
        <f ca="1">IF(OFFSET(rngP_Slope,MATCH(Calculations!R60,rngP_Code,0),0)="X","rngYesNo","rngNA")</f>
        <v>rngNA</v>
      </c>
      <c r="AJ43" s="336" t="e">
        <f t="shared" ca="1" si="1"/>
        <v>#N/A</v>
      </c>
      <c r="AK43" s="268" t="str">
        <f t="shared" ca="1" si="2"/>
        <v/>
      </c>
      <c r="AL43" s="15">
        <f ca="1">IF(OFFSET(rngP_Dividers,MATCH(Calculations!R60,rngP_Code,0),0)&gt;0,OFFSET(rngP_Dividers,MATCH(Calculations!R60,rngP_Code,0),0),0)</f>
        <v>0</v>
      </c>
      <c r="AM43" s="15" t="str">
        <f ca="1">IF(OFFSET(rngP_Binning,MATCH(Calculations!R60,rngP_Code,0),0)="X","rngBIN","rngNA")</f>
        <v>rngNA</v>
      </c>
      <c r="AN43" s="15" t="str">
        <f ca="1">IF(OFFSET(rngP_Binning,MATCH(Calculations!R60,rngP_Code,0),0)="X","rngabboth","rngNA")</f>
        <v>rngNA</v>
      </c>
      <c r="AO43" s="15" t="str">
        <f ca="1">IF(OFFSET(rngP_LtrLgl,MATCH(Calculations!R60,rngP_Code,0),0)="X","rngLL","rngNA")</f>
        <v>rngNA</v>
      </c>
      <c r="AP43" s="15" t="str">
        <f ca="1">IF(OFFSET(rngP_LtrLgl,MATCH(Calculations!R60,rngP_Code,0),0)="X","rngAB","rngNA")</f>
        <v>rngNA</v>
      </c>
      <c r="AQ43" s="15">
        <f ca="1">IF(OFFSET(rngP_Multi,MATCH(Calculations!R60,rngP_Code,0),0)="X",100,1)</f>
        <v>100</v>
      </c>
      <c r="AT43" s="268" t="str">
        <f t="shared" ca="1" si="3"/>
        <v>RS</v>
      </c>
      <c r="AU43" s="270">
        <f ca="1">VLOOKUP(AT43,Pricing!$H$6:$Z$979,18,FALSE)</f>
        <v>66.989999999999995</v>
      </c>
      <c r="AV43" s="270">
        <f ca="1">'Page 1'!AV$32+SUM(SUMIF(AU$17:AU43,{"&lt;0","&gt;0"}))</f>
        <v>12175.320000000003</v>
      </c>
    </row>
    <row r="44" spans="1:48" ht="18" customHeight="1" x14ac:dyDescent="0.25">
      <c r="A44" s="16"/>
      <c r="B44" s="44">
        <f t="shared" si="4"/>
        <v>2.279999999999994</v>
      </c>
      <c r="C44" s="178" t="s">
        <v>181</v>
      </c>
      <c r="D44" s="30"/>
      <c r="E44" s="31"/>
      <c r="F44" s="180"/>
      <c r="G44" s="42" t="s">
        <v>181</v>
      </c>
      <c r="H44" s="120" t="s">
        <v>366</v>
      </c>
      <c r="I44" s="266" t="s">
        <v>362</v>
      </c>
      <c r="J44" s="32">
        <v>400</v>
      </c>
      <c r="K44" s="330"/>
      <c r="L44" s="203">
        <v>1</v>
      </c>
      <c r="M44" s="271" t="str">
        <f ca="1">Calculations!R61</f>
        <v>TRK1</v>
      </c>
      <c r="N44" s="32"/>
      <c r="O44" s="32"/>
      <c r="P44" s="32"/>
      <c r="Q44" s="32"/>
      <c r="R44" s="570"/>
      <c r="S44" s="570"/>
      <c r="T44" s="31"/>
      <c r="U44" s="31"/>
      <c r="V44" s="31"/>
      <c r="W44" s="122"/>
      <c r="X44" s="194" t="str">
        <f t="shared" ca="1" si="0"/>
        <v/>
      </c>
      <c r="Y44" s="17"/>
      <c r="AA44" s="2" t="str">
        <f ca="1">IF(UPPER(Calculations!T61)="X","",Calculations!T61)</f>
        <v/>
      </c>
      <c r="AB44" s="2" t="str">
        <f ca="1">IF(UPPER(Calculations!U61)="X","",Calculations!U61)</f>
        <v/>
      </c>
      <c r="AC44" s="2" t="str">
        <f ca="1">IF(UPPER(Calculations!V61)="X","",Calculations!V61)</f>
        <v/>
      </c>
      <c r="AD44" s="144" t="str">
        <f ca="1">IF(UPPER(Calculations!W61)="X","",Calculations!W61)</f>
        <v/>
      </c>
      <c r="AE44" s="2" t="str">
        <f ca="1">IF(UPPER(Calculations!Z61)="X","",Calculations!Z61)</f>
        <v/>
      </c>
      <c r="AF44" s="2" t="str">
        <f ca="1">IF(UPPER(Calculations!AA61)="X","",Calculations!AA61)</f>
        <v/>
      </c>
      <c r="AG44" s="144" t="str">
        <f ca="1">IF(UPPER(Calculations!AB61)="X","",Calculations!AB61)</f>
        <v/>
      </c>
      <c r="AH44" s="336" t="str">
        <f ca="1">IF(OFFSET(rngP_Scoop,MATCH(Calculations!R61,rngP_Code,0),0)="X","rngYesNo","rngNA")</f>
        <v>rngNA</v>
      </c>
      <c r="AI44" s="163" t="str">
        <f ca="1">IF(OFFSET(rngP_Slope,MATCH(Calculations!R61,rngP_Code,0),0)="X","rngYesNo","rngNA")</f>
        <v>rngNA</v>
      </c>
      <c r="AJ44" s="336" t="str">
        <f t="shared" ca="1" si="1"/>
        <v/>
      </c>
      <c r="AK44" s="268" t="str">
        <f t="shared" ca="1" si="2"/>
        <v/>
      </c>
      <c r="AL44" s="15">
        <f ca="1">IF(OFFSET(rngP_Dividers,MATCH(Calculations!R61,rngP_Code,0),0)&gt;0,OFFSET(rngP_Dividers,MATCH(Calculations!R61,rngP_Code,0),0),0)</f>
        <v>0</v>
      </c>
      <c r="AM44" s="15" t="str">
        <f ca="1">IF(OFFSET(rngP_Binning,MATCH(Calculations!R61,rngP_Code,0),0)="X","rngBIN","rngNA")</f>
        <v>rngNA</v>
      </c>
      <c r="AN44" s="15" t="str">
        <f ca="1">IF(OFFSET(rngP_Binning,MATCH(Calculations!R61,rngP_Code,0),0)="X","rngabboth","rngNA")</f>
        <v>rngNA</v>
      </c>
      <c r="AO44" s="15" t="str">
        <f ca="1">IF(OFFSET(rngP_LtrLgl,MATCH(Calculations!R61,rngP_Code,0),0)="X","rngLL","rngNA")</f>
        <v>rngNA</v>
      </c>
      <c r="AP44" s="15" t="str">
        <f ca="1">IF(OFFSET(rngP_LtrLgl,MATCH(Calculations!R61,rngP_Code,0),0)="X","rngAB","rngNA")</f>
        <v>rngNA</v>
      </c>
      <c r="AQ44" s="15">
        <f ca="1">IF(OFFSET(rngP_Multi,MATCH(Calculations!R61,rngP_Code,0),0)="X",100,1)</f>
        <v>100</v>
      </c>
      <c r="AT44" s="268" t="str">
        <f t="shared" ca="1" si="3"/>
        <v>TRK1</v>
      </c>
      <c r="AU44" s="270">
        <f ca="1">VLOOKUP(AT44,Pricing!$H$6:$Z$979,18,FALSE)</f>
        <v>111.93</v>
      </c>
      <c r="AV44" s="270">
        <f ca="1">'Page 1'!AV$32+SUM(SUMIF(AU$17:AU44,{"&lt;0","&gt;0"}))</f>
        <v>12287.250000000004</v>
      </c>
    </row>
    <row r="45" spans="1:48" ht="18" customHeight="1" x14ac:dyDescent="0.25">
      <c r="A45" s="16"/>
      <c r="B45" s="138">
        <f t="shared" si="4"/>
        <v>2.2899999999999938</v>
      </c>
      <c r="C45" s="178" t="s">
        <v>181</v>
      </c>
      <c r="D45" s="30"/>
      <c r="E45" s="31"/>
      <c r="F45" s="180"/>
      <c r="G45" s="43" t="s">
        <v>181</v>
      </c>
      <c r="H45" s="121" t="s">
        <v>261</v>
      </c>
      <c r="I45" s="269" t="s">
        <v>42</v>
      </c>
      <c r="J45" s="29"/>
      <c r="K45" s="329"/>
      <c r="L45" s="203">
        <v>1</v>
      </c>
      <c r="M45" s="272" t="str">
        <f ca="1">Calculations!R62</f>
        <v>TTF</v>
      </c>
      <c r="N45" s="29" t="s">
        <v>50</v>
      </c>
      <c r="O45" s="29"/>
      <c r="P45" s="29"/>
      <c r="Q45" s="29"/>
      <c r="R45" s="571"/>
      <c r="S45" s="571"/>
      <c r="T45" s="30"/>
      <c r="U45" s="30"/>
      <c r="V45" s="30"/>
      <c r="W45" s="137"/>
      <c r="X45" s="194" t="str">
        <f t="shared" ca="1" si="0"/>
        <v/>
      </c>
      <c r="Y45" s="17"/>
      <c r="AA45" s="2" t="str">
        <f ca="1">IF(UPPER(Calculations!T62)="X","",Calculations!T62)</f>
        <v/>
      </c>
      <c r="AB45" s="2" t="str">
        <f ca="1">IF(UPPER(Calculations!U62)="X","",Calculations!U62)</f>
        <v/>
      </c>
      <c r="AC45" s="2" t="str">
        <f ca="1">IF(UPPER(Calculations!V62)="X","",Calculations!V62)</f>
        <v/>
      </c>
      <c r="AD45" s="144" t="str">
        <f ca="1">IF(UPPER(Calculations!W62)="X","",Calculations!W62)</f>
        <v/>
      </c>
      <c r="AE45" s="2" t="str">
        <f ca="1">IF(UPPER(Calculations!Z62)="X","",Calculations!Z62)</f>
        <v/>
      </c>
      <c r="AF45" s="2" t="str">
        <f ca="1">IF(UPPER(Calculations!AA62)="X","",Calculations!AA62)</f>
        <v/>
      </c>
      <c r="AG45" s="144" t="str">
        <f ca="1">IF(UPPER(Calculations!AB62)="X","",Calculations!AB62)</f>
        <v/>
      </c>
      <c r="AH45" s="336" t="str">
        <f ca="1">IF(OFFSET(rngP_Scoop,MATCH(Calculations!R62,rngP_Code,0),0)="X","rngYesNo","rngNA")</f>
        <v>rngNA</v>
      </c>
      <c r="AI45" s="163" t="str">
        <f ca="1">IF(OFFSET(rngP_Slope,MATCH(Calculations!R62,rngP_Code,0),0)="X","rngYesNo","rngNA")</f>
        <v>rngNA</v>
      </c>
      <c r="AJ45" s="336" t="e">
        <f t="shared" ca="1" si="1"/>
        <v>#N/A</v>
      </c>
      <c r="AK45" s="268" t="str">
        <f t="shared" ca="1" si="2"/>
        <v/>
      </c>
      <c r="AL45" s="15">
        <f ca="1">IF(OFFSET(rngP_Dividers,MATCH(Calculations!R62,rngP_Code,0),0)&gt;0,OFFSET(rngP_Dividers,MATCH(Calculations!R62,rngP_Code,0),0),0)</f>
        <v>0</v>
      </c>
      <c r="AM45" s="15" t="str">
        <f ca="1">IF(OFFSET(rngP_Binning,MATCH(Calculations!R62,rngP_Code,0),0)="X","rngBIN","rngNA")</f>
        <v>rngNA</v>
      </c>
      <c r="AN45" s="15" t="str">
        <f ca="1">IF(OFFSET(rngP_Binning,MATCH(Calculations!R62,rngP_Code,0),0)="X","rngabboth","rngNA")</f>
        <v>rngNA</v>
      </c>
      <c r="AO45" s="15" t="str">
        <f ca="1">IF(OFFSET(rngP_LtrLgl,MATCH(Calculations!R62,rngP_Code,0),0)="X","rngLL","rngNA")</f>
        <v>rngNA</v>
      </c>
      <c r="AP45" s="15" t="str">
        <f ca="1">IF(OFFSET(rngP_LtrLgl,MATCH(Calculations!R62,rngP_Code,0),0)="X","rngAB","rngNA")</f>
        <v>rngNA</v>
      </c>
      <c r="AQ45" s="15">
        <f ca="1">IF(OFFSET(rngP_Multi,MATCH(Calculations!R62,rngP_Code,0),0)="X",100,1)</f>
        <v>100</v>
      </c>
      <c r="AT45" s="268" t="str">
        <f t="shared" ca="1" si="3"/>
        <v>TTF</v>
      </c>
      <c r="AU45" s="270">
        <f ca="1">VLOOKUP(AT45,Pricing!$H$6:$Z$979,18,FALSE)</f>
        <v>32.340000000000003</v>
      </c>
      <c r="AV45" s="270">
        <f ca="1">'Page 1'!AV$32+SUM(SUMIF(AU$17:AU45,{"&lt;0","&gt;0"}))</f>
        <v>12319.590000000004</v>
      </c>
    </row>
    <row r="46" spans="1:48" ht="18" customHeight="1" x14ac:dyDescent="0.25">
      <c r="A46" s="16"/>
      <c r="B46" s="44">
        <f t="shared" si="4"/>
        <v>2.2999999999999936</v>
      </c>
      <c r="C46" s="178" t="s">
        <v>181</v>
      </c>
      <c r="D46" s="30"/>
      <c r="E46" s="31"/>
      <c r="F46" s="180"/>
      <c r="G46" s="42" t="s">
        <v>181</v>
      </c>
      <c r="H46" s="120" t="s">
        <v>260</v>
      </c>
      <c r="I46" s="266" t="s">
        <v>40</v>
      </c>
      <c r="J46" s="32"/>
      <c r="K46" s="330"/>
      <c r="L46" s="203">
        <v>1</v>
      </c>
      <c r="M46" s="271" t="str">
        <f ca="1">Calculations!R63</f>
        <v>TD</v>
      </c>
      <c r="N46" s="32" t="s">
        <v>15</v>
      </c>
      <c r="O46" s="32"/>
      <c r="P46" s="32"/>
      <c r="Q46" s="32"/>
      <c r="R46" s="570"/>
      <c r="S46" s="570"/>
      <c r="T46" s="31"/>
      <c r="U46" s="31"/>
      <c r="V46" s="31"/>
      <c r="W46" s="122"/>
      <c r="X46" s="194" t="str">
        <f t="shared" ca="1" si="0"/>
        <v/>
      </c>
      <c r="Y46" s="17"/>
      <c r="AA46" s="2" t="str">
        <f ca="1">IF(UPPER(Calculations!T63)="X","",Calculations!T63)</f>
        <v/>
      </c>
      <c r="AB46" s="2" t="str">
        <f ca="1">IF(UPPER(Calculations!U63)="X","",Calculations!U63)</f>
        <v/>
      </c>
      <c r="AC46" s="2" t="str">
        <f ca="1">IF(UPPER(Calculations!V63)="X","",Calculations!V63)</f>
        <v/>
      </c>
      <c r="AD46" s="144" t="str">
        <f ca="1">IF(UPPER(Calculations!W63)="X","",Calculations!W63)</f>
        <v/>
      </c>
      <c r="AE46" s="2" t="str">
        <f ca="1">IF(UPPER(Calculations!Z63)="X","",Calculations!Z63)</f>
        <v/>
      </c>
      <c r="AF46" s="2" t="str">
        <f ca="1">IF(UPPER(Calculations!AA63)="X","",Calculations!AA63)</f>
        <v/>
      </c>
      <c r="AG46" s="144" t="str">
        <f ca="1">IF(UPPER(Calculations!AB63)="X","",Calculations!AB63)</f>
        <v/>
      </c>
      <c r="AH46" s="336" t="str">
        <f ca="1">IF(OFFSET(rngP_Scoop,MATCH(Calculations!R63,rngP_Code,0),0)="X","rngYesNo","rngNA")</f>
        <v>rngNA</v>
      </c>
      <c r="AI46" s="163" t="str">
        <f ca="1">IF(OFFSET(rngP_Slope,MATCH(Calculations!R63,rngP_Code,0),0)="X","rngYesNo","rngNA")</f>
        <v>rngNA</v>
      </c>
      <c r="AJ46" s="336" t="e">
        <f t="shared" ca="1" si="1"/>
        <v>#N/A</v>
      </c>
      <c r="AK46" s="268" t="str">
        <f t="shared" ca="1" si="2"/>
        <v/>
      </c>
      <c r="AL46" s="15">
        <f ca="1">IF(OFFSET(rngP_Dividers,MATCH(Calculations!R63,rngP_Code,0),0)&gt;0,OFFSET(rngP_Dividers,MATCH(Calculations!R63,rngP_Code,0),0),0)</f>
        <v>0</v>
      </c>
      <c r="AM46" s="15" t="str">
        <f ca="1">IF(OFFSET(rngP_Binning,MATCH(Calculations!R63,rngP_Code,0),0)="X","rngBIN","rngNA")</f>
        <v>rngNA</v>
      </c>
      <c r="AN46" s="15" t="str">
        <f ca="1">IF(OFFSET(rngP_Binning,MATCH(Calculations!R63,rngP_Code,0),0)="X","rngabboth","rngNA")</f>
        <v>rngNA</v>
      </c>
      <c r="AO46" s="15" t="str">
        <f ca="1">IF(OFFSET(rngP_LtrLgl,MATCH(Calculations!R63,rngP_Code,0),0)="X","rngLL","rngNA")</f>
        <v>rngNA</v>
      </c>
      <c r="AP46" s="15" t="str">
        <f ca="1">IF(OFFSET(rngP_LtrLgl,MATCH(Calculations!R63,rngP_Code,0),0)="X","rngAB","rngNA")</f>
        <v>rngNA</v>
      </c>
      <c r="AQ46" s="15">
        <f ca="1">IF(OFFSET(rngP_Multi,MATCH(Calculations!R63,rngP_Code,0),0)="X",100,1)</f>
        <v>100</v>
      </c>
      <c r="AT46" s="268" t="str">
        <f t="shared" ca="1" si="3"/>
        <v>TD</v>
      </c>
      <c r="AU46" s="270">
        <f ca="1">VLOOKUP(AT46,Pricing!$H$6:$Z$979,18,FALSE)</f>
        <v>24.26</v>
      </c>
      <c r="AV46" s="270">
        <f ca="1">'Page 1'!AV$32+SUM(SUMIF(AU$17:AU46,{"&lt;0","&gt;0"}))</f>
        <v>12343.850000000004</v>
      </c>
    </row>
    <row r="47" spans="1:48" ht="18" customHeight="1" x14ac:dyDescent="0.25">
      <c r="A47" s="16"/>
      <c r="B47" s="138">
        <f t="shared" ref="B47:B61" si="5">B46+0.01</f>
        <v>2.3099999999999934</v>
      </c>
      <c r="C47" s="178" t="s">
        <v>181</v>
      </c>
      <c r="D47" s="30"/>
      <c r="E47" s="31"/>
      <c r="F47" s="180" t="s">
        <v>181</v>
      </c>
      <c r="G47" s="43" t="s">
        <v>181</v>
      </c>
      <c r="H47" s="121" t="s">
        <v>262</v>
      </c>
      <c r="I47" s="269" t="s">
        <v>232</v>
      </c>
      <c r="J47" s="29"/>
      <c r="K47" s="329"/>
      <c r="L47" s="203">
        <v>1</v>
      </c>
      <c r="M47" s="272" t="str">
        <f ca="1">Calculations!R64</f>
        <v>SRR</v>
      </c>
      <c r="N47" s="29"/>
      <c r="O47" s="29"/>
      <c r="P47" s="29"/>
      <c r="Q47" s="29"/>
      <c r="R47" s="571"/>
      <c r="S47" s="571"/>
      <c r="T47" s="30"/>
      <c r="U47" s="30"/>
      <c r="V47" s="30"/>
      <c r="W47" s="137"/>
      <c r="X47" s="194" t="str">
        <f t="shared" ca="1" si="0"/>
        <v/>
      </c>
      <c r="Y47" s="17"/>
      <c r="AA47" s="2" t="str">
        <f ca="1">IF(UPPER(Calculations!T64)="X","",Calculations!T64)</f>
        <v/>
      </c>
      <c r="AB47" s="2" t="str">
        <f ca="1">IF(UPPER(Calculations!U64)="X","",Calculations!U64)</f>
        <v/>
      </c>
      <c r="AC47" s="2" t="str">
        <f ca="1">IF(UPPER(Calculations!V64)="X","",Calculations!V64)</f>
        <v/>
      </c>
      <c r="AD47" s="144" t="str">
        <f ca="1">IF(UPPER(Calculations!W64)="X","",Calculations!W64)</f>
        <v/>
      </c>
      <c r="AE47" s="2" t="str">
        <f ca="1">IF(UPPER(Calculations!Z64)="X","",Calculations!Z64)</f>
        <v/>
      </c>
      <c r="AF47" s="2" t="str">
        <f ca="1">IF(UPPER(Calculations!AA64)="X","",Calculations!AA64)</f>
        <v/>
      </c>
      <c r="AG47" s="144" t="str">
        <f ca="1">IF(UPPER(Calculations!AB64)="X","",Calculations!AB64)</f>
        <v/>
      </c>
      <c r="AH47" s="336" t="str">
        <f ca="1">IF(OFFSET(rngP_Scoop,MATCH(Calculations!R64,rngP_Code,0),0)="X","rngYesNo","rngNA")</f>
        <v>rngNA</v>
      </c>
      <c r="AI47" s="163" t="str">
        <f ca="1">IF(OFFSET(rngP_Slope,MATCH(Calculations!R64,rngP_Code,0),0)="X","rngYesNo","rngNA")</f>
        <v>rngNA</v>
      </c>
      <c r="AJ47" s="336" t="e">
        <f t="shared" ca="1" si="1"/>
        <v>#N/A</v>
      </c>
      <c r="AK47" s="268" t="str">
        <f t="shared" ca="1" si="2"/>
        <v/>
      </c>
      <c r="AL47" s="15">
        <f ca="1">IF(OFFSET(rngP_Dividers,MATCH(Calculations!R64,rngP_Code,0),0)&gt;0,OFFSET(rngP_Dividers,MATCH(Calculations!R64,rngP_Code,0),0),0)</f>
        <v>0</v>
      </c>
      <c r="AM47" s="15" t="str">
        <f ca="1">IF(OFFSET(rngP_Binning,MATCH(Calculations!R64,rngP_Code,0),0)="X","rngBIN","rngNA")</f>
        <v>rngNA</v>
      </c>
      <c r="AN47" s="15" t="str">
        <f ca="1">IF(OFFSET(rngP_Binning,MATCH(Calculations!R64,rngP_Code,0),0)="X","rngabboth","rngNA")</f>
        <v>rngNA</v>
      </c>
      <c r="AO47" s="15" t="str">
        <f ca="1">IF(OFFSET(rngP_LtrLgl,MATCH(Calculations!R64,rngP_Code,0),0)="X","rngLL","rngNA")</f>
        <v>rngNA</v>
      </c>
      <c r="AP47" s="15" t="str">
        <f ca="1">IF(OFFSET(rngP_LtrLgl,MATCH(Calculations!R64,rngP_Code,0),0)="X","rngAB","rngNA")</f>
        <v>rngNA</v>
      </c>
      <c r="AQ47" s="15">
        <f ca="1">IF(OFFSET(rngP_Multi,MATCH(Calculations!R64,rngP_Code,0),0)="X",100,1)</f>
        <v>100</v>
      </c>
      <c r="AT47" s="268" t="str">
        <f t="shared" ca="1" si="3"/>
        <v>SRR</v>
      </c>
      <c r="AU47" s="270">
        <f ca="1">VLOOKUP(AT47,Pricing!$H$6:$Z$979,18,FALSE)</f>
        <v>115.5</v>
      </c>
      <c r="AV47" s="270">
        <f ca="1">'Page 1'!AV$32+SUM(SUMIF(AU$17:AU47,{"&lt;0","&gt;0"}))</f>
        <v>12459.350000000004</v>
      </c>
    </row>
    <row r="48" spans="1:48" ht="18" customHeight="1" x14ac:dyDescent="0.25">
      <c r="A48" s="16"/>
      <c r="B48" s="44">
        <f t="shared" si="5"/>
        <v>2.3199999999999932</v>
      </c>
      <c r="C48" s="178" t="s">
        <v>181</v>
      </c>
      <c r="D48" s="30"/>
      <c r="E48" s="31"/>
      <c r="F48" s="180"/>
      <c r="G48" s="42" t="s">
        <v>181</v>
      </c>
      <c r="H48" s="237" t="s">
        <v>993</v>
      </c>
      <c r="I48" s="326" t="s">
        <v>990</v>
      </c>
      <c r="J48" s="32">
        <v>140</v>
      </c>
      <c r="K48" s="330" t="s">
        <v>224</v>
      </c>
      <c r="L48" s="203">
        <v>1</v>
      </c>
      <c r="M48" s="271" t="str">
        <f ca="1">Calculations!R65</f>
        <v>SRCL1B</v>
      </c>
      <c r="N48" s="264" t="s">
        <v>26</v>
      </c>
      <c r="O48" s="264" t="s">
        <v>246</v>
      </c>
      <c r="P48" s="32"/>
      <c r="Q48" s="32"/>
      <c r="R48" s="570"/>
      <c r="S48" s="570"/>
      <c r="T48" s="31"/>
      <c r="U48" s="31"/>
      <c r="V48" s="31"/>
      <c r="W48" s="122"/>
      <c r="X48" s="194" t="str">
        <f t="shared" ca="1" si="0"/>
        <v/>
      </c>
      <c r="Y48" s="17"/>
      <c r="AA48" s="2" t="str">
        <f ca="1">IF(UPPER(Calculations!T65)="X","",Calculations!T65)</f>
        <v>BP</v>
      </c>
      <c r="AB48" s="2" t="str">
        <f ca="1">IF(UPPER(Calculations!U65)="X","",Calculations!U65)</f>
        <v>BM</v>
      </c>
      <c r="AC48" s="2" t="str">
        <f ca="1">IF(UPPER(Calculations!V65)="X","",Calculations!V65)</f>
        <v>WM</v>
      </c>
      <c r="AD48" s="144" t="str">
        <f ca="1">IF(UPPER(Calculations!W65)="X","",Calculations!W65)</f>
        <v>MP</v>
      </c>
      <c r="AE48" s="2" t="str">
        <f ca="1">IF(UPPER(Calculations!Z65)="X","",Calculations!Z65)</f>
        <v>BR</v>
      </c>
      <c r="AF48" s="2" t="str">
        <f ca="1">IF(UPPER(Calculations!AA65)="X","",Calculations!AA65)</f>
        <v>FE</v>
      </c>
      <c r="AG48" s="144" t="str">
        <f ca="1">IF(UPPER(Calculations!AB65)="X","",Calculations!AB65)</f>
        <v/>
      </c>
      <c r="AH48" s="336" t="str">
        <f ca="1">IF(OFFSET(rngP_Scoop,MATCH(Calculations!R65,rngP_Code,0),0)="X","rngYesNo","rngNA")</f>
        <v>rngNA</v>
      </c>
      <c r="AI48" s="163" t="str">
        <f ca="1">IF(OFFSET(rngP_Slope,MATCH(Calculations!R65,rngP_Code,0),0)="X","rngYesNo","rngNA")</f>
        <v>rngNA</v>
      </c>
      <c r="AJ48" s="336" t="str">
        <f t="shared" ca="1" si="1"/>
        <v>rngPackageSRC</v>
      </c>
      <c r="AK48" s="268" t="str">
        <f t="shared" ca="1" si="2"/>
        <v/>
      </c>
      <c r="AL48" s="15">
        <f ca="1">IF(OFFSET(rngP_Dividers,MATCH(Calculations!R65,rngP_Code,0),0)&gt;0,OFFSET(rngP_Dividers,MATCH(Calculations!R65,rngP_Code,0),0),0)</f>
        <v>0</v>
      </c>
      <c r="AM48" s="15" t="str">
        <f ca="1">IF(OFFSET(rngP_Binning,MATCH(Calculations!R65,rngP_Code,0),0)="X","rngBIN","rngNA")</f>
        <v>rngNA</v>
      </c>
      <c r="AN48" s="15" t="str">
        <f ca="1">IF(OFFSET(rngP_Binning,MATCH(Calculations!R65,rngP_Code,0),0)="X","rngabboth","rngNA")</f>
        <v>rngNA</v>
      </c>
      <c r="AO48" s="15" t="str">
        <f ca="1">IF(OFFSET(rngP_LtrLgl,MATCH(Calculations!R65,rngP_Code,0),0)="X","rngLL","rngNA")</f>
        <v>rngNA</v>
      </c>
      <c r="AP48" s="15" t="str">
        <f ca="1">IF(OFFSET(rngP_LtrLgl,MATCH(Calculations!R65,rngP_Code,0),0)="X","rngAB","rngNA")</f>
        <v>rngNA</v>
      </c>
      <c r="AQ48" s="15">
        <f ca="1">IF(OFFSET(rngP_Multi,MATCH(Calculations!R65,rngP_Code,0),0)="X",100,1)</f>
        <v>100</v>
      </c>
      <c r="AT48" s="268" t="str">
        <f ca="1">M48</f>
        <v>SRCL1B</v>
      </c>
      <c r="AU48" s="270">
        <f ca="1">VLOOKUP(AT48,Pricing!$H$6:$Z$979,18,FALSE)</f>
        <v>258.72000000000003</v>
      </c>
      <c r="AV48" s="270">
        <f ca="1">'Page 1'!AV$32+SUM(SUMIF(AU$17:AU48,{"&lt;0","&gt;0"}))</f>
        <v>12718.070000000003</v>
      </c>
    </row>
    <row r="49" spans="1:48" ht="18" customHeight="1" x14ac:dyDescent="0.25">
      <c r="A49" s="16"/>
      <c r="B49" s="138">
        <f t="shared" si="5"/>
        <v>2.329999999999993</v>
      </c>
      <c r="C49" s="178" t="s">
        <v>181</v>
      </c>
      <c r="D49" s="30"/>
      <c r="E49" s="31"/>
      <c r="F49" s="180"/>
      <c r="G49" s="43" t="s">
        <v>181</v>
      </c>
      <c r="H49" s="238" t="s">
        <v>1011</v>
      </c>
      <c r="I49" s="325" t="s">
        <v>1008</v>
      </c>
      <c r="J49" s="29">
        <v>400</v>
      </c>
      <c r="K49" s="329" t="s">
        <v>314</v>
      </c>
      <c r="L49" s="203">
        <v>1</v>
      </c>
      <c r="M49" s="272" t="str">
        <f ca="1">Calculations!R66</f>
        <v>SRCS1DM</v>
      </c>
      <c r="N49" s="337" t="s">
        <v>267</v>
      </c>
      <c r="O49" s="337" t="s">
        <v>8</v>
      </c>
      <c r="P49" s="29"/>
      <c r="Q49" s="29"/>
      <c r="R49" s="571"/>
      <c r="S49" s="571"/>
      <c r="T49" s="30"/>
      <c r="U49" s="30"/>
      <c r="V49" s="30"/>
      <c r="W49" s="137"/>
      <c r="X49" s="194" t="str">
        <f t="shared" ref="X49:X65" ca="1" si="6">IF(ISBLANK(I49),"",IF(ISNA(AK49),"Incomplete Order",IF(AK49=1,"Error- Missing Information","")))</f>
        <v/>
      </c>
      <c r="Y49" s="17"/>
      <c r="AA49" s="2" t="str">
        <f ca="1">IF(UPPER(Calculations!T66)="X","",Calculations!T66)</f>
        <v>MP</v>
      </c>
      <c r="AB49" s="2" t="str">
        <f ca="1">IF(UPPER(Calculations!U66)="X","",Calculations!U66)</f>
        <v>MM</v>
      </c>
      <c r="AC49" s="2" t="str">
        <f ca="1">IF(UPPER(Calculations!V66)="X","",Calculations!V66)</f>
        <v/>
      </c>
      <c r="AD49" s="144" t="str">
        <f ca="1">IF(UPPER(Calculations!W66)="X","",Calculations!W66)</f>
        <v/>
      </c>
      <c r="AE49" s="2" t="str">
        <f ca="1">IF(UPPER(Calculations!Z66)="X","",Calculations!Z66)</f>
        <v>FE</v>
      </c>
      <c r="AF49" s="2" t="str">
        <f ca="1">IF(UPPER(Calculations!AA66)="X","",Calculations!AA66)</f>
        <v/>
      </c>
      <c r="AG49" s="144" t="str">
        <f ca="1">IF(UPPER(Calculations!AB66)="X","",Calculations!AB66)</f>
        <v/>
      </c>
      <c r="AH49" s="336" t="str">
        <f ca="1">IF(OFFSET(rngP_Scoop,MATCH(Calculations!R66,rngP_Code,0),0)="X","rngYesNo","rngNA")</f>
        <v>rngNA</v>
      </c>
      <c r="AI49" s="163" t="str">
        <f ca="1">IF(OFFSET(rngP_Slope,MATCH(Calculations!R66,rngP_Code,0),0)="X","rngYesNo","rngNA")</f>
        <v>rngNA</v>
      </c>
      <c r="AJ49" s="336" t="str">
        <f t="shared" ref="AJ49:AJ66" ca="1" si="7">IF(AND(OFFSET(rngP_Package,MATCH($I49&amp;1,rngP_Product,0),0)="",RIGHT($I49,2)&lt;&gt;"SH",LEFT($I49,3)&lt;&gt;"SRC",LEFT($I49,4)&lt;&gt;"pSRC"),"",IF(RIGHT($I49,2)="SH","rngPackageSH",IF(OR(LEFT($I49,3)="SRC",LEFT($I49,4)="pSRC"),"rngPackageSRC",IF($I49="USP","rngPackageUSP","rngPackage"))))</f>
        <v>rngPackageSRC</v>
      </c>
      <c r="AK49" s="268" t="str">
        <f t="shared" ca="1" si="2"/>
        <v/>
      </c>
      <c r="AL49" s="15">
        <f ca="1">IF(OFFSET(rngP_Dividers,MATCH(Calculations!R66,rngP_Code,0),0)&gt;0,OFFSET(rngP_Dividers,MATCH(Calculations!R66,rngP_Code,0),0),0)</f>
        <v>0</v>
      </c>
      <c r="AM49" s="15" t="str">
        <f ca="1">IF(OFFSET(rngP_Binning,MATCH(Calculations!R66,rngP_Code,0),0)="X","rngBIN","rngNA")</f>
        <v>rngNA</v>
      </c>
      <c r="AN49" s="15" t="str">
        <f ca="1">IF(OFFSET(rngP_Binning,MATCH(Calculations!R66,rngP_Code,0),0)="X","rngabboth","rngNA")</f>
        <v>rngNA</v>
      </c>
      <c r="AO49" s="15" t="str">
        <f ca="1">IF(OFFSET(rngP_LtrLgl,MATCH(Calculations!R66,rngP_Code,0),0)="X","rngLL","rngNA")</f>
        <v>rngNA</v>
      </c>
      <c r="AP49" s="15" t="str">
        <f ca="1">IF(OFFSET(rngP_LtrLgl,MATCH(Calculations!R66,rngP_Code,0),0)="X","rngAB","rngNA")</f>
        <v>rngNA</v>
      </c>
      <c r="AQ49" s="15">
        <f ca="1">IF(OFFSET(rngP_Multi,MATCH(Calculations!R66,rngP_Code,0),0)="X",100,1)</f>
        <v>100</v>
      </c>
      <c r="AT49" s="268" t="str">
        <f t="shared" ref="AT49:AT66" ca="1" si="8">M49</f>
        <v>SRCS1DM</v>
      </c>
      <c r="AU49" s="270">
        <f ca="1">VLOOKUP(AT49,Pricing!$H$6:$Z$979,18,FALSE)</f>
        <v>269.49000000000007</v>
      </c>
      <c r="AV49" s="270">
        <f ca="1">'Page 1'!AV$32+SUM(SUMIF(AU$17:AU49,{"&lt;0","&gt;0"}))</f>
        <v>12987.560000000003</v>
      </c>
    </row>
    <row r="50" spans="1:48" ht="18" customHeight="1" x14ac:dyDescent="0.25">
      <c r="A50" s="16"/>
      <c r="B50" s="44">
        <f t="shared" si="5"/>
        <v>2.3399999999999928</v>
      </c>
      <c r="C50" s="178" t="s">
        <v>181</v>
      </c>
      <c r="D50" s="30"/>
      <c r="E50" s="31"/>
      <c r="F50" s="180"/>
      <c r="G50" s="42" t="s">
        <v>181</v>
      </c>
      <c r="H50" s="237" t="s">
        <v>1046</v>
      </c>
      <c r="I50" s="349" t="s">
        <v>1043</v>
      </c>
      <c r="J50" s="32">
        <v>400</v>
      </c>
      <c r="K50" s="330" t="s">
        <v>224</v>
      </c>
      <c r="L50" s="203">
        <v>1</v>
      </c>
      <c r="M50" s="271" t="str">
        <f ca="1">Calculations!R67</f>
        <v>DHRI1B</v>
      </c>
      <c r="N50" s="264" t="s">
        <v>26</v>
      </c>
      <c r="O50" s="264"/>
      <c r="P50" s="32"/>
      <c r="Q50" s="32"/>
      <c r="R50" s="570"/>
      <c r="S50" s="570"/>
      <c r="T50" s="31"/>
      <c r="U50" s="31"/>
      <c r="V50" s="31"/>
      <c r="W50" s="122"/>
      <c r="X50" s="194" t="str">
        <f t="shared" ca="1" si="6"/>
        <v/>
      </c>
      <c r="Y50" s="17"/>
      <c r="AA50" s="2" t="str">
        <f ca="1">IF(UPPER(Calculations!T67)="X","",Calculations!T67)</f>
        <v>BP</v>
      </c>
      <c r="AB50" s="2" t="str">
        <f ca="1">IF(UPPER(Calculations!U67)="X","",Calculations!U67)</f>
        <v>BM</v>
      </c>
      <c r="AC50" s="2" t="str">
        <f ca="1">IF(UPPER(Calculations!V67)="X","",Calculations!V67)</f>
        <v>WM</v>
      </c>
      <c r="AD50" s="144" t="str">
        <f ca="1">IF(UPPER(Calculations!W67)="X","",Calculations!W67)</f>
        <v/>
      </c>
      <c r="AE50" s="2" t="str">
        <f ca="1">IF(UPPER(Calculations!Z67)="X","",Calculations!Z67)</f>
        <v/>
      </c>
      <c r="AF50" s="2" t="str">
        <f ca="1">IF(UPPER(Calculations!AA67)="X","",Calculations!AA67)</f>
        <v/>
      </c>
      <c r="AG50" s="144" t="str">
        <f ca="1">IF(UPPER(Calculations!AB67)="X","",Calculations!AB67)</f>
        <v/>
      </c>
      <c r="AH50" s="336" t="str">
        <f ca="1">IF(OFFSET(rngP_Scoop,MATCH(Calculations!R67,rngP_Code,0),0)="X","rngYesNo","rngNA")</f>
        <v>rngNA</v>
      </c>
      <c r="AI50" s="163" t="str">
        <f ca="1">IF(OFFSET(rngP_Slope,MATCH(Calculations!R67,rngP_Code,0),0)="X","rngYesNo","rngNA")</f>
        <v>rngYesNo</v>
      </c>
      <c r="AJ50" s="336" t="str">
        <f t="shared" ca="1" si="7"/>
        <v>rngPackage</v>
      </c>
      <c r="AK50" s="268" t="str">
        <f t="shared" ca="1" si="2"/>
        <v/>
      </c>
      <c r="AL50" s="15">
        <f ca="1">IF(OFFSET(rngP_Dividers,MATCH(Calculations!R67,rngP_Code,0),0)&gt;0,OFFSET(rngP_Dividers,MATCH(Calculations!R67,rngP_Code,0),0),0)</f>
        <v>99</v>
      </c>
      <c r="AM50" s="15" t="str">
        <f ca="1">IF(OFFSET(rngP_Binning,MATCH(Calculations!R67,rngP_Code,0),0)="X","rngBIN","rngNA")</f>
        <v>rngBIN</v>
      </c>
      <c r="AN50" s="15" t="str">
        <f ca="1">IF(OFFSET(rngP_Binning,MATCH(Calculations!R67,rngP_Code,0),0)="X","rngabboth","rngNA")</f>
        <v>rngabboth</v>
      </c>
      <c r="AO50" s="15" t="str">
        <f ca="1">IF(OFFSET(rngP_LtrLgl,MATCH(Calculations!R67,rngP_Code,0),0)="X","rngLL","rngNA")</f>
        <v>rngNA</v>
      </c>
      <c r="AP50" s="15" t="str">
        <f ca="1">IF(OFFSET(rngP_LtrLgl,MATCH(Calculations!R67,rngP_Code,0),0)="X","rngAB","rngNA")</f>
        <v>rngNA</v>
      </c>
      <c r="AQ50" s="15">
        <f ca="1">IF(OFFSET(rngP_Multi,MATCH(Calculations!R67,rngP_Code,0),0)="X",100,1)</f>
        <v>100</v>
      </c>
      <c r="AT50" s="268" t="str">
        <f t="shared" ca="1" si="8"/>
        <v>DHRI1B</v>
      </c>
      <c r="AU50" s="270">
        <f ca="1">VLOOKUP(AT50,Pricing!$H$6:$Z$979,18,FALSE)</f>
        <v>145.35</v>
      </c>
      <c r="AV50" s="270">
        <f ca="1">'Page 1'!AV$32+SUM(SUMIF(AU$17:AU50,{"&lt;0","&gt;0"}))</f>
        <v>13132.910000000003</v>
      </c>
    </row>
    <row r="51" spans="1:48" ht="18" customHeight="1" x14ac:dyDescent="0.25">
      <c r="A51" s="16"/>
      <c r="B51" s="138">
        <f t="shared" si="5"/>
        <v>2.3499999999999925</v>
      </c>
      <c r="C51" s="178" t="s">
        <v>181</v>
      </c>
      <c r="D51" s="30"/>
      <c r="E51" s="31"/>
      <c r="F51" s="180"/>
      <c r="G51" s="43" t="s">
        <v>181</v>
      </c>
      <c r="H51" s="238" t="s">
        <v>1109</v>
      </c>
      <c r="I51" s="348" t="s">
        <v>1073</v>
      </c>
      <c r="J51" s="29">
        <v>400</v>
      </c>
      <c r="K51" s="331" t="s">
        <v>224</v>
      </c>
      <c r="L51" s="203">
        <v>1</v>
      </c>
      <c r="M51" s="272" t="str">
        <f ca="1">Calculations!R68</f>
        <v>PSRCL1B</v>
      </c>
      <c r="N51" s="346" t="s">
        <v>26</v>
      </c>
      <c r="O51" s="346" t="s">
        <v>246</v>
      </c>
      <c r="P51" s="29"/>
      <c r="Q51" s="29"/>
      <c r="R51" s="571"/>
      <c r="S51" s="571"/>
      <c r="T51" s="30"/>
      <c r="U51" s="30"/>
      <c r="V51" s="30"/>
      <c r="W51" s="137"/>
      <c r="X51" s="194" t="str">
        <f t="shared" ca="1" si="6"/>
        <v/>
      </c>
      <c r="Y51" s="17"/>
      <c r="AA51" s="2" t="str">
        <f ca="1">IF(UPPER(Calculations!T68)="X","",Calculations!T68)</f>
        <v>BP</v>
      </c>
      <c r="AB51" s="2" t="str">
        <f ca="1">IF(UPPER(Calculations!U68)="X","",Calculations!U68)</f>
        <v>BM</v>
      </c>
      <c r="AC51" s="2" t="str">
        <f ca="1">IF(UPPER(Calculations!V68)="X","",Calculations!V68)</f>
        <v>WM</v>
      </c>
      <c r="AD51" s="144" t="str">
        <f ca="1">IF(UPPER(Calculations!W68)="X","",Calculations!W68)</f>
        <v>MP</v>
      </c>
      <c r="AE51" s="2" t="str">
        <f ca="1">IF(UPPER(Calculations!Z68)="X","",Calculations!Z68)</f>
        <v>BR</v>
      </c>
      <c r="AF51" s="2" t="str">
        <f ca="1">IF(UPPER(Calculations!AA68)="X","",Calculations!AA68)</f>
        <v>FE</v>
      </c>
      <c r="AG51" s="144" t="str">
        <f ca="1">IF(UPPER(Calculations!AB68)="X","",Calculations!AB68)</f>
        <v/>
      </c>
      <c r="AH51" s="336" t="str">
        <f ca="1">IF(OFFSET(rngP_Scoop,MATCH(Calculations!R68,rngP_Code,0),0)="X","rngYesNo","rngNA")</f>
        <v>rngNA</v>
      </c>
      <c r="AI51" s="163" t="str">
        <f ca="1">IF(OFFSET(rngP_Slope,MATCH(Calculations!R68,rngP_Code,0),0)="X","rngYesNo","rngNA")</f>
        <v>rngNA</v>
      </c>
      <c r="AJ51" s="336" t="str">
        <f t="shared" ca="1" si="7"/>
        <v>rngPackageSRC</v>
      </c>
      <c r="AK51" s="268" t="str">
        <f t="shared" ca="1" si="2"/>
        <v/>
      </c>
      <c r="AL51" s="15">
        <f ca="1">IF(OFFSET(rngP_Dividers,MATCH(Calculations!R68,rngP_Code,0),0)&gt;0,OFFSET(rngP_Dividers,MATCH(Calculations!R68,rngP_Code,0),0),0)</f>
        <v>0</v>
      </c>
      <c r="AM51" s="15" t="str">
        <f ca="1">IF(OFFSET(rngP_Binning,MATCH(Calculations!R68,rngP_Code,0),0)="X","rngBIN","rngNA")</f>
        <v>rngNA</v>
      </c>
      <c r="AN51" s="15" t="str">
        <f ca="1">IF(OFFSET(rngP_Binning,MATCH(Calculations!R68,rngP_Code,0),0)="X","rngabboth","rngNA")</f>
        <v>rngNA</v>
      </c>
      <c r="AO51" s="15" t="str">
        <f ca="1">IF(OFFSET(rngP_LtrLgl,MATCH(Calculations!R68,rngP_Code,0),0)="X","rngLL","rngNA")</f>
        <v>rngNA</v>
      </c>
      <c r="AP51" s="15" t="str">
        <f ca="1">IF(OFFSET(rngP_LtrLgl,MATCH(Calculations!R68,rngP_Code,0),0)="X","rngAB","rngNA")</f>
        <v>rngNA</v>
      </c>
      <c r="AQ51" s="15">
        <f ca="1">IF(OFFSET(rngP_Multi,MATCH(Calculations!R68,rngP_Code,0),0)="X",100,1)</f>
        <v>100</v>
      </c>
      <c r="AT51" s="268" t="str">
        <f t="shared" ca="1" si="8"/>
        <v>PSRCL1B</v>
      </c>
      <c r="AU51" s="270">
        <f ca="1">VLOOKUP(AT51,Pricing!$H$6:$Z$979,18,FALSE)</f>
        <v>308.72000000000003</v>
      </c>
      <c r="AV51" s="270">
        <f ca="1">'Page 1'!AV$32+SUM(SUMIF(AU$17:AU51,{"&lt;0","&gt;0"}))</f>
        <v>13441.630000000003</v>
      </c>
    </row>
    <row r="52" spans="1:48" ht="18" customHeight="1" x14ac:dyDescent="0.25">
      <c r="A52" s="16"/>
      <c r="B52" s="44">
        <f t="shared" si="5"/>
        <v>2.3599999999999923</v>
      </c>
      <c r="C52" s="178" t="s">
        <v>181</v>
      </c>
      <c r="D52" s="30"/>
      <c r="E52" s="31"/>
      <c r="F52" s="180"/>
      <c r="G52" s="42" t="s">
        <v>181</v>
      </c>
      <c r="H52" s="237" t="s">
        <v>1109</v>
      </c>
      <c r="I52" s="347" t="s">
        <v>1091</v>
      </c>
      <c r="J52" s="32">
        <v>226</v>
      </c>
      <c r="K52" s="330" t="s">
        <v>313</v>
      </c>
      <c r="L52" s="203">
        <v>1</v>
      </c>
      <c r="M52" s="271" t="str">
        <f ca="1">Calculations!R69</f>
        <v>PSRCS1DL</v>
      </c>
      <c r="N52" s="264" t="s">
        <v>268</v>
      </c>
      <c r="O52" s="264" t="s">
        <v>8</v>
      </c>
      <c r="P52" s="32"/>
      <c r="Q52" s="32"/>
      <c r="R52" s="570"/>
      <c r="S52" s="570"/>
      <c r="T52" s="31"/>
      <c r="U52" s="31"/>
      <c r="V52" s="31"/>
      <c r="W52" s="122"/>
      <c r="X52" s="194" t="str">
        <f t="shared" ca="1" si="6"/>
        <v/>
      </c>
      <c r="Y52" s="17"/>
      <c r="AA52" s="2" t="str">
        <f ca="1">IF(UPPER(Calculations!T69)="X","",Calculations!T69)</f>
        <v>BM</v>
      </c>
      <c r="AB52" s="2" t="str">
        <f ca="1">IF(UPPER(Calculations!U69)="X","",Calculations!U69)</f>
        <v>WM</v>
      </c>
      <c r="AC52" s="2" t="str">
        <f ca="1">IF(UPPER(Calculations!V69)="X","",Calculations!V69)</f>
        <v>MP</v>
      </c>
      <c r="AD52" s="144" t="str">
        <f ca="1">IF(UPPER(Calculations!W69)="X","",Calculations!W69)</f>
        <v/>
      </c>
      <c r="AE52" s="2" t="str">
        <f ca="1">IF(UPPER(Calculations!Z69)="X","",Calculations!Z69)</f>
        <v>FE</v>
      </c>
      <c r="AF52" s="2" t="str">
        <f ca="1">IF(UPPER(Calculations!AA69)="X","",Calculations!AA69)</f>
        <v/>
      </c>
      <c r="AG52" s="144" t="str">
        <f ca="1">IF(UPPER(Calculations!AB69)="X","",Calculations!AB69)</f>
        <v/>
      </c>
      <c r="AH52" s="336" t="str">
        <f ca="1">IF(OFFSET(rngP_Scoop,MATCH(Calculations!R69,rngP_Code,0),0)="X","rngYesNo","rngNA")</f>
        <v>rngNA</v>
      </c>
      <c r="AI52" s="163" t="str">
        <f ca="1">IF(OFFSET(rngP_Slope,MATCH(Calculations!R69,rngP_Code,0),0)="X","rngYesNo","rngNA")</f>
        <v>rngNA</v>
      </c>
      <c r="AJ52" s="336" t="str">
        <f t="shared" ca="1" si="7"/>
        <v>rngPackageSRC</v>
      </c>
      <c r="AK52" s="268" t="str">
        <f t="shared" ca="1" si="2"/>
        <v/>
      </c>
      <c r="AL52" s="15">
        <f ca="1">IF(OFFSET(rngP_Dividers,MATCH(Calculations!R69,rngP_Code,0),0)&gt;0,OFFSET(rngP_Dividers,MATCH(Calculations!R69,rngP_Code,0),0),0)</f>
        <v>0</v>
      </c>
      <c r="AM52" s="15" t="str">
        <f ca="1">IF(OFFSET(rngP_Binning,MATCH(Calculations!R69,rngP_Code,0),0)="X","rngBIN","rngNA")</f>
        <v>rngNA</v>
      </c>
      <c r="AN52" s="15" t="str">
        <f ca="1">IF(OFFSET(rngP_Binning,MATCH(Calculations!R69,rngP_Code,0),0)="X","rngabboth","rngNA")</f>
        <v>rngNA</v>
      </c>
      <c r="AO52" s="15" t="str">
        <f ca="1">IF(OFFSET(rngP_LtrLgl,MATCH(Calculations!R69,rngP_Code,0),0)="X","rngLL","rngNA")</f>
        <v>rngNA</v>
      </c>
      <c r="AP52" s="15" t="str">
        <f ca="1">IF(OFFSET(rngP_LtrLgl,MATCH(Calculations!R69,rngP_Code,0),0)="X","rngAB","rngNA")</f>
        <v>rngNA</v>
      </c>
      <c r="AQ52" s="15">
        <f ca="1">IF(OFFSET(rngP_Multi,MATCH(Calculations!R69,rngP_Code,0),0)="X",100,1)</f>
        <v>100</v>
      </c>
      <c r="AT52" s="268" t="str">
        <f t="shared" ca="1" si="8"/>
        <v>PSRCS1DL</v>
      </c>
      <c r="AU52" s="270">
        <f ca="1">VLOOKUP(AT52,Pricing!$H$6:$Z$979,18,FALSE)</f>
        <v>319.49000000000007</v>
      </c>
      <c r="AV52" s="270">
        <f ca="1">'Page 1'!AV$32+SUM(SUMIF(AU$17:AU52,{"&lt;0","&gt;0"}))</f>
        <v>13761.120000000003</v>
      </c>
    </row>
    <row r="53" spans="1:48" ht="18" customHeight="1" x14ac:dyDescent="0.25">
      <c r="A53" s="16"/>
      <c r="B53" s="138">
        <f t="shared" si="5"/>
        <v>2.3699999999999921</v>
      </c>
      <c r="C53" s="178" t="s">
        <v>181</v>
      </c>
      <c r="D53" s="30"/>
      <c r="E53" s="31"/>
      <c r="F53" s="180"/>
      <c r="G53" s="43" t="s">
        <v>181</v>
      </c>
      <c r="H53" s="238" t="s">
        <v>1120</v>
      </c>
      <c r="I53" s="358" t="s">
        <v>1119</v>
      </c>
      <c r="J53" s="29"/>
      <c r="K53" s="329"/>
      <c r="L53" s="203"/>
      <c r="M53" s="272" t="str">
        <f ca="1">Calculations!R70</f>
        <v>GAA1B</v>
      </c>
      <c r="N53" s="339"/>
      <c r="O53" s="339"/>
      <c r="P53" s="29"/>
      <c r="Q53" s="29"/>
      <c r="R53" s="571"/>
      <c r="S53" s="571"/>
      <c r="T53" s="30"/>
      <c r="U53" s="30"/>
      <c r="V53" s="30"/>
      <c r="W53" s="137"/>
      <c r="X53" s="194" t="str">
        <f t="shared" ca="1" si="6"/>
        <v/>
      </c>
      <c r="Y53" s="17"/>
      <c r="AA53" s="2" t="str">
        <f ca="1">IF(UPPER(Calculations!T70)="X","",Calculations!T70)</f>
        <v/>
      </c>
      <c r="AB53" s="2" t="str">
        <f ca="1">IF(UPPER(Calculations!U70)="X","",Calculations!U70)</f>
        <v/>
      </c>
      <c r="AC53" s="2" t="str">
        <f ca="1">IF(UPPER(Calculations!V70)="X","",Calculations!V70)</f>
        <v/>
      </c>
      <c r="AD53" s="144" t="str">
        <f ca="1">IF(UPPER(Calculations!W70)="X","",Calculations!W70)</f>
        <v/>
      </c>
      <c r="AE53" s="2" t="str">
        <f ca="1">IF(UPPER(Calculations!Z70)="X","",Calculations!Z70)</f>
        <v/>
      </c>
      <c r="AF53" s="2" t="str">
        <f ca="1">IF(UPPER(Calculations!AA70)="X","",Calculations!AA70)</f>
        <v/>
      </c>
      <c r="AG53" s="144" t="str">
        <f ca="1">IF(UPPER(Calculations!AB70)="X","",Calculations!AB70)</f>
        <v/>
      </c>
      <c r="AH53" s="336" t="str">
        <f ca="1">IF(OFFSET(rngP_Scoop,MATCH(Calculations!R70,rngP_Code,0),0)="X","rngYesNo","rngNA")</f>
        <v>rngNA</v>
      </c>
      <c r="AI53" s="163" t="str">
        <f ca="1">IF(OFFSET(rngP_Slope,MATCH(Calculations!R70,rngP_Code,0),0)="X","rngYesNo","rngNA")</f>
        <v>rngNA</v>
      </c>
      <c r="AJ53" s="336" t="e">
        <f t="shared" ca="1" si="7"/>
        <v>#N/A</v>
      </c>
      <c r="AK53" s="268" t="str">
        <f t="shared" ca="1" si="2"/>
        <v/>
      </c>
      <c r="AL53" s="15">
        <f ca="1">IF(OFFSET(rngP_Dividers,MATCH(Calculations!R70,rngP_Code,0),0)&gt;0,OFFSET(rngP_Dividers,MATCH(Calculations!R70,rngP_Code,0),0),0)</f>
        <v>0</v>
      </c>
      <c r="AM53" s="15" t="str">
        <f ca="1">IF(OFFSET(rngP_Binning,MATCH(Calculations!R70,rngP_Code,0),0)="X","rngBIN","rngNA")</f>
        <v>rngNA</v>
      </c>
      <c r="AN53" s="15" t="str">
        <f ca="1">IF(OFFSET(rngP_Binning,MATCH(Calculations!R70,rngP_Code,0),0)="X","rngabboth","rngNA")</f>
        <v>rngNA</v>
      </c>
      <c r="AO53" s="15" t="str">
        <f ca="1">IF(OFFSET(rngP_LtrLgl,MATCH(Calculations!R70,rngP_Code,0),0)="X","rngLL","rngNA")</f>
        <v>rngNA</v>
      </c>
      <c r="AP53" s="15" t="str">
        <f ca="1">IF(OFFSET(rngP_LtrLgl,MATCH(Calculations!R70,rngP_Code,0),0)="X","rngAB","rngNA")</f>
        <v>rngNA</v>
      </c>
      <c r="AQ53" s="15">
        <f ca="1">IF(OFFSET(rngP_Multi,MATCH(Calculations!R70,rngP_Code,0),0)="X",100,1)</f>
        <v>100</v>
      </c>
      <c r="AT53" s="268" t="str">
        <f t="shared" ca="1" si="8"/>
        <v>GAA1B</v>
      </c>
      <c r="AU53" s="270">
        <f ca="1">VLOOKUP(AT53,Pricing!$H$6:$Z$979,18,FALSE)</f>
        <v>281.77999999999997</v>
      </c>
      <c r="AV53" s="270">
        <f ca="1">'Page 1'!AV$32+SUM(SUMIF(AU$17:AU53,{"&lt;0","&gt;0"}))</f>
        <v>14042.900000000003</v>
      </c>
    </row>
    <row r="54" spans="1:48" ht="18" customHeight="1" x14ac:dyDescent="0.25">
      <c r="A54" s="16"/>
      <c r="B54" s="44">
        <f t="shared" si="5"/>
        <v>2.3799999999999919</v>
      </c>
      <c r="C54" s="178" t="s">
        <v>181</v>
      </c>
      <c r="D54" s="30"/>
      <c r="E54" s="31"/>
      <c r="F54" s="180"/>
      <c r="G54" s="42" t="s">
        <v>181</v>
      </c>
      <c r="H54" s="237" t="s">
        <v>1130</v>
      </c>
      <c r="I54" s="359" t="s">
        <v>1129</v>
      </c>
      <c r="J54" s="32"/>
      <c r="K54" s="264"/>
      <c r="L54" s="203"/>
      <c r="M54" s="271" t="str">
        <f ca="1">Calculations!R71</f>
        <v>GAA2B</v>
      </c>
      <c r="N54" s="32"/>
      <c r="O54" s="32"/>
      <c r="P54" s="32"/>
      <c r="Q54" s="32"/>
      <c r="R54" s="570"/>
      <c r="S54" s="570"/>
      <c r="T54" s="31"/>
      <c r="U54" s="31"/>
      <c r="V54" s="31"/>
      <c r="W54" s="122"/>
      <c r="X54" s="194" t="str">
        <f t="shared" ca="1" si="6"/>
        <v/>
      </c>
      <c r="Y54" s="17"/>
      <c r="AA54" s="2" t="str">
        <f ca="1">IF(UPPER(Calculations!T71)="X","",Calculations!T71)</f>
        <v/>
      </c>
      <c r="AB54" s="2" t="str">
        <f ca="1">IF(UPPER(Calculations!U71)="X","",Calculations!U71)</f>
        <v/>
      </c>
      <c r="AC54" s="2" t="str">
        <f ca="1">IF(UPPER(Calculations!V71)="X","",Calculations!V71)</f>
        <v/>
      </c>
      <c r="AD54" s="144" t="str">
        <f ca="1">IF(UPPER(Calculations!W71)="X","",Calculations!W71)</f>
        <v/>
      </c>
      <c r="AE54" s="2" t="str">
        <f ca="1">IF(UPPER(Calculations!Z71)="X","",Calculations!Z71)</f>
        <v/>
      </c>
      <c r="AF54" s="2" t="str">
        <f ca="1">IF(UPPER(Calculations!AA71)="X","",Calculations!AA71)</f>
        <v/>
      </c>
      <c r="AG54" s="144" t="str">
        <f ca="1">IF(UPPER(Calculations!AB71)="X","",Calculations!AB71)</f>
        <v/>
      </c>
      <c r="AH54" s="336" t="str">
        <f ca="1">IF(OFFSET(rngP_Scoop,MATCH(Calculations!R71,rngP_Code,0),0)="X","rngYesNo","rngNA")</f>
        <v>rngNA</v>
      </c>
      <c r="AI54" s="163" t="str">
        <f ca="1">IF(OFFSET(rngP_Slope,MATCH(Calculations!R71,rngP_Code,0),0)="X","rngYesNo","rngNA")</f>
        <v>rngNA</v>
      </c>
      <c r="AJ54" s="336" t="e">
        <f t="shared" ca="1" si="7"/>
        <v>#N/A</v>
      </c>
      <c r="AK54" s="268" t="str">
        <f t="shared" ca="1" si="2"/>
        <v/>
      </c>
      <c r="AL54" s="15">
        <f ca="1">IF(OFFSET(rngP_Dividers,MATCH(Calculations!R71,rngP_Code,0),0)&gt;0,OFFSET(rngP_Dividers,MATCH(Calculations!R71,rngP_Code,0),0),0)</f>
        <v>0</v>
      </c>
      <c r="AM54" s="15" t="str">
        <f ca="1">IF(OFFSET(rngP_Binning,MATCH(Calculations!R71,rngP_Code,0),0)="X","rngBIN","rngNA")</f>
        <v>rngNA</v>
      </c>
      <c r="AN54" s="15" t="str">
        <f ca="1">IF(OFFSET(rngP_Binning,MATCH(Calculations!R71,rngP_Code,0),0)="X","rngabboth","rngNA")</f>
        <v>rngNA</v>
      </c>
      <c r="AO54" s="15" t="str">
        <f ca="1">IF(OFFSET(rngP_LtrLgl,MATCH(Calculations!R71,rngP_Code,0),0)="X","rngLL","rngNA")</f>
        <v>rngNA</v>
      </c>
      <c r="AP54" s="15" t="str">
        <f ca="1">IF(OFFSET(rngP_LtrLgl,MATCH(Calculations!R71,rngP_Code,0),0)="X","rngAB","rngNA")</f>
        <v>rngNA</v>
      </c>
      <c r="AQ54" s="15">
        <f ca="1">IF(OFFSET(rngP_Multi,MATCH(Calculations!R71,rngP_Code,0),0)="X",100,1)</f>
        <v>100</v>
      </c>
      <c r="AT54" s="268" t="str">
        <f t="shared" ca="1" si="8"/>
        <v>GAA2B</v>
      </c>
      <c r="AU54" s="270">
        <f ca="1">VLOOKUP(AT54,Pricing!$H$6:$Z$979,18,FALSE)</f>
        <v>413.28</v>
      </c>
      <c r="AV54" s="270">
        <f ca="1">'Page 1'!AV$32+SUM(SUMIF(AU$17:AU54,{"&lt;0","&gt;0"}))</f>
        <v>14456.180000000004</v>
      </c>
    </row>
    <row r="55" spans="1:48" ht="18" customHeight="1" x14ac:dyDescent="0.25">
      <c r="A55" s="16"/>
      <c r="B55" s="138">
        <f t="shared" si="5"/>
        <v>2.3899999999999917</v>
      </c>
      <c r="C55" s="178" t="s">
        <v>181</v>
      </c>
      <c r="D55" s="30"/>
      <c r="E55" s="31"/>
      <c r="F55" s="180"/>
      <c r="G55" s="43" t="s">
        <v>181</v>
      </c>
      <c r="H55" s="238" t="s">
        <v>1140</v>
      </c>
      <c r="I55" s="358" t="s">
        <v>1139</v>
      </c>
      <c r="J55" s="29"/>
      <c r="K55" s="329"/>
      <c r="L55" s="203"/>
      <c r="M55" s="272" t="str">
        <f ca="1">Calculations!R72</f>
        <v>GAA3B</v>
      </c>
      <c r="N55" s="29"/>
      <c r="O55" s="29"/>
      <c r="P55" s="29"/>
      <c r="Q55" s="29"/>
      <c r="R55" s="571"/>
      <c r="S55" s="571"/>
      <c r="T55" s="30"/>
      <c r="U55" s="30"/>
      <c r="V55" s="30"/>
      <c r="W55" s="137"/>
      <c r="X55" s="194" t="str">
        <f t="shared" ca="1" si="6"/>
        <v/>
      </c>
      <c r="Y55" s="17"/>
      <c r="AA55" s="2" t="str">
        <f ca="1">IF(UPPER(Calculations!T72)="X","",Calculations!T72)</f>
        <v/>
      </c>
      <c r="AB55" s="2" t="str">
        <f ca="1">IF(UPPER(Calculations!U72)="X","",Calculations!U72)</f>
        <v/>
      </c>
      <c r="AC55" s="2" t="str">
        <f ca="1">IF(UPPER(Calculations!V72)="X","",Calculations!V72)</f>
        <v/>
      </c>
      <c r="AD55" s="144" t="str">
        <f ca="1">IF(UPPER(Calculations!W72)="X","",Calculations!W72)</f>
        <v/>
      </c>
      <c r="AE55" s="2" t="str">
        <f ca="1">IF(UPPER(Calculations!Z72)="X","",Calculations!Z72)</f>
        <v/>
      </c>
      <c r="AF55" s="2" t="str">
        <f ca="1">IF(UPPER(Calculations!AA72)="X","",Calculations!AA72)</f>
        <v/>
      </c>
      <c r="AG55" s="144" t="str">
        <f ca="1">IF(UPPER(Calculations!AB72)="X","",Calculations!AB72)</f>
        <v/>
      </c>
      <c r="AH55" s="336" t="str">
        <f ca="1">IF(OFFSET(rngP_Scoop,MATCH(Calculations!R72,rngP_Code,0),0)="X","rngYesNo","rngNA")</f>
        <v>rngNA</v>
      </c>
      <c r="AI55" s="163" t="str">
        <f ca="1">IF(OFFSET(rngP_Slope,MATCH(Calculations!R72,rngP_Code,0),0)="X","rngYesNo","rngNA")</f>
        <v>rngNA</v>
      </c>
      <c r="AJ55" s="336" t="e">
        <f t="shared" ca="1" si="7"/>
        <v>#N/A</v>
      </c>
      <c r="AK55" s="268" t="str">
        <f t="shared" ca="1" si="2"/>
        <v/>
      </c>
      <c r="AL55" s="15">
        <f ca="1">IF(OFFSET(rngP_Dividers,MATCH(Calculations!R72,rngP_Code,0),0)&gt;0,OFFSET(rngP_Dividers,MATCH(Calculations!R72,rngP_Code,0),0),0)</f>
        <v>0</v>
      </c>
      <c r="AM55" s="15" t="str">
        <f ca="1">IF(OFFSET(rngP_Binning,MATCH(Calculations!R72,rngP_Code,0),0)="X","rngBIN","rngNA")</f>
        <v>rngNA</v>
      </c>
      <c r="AN55" s="15" t="str">
        <f ca="1">IF(OFFSET(rngP_Binning,MATCH(Calculations!R72,rngP_Code,0),0)="X","rngabboth","rngNA")</f>
        <v>rngNA</v>
      </c>
      <c r="AO55" s="15" t="str">
        <f ca="1">IF(OFFSET(rngP_LtrLgl,MATCH(Calculations!R72,rngP_Code,0),0)="X","rngLL","rngNA")</f>
        <v>rngNA</v>
      </c>
      <c r="AP55" s="15" t="str">
        <f ca="1">IF(OFFSET(rngP_LtrLgl,MATCH(Calculations!R72,rngP_Code,0),0)="X","rngAB","rngNA")</f>
        <v>rngNA</v>
      </c>
      <c r="AQ55" s="15">
        <f ca="1">IF(OFFSET(rngP_Multi,MATCH(Calculations!R72,rngP_Code,0),0)="X",100,1)</f>
        <v>100</v>
      </c>
      <c r="AT55" s="268" t="str">
        <f t="shared" ca="1" si="8"/>
        <v>GAA3B</v>
      </c>
      <c r="AU55" s="270">
        <f ca="1">VLOOKUP(AT55,Pricing!$H$6:$Z$979,18,FALSE)</f>
        <v>701.32</v>
      </c>
      <c r="AV55" s="270">
        <f ca="1">'Page 1'!AV$32+SUM(SUMIF(AU$17:AU55,{"&lt;0","&gt;0"}))</f>
        <v>15157.500000000004</v>
      </c>
    </row>
    <row r="56" spans="1:48" ht="18" customHeight="1" x14ac:dyDescent="0.25">
      <c r="A56" s="16"/>
      <c r="B56" s="44">
        <f t="shared" si="5"/>
        <v>2.3999999999999915</v>
      </c>
      <c r="C56" s="178" t="s">
        <v>181</v>
      </c>
      <c r="D56" s="30"/>
      <c r="E56" s="31"/>
      <c r="F56" s="180"/>
      <c r="G56" s="42" t="s">
        <v>181</v>
      </c>
      <c r="H56" s="237" t="s">
        <v>1150</v>
      </c>
      <c r="I56" s="359" t="s">
        <v>1149</v>
      </c>
      <c r="J56" s="32"/>
      <c r="K56" s="330"/>
      <c r="L56" s="203"/>
      <c r="M56" s="271" t="str">
        <f ca="1">Calculations!R73</f>
        <v>GAL1B</v>
      </c>
      <c r="N56" s="32"/>
      <c r="O56" s="32"/>
      <c r="P56" s="32"/>
      <c r="Q56" s="32"/>
      <c r="R56" s="570"/>
      <c r="S56" s="570"/>
      <c r="T56" s="31"/>
      <c r="U56" s="31"/>
      <c r="V56" s="31"/>
      <c r="W56" s="122"/>
      <c r="X56" s="194" t="str">
        <f t="shared" ca="1" si="6"/>
        <v/>
      </c>
      <c r="Y56" s="17"/>
      <c r="AA56" s="2" t="str">
        <f ca="1">IF(UPPER(Calculations!T73)="X","",Calculations!T73)</f>
        <v/>
      </c>
      <c r="AB56" s="2" t="str">
        <f ca="1">IF(UPPER(Calculations!U73)="X","",Calculations!U73)</f>
        <v/>
      </c>
      <c r="AC56" s="2" t="str">
        <f ca="1">IF(UPPER(Calculations!V73)="X","",Calculations!V73)</f>
        <v/>
      </c>
      <c r="AD56" s="144" t="str">
        <f ca="1">IF(UPPER(Calculations!W73)="X","",Calculations!W73)</f>
        <v/>
      </c>
      <c r="AE56" s="2" t="str">
        <f ca="1">IF(UPPER(Calculations!Z73)="X","",Calculations!Z73)</f>
        <v/>
      </c>
      <c r="AF56" s="2" t="str">
        <f ca="1">IF(UPPER(Calculations!AA73)="X","",Calculations!AA73)</f>
        <v/>
      </c>
      <c r="AG56" s="144" t="str">
        <f ca="1">IF(UPPER(Calculations!AB73)="X","",Calculations!AB73)</f>
        <v/>
      </c>
      <c r="AH56" s="336" t="str">
        <f ca="1">IF(OFFSET(rngP_Scoop,MATCH(Calculations!R73,rngP_Code,0),0)="X","rngYesNo","rngNA")</f>
        <v>rngNA</v>
      </c>
      <c r="AI56" s="163" t="str">
        <f ca="1">IF(OFFSET(rngP_Slope,MATCH(Calculations!R73,rngP_Code,0),0)="X","rngYesNo","rngNA")</f>
        <v>rngNA</v>
      </c>
      <c r="AJ56" s="336" t="e">
        <f t="shared" ca="1" si="7"/>
        <v>#N/A</v>
      </c>
      <c r="AK56" s="268" t="str">
        <f t="shared" ca="1" si="2"/>
        <v/>
      </c>
      <c r="AL56" s="15">
        <f ca="1">IF(OFFSET(rngP_Dividers,MATCH(Calculations!R73,rngP_Code,0),0)&gt;0,OFFSET(rngP_Dividers,MATCH(Calculations!R73,rngP_Code,0),0),0)</f>
        <v>0</v>
      </c>
      <c r="AM56" s="15" t="str">
        <f ca="1">IF(OFFSET(rngP_Binning,MATCH(Calculations!R73,rngP_Code,0),0)="X","rngBIN","rngNA")</f>
        <v>rngNA</v>
      </c>
      <c r="AN56" s="15" t="str">
        <f ca="1">IF(OFFSET(rngP_Binning,MATCH(Calculations!R73,rngP_Code,0),0)="X","rngabboth","rngNA")</f>
        <v>rngNA</v>
      </c>
      <c r="AO56" s="15" t="str">
        <f ca="1">IF(OFFSET(rngP_LtrLgl,MATCH(Calculations!R73,rngP_Code,0),0)="X","rngLL","rngNA")</f>
        <v>rngNA</v>
      </c>
      <c r="AP56" s="15" t="str">
        <f ca="1">IF(OFFSET(rngP_LtrLgl,MATCH(Calculations!R73,rngP_Code,0),0)="X","rngAB","rngNA")</f>
        <v>rngNA</v>
      </c>
      <c r="AQ56" s="15">
        <f ca="1">IF(OFFSET(rngP_Multi,MATCH(Calculations!R73,rngP_Code,0),0)="X",100,1)</f>
        <v>100</v>
      </c>
      <c r="AT56" s="268" t="str">
        <f t="shared" ca="1" si="8"/>
        <v>GAL1B</v>
      </c>
      <c r="AU56" s="270">
        <f ca="1">VLOOKUP(AT56,Pricing!$H$6:$Z$979,18,FALSE)</f>
        <v>311.83999999999997</v>
      </c>
      <c r="AV56" s="270">
        <f ca="1">'Page 1'!AV$32+SUM(SUMIF(AU$17:AU56,{"&lt;0","&gt;0"}))</f>
        <v>15469.340000000004</v>
      </c>
    </row>
    <row r="57" spans="1:48" ht="18" customHeight="1" x14ac:dyDescent="0.25">
      <c r="A57" s="16"/>
      <c r="B57" s="138">
        <f t="shared" si="5"/>
        <v>2.4099999999999913</v>
      </c>
      <c r="C57" s="178" t="s">
        <v>181</v>
      </c>
      <c r="D57" s="30"/>
      <c r="E57" s="31"/>
      <c r="F57" s="180"/>
      <c r="G57" s="43" t="s">
        <v>181</v>
      </c>
      <c r="H57" s="238" t="s">
        <v>1160</v>
      </c>
      <c r="I57" s="358" t="s">
        <v>1159</v>
      </c>
      <c r="J57" s="29"/>
      <c r="K57" s="329"/>
      <c r="L57" s="203"/>
      <c r="M57" s="272" t="str">
        <f ca="1">Calculations!R74</f>
        <v>GAL2B</v>
      </c>
      <c r="N57" s="344"/>
      <c r="O57" s="344"/>
      <c r="P57" s="29"/>
      <c r="Q57" s="29"/>
      <c r="R57" s="571"/>
      <c r="S57" s="571"/>
      <c r="T57" s="30"/>
      <c r="U57" s="30"/>
      <c r="V57" s="30"/>
      <c r="W57" s="137"/>
      <c r="X57" s="194" t="str">
        <f t="shared" ca="1" si="6"/>
        <v/>
      </c>
      <c r="Y57" s="17"/>
      <c r="AA57" s="2" t="str">
        <f ca="1">IF(UPPER(Calculations!T74)="X","",Calculations!T74)</f>
        <v/>
      </c>
      <c r="AB57" s="2" t="str">
        <f ca="1">IF(UPPER(Calculations!U74)="X","",Calculations!U74)</f>
        <v/>
      </c>
      <c r="AC57" s="2" t="str">
        <f ca="1">IF(UPPER(Calculations!V74)="X","",Calculations!V74)</f>
        <v/>
      </c>
      <c r="AD57" s="144" t="str">
        <f ca="1">IF(UPPER(Calculations!W74)="X","",Calculations!W74)</f>
        <v/>
      </c>
      <c r="AE57" s="2" t="str">
        <f ca="1">IF(UPPER(Calculations!Z74)="X","",Calculations!Z74)</f>
        <v/>
      </c>
      <c r="AF57" s="2" t="str">
        <f ca="1">IF(UPPER(Calculations!AA74)="X","",Calculations!AA74)</f>
        <v/>
      </c>
      <c r="AG57" s="144" t="str">
        <f ca="1">IF(UPPER(Calculations!AB74)="X","",Calculations!AB74)</f>
        <v/>
      </c>
      <c r="AH57" s="336" t="str">
        <f ca="1">IF(OFFSET(rngP_Scoop,MATCH(Calculations!R74,rngP_Code,0),0)="X","rngYesNo","rngNA")</f>
        <v>rngNA</v>
      </c>
      <c r="AI57" s="163" t="str">
        <f ca="1">IF(OFFSET(rngP_Slope,MATCH(Calculations!R74,rngP_Code,0),0)="X","rngYesNo","rngNA")</f>
        <v>rngNA</v>
      </c>
      <c r="AJ57" s="336" t="e">
        <f t="shared" ca="1" si="7"/>
        <v>#N/A</v>
      </c>
      <c r="AK57" s="268" t="str">
        <f t="shared" ca="1" si="2"/>
        <v/>
      </c>
      <c r="AL57" s="15">
        <f ca="1">IF(OFFSET(rngP_Dividers,MATCH(Calculations!R74,rngP_Code,0),0)&gt;0,OFFSET(rngP_Dividers,MATCH(Calculations!R74,rngP_Code,0),0),0)</f>
        <v>0</v>
      </c>
      <c r="AM57" s="15" t="str">
        <f ca="1">IF(OFFSET(rngP_Binning,MATCH(Calculations!R74,rngP_Code,0),0)="X","rngBIN","rngNA")</f>
        <v>rngNA</v>
      </c>
      <c r="AN57" s="15" t="str">
        <f ca="1">IF(OFFSET(rngP_Binning,MATCH(Calculations!R74,rngP_Code,0),0)="X","rngabboth","rngNA")</f>
        <v>rngNA</v>
      </c>
      <c r="AO57" s="15" t="str">
        <f ca="1">IF(OFFSET(rngP_LtrLgl,MATCH(Calculations!R74,rngP_Code,0),0)="X","rngLL","rngNA")</f>
        <v>rngNA</v>
      </c>
      <c r="AP57" s="15" t="str">
        <f ca="1">IF(OFFSET(rngP_LtrLgl,MATCH(Calculations!R74,rngP_Code,0),0)="X","rngAB","rngNA")</f>
        <v>rngNA</v>
      </c>
      <c r="AQ57" s="15">
        <f ca="1">IF(OFFSET(rngP_Multi,MATCH(Calculations!R74,rngP_Code,0),0)="X",100,1)</f>
        <v>100</v>
      </c>
      <c r="AT57" s="268" t="str">
        <f t="shared" ca="1" si="8"/>
        <v>GAL2B</v>
      </c>
      <c r="AU57" s="270">
        <f ca="1">VLOOKUP(AT57,Pricing!$H$6:$Z$979,18,FALSE)</f>
        <v>463.37</v>
      </c>
      <c r="AV57" s="270">
        <f ca="1">'Page 1'!AV$32+SUM(SUMIF(AU$17:AU57,{"&lt;0","&gt;0"}))</f>
        <v>15932.710000000005</v>
      </c>
    </row>
    <row r="58" spans="1:48" ht="18" customHeight="1" x14ac:dyDescent="0.25">
      <c r="A58" s="16"/>
      <c r="B58" s="44">
        <f t="shared" si="5"/>
        <v>2.419999999999991</v>
      </c>
      <c r="C58" s="178" t="s">
        <v>181</v>
      </c>
      <c r="D58" s="30"/>
      <c r="E58" s="31"/>
      <c r="F58" s="180"/>
      <c r="G58" s="42" t="s">
        <v>181</v>
      </c>
      <c r="H58" s="237" t="s">
        <v>1170</v>
      </c>
      <c r="I58" s="359" t="s">
        <v>1169</v>
      </c>
      <c r="J58" s="32"/>
      <c r="K58" s="330"/>
      <c r="L58" s="203"/>
      <c r="M58" s="271" t="str">
        <f ca="1">Calculations!R75</f>
        <v>GAL3B</v>
      </c>
      <c r="N58" s="32"/>
      <c r="O58" s="32"/>
      <c r="P58" s="32"/>
      <c r="Q58" s="32"/>
      <c r="R58" s="570"/>
      <c r="S58" s="570"/>
      <c r="T58" s="31"/>
      <c r="U58" s="31"/>
      <c r="V58" s="31"/>
      <c r="W58" s="122"/>
      <c r="X58" s="194" t="str">
        <f t="shared" ca="1" si="6"/>
        <v/>
      </c>
      <c r="Y58" s="17"/>
      <c r="AA58" s="2" t="str">
        <f ca="1">IF(UPPER(Calculations!T75)="X","",Calculations!T75)</f>
        <v/>
      </c>
      <c r="AB58" s="2" t="str">
        <f ca="1">IF(UPPER(Calculations!U75)="X","",Calculations!U75)</f>
        <v/>
      </c>
      <c r="AC58" s="2" t="str">
        <f ca="1">IF(UPPER(Calculations!V75)="X","",Calculations!V75)</f>
        <v/>
      </c>
      <c r="AD58" s="144" t="str">
        <f ca="1">IF(UPPER(Calculations!W75)="X","",Calculations!W75)</f>
        <v/>
      </c>
      <c r="AE58" s="2" t="str">
        <f ca="1">IF(UPPER(Calculations!Z75)="X","",Calculations!Z75)</f>
        <v/>
      </c>
      <c r="AF58" s="2" t="str">
        <f ca="1">IF(UPPER(Calculations!AA75)="X","",Calculations!AA75)</f>
        <v/>
      </c>
      <c r="AG58" s="144" t="str">
        <f ca="1">IF(UPPER(Calculations!AB75)="X","",Calculations!AB75)</f>
        <v/>
      </c>
      <c r="AH58" s="336" t="str">
        <f ca="1">IF(OFFSET(rngP_Scoop,MATCH(Calculations!R75,rngP_Code,0),0)="X","rngYesNo","rngNA")</f>
        <v>rngNA</v>
      </c>
      <c r="AI58" s="163" t="str">
        <f ca="1">IF(OFFSET(rngP_Slope,MATCH(Calculations!R75,rngP_Code,0),0)="X","rngYesNo","rngNA")</f>
        <v>rngNA</v>
      </c>
      <c r="AJ58" s="336" t="e">
        <f t="shared" ca="1" si="7"/>
        <v>#N/A</v>
      </c>
      <c r="AK58" s="268" t="str">
        <f t="shared" ca="1" si="2"/>
        <v/>
      </c>
      <c r="AL58" s="15">
        <f ca="1">IF(OFFSET(rngP_Dividers,MATCH(Calculations!R75,rngP_Code,0),0)&gt;0,OFFSET(rngP_Dividers,MATCH(Calculations!R75,rngP_Code,0),0),0)</f>
        <v>0</v>
      </c>
      <c r="AM58" s="15" t="str">
        <f ca="1">IF(OFFSET(rngP_Binning,MATCH(Calculations!R75,rngP_Code,0),0)="X","rngBIN","rngNA")</f>
        <v>rngNA</v>
      </c>
      <c r="AN58" s="15" t="str">
        <f ca="1">IF(OFFSET(rngP_Binning,MATCH(Calculations!R75,rngP_Code,0),0)="X","rngabboth","rngNA")</f>
        <v>rngNA</v>
      </c>
      <c r="AO58" s="15" t="str">
        <f ca="1">IF(OFFSET(rngP_LtrLgl,MATCH(Calculations!R75,rngP_Code,0),0)="X","rngLL","rngNA")</f>
        <v>rngNA</v>
      </c>
      <c r="AP58" s="15" t="str">
        <f ca="1">IF(OFFSET(rngP_LtrLgl,MATCH(Calculations!R75,rngP_Code,0),0)="X","rngAB","rngNA")</f>
        <v>rngNA</v>
      </c>
      <c r="AQ58" s="15">
        <f ca="1">IF(OFFSET(rngP_Multi,MATCH(Calculations!R75,rngP_Code,0),0)="X",100,1)</f>
        <v>100</v>
      </c>
      <c r="AT58" s="268" t="str">
        <f t="shared" ca="1" si="8"/>
        <v>GAL3B</v>
      </c>
      <c r="AU58" s="270">
        <f ca="1">VLOOKUP(AT58,Pricing!$H$6:$Z$979,18,FALSE)</f>
        <v>776.46</v>
      </c>
      <c r="AV58" s="270">
        <f ca="1">'Page 1'!AV$32+SUM(SUMIF(AU$17:AU58,{"&lt;0","&gt;0"}))</f>
        <v>16709.170000000006</v>
      </c>
    </row>
    <row r="59" spans="1:48" ht="18" customHeight="1" x14ac:dyDescent="0.25">
      <c r="A59" s="16"/>
      <c r="B59" s="138">
        <f t="shared" si="5"/>
        <v>2.4299999999999908</v>
      </c>
      <c r="C59" s="178" t="s">
        <v>181</v>
      </c>
      <c r="D59" s="30"/>
      <c r="E59" s="31"/>
      <c r="F59" s="180"/>
      <c r="G59" s="43" t="s">
        <v>181</v>
      </c>
      <c r="H59" s="238" t="s">
        <v>1182</v>
      </c>
      <c r="I59" s="358" t="s">
        <v>1181</v>
      </c>
      <c r="J59" s="29"/>
      <c r="K59" s="358"/>
      <c r="L59" s="203"/>
      <c r="M59" s="272" t="str">
        <f ca="1">Calculations!R76</f>
        <v>GACB</v>
      </c>
      <c r="N59" s="29"/>
      <c r="O59" s="29"/>
      <c r="P59" s="29"/>
      <c r="Q59" s="29"/>
      <c r="R59" s="571"/>
      <c r="S59" s="571"/>
      <c r="T59" s="30"/>
      <c r="U59" s="30"/>
      <c r="V59" s="30"/>
      <c r="W59" s="137"/>
      <c r="X59" s="194" t="str">
        <f t="shared" ca="1" si="6"/>
        <v/>
      </c>
      <c r="Y59" s="17"/>
      <c r="AA59" s="2" t="str">
        <f ca="1">IF(UPPER(Calculations!T76)="X","",Calculations!T76)</f>
        <v/>
      </c>
      <c r="AB59" s="2" t="str">
        <f ca="1">IF(UPPER(Calculations!U76)="X","",Calculations!U76)</f>
        <v/>
      </c>
      <c r="AC59" s="2" t="str">
        <f ca="1">IF(UPPER(Calculations!V76)="X","",Calculations!V76)</f>
        <v/>
      </c>
      <c r="AD59" s="144" t="str">
        <f ca="1">IF(UPPER(Calculations!W76)="X","",Calculations!W76)</f>
        <v/>
      </c>
      <c r="AE59" s="2" t="str">
        <f ca="1">IF(UPPER(Calculations!Z76)="X","",Calculations!Z76)</f>
        <v/>
      </c>
      <c r="AF59" s="2" t="str">
        <f ca="1">IF(UPPER(Calculations!AA76)="X","",Calculations!AA76)</f>
        <v/>
      </c>
      <c r="AG59" s="144" t="str">
        <f ca="1">IF(UPPER(Calculations!AB76)="X","",Calculations!AB76)</f>
        <v/>
      </c>
      <c r="AH59" s="336" t="str">
        <f ca="1">IF(OFFSET(rngP_Scoop,MATCH(Calculations!R76,rngP_Code,0),0)="X","rngYesNo","rngNA")</f>
        <v>rngNA</v>
      </c>
      <c r="AI59" s="163" t="str">
        <f ca="1">IF(OFFSET(rngP_Slope,MATCH(Calculations!R76,rngP_Code,0),0)="X","rngYesNo","rngNA")</f>
        <v>rngNA</v>
      </c>
      <c r="AJ59" s="336" t="e">
        <f t="shared" ca="1" si="7"/>
        <v>#N/A</v>
      </c>
      <c r="AK59" s="268" t="str">
        <f t="shared" ca="1" si="2"/>
        <v/>
      </c>
      <c r="AL59" s="15">
        <f ca="1">IF(OFFSET(rngP_Dividers,MATCH(Calculations!R76,rngP_Code,0),0)&gt;0,OFFSET(rngP_Dividers,MATCH(Calculations!R76,rngP_Code,0),0),0)</f>
        <v>0</v>
      </c>
      <c r="AM59" s="15" t="str">
        <f ca="1">IF(OFFSET(rngP_Binning,MATCH(Calculations!R76,rngP_Code,0),0)="X","rngBIN","rngNA")</f>
        <v>rngNA</v>
      </c>
      <c r="AN59" s="15" t="str">
        <f ca="1">IF(OFFSET(rngP_Binning,MATCH(Calculations!R76,rngP_Code,0),0)="X","rngabboth","rngNA")</f>
        <v>rngNA</v>
      </c>
      <c r="AO59" s="15" t="str">
        <f ca="1">IF(OFFSET(rngP_LtrLgl,MATCH(Calculations!R76,rngP_Code,0),0)="X","rngLL","rngNA")</f>
        <v>rngNA</v>
      </c>
      <c r="AP59" s="15" t="str">
        <f ca="1">IF(OFFSET(rngP_LtrLgl,MATCH(Calculations!R76,rngP_Code,0),0)="X","rngAB","rngNA")</f>
        <v>rngNA</v>
      </c>
      <c r="AQ59" s="15">
        <f ca="1">IF(OFFSET(rngP_Multi,MATCH(Calculations!R76,rngP_Code,0),0)="X",100,1)</f>
        <v>100</v>
      </c>
      <c r="AT59" s="268" t="str">
        <f t="shared" ca="1" si="8"/>
        <v>GACB</v>
      </c>
      <c r="AU59" s="270">
        <f ca="1">VLOOKUP(AT59,Pricing!$H$6:$Z$979,18,FALSE)</f>
        <v>626.17999999999995</v>
      </c>
      <c r="AV59" s="270">
        <f ca="1">'Page 1'!AV$32+SUM(SUMIF(AU$17:AU59,{"&lt;0","&gt;0"}))</f>
        <v>17335.350000000006</v>
      </c>
    </row>
    <row r="60" spans="1:48" ht="18" customHeight="1" x14ac:dyDescent="0.25">
      <c r="A60" s="16"/>
      <c r="B60" s="44">
        <f t="shared" si="5"/>
        <v>2.4399999999999906</v>
      </c>
      <c r="C60" s="178" t="s">
        <v>181</v>
      </c>
      <c r="D60" s="30"/>
      <c r="E60" s="481"/>
      <c r="F60" s="180"/>
      <c r="G60" s="42" t="s">
        <v>181</v>
      </c>
      <c r="H60" s="237" t="s">
        <v>1223</v>
      </c>
      <c r="I60" s="481" t="s">
        <v>0</v>
      </c>
      <c r="J60" s="264">
        <v>500</v>
      </c>
      <c r="K60" s="330" t="s">
        <v>314</v>
      </c>
      <c r="L60" s="203">
        <v>1</v>
      </c>
      <c r="M60" s="271" t="str">
        <f ca="1">Calculations!R77</f>
        <v>S2DM</v>
      </c>
      <c r="N60" s="264" t="s">
        <v>1224</v>
      </c>
      <c r="O60" s="264" t="s">
        <v>8</v>
      </c>
      <c r="P60" s="32"/>
      <c r="Q60" s="32"/>
      <c r="R60" s="570"/>
      <c r="S60" s="570"/>
      <c r="T60" s="31"/>
      <c r="U60" s="31"/>
      <c r="V60" s="31"/>
      <c r="W60" s="122"/>
      <c r="X60" s="194"/>
      <c r="Y60" s="17"/>
      <c r="AA60" s="2" t="str">
        <f ca="1">IF(UPPER(Calculations!T77)="X","",Calculations!T77)</f>
        <v>MP</v>
      </c>
      <c r="AB60" s="2" t="str">
        <f ca="1">IF(UPPER(Calculations!U77)="X","",Calculations!U77)</f>
        <v>MM</v>
      </c>
      <c r="AC60" s="2" t="str">
        <f ca="1">IF(UPPER(Calculations!V77)="X","",Calculations!V77)</f>
        <v/>
      </c>
      <c r="AD60" s="144" t="str">
        <f ca="1">IF(UPPER(Calculations!W77)="X","",Calculations!W77)</f>
        <v/>
      </c>
      <c r="AE60" s="2" t="str">
        <f ca="1">IF(UPPER(Calculations!Z77)="X","",Calculations!Z77)</f>
        <v>FE</v>
      </c>
      <c r="AF60" s="2" t="str">
        <f ca="1">IF(UPPER(Calculations!AA77)="X","",Calculations!AA77)</f>
        <v>SC</v>
      </c>
      <c r="AG60" s="144" t="str">
        <f ca="1">IF(UPPER(Calculations!AB77)="X","",Calculations!AB77)</f>
        <v/>
      </c>
      <c r="AH60" s="336" t="str">
        <f ca="1">IF(OFFSET(rngP_Scoop,MATCH(Calculations!R77,rngP_Code,0),0)="X","rngYesNo","rngNA")</f>
        <v>rngYesNo</v>
      </c>
      <c r="AI60" s="163" t="str">
        <f ca="1">IF(OFFSET(rngP_Slope,MATCH(Calculations!R77,rngP_Code,0),0)="X","rngYesNo","rngNA")</f>
        <v>rngYesNo</v>
      </c>
      <c r="AJ60" s="336" t="str">
        <f t="shared" ca="1" si="7"/>
        <v>rngPackage</v>
      </c>
      <c r="AK60" s="268" t="str">
        <f t="shared" ca="1" si="2"/>
        <v/>
      </c>
      <c r="AL60" s="15">
        <f ca="1">IF(OFFSET(rngP_Dividers,MATCH(Calculations!R77,rngP_Code,0),0)&gt;0,OFFSET(rngP_Dividers,MATCH(Calculations!R77,rngP_Code,0),0),0)</f>
        <v>99</v>
      </c>
      <c r="AM60" s="15" t="str">
        <f ca="1">IF(OFFSET(rngP_Binning,MATCH(Calculations!R77,rngP_Code,0),0)="X","rngBIN","rngNA")</f>
        <v>rngBIN</v>
      </c>
      <c r="AN60" s="15" t="str">
        <f ca="1">IF(OFFSET(rngP_Binning,MATCH(Calculations!R77,rngP_Code,0),0)="X","rngabboth","rngNA")</f>
        <v>rngabboth</v>
      </c>
      <c r="AO60" s="15" t="str">
        <f ca="1">IF(OFFSET(rngP_LtrLgl,MATCH(Calculations!R77,rngP_Code,0),0)="X","rngLL","rngNA")</f>
        <v>rngNA</v>
      </c>
      <c r="AP60" s="15" t="str">
        <f ca="1">IF(OFFSET(rngP_LtrLgl,MATCH(Calculations!R77,rngP_Code,0),0)="X","rngAB","rngNA")</f>
        <v>rngNA</v>
      </c>
      <c r="AQ60" s="15">
        <f ca="1">IF(OFFSET(rngP_Multi,MATCH(Calculations!R77,rngP_Code,0),0)="X",100,1)</f>
        <v>100</v>
      </c>
      <c r="AT60" s="268" t="str">
        <f t="shared" ca="1" si="8"/>
        <v>S2DM</v>
      </c>
      <c r="AU60" s="270">
        <f ca="1">VLOOKUP(AT60,Pricing!$H$6:$Z$979,18,FALSE)</f>
        <v>272.87000000000006</v>
      </c>
      <c r="AV60" s="270">
        <f ca="1">'Page 1'!AV$32+SUM(SUMIF(AU$17:AU60,{"&lt;0","&gt;0"}))</f>
        <v>17608.220000000008</v>
      </c>
    </row>
    <row r="61" spans="1:48" ht="18" customHeight="1" x14ac:dyDescent="0.25">
      <c r="A61" s="16"/>
      <c r="B61" s="138">
        <f t="shared" si="5"/>
        <v>2.4499999999999904</v>
      </c>
      <c r="C61" s="178" t="s">
        <v>181</v>
      </c>
      <c r="D61" s="30"/>
      <c r="E61" s="481"/>
      <c r="F61" s="180"/>
      <c r="G61" s="43" t="s">
        <v>181</v>
      </c>
      <c r="H61" s="238" t="s">
        <v>1225</v>
      </c>
      <c r="I61" s="480" t="s">
        <v>0</v>
      </c>
      <c r="J61" s="480">
        <v>500</v>
      </c>
      <c r="K61" s="329" t="s">
        <v>315</v>
      </c>
      <c r="L61" s="203">
        <v>1</v>
      </c>
      <c r="M61" s="272" t="str">
        <f ca="1">Calculations!R78</f>
        <v>S2DD</v>
      </c>
      <c r="N61" s="362" t="s">
        <v>311</v>
      </c>
      <c r="O61" s="362" t="s">
        <v>8</v>
      </c>
      <c r="P61" s="29"/>
      <c r="Q61" s="29"/>
      <c r="R61" s="571"/>
      <c r="S61" s="571"/>
      <c r="T61" s="30"/>
      <c r="U61" s="30"/>
      <c r="V61" s="30"/>
      <c r="W61" s="137"/>
      <c r="X61" s="194"/>
      <c r="Y61" s="17"/>
      <c r="AA61" s="2" t="str">
        <f ca="1">IF(UPPER(Calculations!T78)="X","",Calculations!T78)</f>
        <v>MP</v>
      </c>
      <c r="AB61" s="2" t="str">
        <f ca="1">IF(UPPER(Calculations!U78)="X","",Calculations!U78)</f>
        <v>DM</v>
      </c>
      <c r="AC61" s="2" t="str">
        <f ca="1">IF(UPPER(Calculations!V78)="X","",Calculations!V78)</f>
        <v/>
      </c>
      <c r="AD61" s="144" t="str">
        <f ca="1">IF(UPPER(Calculations!W78)="X","",Calculations!W78)</f>
        <v/>
      </c>
      <c r="AE61" s="2" t="str">
        <f ca="1">IF(UPPER(Calculations!Z78)="X","",Calculations!Z78)</f>
        <v>FE</v>
      </c>
      <c r="AF61" s="2" t="str">
        <f ca="1">IF(UPPER(Calculations!AA78)="X","",Calculations!AA78)</f>
        <v>SC</v>
      </c>
      <c r="AG61" s="144" t="str">
        <f ca="1">IF(UPPER(Calculations!AB78)="X","",Calculations!AB78)</f>
        <v/>
      </c>
      <c r="AH61" s="336" t="str">
        <f ca="1">IF(OFFSET(rngP_Scoop,MATCH(Calculations!R78,rngP_Code,0),0)="X","rngYesNo","rngNA")</f>
        <v>rngYesNo</v>
      </c>
      <c r="AI61" s="163" t="str">
        <f ca="1">IF(OFFSET(rngP_Slope,MATCH(Calculations!R78,rngP_Code,0),0)="X","rngYesNo","rngNA")</f>
        <v>rngYesNo</v>
      </c>
      <c r="AJ61" s="336" t="str">
        <f t="shared" ca="1" si="7"/>
        <v>rngPackage</v>
      </c>
      <c r="AK61" s="268" t="str">
        <f t="shared" ca="1" si="2"/>
        <v/>
      </c>
      <c r="AL61" s="15">
        <f ca="1">IF(OFFSET(rngP_Dividers,MATCH(Calculations!R78,rngP_Code,0),0)&gt;0,OFFSET(rngP_Dividers,MATCH(Calculations!R78,rngP_Code,0),0),0)</f>
        <v>99</v>
      </c>
      <c r="AM61" s="15" t="str">
        <f ca="1">IF(OFFSET(rngP_Binning,MATCH(Calculations!R78,rngP_Code,0),0)="X","rngBIN","rngNA")</f>
        <v>rngBIN</v>
      </c>
      <c r="AN61" s="15" t="str">
        <f ca="1">IF(OFFSET(rngP_Binning,MATCH(Calculations!R78,rngP_Code,0),0)="X","rngabboth","rngNA")</f>
        <v>rngabboth</v>
      </c>
      <c r="AO61" s="15" t="str">
        <f ca="1">IF(OFFSET(rngP_LtrLgl,MATCH(Calculations!R78,rngP_Code,0),0)="X","rngLL","rngNA")</f>
        <v>rngNA</v>
      </c>
      <c r="AP61" s="15" t="str">
        <f ca="1">IF(OFFSET(rngP_LtrLgl,MATCH(Calculations!R78,rngP_Code,0),0)="X","rngAB","rngNA")</f>
        <v>rngNA</v>
      </c>
      <c r="AQ61" s="15">
        <f ca="1">IF(OFFSET(rngP_Multi,MATCH(Calculations!R78,rngP_Code,0),0)="X",100,1)</f>
        <v>100</v>
      </c>
      <c r="AT61" s="268" t="str">
        <f t="shared" ca="1" si="8"/>
        <v>S2DD</v>
      </c>
      <c r="AU61" s="270">
        <f ca="1">VLOOKUP(AT61,Pricing!$H$6:$Z$979,18,FALSE)</f>
        <v>272.87000000000006</v>
      </c>
      <c r="AV61" s="270">
        <f ca="1">'Page 1'!AV$32+SUM(SUMIF(AU$17:AU61,{"&lt;0","&gt;0"}))</f>
        <v>17881.090000000007</v>
      </c>
    </row>
    <row r="62" spans="1:48" ht="18" customHeight="1" x14ac:dyDescent="0.25">
      <c r="A62" s="16"/>
      <c r="B62" s="44">
        <f>B61+0.01</f>
        <v>2.4599999999999902</v>
      </c>
      <c r="C62" s="178" t="s">
        <v>181</v>
      </c>
      <c r="D62" s="30"/>
      <c r="E62" s="481"/>
      <c r="F62" s="180"/>
      <c r="G62" s="42"/>
      <c r="H62" s="237" t="s">
        <v>250</v>
      </c>
      <c r="I62" s="483" t="s">
        <v>1389</v>
      </c>
      <c r="J62" s="264">
        <v>800</v>
      </c>
      <c r="K62" s="264" t="s">
        <v>313</v>
      </c>
      <c r="L62" s="203">
        <v>1</v>
      </c>
      <c r="M62" s="271" t="str">
        <f ca="1">Calculations!R79</f>
        <v>SU3DL</v>
      </c>
      <c r="N62" s="264" t="s">
        <v>268</v>
      </c>
      <c r="O62" s="264" t="s">
        <v>8</v>
      </c>
      <c r="P62" s="32"/>
      <c r="Q62" s="32"/>
      <c r="R62" s="570"/>
      <c r="S62" s="570"/>
      <c r="T62" s="31"/>
      <c r="U62" s="31"/>
      <c r="V62" s="31"/>
      <c r="W62" s="122"/>
      <c r="X62" s="194"/>
      <c r="Y62" s="17"/>
      <c r="AA62" s="2" t="str">
        <f ca="1">IF(UPPER(Calculations!T79)="X","",Calculations!T79)</f>
        <v>BM</v>
      </c>
      <c r="AB62" s="2" t="str">
        <f ca="1">IF(UPPER(Calculations!U79)="X","",Calculations!U79)</f>
        <v>WM</v>
      </c>
      <c r="AC62" s="2" t="str">
        <f ca="1">IF(UPPER(Calculations!V79)="X","",Calculations!V79)</f>
        <v>MP</v>
      </c>
      <c r="AD62" s="144" t="str">
        <f ca="1">IF(UPPER(Calculations!W79)="X","",Calculations!W79)</f>
        <v/>
      </c>
      <c r="AE62" s="2" t="str">
        <f ca="1">IF(UPPER(Calculations!Z79)="X","",Calculations!Z79)</f>
        <v>FE</v>
      </c>
      <c r="AF62" s="2" t="str">
        <f ca="1">IF(UPPER(Calculations!AA79)="X","",Calculations!AA79)</f>
        <v>SC</v>
      </c>
      <c r="AG62" s="144" t="str">
        <f ca="1">IF(UPPER(Calculations!AB79)="X","",Calculations!AB79)</f>
        <v/>
      </c>
      <c r="AH62" s="336" t="str">
        <f ca="1">IF(OFFSET(rngP_Scoop,MATCH(Calculations!R79,rngP_Code,0),0)="X","rngYesNo","rngNA")</f>
        <v>rngYesNo</v>
      </c>
      <c r="AI62" s="163" t="str">
        <f ca="1">IF(OFFSET(rngP_Slope,MATCH(Calculations!R79,rngP_Code,0),0)="X","rngYesNo","rngNA")</f>
        <v>rngNA</v>
      </c>
      <c r="AJ62" s="336" t="str">
        <f t="shared" ca="1" si="7"/>
        <v>rngPackage</v>
      </c>
      <c r="AK62" s="268" t="str">
        <f t="shared" ca="1" si="2"/>
        <v/>
      </c>
      <c r="AL62" s="15">
        <f ca="1">IF(OFFSET(rngP_Dividers,MATCH(Calculations!R79,rngP_Code,0),0)&gt;0,OFFSET(rngP_Dividers,MATCH(Calculations!R79,rngP_Code,0),0),0)</f>
        <v>99</v>
      </c>
      <c r="AM62" s="15" t="str">
        <f ca="1">IF(OFFSET(rngP_Binning,MATCH(Calculations!R79,rngP_Code,0),0)="X","rngBIN","rngNA")</f>
        <v>rngBIN</v>
      </c>
      <c r="AN62" s="15" t="str">
        <f ca="1">IF(OFFSET(rngP_Binning,MATCH(Calculations!R79,rngP_Code,0),0)="X","rngabboth","rngNA")</f>
        <v>rngabboth</v>
      </c>
      <c r="AO62" s="15" t="str">
        <f ca="1">IF(OFFSET(rngP_LtrLgl,MATCH(Calculations!R79,rngP_Code,0),0)="X","rngLL","rngNA")</f>
        <v>rngNA</v>
      </c>
      <c r="AP62" s="15" t="str">
        <f ca="1">IF(OFFSET(rngP_LtrLgl,MATCH(Calculations!R79,rngP_Code,0),0)="X","rngAB","rngNA")</f>
        <v>rngNA</v>
      </c>
      <c r="AQ62" s="15">
        <f ca="1">IF(OFFSET(rngP_Multi,MATCH(Calculations!R79,rngP_Code,0),0)="X",100,1)</f>
        <v>100</v>
      </c>
      <c r="AT62" s="268" t="str">
        <f t="shared" ca="1" si="8"/>
        <v>SU3DL</v>
      </c>
      <c r="AU62" s="270">
        <f ca="1">VLOOKUP(AT62,Pricing!$H$6:$Z$979,18,FALSE)</f>
        <v>329.63000000000005</v>
      </c>
      <c r="AV62" s="270">
        <f ca="1">'Page 1'!AV$32+SUM(SUMIF(AU$17:AU62,{"&lt;0","&gt;0"}))</f>
        <v>18210.720000000008</v>
      </c>
    </row>
    <row r="63" spans="1:48" ht="18" customHeight="1" x14ac:dyDescent="0.25">
      <c r="A63" s="16"/>
      <c r="B63" s="138">
        <f>B62+0.01</f>
        <v>2.46999999999999</v>
      </c>
      <c r="C63" s="178" t="s">
        <v>181</v>
      </c>
      <c r="D63" s="30"/>
      <c r="E63" s="481"/>
      <c r="F63" s="180"/>
      <c r="G63" s="43" t="s">
        <v>181</v>
      </c>
      <c r="H63" s="486" t="s">
        <v>787</v>
      </c>
      <c r="I63" s="480" t="s">
        <v>1039</v>
      </c>
      <c r="J63" s="480">
        <v>200</v>
      </c>
      <c r="K63" s="329" t="s">
        <v>1036</v>
      </c>
      <c r="L63" s="203">
        <v>1</v>
      </c>
      <c r="M63" s="272" t="str">
        <f ca="1">Calculations!R80</f>
        <v>TSH1</v>
      </c>
      <c r="N63" s="29"/>
      <c r="O63" s="29"/>
      <c r="P63" s="29"/>
      <c r="Q63" s="29"/>
      <c r="R63" s="571"/>
      <c r="S63" s="571"/>
      <c r="T63" s="30"/>
      <c r="U63" s="30"/>
      <c r="V63" s="30"/>
      <c r="W63" s="137"/>
      <c r="X63" s="194" t="str">
        <f t="shared" ca="1" si="6"/>
        <v/>
      </c>
      <c r="Y63" s="17"/>
      <c r="AA63" s="2" t="str">
        <f ca="1">IF(UPPER(Calculations!T80)="X","",Calculations!T80)</f>
        <v/>
      </c>
      <c r="AB63" s="2" t="str">
        <f ca="1">IF(UPPER(Calculations!U80)="X","",Calculations!U80)</f>
        <v/>
      </c>
      <c r="AC63" s="2" t="str">
        <f ca="1">IF(UPPER(Calculations!V80)="X","",Calculations!V80)</f>
        <v/>
      </c>
      <c r="AD63" s="144" t="str">
        <f ca="1">IF(UPPER(Calculations!W80)="X","",Calculations!W80)</f>
        <v/>
      </c>
      <c r="AE63" s="2" t="str">
        <f ca="1">IF(UPPER(Calculations!Z80)="X","",Calculations!Z80)</f>
        <v/>
      </c>
      <c r="AF63" s="2" t="str">
        <f ca="1">IF(UPPER(Calculations!AA80)="X","",Calculations!AA80)</f>
        <v/>
      </c>
      <c r="AG63" s="144" t="str">
        <f ca="1">IF(UPPER(Calculations!AB80)="X","",Calculations!AB80)</f>
        <v/>
      </c>
      <c r="AH63" s="336" t="str">
        <f ca="1">IF(OFFSET(rngP_Scoop,MATCH(Calculations!R80,rngP_Code,0),0)="X","rngYesNo","rngNA")</f>
        <v>rngNA</v>
      </c>
      <c r="AI63" s="163" t="str">
        <f ca="1">IF(OFFSET(rngP_Slope,MATCH(Calculations!R80,rngP_Code,0),0)="X","rngYesNo","rngNA")</f>
        <v>rngNA</v>
      </c>
      <c r="AJ63" s="336" t="str">
        <f t="shared" ca="1" si="7"/>
        <v>rngPackageSH</v>
      </c>
      <c r="AK63" s="268" t="str">
        <f t="shared" ca="1" si="2"/>
        <v/>
      </c>
      <c r="AL63" s="15">
        <f ca="1">IF(OFFSET(rngP_Dividers,MATCH(Calculations!R80,rngP_Code,0),0)&gt;0,OFFSET(rngP_Dividers,MATCH(Calculations!R80,rngP_Code,0),0),0)</f>
        <v>0</v>
      </c>
      <c r="AM63" s="15" t="str">
        <f ca="1">IF(OFFSET(rngP_Binning,MATCH(Calculations!R80,rngP_Code,0),0)="X","rngBIN","rngNA")</f>
        <v>rngNA</v>
      </c>
      <c r="AN63" s="15" t="str">
        <f ca="1">IF(OFFSET(rngP_Binning,MATCH(Calculations!R80,rngP_Code,0),0)="X","rngabboth","rngNA")</f>
        <v>rngNA</v>
      </c>
      <c r="AO63" s="15" t="str">
        <f ca="1">IF(OFFSET(rngP_LtrLgl,MATCH(Calculations!R80,rngP_Code,0),0)="X","rngLL","rngNA")</f>
        <v>rngNA</v>
      </c>
      <c r="AP63" s="15" t="str">
        <f ca="1">IF(OFFSET(rngP_LtrLgl,MATCH(Calculations!R80,rngP_Code,0),0)="X","rngAB","rngNA")</f>
        <v>rngNA</v>
      </c>
      <c r="AQ63" s="15">
        <f ca="1">IF(OFFSET(rngP_Multi,MATCH(Calculations!R80,rngP_Code,0),0)="X",100,1)</f>
        <v>100</v>
      </c>
      <c r="AT63" s="268" t="str">
        <f t="shared" ca="1" si="8"/>
        <v>TSH1</v>
      </c>
      <c r="AU63" s="270">
        <f ca="1">VLOOKUP(AT63,Pricing!$H$6:$Z$979,18,FALSE)</f>
        <v>51.98</v>
      </c>
      <c r="AV63" s="270">
        <f ca="1">'Page 1'!AV$32+SUM(SUMIF(AU$17:AU63,{"&lt;0","&gt;0"}))</f>
        <v>18262.700000000008</v>
      </c>
    </row>
    <row r="64" spans="1:48" ht="18" customHeight="1" x14ac:dyDescent="0.25">
      <c r="A64" s="16"/>
      <c r="B64" s="44">
        <f>B63+0.01</f>
        <v>2.4799999999999898</v>
      </c>
      <c r="C64" s="178" t="s">
        <v>181</v>
      </c>
      <c r="D64" s="30"/>
      <c r="E64" s="481"/>
      <c r="F64" s="180"/>
      <c r="G64" s="42" t="s">
        <v>181</v>
      </c>
      <c r="H64" s="237" t="s">
        <v>1291</v>
      </c>
      <c r="I64" s="481" t="s">
        <v>1288</v>
      </c>
      <c r="J64" s="264">
        <v>500</v>
      </c>
      <c r="K64" s="330" t="s">
        <v>225</v>
      </c>
      <c r="L64" s="203">
        <v>1</v>
      </c>
      <c r="M64" s="271" t="str">
        <f ca="1">Calculations!R81</f>
        <v>DNDL2C</v>
      </c>
      <c r="N64" s="264" t="s">
        <v>268</v>
      </c>
      <c r="O64" s="264" t="s">
        <v>8</v>
      </c>
      <c r="P64" s="32"/>
      <c r="Q64" s="32"/>
      <c r="R64" s="570"/>
      <c r="S64" s="570"/>
      <c r="T64" s="31"/>
      <c r="U64" s="31"/>
      <c r="V64" s="31"/>
      <c r="W64" s="122"/>
      <c r="X64" s="194" t="str">
        <f t="shared" ca="1" si="6"/>
        <v/>
      </c>
      <c r="Y64" s="17"/>
      <c r="AA64" s="2" t="str">
        <f ca="1">IF(UPPER(Calculations!T81)="X","",Calculations!T81)</f>
        <v>BM</v>
      </c>
      <c r="AB64" s="2" t="str">
        <f ca="1">IF(UPPER(Calculations!U81)="X","",Calculations!U81)</f>
        <v>WM</v>
      </c>
      <c r="AC64" s="2" t="str">
        <f ca="1">IF(UPPER(Calculations!V81)="X","",Calculations!V81)</f>
        <v/>
      </c>
      <c r="AD64" s="144" t="str">
        <f ca="1">IF(UPPER(Calculations!W81)="X","",Calculations!W81)</f>
        <v/>
      </c>
      <c r="AE64" s="2" t="str">
        <f ca="1">IF(UPPER(Calculations!Z81)="X","",Calculations!Z81)</f>
        <v>FE</v>
      </c>
      <c r="AF64" s="2" t="str">
        <f ca="1">IF(UPPER(Calculations!AA81)="X","",Calculations!AA81)</f>
        <v>SC</v>
      </c>
      <c r="AG64" s="144" t="str">
        <f ca="1">IF(UPPER(Calculations!AB81)="X","",Calculations!AB81)</f>
        <v/>
      </c>
      <c r="AH64" s="336" t="str">
        <f ca="1">IF(OFFSET(rngP_Scoop,MATCH(Calculations!R81,rngP_Code,0),0)="X","rngYesNo","rngNA")</f>
        <v>rngNA</v>
      </c>
      <c r="AI64" s="163" t="str">
        <f ca="1">IF(OFFSET(rngP_Slope,MATCH(Calculations!R81,rngP_Code,0),0)="X","rngYesNo","rngNA")</f>
        <v>rngNA</v>
      </c>
      <c r="AJ64" s="336" t="str">
        <f t="shared" ca="1" si="7"/>
        <v>rngPackage</v>
      </c>
      <c r="AK64" s="268" t="str">
        <f t="shared" ca="1" si="2"/>
        <v/>
      </c>
      <c r="AL64" s="15">
        <f ca="1">IF(OFFSET(rngP_Dividers,MATCH(Calculations!R81,rngP_Code,0),0)&gt;0,OFFSET(rngP_Dividers,MATCH(Calculations!R81,rngP_Code,0),0),0)</f>
        <v>0</v>
      </c>
      <c r="AM64" s="15" t="str">
        <f ca="1">IF(OFFSET(rngP_Binning,MATCH(Calculations!R81,rngP_Code,0),0)="X","rngBIN","rngNA")</f>
        <v>rngNA</v>
      </c>
      <c r="AN64" s="15" t="str">
        <f ca="1">IF(OFFSET(rngP_Binning,MATCH(Calculations!R81,rngP_Code,0),0)="X","rngabboth","rngNA")</f>
        <v>rngNA</v>
      </c>
      <c r="AO64" s="15" t="str">
        <f ca="1">IF(OFFSET(rngP_LtrLgl,MATCH(Calculations!R81,rngP_Code,0),0)="X","rngLL","rngNA")</f>
        <v>rngNA</v>
      </c>
      <c r="AP64" s="15" t="str">
        <f ca="1">IF(OFFSET(rngP_LtrLgl,MATCH(Calculations!R81,rngP_Code,0),0)="X","rngAB","rngNA")</f>
        <v>rngNA</v>
      </c>
      <c r="AQ64" s="15">
        <f ca="1">IF(OFFSET(rngP_Multi,MATCH(Calculations!R81,rngP_Code,0),0)="X",100,1)</f>
        <v>100</v>
      </c>
      <c r="AT64" s="268" t="str">
        <f t="shared" ca="1" si="8"/>
        <v>DNDL2C</v>
      </c>
      <c r="AU64" s="270">
        <f ca="1">VLOOKUP(AT64,Pricing!$H$6:$Z$979,18,FALSE)</f>
        <v>597.20000000000005</v>
      </c>
      <c r="AV64" s="270">
        <f ca="1">'Page 1'!AV$32+SUM(SUMIF(AU$17:AU64,{"&lt;0","&gt;0"}))</f>
        <v>18859.900000000009</v>
      </c>
    </row>
    <row r="65" spans="1:48" ht="18" customHeight="1" x14ac:dyDescent="0.25">
      <c r="A65" s="16"/>
      <c r="B65" s="138">
        <f>B64+0.01</f>
        <v>2.4899999999999896</v>
      </c>
      <c r="C65" s="178" t="s">
        <v>181</v>
      </c>
      <c r="D65" s="30"/>
      <c r="E65" s="481"/>
      <c r="F65" s="180"/>
      <c r="G65" s="43" t="s">
        <v>181</v>
      </c>
      <c r="H65" s="238" t="s">
        <v>1318</v>
      </c>
      <c r="I65" s="482" t="s">
        <v>1315</v>
      </c>
      <c r="J65" s="480">
        <v>400</v>
      </c>
      <c r="K65" s="329" t="s">
        <v>313</v>
      </c>
      <c r="L65" s="203">
        <v>1</v>
      </c>
      <c r="M65" s="272" t="str">
        <f ca="1">Calculations!R82</f>
        <v>DNDS1DL</v>
      </c>
      <c r="N65" s="370" t="s">
        <v>268</v>
      </c>
      <c r="O65" s="370" t="s">
        <v>8</v>
      </c>
      <c r="P65" s="29"/>
      <c r="Q65" s="29"/>
      <c r="R65" s="571"/>
      <c r="S65" s="571"/>
      <c r="T65" s="30"/>
      <c r="U65" s="30"/>
      <c r="V65" s="30"/>
      <c r="W65" s="137"/>
      <c r="X65" s="194" t="str">
        <f t="shared" ca="1" si="6"/>
        <v/>
      </c>
      <c r="Y65" s="17"/>
      <c r="AA65" s="2" t="str">
        <f ca="1">IF(UPPER(Calculations!T82)="X","",Calculations!T82)</f>
        <v>BM</v>
      </c>
      <c r="AB65" s="2" t="str">
        <f ca="1">IF(UPPER(Calculations!U82)="X","",Calculations!U82)</f>
        <v>WM</v>
      </c>
      <c r="AC65" s="2" t="str">
        <f ca="1">IF(UPPER(Calculations!V82)="X","",Calculations!V82)</f>
        <v>MP</v>
      </c>
      <c r="AD65" s="144" t="str">
        <f ca="1">IF(UPPER(Calculations!W82)="X","",Calculations!W82)</f>
        <v/>
      </c>
      <c r="AE65" s="2" t="str">
        <f ca="1">IF(UPPER(Calculations!Z82)="X","",Calculations!Z82)</f>
        <v>FE</v>
      </c>
      <c r="AF65" s="2" t="str">
        <f ca="1">IF(UPPER(Calculations!AA82)="X","",Calculations!AA82)</f>
        <v>SC</v>
      </c>
      <c r="AG65" s="144" t="str">
        <f ca="1">IF(UPPER(Calculations!AB82)="X","",Calculations!AB82)</f>
        <v/>
      </c>
      <c r="AH65" s="336" t="str">
        <f ca="1">IF(OFFSET(rngP_Scoop,MATCH(Calculations!R82,rngP_Code,0),0)="X","rngYesNo","rngNA")</f>
        <v>rngNA</v>
      </c>
      <c r="AI65" s="163" t="str">
        <f ca="1">IF(OFFSET(rngP_Slope,MATCH(Calculations!R82,rngP_Code,0),0)="X","rngYesNo","rngNA")</f>
        <v>rngNA</v>
      </c>
      <c r="AJ65" s="336" t="str">
        <f t="shared" ca="1" si="7"/>
        <v>rngPackage</v>
      </c>
      <c r="AK65" s="268" t="str">
        <f t="shared" ca="1" si="2"/>
        <v/>
      </c>
      <c r="AL65" s="15">
        <f ca="1">IF(OFFSET(rngP_Dividers,MATCH(Calculations!R82,rngP_Code,0),0)&gt;0,OFFSET(rngP_Dividers,MATCH(Calculations!R82,rngP_Code,0),0),0)</f>
        <v>0</v>
      </c>
      <c r="AM65" s="15" t="str">
        <f ca="1">IF(OFFSET(rngP_Binning,MATCH(Calculations!R82,rngP_Code,0),0)="X","rngBIN","rngNA")</f>
        <v>rngNA</v>
      </c>
      <c r="AN65" s="15" t="str">
        <f ca="1">IF(OFFSET(rngP_Binning,MATCH(Calculations!R82,rngP_Code,0),0)="X","rngabboth","rngNA")</f>
        <v>rngNA</v>
      </c>
      <c r="AO65" s="15" t="str">
        <f ca="1">IF(OFFSET(rngP_LtrLgl,MATCH(Calculations!R82,rngP_Code,0),0)="X","rngLL","rngNA")</f>
        <v>rngNA</v>
      </c>
      <c r="AP65" s="15" t="str">
        <f ca="1">IF(OFFSET(rngP_LtrLgl,MATCH(Calculations!R82,rngP_Code,0),0)="X","rngAB","rngNA")</f>
        <v>rngNA</v>
      </c>
      <c r="AQ65" s="15">
        <f ca="1">IF(OFFSET(rngP_Multi,MATCH(Calculations!R82,rngP_Code,0),0)="X",100,1)</f>
        <v>100</v>
      </c>
      <c r="AT65" s="268" t="str">
        <f t="shared" ca="1" si="8"/>
        <v>DNDS1DL</v>
      </c>
      <c r="AU65" s="270">
        <f ca="1">VLOOKUP(AT65,Pricing!$H$6:$Z$979,18,FALSE)</f>
        <v>625.79999999999995</v>
      </c>
      <c r="AV65" s="270">
        <f ca="1">'Page 1'!AV$32+SUM(SUMIF(AU$17:AU65,{"&lt;0","&gt;0"}))</f>
        <v>19485.700000000008</v>
      </c>
    </row>
    <row r="66" spans="1:48" ht="18" customHeight="1" x14ac:dyDescent="0.25">
      <c r="A66" s="16"/>
      <c r="B66" s="44">
        <f>B65+0.01</f>
        <v>2.4999999999999893</v>
      </c>
      <c r="C66" s="178" t="s">
        <v>181</v>
      </c>
      <c r="D66" s="30"/>
      <c r="E66" s="481"/>
      <c r="F66" s="180"/>
      <c r="G66" s="42" t="s">
        <v>181</v>
      </c>
      <c r="H66" s="237" t="s">
        <v>1343</v>
      </c>
      <c r="I66" s="481" t="s">
        <v>1258</v>
      </c>
      <c r="J66" s="264">
        <v>600</v>
      </c>
      <c r="K66" s="330" t="s">
        <v>315</v>
      </c>
      <c r="L66" s="203">
        <v>1</v>
      </c>
      <c r="M66" s="271" t="str">
        <f ca="1">Calculations!R83</f>
        <v>DU2DD</v>
      </c>
      <c r="N66" s="264" t="s">
        <v>311</v>
      </c>
      <c r="O66" s="264" t="s">
        <v>8</v>
      </c>
      <c r="P66" s="32"/>
      <c r="Q66" s="32"/>
      <c r="R66" s="570"/>
      <c r="S66" s="570"/>
      <c r="T66" s="31"/>
      <c r="U66" s="31"/>
      <c r="V66" s="31"/>
      <c r="W66" s="122"/>
      <c r="X66" s="194"/>
      <c r="Y66" s="17"/>
      <c r="AA66" s="2" t="str">
        <f ca="1">IF(UPPER(Calculations!T83)="X","",Calculations!T83)</f>
        <v>MP</v>
      </c>
      <c r="AB66" s="2" t="str">
        <f ca="1">IF(UPPER(Calculations!U83)="X","",Calculations!U83)</f>
        <v>DM</v>
      </c>
      <c r="AC66" s="2" t="str">
        <f ca="1">IF(UPPER(Calculations!V83)="X","",Calculations!V83)</f>
        <v/>
      </c>
      <c r="AD66" s="144" t="str">
        <f ca="1">IF(UPPER(Calculations!W83)="X","",Calculations!W83)</f>
        <v/>
      </c>
      <c r="AE66" s="2" t="str">
        <f ca="1">IF(UPPER(Calculations!Z83)="X","",Calculations!Z83)</f>
        <v>FE</v>
      </c>
      <c r="AF66" s="2" t="str">
        <f ca="1">IF(UPPER(Calculations!AA83)="X","",Calculations!AA83)</f>
        <v>SC</v>
      </c>
      <c r="AG66" s="144" t="str">
        <f ca="1">IF(UPPER(Calculations!AB83)="X","",Calculations!AB83)</f>
        <v/>
      </c>
      <c r="AH66" s="336" t="str">
        <f ca="1">IF(OFFSET(rngP_Scoop,MATCH(Calculations!R83,rngP_Code,0),0)="X","rngYesNo","rngNA")</f>
        <v>rngYesNo</v>
      </c>
      <c r="AI66" s="163" t="str">
        <f ca="1">IF(OFFSET(rngP_Slope,MATCH(Calculations!R83,rngP_Code,0),0)="X","rngYesNo","rngNA")</f>
        <v>rngNA</v>
      </c>
      <c r="AJ66" s="336" t="str">
        <f t="shared" ca="1" si="7"/>
        <v>rngPackage</v>
      </c>
      <c r="AK66" s="268" t="str">
        <f t="shared" ca="1" si="2"/>
        <v/>
      </c>
      <c r="AL66" s="15">
        <f ca="1">IF(OFFSET(rngP_Dividers,MATCH(Calculations!R83,rngP_Code,0),0)&gt;0,OFFSET(rngP_Dividers,MATCH(Calculations!R83,rngP_Code,0),0),0)</f>
        <v>99</v>
      </c>
      <c r="AM66" s="15" t="str">
        <f ca="1">IF(OFFSET(rngP_Binning,MATCH(Calculations!R83,rngP_Code,0),0)="X","rngBIN","rngNA")</f>
        <v>rngBIN</v>
      </c>
      <c r="AN66" s="15" t="str">
        <f ca="1">IF(OFFSET(rngP_Binning,MATCH(Calculations!R83,rngP_Code,0),0)="X","rngabboth","rngNA")</f>
        <v>rngabboth</v>
      </c>
      <c r="AO66" s="15" t="str">
        <f ca="1">IF(OFFSET(rngP_LtrLgl,MATCH(Calculations!R83,rngP_Code,0),0)="X","rngLL","rngNA")</f>
        <v>rngNA</v>
      </c>
      <c r="AP66" s="15" t="str">
        <f ca="1">IF(OFFSET(rngP_LtrLgl,MATCH(Calculations!R83,rngP_Code,0),0)="X","rngAB","rngNA")</f>
        <v>rngNA</v>
      </c>
      <c r="AQ66" s="15">
        <f ca="1">IF(OFFSET(rngP_Multi,MATCH(Calculations!R83,rngP_Code,0),0)="X",100,1)</f>
        <v>100</v>
      </c>
      <c r="AT66" s="268" t="str">
        <f t="shared" ca="1" si="8"/>
        <v>DU2DD</v>
      </c>
      <c r="AU66" s="270">
        <f ca="1">VLOOKUP(AT66,Pricing!$H$6:$Z$979,18,FALSE)</f>
        <v>288.81000000000006</v>
      </c>
      <c r="AV66" s="270">
        <f ca="1">'Page 1'!AV$32+SUM(SUMIF(AU$17:AU66,{"&lt;0","&gt;0"}))</f>
        <v>19774.510000000006</v>
      </c>
    </row>
    <row r="67" spans="1:48" x14ac:dyDescent="0.25">
      <c r="A67" s="16"/>
      <c r="B67" s="16"/>
      <c r="C67" s="16"/>
      <c r="D67" s="16"/>
      <c r="E67" s="16"/>
      <c r="F67" s="16"/>
      <c r="G67" s="16"/>
      <c r="H67" s="16"/>
      <c r="I67" s="16"/>
      <c r="J67" s="16"/>
      <c r="K67" s="16"/>
      <c r="L67" s="16"/>
      <c r="M67" s="16"/>
      <c r="N67" s="16"/>
      <c r="O67" s="16"/>
      <c r="P67" s="16"/>
      <c r="Q67" s="16"/>
      <c r="R67" s="16"/>
      <c r="S67" s="16"/>
      <c r="T67" s="16"/>
      <c r="U67" s="16"/>
      <c r="V67" s="16"/>
      <c r="W67" s="16"/>
    </row>
    <row r="68" spans="1:48" x14ac:dyDescent="0.25">
      <c r="A68" s="16"/>
      <c r="B68" s="16"/>
      <c r="C68" s="16"/>
      <c r="D68" s="16"/>
      <c r="E68" s="16"/>
      <c r="F68" s="16"/>
      <c r="G68" s="16"/>
      <c r="H68" s="16"/>
      <c r="I68" s="16"/>
      <c r="J68" s="16"/>
      <c r="K68" s="16"/>
      <c r="L68" s="16"/>
      <c r="M68" s="16"/>
      <c r="N68" s="16"/>
      <c r="O68" s="16"/>
      <c r="P68" s="16"/>
      <c r="Q68" s="16"/>
      <c r="R68" s="16"/>
      <c r="S68" s="16"/>
      <c r="T68" s="16"/>
      <c r="U68" s="16"/>
      <c r="V68" s="16"/>
      <c r="W68" s="16"/>
    </row>
    <row r="69" spans="1:48" x14ac:dyDescent="0.25">
      <c r="A69" s="16"/>
      <c r="B69" s="16"/>
      <c r="C69" s="16"/>
      <c r="D69" s="16"/>
      <c r="E69" s="16"/>
      <c r="F69" s="16"/>
      <c r="G69" s="16"/>
      <c r="H69" s="16"/>
      <c r="I69" s="16"/>
      <c r="J69" s="16"/>
      <c r="K69" s="16"/>
      <c r="L69" s="16"/>
      <c r="M69" s="16"/>
      <c r="N69" s="16"/>
      <c r="O69" s="16"/>
      <c r="P69" s="16"/>
      <c r="Q69" s="16"/>
      <c r="R69" s="16"/>
      <c r="S69" s="16"/>
      <c r="T69" s="16"/>
      <c r="U69" s="16"/>
      <c r="V69" s="16"/>
      <c r="W69" s="16"/>
    </row>
  </sheetData>
  <sheetProtection password="C851" sheet="1" objects="1" scenarios="1" selectLockedCells="1"/>
  <dataConsolidate/>
  <mergeCells count="79">
    <mergeCell ref="K12:S12"/>
    <mergeCell ref="O7:S7"/>
    <mergeCell ref="U11:W11"/>
    <mergeCell ref="U8:W8"/>
    <mergeCell ref="K4:S4"/>
    <mergeCell ref="U3:W4"/>
    <mergeCell ref="U6:W6"/>
    <mergeCell ref="U7:W7"/>
    <mergeCell ref="K5:W5"/>
    <mergeCell ref="K6:S6"/>
    <mergeCell ref="K7:L7"/>
    <mergeCell ref="K8:S8"/>
    <mergeCell ref="F11:S11"/>
    <mergeCell ref="F12:I12"/>
    <mergeCell ref="R17:S17"/>
    <mergeCell ref="R62:S62"/>
    <mergeCell ref="R47:S47"/>
    <mergeCell ref="R48:S48"/>
    <mergeCell ref="R49:S49"/>
    <mergeCell ref="R50:S50"/>
    <mergeCell ref="R51:S51"/>
    <mergeCell ref="R58:S58"/>
    <mergeCell ref="R44:S44"/>
    <mergeCell ref="R36:S36"/>
    <mergeCell ref="R31:S31"/>
    <mergeCell ref="R39:S39"/>
    <mergeCell ref="R42:S42"/>
    <mergeCell ref="R40:S40"/>
    <mergeCell ref="R41:S41"/>
    <mergeCell ref="R35:S35"/>
    <mergeCell ref="R34:S34"/>
    <mergeCell ref="R33:S33"/>
    <mergeCell ref="R38:S38"/>
    <mergeCell ref="R32:S32"/>
    <mergeCell ref="R37:S37"/>
    <mergeCell ref="R66:S66"/>
    <mergeCell ref="R63:S63"/>
    <mergeCell ref="R64:S64"/>
    <mergeCell ref="R43:S43"/>
    <mergeCell ref="R55:S55"/>
    <mergeCell ref="R61:S61"/>
    <mergeCell ref="R53:S53"/>
    <mergeCell ref="R45:S45"/>
    <mergeCell ref="R46:S46"/>
    <mergeCell ref="R65:S65"/>
    <mergeCell ref="R52:S52"/>
    <mergeCell ref="R54:S54"/>
    <mergeCell ref="R59:S59"/>
    <mergeCell ref="R56:S56"/>
    <mergeCell ref="R60:S60"/>
    <mergeCell ref="R57:S57"/>
    <mergeCell ref="C15:F15"/>
    <mergeCell ref="G15:G16"/>
    <mergeCell ref="I15:I16"/>
    <mergeCell ref="J15:J16"/>
    <mergeCell ref="L15:L16"/>
    <mergeCell ref="K15:K16"/>
    <mergeCell ref="R30:S30"/>
    <mergeCell ref="R18:S18"/>
    <mergeCell ref="R22:S22"/>
    <mergeCell ref="R23:S23"/>
    <mergeCell ref="R19:S19"/>
    <mergeCell ref="R21:S21"/>
    <mergeCell ref="R26:S26"/>
    <mergeCell ref="R28:S28"/>
    <mergeCell ref="R25:S25"/>
    <mergeCell ref="R27:S27"/>
    <mergeCell ref="R29:S29"/>
    <mergeCell ref="R24:S24"/>
    <mergeCell ref="R20:S20"/>
    <mergeCell ref="W15:W16"/>
    <mergeCell ref="N15:N16"/>
    <mergeCell ref="O15:O16"/>
    <mergeCell ref="P15:P16"/>
    <mergeCell ref="Q15:Q16"/>
    <mergeCell ref="R15:S16"/>
    <mergeCell ref="V15:V16"/>
    <mergeCell ref="U15:U16"/>
    <mergeCell ref="T15:T16"/>
  </mergeCells>
  <phoneticPr fontId="26" type="noConversion"/>
  <conditionalFormatting sqref="B17:W66">
    <cfRule type="expression" dxfId="2" priority="156" stopIfTrue="1">
      <formula>IF(ISERROR($X17),TRUE,IF(LEN($X17)&gt;0,TRUE,FALSE))</formula>
    </cfRule>
  </conditionalFormatting>
  <conditionalFormatting sqref="L17">
    <cfRule type="expression" dxfId="1" priority="2" stopIfTrue="1">
      <formula>IF(ISERROR($Z17),TRUE,IF(LEN($Z17)&gt;0,TRUE,FALSE))</formula>
    </cfRule>
  </conditionalFormatting>
  <conditionalFormatting sqref="L18:L66">
    <cfRule type="expression" dxfId="0" priority="1" stopIfTrue="1">
      <formula>IF(ISERROR($Z18),TRUE,IF(LEN($Z18)&gt;0,TRUE,FALSE))</formula>
    </cfRule>
  </conditionalFormatting>
  <dataValidations count="15">
    <dataValidation type="list" allowBlank="1" showInputMessage="1" showErrorMessage="1" sqref="O17:O66">
      <formula1>$AE17:$AG17</formula1>
    </dataValidation>
    <dataValidation type="list" allowBlank="1" showInputMessage="1" showErrorMessage="1" sqref="Q17:Q66">
      <formula1>INDIRECT($AI17)</formula1>
    </dataValidation>
    <dataValidation type="list" allowBlank="1" showInputMessage="1" showErrorMessage="1" sqref="P17:P66">
      <formula1>INDIRECT($AH17)</formula1>
    </dataValidation>
    <dataValidation type="list" allowBlank="1" showInputMessage="1" showErrorMessage="1" sqref="U17">
      <formula1>INDIRECT($AN17)</formula1>
    </dataValidation>
    <dataValidation type="whole" allowBlank="1" showInputMessage="1" showErrorMessage="1" sqref="R17:S17">
      <formula1>0</formula1>
      <formula2>AL17</formula2>
    </dataValidation>
    <dataValidation type="list" allowBlank="1" showInputMessage="1" showErrorMessage="1" sqref="V17:V66">
      <formula1>rngYesNo</formula1>
    </dataValidation>
    <dataValidation type="list" allowBlank="1" showDropDown="1" showErrorMessage="1" error="Please enter X to price option." prompt="_x000a_" sqref="C17:F66">
      <formula1>"X,x"</formula1>
    </dataValidation>
    <dataValidation type="list" allowBlank="1" showDropDown="1" showErrorMessage="1" error="Please enter X to order item" prompt="_x000a_" sqref="G17:G66">
      <formula1>"X,x"</formula1>
    </dataValidation>
    <dataValidation type="list" allowBlank="1" showInputMessage="1" showErrorMessage="1" sqref="U18:U66">
      <formula1>rngABboth</formula1>
    </dataValidation>
    <dataValidation type="list" allowBlank="1" showErrorMessage="1" sqref="M17:N66">
      <formula1>$AA17:$AD17</formula1>
    </dataValidation>
    <dataValidation type="list" allowBlank="1" showInputMessage="1" showErrorMessage="1" sqref="K17:K66">
      <formula1>INDIRECT($AJ17)</formula1>
    </dataValidation>
    <dataValidation type="list" allowBlank="1" showErrorMessage="1" sqref="I17:I66">
      <formula1>rngType</formula1>
    </dataValidation>
    <dataValidation type="decimal" allowBlank="1" showErrorMessage="1" sqref="J17:J66">
      <formula1>1</formula1>
      <formula2>1500</formula2>
    </dataValidation>
    <dataValidation allowBlank="1" showErrorMessage="1" sqref="H17:H66"/>
    <dataValidation type="whole" allowBlank="1" showErrorMessage="1" errorTitle="Quantity" error="Value entered exceeds the maximum allowed for this product type.  " prompt="Quantity is limited based on item Type." sqref="L17:L66">
      <formula1>1</formula1>
      <formula2>$AQ17</formula2>
    </dataValidation>
  </dataValidations>
  <hyperlinks>
    <hyperlink ref="K8" r:id="rId1" display="John.Doe@ long.email.somewhere.com"/>
  </hyperlinks>
  <printOptions horizontalCentered="1" verticalCentered="1"/>
  <pageMargins left="0.2" right="0.2" top="0.2" bottom="0.2" header="0.1" footer="0.1"/>
  <pageSetup scale="86" fitToHeight="5" orientation="landscape" verticalDpi="1200" r:id="rId2"/>
  <headerFooter alignWithMargins="0"/>
  <drawing r:id="rId3"/>
  <legacyDrawing r:id="rId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Options" enableFormatConditionsCalculation="0">
    <tabColor indexed="43"/>
  </sheetPr>
  <dimension ref="A1:K43"/>
  <sheetViews>
    <sheetView showGridLines="0" showRowColHeaders="0" zoomScale="120" zoomScaleNormal="120" workbookViewId="0">
      <selection activeCell="H23" sqref="H23"/>
    </sheetView>
  </sheetViews>
  <sheetFormatPr defaultColWidth="0" defaultRowHeight="15" zeroHeight="1" x14ac:dyDescent="0.25"/>
  <cols>
    <col min="1" max="1" width="7.85546875" customWidth="1"/>
    <col min="2" max="2" width="15.42578125" customWidth="1"/>
    <col min="3" max="3" width="9.7109375" bestFit="1" customWidth="1"/>
    <col min="4" max="4" width="9.140625" customWidth="1"/>
    <col min="5" max="5" width="12.85546875" bestFit="1" customWidth="1"/>
    <col min="6" max="6" width="9.140625" customWidth="1"/>
    <col min="7" max="7" width="10.5703125" customWidth="1"/>
    <col min="8" max="8" width="6.42578125" customWidth="1"/>
    <col min="9" max="10" width="9.140625" customWidth="1"/>
    <col min="11" max="16384" width="9.140625" hidden="1"/>
  </cols>
  <sheetData>
    <row r="1" spans="1:11" s="16" customFormat="1" ht="15.75" thickBot="1" x14ac:dyDescent="0.3">
      <c r="A1" s="95"/>
      <c r="B1" s="95"/>
      <c r="C1" s="95"/>
      <c r="D1" s="95"/>
      <c r="E1" s="95"/>
      <c r="F1" s="95"/>
      <c r="G1" s="95"/>
      <c r="H1" s="95"/>
      <c r="I1" s="95"/>
      <c r="J1" s="95"/>
      <c r="K1" s="95"/>
    </row>
    <row r="2" spans="1:11" s="16" customFormat="1" ht="15.75" thickTop="1" x14ac:dyDescent="0.25">
      <c r="A2" s="95"/>
      <c r="B2" s="96" t="s">
        <v>332</v>
      </c>
      <c r="C2" s="97"/>
      <c r="D2" s="97"/>
      <c r="E2" s="45">
        <v>0</v>
      </c>
      <c r="F2" s="95"/>
      <c r="G2" s="95"/>
      <c r="H2" s="95"/>
      <c r="I2" s="95"/>
      <c r="J2" s="95"/>
      <c r="K2" s="95"/>
    </row>
    <row r="3" spans="1:11" s="16" customFormat="1" ht="9" customHeight="1" thickBot="1" x14ac:dyDescent="0.3">
      <c r="A3" s="95"/>
      <c r="B3" s="95"/>
      <c r="C3" s="95"/>
      <c r="D3" s="95"/>
      <c r="E3" s="95"/>
      <c r="F3" s="95"/>
      <c r="G3" s="95"/>
      <c r="H3" s="95"/>
      <c r="I3" s="95"/>
      <c r="J3" s="95"/>
      <c r="K3" s="95"/>
    </row>
    <row r="4" spans="1:11" s="16" customFormat="1" ht="18" customHeight="1" thickTop="1" x14ac:dyDescent="0.25">
      <c r="A4" s="95"/>
      <c r="B4" s="96"/>
      <c r="C4" s="97"/>
      <c r="D4" s="97"/>
      <c r="E4" s="115" t="s">
        <v>62</v>
      </c>
      <c r="F4" s="95"/>
      <c r="G4" s="95"/>
      <c r="H4" s="95"/>
      <c r="I4" s="95"/>
      <c r="J4" s="95"/>
      <c r="K4" s="95"/>
    </row>
    <row r="5" spans="1:11" s="16" customFormat="1" ht="18" customHeight="1" thickBot="1" x14ac:dyDescent="0.3">
      <c r="A5" s="95"/>
      <c r="B5" s="98" t="s">
        <v>6</v>
      </c>
      <c r="C5" s="99"/>
      <c r="D5" s="99" t="s">
        <v>64</v>
      </c>
      <c r="E5" s="116"/>
      <c r="F5" s="106"/>
      <c r="G5" s="98" t="s">
        <v>201</v>
      </c>
      <c r="H5" s="99" t="s">
        <v>249</v>
      </c>
      <c r="I5" s="116"/>
      <c r="J5" s="95"/>
      <c r="K5" s="95"/>
    </row>
    <row r="6" spans="1:11" s="16" customFormat="1" ht="18" customHeight="1" thickTop="1" x14ac:dyDescent="0.25">
      <c r="A6" s="95"/>
      <c r="B6" s="100"/>
      <c r="C6" s="101" t="s">
        <v>276</v>
      </c>
      <c r="D6" s="213" t="s">
        <v>26</v>
      </c>
      <c r="E6" s="246">
        <v>0</v>
      </c>
      <c r="F6" s="106"/>
      <c r="G6" s="493"/>
      <c r="H6" s="494" t="s">
        <v>202</v>
      </c>
      <c r="I6" s="495">
        <v>0.15</v>
      </c>
    </row>
    <row r="7" spans="1:11" s="16" customFormat="1" ht="18" customHeight="1" x14ac:dyDescent="0.25">
      <c r="A7" s="95"/>
      <c r="B7" s="102"/>
      <c r="C7" s="103" t="s">
        <v>279</v>
      </c>
      <c r="D7" s="124" t="s">
        <v>268</v>
      </c>
      <c r="E7" s="247">
        <v>34.65</v>
      </c>
      <c r="F7" s="106"/>
      <c r="G7" s="664" t="s">
        <v>1390</v>
      </c>
      <c r="H7" s="665"/>
      <c r="I7" s="668" t="s">
        <v>173</v>
      </c>
      <c r="J7" s="95"/>
    </row>
    <row r="8" spans="1:11" s="16" customFormat="1" ht="18" customHeight="1" x14ac:dyDescent="0.25">
      <c r="A8" s="95"/>
      <c r="B8" s="364"/>
      <c r="C8" s="365" t="s">
        <v>1223</v>
      </c>
      <c r="D8" s="366" t="s">
        <v>1224</v>
      </c>
      <c r="E8" s="247">
        <v>34.65</v>
      </c>
      <c r="F8" s="106"/>
      <c r="G8" s="664"/>
      <c r="H8" s="665"/>
      <c r="I8" s="668"/>
      <c r="J8" s="95"/>
    </row>
    <row r="9" spans="1:11" s="16" customFormat="1" ht="18" customHeight="1" thickBot="1" x14ac:dyDescent="0.3">
      <c r="A9" s="95"/>
      <c r="B9" s="364"/>
      <c r="C9" s="365" t="s">
        <v>1225</v>
      </c>
      <c r="D9" s="366" t="s">
        <v>311</v>
      </c>
      <c r="E9" s="247">
        <v>34.65</v>
      </c>
      <c r="F9" s="106"/>
      <c r="G9" s="666"/>
      <c r="H9" s="667"/>
      <c r="I9" s="669"/>
      <c r="J9" s="95"/>
    </row>
    <row r="10" spans="1:11" s="16" customFormat="1" ht="18" customHeight="1" thickTop="1" x14ac:dyDescent="0.25">
      <c r="A10" s="95"/>
      <c r="B10" s="102"/>
      <c r="C10" s="103" t="s">
        <v>277</v>
      </c>
      <c r="D10" s="124" t="s">
        <v>269</v>
      </c>
      <c r="E10" s="367">
        <v>34.65</v>
      </c>
      <c r="F10" s="106"/>
      <c r="J10" s="95"/>
      <c r="K10" s="95"/>
    </row>
    <row r="11" spans="1:11" s="16" customFormat="1" ht="18" customHeight="1" thickBot="1" x14ac:dyDescent="0.3">
      <c r="A11" s="95"/>
      <c r="B11" s="104"/>
      <c r="C11" s="105" t="s">
        <v>278</v>
      </c>
      <c r="D11" s="125" t="s">
        <v>267</v>
      </c>
      <c r="E11" s="368">
        <v>34.65</v>
      </c>
      <c r="F11" s="106"/>
      <c r="J11" s="95"/>
    </row>
    <row r="12" spans="1:11" s="16" customFormat="1" ht="9" customHeight="1" thickTop="1" x14ac:dyDescent="0.25">
      <c r="A12" s="95"/>
      <c r="B12" s="106"/>
      <c r="C12" s="107"/>
      <c r="D12" s="106"/>
      <c r="E12" s="123"/>
      <c r="F12" s="106"/>
      <c r="G12" s="95"/>
      <c r="H12" s="95"/>
      <c r="I12" s="95"/>
      <c r="J12" s="95"/>
    </row>
    <row r="13" spans="1:11" s="16" customFormat="1" ht="18" customHeight="1" thickBot="1" x14ac:dyDescent="0.3">
      <c r="A13" s="95"/>
      <c r="B13" s="98" t="s">
        <v>193</v>
      </c>
      <c r="C13" s="99"/>
      <c r="D13" s="99" t="s">
        <v>64</v>
      </c>
      <c r="E13" s="116"/>
      <c r="F13" s="106"/>
      <c r="G13" s="98"/>
      <c r="H13" s="99"/>
      <c r="I13" s="116" t="s">
        <v>275</v>
      </c>
      <c r="J13" s="95"/>
    </row>
    <row r="14" spans="1:11" s="16" customFormat="1" ht="18" customHeight="1" thickTop="1" x14ac:dyDescent="0.25">
      <c r="A14" s="95"/>
      <c r="B14" s="108"/>
      <c r="C14" s="101" t="s">
        <v>247</v>
      </c>
      <c r="D14" s="212" t="s">
        <v>246</v>
      </c>
      <c r="E14" s="246">
        <v>0</v>
      </c>
      <c r="F14" s="106"/>
      <c r="G14" s="166" t="s">
        <v>53</v>
      </c>
      <c r="H14" s="167"/>
      <c r="I14" s="168" t="s">
        <v>172</v>
      </c>
      <c r="J14" s="95"/>
      <c r="K14" s="95"/>
    </row>
    <row r="15" spans="1:11" s="16" customFormat="1" ht="18" customHeight="1" x14ac:dyDescent="0.25">
      <c r="A15" s="95"/>
      <c r="B15" s="102"/>
      <c r="C15" s="103" t="s">
        <v>280</v>
      </c>
      <c r="D15" s="124" t="s">
        <v>8</v>
      </c>
      <c r="E15" s="247">
        <v>34.65</v>
      </c>
      <c r="F15" s="106"/>
      <c r="G15" s="169" t="s">
        <v>201</v>
      </c>
      <c r="H15" s="170"/>
      <c r="I15" s="171" t="s">
        <v>173</v>
      </c>
      <c r="J15" s="95"/>
      <c r="K15" s="95"/>
    </row>
    <row r="16" spans="1:11" s="16" customFormat="1" ht="18" customHeight="1" thickBot="1" x14ac:dyDescent="0.3">
      <c r="A16" s="95"/>
      <c r="B16" s="496"/>
      <c r="C16" s="499" t="s">
        <v>248</v>
      </c>
      <c r="D16" s="500" t="s">
        <v>9</v>
      </c>
      <c r="E16" s="501">
        <v>69.3</v>
      </c>
      <c r="F16" s="106"/>
      <c r="G16" s="172" t="s">
        <v>274</v>
      </c>
      <c r="H16" s="173"/>
      <c r="I16" s="174" t="s">
        <v>173</v>
      </c>
      <c r="J16" s="95"/>
      <c r="K16" s="95"/>
    </row>
    <row r="17" spans="1:11" s="16" customFormat="1" ht="18" customHeight="1" thickTop="1" thickBot="1" x14ac:dyDescent="0.3">
      <c r="A17" s="95"/>
      <c r="B17" s="104"/>
      <c r="C17" s="497" t="s">
        <v>1392</v>
      </c>
      <c r="D17" s="498" t="s">
        <v>1391</v>
      </c>
      <c r="E17" s="368">
        <v>69.3</v>
      </c>
      <c r="F17" s="106"/>
      <c r="G17" s="95"/>
      <c r="H17" s="95"/>
      <c r="I17" s="95"/>
      <c r="J17" s="95"/>
      <c r="K17" s="95"/>
    </row>
    <row r="18" spans="1:11" s="16" customFormat="1" ht="8.25" customHeight="1" thickTop="1" x14ac:dyDescent="0.25">
      <c r="A18" s="95"/>
      <c r="B18" s="106"/>
      <c r="C18" s="107"/>
      <c r="D18" s="106"/>
      <c r="E18" s="123"/>
      <c r="F18" s="106"/>
      <c r="G18" s="95"/>
      <c r="H18" s="95"/>
      <c r="I18" s="95"/>
      <c r="J18" s="95"/>
      <c r="K18" s="95"/>
    </row>
    <row r="19" spans="1:11" s="16" customFormat="1" ht="18" customHeight="1" thickBot="1" x14ac:dyDescent="0.3">
      <c r="A19" s="95"/>
      <c r="B19" s="98" t="s">
        <v>27</v>
      </c>
      <c r="C19" s="99"/>
      <c r="D19" s="99" t="s">
        <v>64</v>
      </c>
      <c r="E19" s="116"/>
      <c r="F19" s="106"/>
      <c r="J19" s="95"/>
      <c r="K19" s="95"/>
    </row>
    <row r="20" spans="1:11" s="16" customFormat="1" ht="18" customHeight="1" thickTop="1" x14ac:dyDescent="0.25">
      <c r="A20" s="95"/>
      <c r="B20" s="109"/>
      <c r="C20" s="110" t="s">
        <v>273</v>
      </c>
      <c r="D20" s="208" t="s">
        <v>305</v>
      </c>
      <c r="E20" s="253">
        <v>34.65</v>
      </c>
      <c r="F20" s="106"/>
      <c r="J20" s="95"/>
      <c r="K20" s="95"/>
    </row>
    <row r="21" spans="1:11" s="16" customFormat="1" ht="18" customHeight="1" x14ac:dyDescent="0.25">
      <c r="A21" s="95"/>
      <c r="B21" s="111"/>
      <c r="C21" s="314" t="s">
        <v>313</v>
      </c>
      <c r="D21" s="209" t="s">
        <v>318</v>
      </c>
      <c r="E21" s="249">
        <v>40.43</v>
      </c>
      <c r="F21" s="106"/>
      <c r="J21" s="95"/>
      <c r="K21" s="95"/>
    </row>
    <row r="22" spans="1:11" s="16" customFormat="1" ht="18" customHeight="1" x14ac:dyDescent="0.25">
      <c r="A22" s="95"/>
      <c r="B22" s="111"/>
      <c r="C22" s="112" t="s">
        <v>314</v>
      </c>
      <c r="D22" s="209" t="s">
        <v>306</v>
      </c>
      <c r="E22" s="249">
        <v>40.43</v>
      </c>
      <c r="F22" s="106"/>
      <c r="G22" s="95"/>
      <c r="H22" s="95"/>
      <c r="I22" s="95"/>
      <c r="J22" s="95"/>
      <c r="K22" s="95"/>
    </row>
    <row r="23" spans="1:11" s="16" customFormat="1" ht="18" customHeight="1" x14ac:dyDescent="0.25">
      <c r="A23" s="95"/>
      <c r="B23" s="111"/>
      <c r="C23" s="112" t="s">
        <v>315</v>
      </c>
      <c r="D23" s="209" t="s">
        <v>319</v>
      </c>
      <c r="E23" s="249">
        <v>40.43</v>
      </c>
      <c r="F23" s="106"/>
      <c r="G23" s="95"/>
      <c r="H23" s="95"/>
      <c r="I23" s="95"/>
      <c r="J23" s="95"/>
      <c r="K23" s="95"/>
    </row>
    <row r="24" spans="1:11" s="16" customFormat="1" ht="17.25" customHeight="1" thickBot="1" x14ac:dyDescent="0.3">
      <c r="A24" s="95"/>
      <c r="B24" s="315"/>
      <c r="C24" s="316" t="s">
        <v>331</v>
      </c>
      <c r="D24" s="317" t="s">
        <v>320</v>
      </c>
      <c r="E24" s="318">
        <v>40.43</v>
      </c>
      <c r="F24" s="106"/>
      <c r="G24" s="95"/>
      <c r="H24" s="95"/>
      <c r="I24" s="95"/>
      <c r="J24" s="95"/>
      <c r="K24" s="95"/>
    </row>
    <row r="25" spans="1:11" s="16" customFormat="1" ht="10.5" customHeight="1" thickTop="1" x14ac:dyDescent="0.25">
      <c r="A25" s="95"/>
      <c r="B25" s="106"/>
      <c r="C25" s="107"/>
      <c r="D25" s="106"/>
      <c r="E25" s="123"/>
      <c r="F25" s="106"/>
      <c r="G25" s="95"/>
      <c r="H25" s="95"/>
      <c r="I25" s="95"/>
      <c r="J25" s="95"/>
      <c r="K25" s="95"/>
    </row>
    <row r="26" spans="1:11" s="16" customFormat="1" ht="18" customHeight="1" thickBot="1" x14ac:dyDescent="0.3">
      <c r="A26" s="95"/>
      <c r="B26" s="98" t="s">
        <v>28</v>
      </c>
      <c r="C26" s="99"/>
      <c r="D26" s="99" t="s">
        <v>64</v>
      </c>
      <c r="E26" s="116"/>
      <c r="F26" s="106"/>
      <c r="G26" s="95"/>
      <c r="H26" s="95"/>
      <c r="I26" s="95"/>
      <c r="J26" s="95"/>
      <c r="K26" s="95"/>
    </row>
    <row r="27" spans="1:11" s="16" customFormat="1" ht="18" customHeight="1" thickTop="1" x14ac:dyDescent="0.25">
      <c r="A27" s="95"/>
      <c r="B27" s="109"/>
      <c r="C27" s="197" t="s">
        <v>273</v>
      </c>
      <c r="D27" s="210" t="s">
        <v>307</v>
      </c>
      <c r="E27" s="251">
        <v>17.329999999999998</v>
      </c>
      <c r="F27" s="106"/>
      <c r="G27" s="95"/>
      <c r="H27" s="95"/>
      <c r="I27" s="95"/>
      <c r="J27" s="95"/>
      <c r="K27" s="95"/>
    </row>
    <row r="28" spans="1:11" s="16" customFormat="1" ht="18" customHeight="1" x14ac:dyDescent="0.25">
      <c r="A28" s="95"/>
      <c r="B28" s="111"/>
      <c r="C28" s="112" t="s">
        <v>313</v>
      </c>
      <c r="D28" s="211" t="s">
        <v>321</v>
      </c>
      <c r="E28" s="252">
        <v>0</v>
      </c>
      <c r="F28" s="106"/>
      <c r="G28" s="95"/>
      <c r="H28" s="95"/>
      <c r="I28" s="95"/>
      <c r="J28" s="95"/>
      <c r="K28" s="95"/>
    </row>
    <row r="29" spans="1:11" s="16" customFormat="1" ht="18" customHeight="1" x14ac:dyDescent="0.25">
      <c r="A29" s="95"/>
      <c r="B29" s="111"/>
      <c r="C29" s="112" t="s">
        <v>314</v>
      </c>
      <c r="D29" s="211" t="s">
        <v>308</v>
      </c>
      <c r="E29" s="252">
        <v>0</v>
      </c>
      <c r="F29" s="106"/>
      <c r="G29" s="95"/>
      <c r="H29" s="95"/>
      <c r="I29" s="95"/>
      <c r="J29" s="95"/>
      <c r="K29" s="95"/>
    </row>
    <row r="30" spans="1:11" s="16" customFormat="1" ht="18" customHeight="1" x14ac:dyDescent="0.25">
      <c r="A30" s="95"/>
      <c r="B30" s="111"/>
      <c r="C30" s="112" t="s">
        <v>315</v>
      </c>
      <c r="D30" s="211" t="s">
        <v>322</v>
      </c>
      <c r="E30" s="252">
        <v>0</v>
      </c>
      <c r="F30" s="106"/>
      <c r="G30" s="95"/>
      <c r="H30" s="95"/>
      <c r="I30" s="95"/>
      <c r="J30" s="95"/>
      <c r="K30" s="95"/>
    </row>
    <row r="31" spans="1:11" s="16" customFormat="1" ht="18" customHeight="1" thickBot="1" x14ac:dyDescent="0.3">
      <c r="A31" s="95"/>
      <c r="B31" s="315"/>
      <c r="C31" s="319" t="s">
        <v>331</v>
      </c>
      <c r="D31" s="317" t="s">
        <v>323</v>
      </c>
      <c r="E31" s="320">
        <v>0</v>
      </c>
      <c r="F31" s="106"/>
      <c r="G31" s="95"/>
      <c r="H31" s="95"/>
      <c r="I31" s="95"/>
      <c r="J31" s="95"/>
      <c r="K31" s="95"/>
    </row>
    <row r="32" spans="1:11" s="16" customFormat="1" ht="10.5" customHeight="1" thickTop="1" x14ac:dyDescent="0.25">
      <c r="A32" s="95"/>
      <c r="B32" s="106"/>
      <c r="C32" s="107"/>
      <c r="D32" s="106"/>
      <c r="E32" s="123"/>
      <c r="F32" s="106"/>
      <c r="G32" s="95"/>
      <c r="H32" s="95"/>
      <c r="I32" s="95"/>
      <c r="J32" s="95"/>
      <c r="K32" s="95"/>
    </row>
    <row r="33" spans="1:11" s="16" customFormat="1" ht="18" customHeight="1" thickBot="1" x14ac:dyDescent="0.3">
      <c r="A33" s="95"/>
      <c r="B33" s="98" t="s">
        <v>309</v>
      </c>
      <c r="C33" s="99"/>
      <c r="D33" s="196" t="s">
        <v>310</v>
      </c>
      <c r="E33" s="116"/>
      <c r="F33" s="106"/>
      <c r="G33" s="95"/>
      <c r="H33" s="95"/>
      <c r="I33" s="95"/>
      <c r="J33" s="95"/>
      <c r="K33" s="95"/>
    </row>
    <row r="34" spans="1:11" s="16" customFormat="1" ht="18" customHeight="1" thickTop="1" x14ac:dyDescent="0.25">
      <c r="A34" s="95"/>
      <c r="B34" s="164"/>
      <c r="C34" s="165"/>
      <c r="D34" s="195" t="s">
        <v>31</v>
      </c>
      <c r="E34" s="248">
        <v>17.329999999999998</v>
      </c>
      <c r="F34" s="106"/>
      <c r="G34" s="95"/>
      <c r="H34" s="95"/>
      <c r="I34" s="95"/>
      <c r="J34" s="95"/>
      <c r="K34" s="95"/>
    </row>
    <row r="35" spans="1:11" s="16" customFormat="1" ht="18" customHeight="1" x14ac:dyDescent="0.25">
      <c r="A35" s="95"/>
      <c r="B35" s="111"/>
      <c r="C35" s="112"/>
      <c r="D35" s="175" t="s">
        <v>222</v>
      </c>
      <c r="E35" s="249">
        <v>3.47</v>
      </c>
      <c r="F35" s="106"/>
      <c r="G35" s="95"/>
      <c r="H35" s="95"/>
      <c r="I35" s="95"/>
      <c r="J35" s="95"/>
      <c r="K35" s="95"/>
    </row>
    <row r="36" spans="1:11" s="16" customFormat="1" ht="18" hidden="1" customHeight="1" x14ac:dyDescent="0.25">
      <c r="A36" s="95"/>
      <c r="B36" s="111"/>
      <c r="C36" s="112"/>
      <c r="D36" s="183" t="s">
        <v>296</v>
      </c>
      <c r="E36" s="249">
        <v>0</v>
      </c>
      <c r="F36" s="106"/>
      <c r="G36" s="95"/>
      <c r="H36" s="95"/>
      <c r="I36" s="95"/>
      <c r="J36" s="95"/>
      <c r="K36" s="95"/>
    </row>
    <row r="37" spans="1:11" s="16" customFormat="1" x14ac:dyDescent="0.25">
      <c r="A37" s="95"/>
      <c r="B37" s="111"/>
      <c r="C37" s="112"/>
      <c r="D37" s="175" t="s">
        <v>50</v>
      </c>
      <c r="E37" s="254">
        <v>0</v>
      </c>
      <c r="F37" s="95"/>
      <c r="G37" s="95"/>
      <c r="H37" s="95"/>
      <c r="I37" s="95"/>
      <c r="J37" s="95"/>
      <c r="K37" s="95"/>
    </row>
    <row r="38" spans="1:11" x14ac:dyDescent="0.25">
      <c r="A38" s="95"/>
      <c r="B38" s="111"/>
      <c r="C38" s="112"/>
      <c r="D38" s="175" t="s">
        <v>7</v>
      </c>
      <c r="E38" s="249">
        <v>0</v>
      </c>
      <c r="F38" s="95"/>
      <c r="G38" s="95"/>
      <c r="H38" s="95"/>
      <c r="I38" s="95"/>
      <c r="J38" s="95"/>
      <c r="K38" s="95"/>
    </row>
    <row r="39" spans="1:11" ht="15.75" thickBot="1" x14ac:dyDescent="0.3">
      <c r="A39" s="95"/>
      <c r="B39" s="113"/>
      <c r="C39" s="114"/>
      <c r="D39" s="176" t="s">
        <v>174</v>
      </c>
      <c r="E39" s="250">
        <v>23.1</v>
      </c>
      <c r="F39" s="95"/>
      <c r="G39" s="95"/>
      <c r="H39" s="95"/>
      <c r="I39" s="95"/>
      <c r="J39" s="95"/>
      <c r="K39" s="95"/>
    </row>
    <row r="40" spans="1:11" ht="15.75" thickTop="1" x14ac:dyDescent="0.25">
      <c r="A40" s="16"/>
      <c r="B40" s="95"/>
      <c r="C40" s="95"/>
      <c r="D40" s="95"/>
      <c r="E40" s="16"/>
      <c r="F40" s="16"/>
      <c r="G40" s="16"/>
      <c r="H40" s="16"/>
      <c r="I40" s="16"/>
      <c r="J40" s="16"/>
      <c r="K40" s="16"/>
    </row>
    <row r="41" spans="1:11" hidden="1" x14ac:dyDescent="0.25">
      <c r="A41" s="16"/>
      <c r="B41" s="16"/>
      <c r="C41" s="16"/>
      <c r="D41" s="16"/>
      <c r="E41" s="16"/>
      <c r="F41" s="16"/>
      <c r="G41" s="16"/>
      <c r="H41" s="16"/>
      <c r="I41" s="16"/>
      <c r="J41" s="16"/>
      <c r="K41" s="16"/>
    </row>
    <row r="42" spans="1:11" hidden="1" x14ac:dyDescent="0.25">
      <c r="A42" s="16"/>
      <c r="B42" s="16"/>
      <c r="C42" s="16"/>
      <c r="D42" s="16"/>
      <c r="E42" s="16"/>
      <c r="F42" s="16"/>
      <c r="G42" s="16"/>
      <c r="H42" s="16"/>
      <c r="I42" s="16"/>
      <c r="J42" s="16"/>
      <c r="K42" s="16"/>
    </row>
    <row r="43" spans="1:11" hidden="1" x14ac:dyDescent="0.25">
      <c r="A43" s="16"/>
      <c r="B43" s="16"/>
      <c r="C43" s="16"/>
      <c r="D43" s="16"/>
      <c r="E43" s="16"/>
      <c r="F43" s="16"/>
      <c r="G43" s="16"/>
      <c r="H43" s="16"/>
      <c r="I43" s="16"/>
      <c r="J43" s="16"/>
      <c r="K43" s="16"/>
    </row>
  </sheetData>
  <sheetProtection password="C851" sheet="1" objects="1" scenarios="1" selectLockedCells="1"/>
  <dataConsolidate/>
  <mergeCells count="2">
    <mergeCell ref="G7:H9"/>
    <mergeCell ref="I7:I9"/>
  </mergeCells>
  <phoneticPr fontId="26" type="noConversion"/>
  <dataValidations count="1">
    <dataValidation type="list" allowBlank="1" showInputMessage="1" showErrorMessage="1" sqref="I14:I16 I7">
      <formula1>"Yes, No"</formula1>
    </dataValidation>
  </dataValidations>
  <pageMargins left="0.25" right="0.25" top="1" bottom="1" header="0.5" footer="0.5"/>
  <pageSetup orientation="portrait" verticalDpi="1200" r:id="rId1"/>
  <headerFooter alignWithMargins="0"/>
  <drawing r:id="rId2"/>
  <legacyDrawing r:id="rId3"/>
  <controls>
    <mc:AlternateContent xmlns:mc="http://schemas.openxmlformats.org/markup-compatibility/2006">
      <mc:Choice Requires="x14">
        <control shapeId="11265" r:id="rId4" name="cmdImport">
          <controlPr defaultSize="0" autoLine="0" r:id="rId5">
            <anchor moveWithCells="1">
              <from>
                <xdr:col>6</xdr:col>
                <xdr:colOff>247650</xdr:colOff>
                <xdr:row>23</xdr:row>
                <xdr:rowOff>38100</xdr:rowOff>
              </from>
              <to>
                <xdr:col>8</xdr:col>
                <xdr:colOff>371475</xdr:colOff>
                <xdr:row>26</xdr:row>
                <xdr:rowOff>28575</xdr:rowOff>
              </to>
            </anchor>
          </controlPr>
        </control>
      </mc:Choice>
      <mc:Fallback>
        <control shapeId="11265" r:id="rId4" name="cmdImport"/>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icing">
    <pageSetUpPr fitToPage="1"/>
  </sheetPr>
  <dimension ref="A1:AN1236"/>
  <sheetViews>
    <sheetView showGridLines="0" showRowColHeaders="0" zoomScale="85" zoomScaleNormal="85" zoomScaleSheetLayoutView="80" workbookViewId="0">
      <pane xSplit="8" ySplit="5" topLeftCell="I6" activePane="bottomRight" state="frozen"/>
      <selection pane="topRight" activeCell="I1" sqref="I1"/>
      <selection pane="bottomLeft" activeCell="A6" sqref="A6"/>
      <selection pane="bottomRight" activeCell="Y6" sqref="Y6"/>
    </sheetView>
  </sheetViews>
  <sheetFormatPr defaultColWidth="0" defaultRowHeight="15" zeroHeight="1" x14ac:dyDescent="0.25"/>
  <cols>
    <col min="1" max="1" width="2" style="259" hidden="1" customWidth="1"/>
    <col min="2" max="2" width="20.42578125" style="259" bestFit="1" customWidth="1"/>
    <col min="3" max="3" width="12.28515625" style="259" bestFit="1" customWidth="1"/>
    <col min="4" max="4" width="9.140625" style="259" hidden="1" customWidth="1"/>
    <col min="5" max="5" width="9.42578125" style="259" hidden="1" customWidth="1"/>
    <col min="6" max="6" width="14.42578125" style="259" hidden="1" customWidth="1"/>
    <col min="7" max="7" width="16.85546875" style="259" bestFit="1" customWidth="1"/>
    <col min="8" max="8" width="12.28515625" style="260" customWidth="1"/>
    <col min="9" max="9" width="38.7109375" style="259" bestFit="1" customWidth="1"/>
    <col min="10" max="10" width="7.85546875" style="261" hidden="1"/>
    <col min="11" max="11" width="8.5703125" style="261" hidden="1"/>
    <col min="12" max="12" width="9.42578125" style="261" hidden="1"/>
    <col min="13" max="13" width="8.5703125" style="261" hidden="1"/>
    <col min="14" max="14" width="7.85546875" style="262" hidden="1"/>
    <col min="15" max="15" width="7.5703125" style="261" hidden="1"/>
    <col min="16" max="16" width="7.7109375" style="261" hidden="1"/>
    <col min="17" max="17" width="7.7109375" style="378" hidden="1"/>
    <col min="18" max="18" width="10.42578125" style="261" hidden="1"/>
    <col min="19" max="19" width="10.7109375" style="261" hidden="1"/>
    <col min="20" max="20" width="12.85546875" style="261" hidden="1"/>
    <col min="21" max="21" width="13" style="261" hidden="1"/>
    <col min="22" max="22" width="12.140625" style="262" hidden="1"/>
    <col min="23" max="23" width="19" style="261" hidden="1"/>
    <col min="24" max="24" width="2" style="261" hidden="1"/>
    <col min="25" max="25" width="14" style="261" hidden="1"/>
    <col min="26" max="26" width="11.42578125" style="520" customWidth="1"/>
    <col min="27" max="27" width="15.140625" style="353" customWidth="1"/>
    <col min="28" max="28" width="15.140625" style="522" customWidth="1"/>
    <col min="29" max="29" width="15.140625" style="353" customWidth="1"/>
    <col min="30" max="30" width="15.140625" style="522" customWidth="1"/>
    <col min="31" max="34" width="12.7109375" style="345" hidden="1" customWidth="1"/>
    <col min="35" max="36" width="12.7109375" style="363" hidden="1" customWidth="1"/>
    <col min="37" max="39" width="8.7109375" style="345" hidden="1" customWidth="1"/>
    <col min="40" max="40" width="19" hidden="1" customWidth="1"/>
    <col min="41" max="16384" width="9.140625" hidden="1"/>
  </cols>
  <sheetData>
    <row r="1" spans="1:40" hidden="1" x14ac:dyDescent="0.25"/>
    <row r="2" spans="1:40" hidden="1" x14ac:dyDescent="0.25">
      <c r="A2" s="255">
        <v>1</v>
      </c>
      <c r="B2" s="255">
        <v>2</v>
      </c>
      <c r="C2" s="255">
        <v>3</v>
      </c>
      <c r="D2" s="255">
        <v>4</v>
      </c>
      <c r="E2" s="255">
        <v>5</v>
      </c>
      <c r="F2" s="255">
        <v>6</v>
      </c>
      <c r="G2" s="255">
        <v>7</v>
      </c>
      <c r="H2" s="255">
        <v>8</v>
      </c>
      <c r="I2" s="255">
        <v>9</v>
      </c>
      <c r="J2" s="255">
        <v>10</v>
      </c>
      <c r="K2" s="255">
        <v>11</v>
      </c>
      <c r="L2" s="255">
        <v>12</v>
      </c>
      <c r="M2" s="255">
        <v>13</v>
      </c>
      <c r="N2" s="255">
        <v>14</v>
      </c>
      <c r="O2" s="255">
        <v>15</v>
      </c>
      <c r="P2" s="255">
        <v>16</v>
      </c>
      <c r="Q2" s="255">
        <v>17</v>
      </c>
      <c r="R2" s="255">
        <v>18</v>
      </c>
      <c r="S2" s="255">
        <v>19</v>
      </c>
      <c r="T2" s="255">
        <v>20</v>
      </c>
      <c r="U2" s="255">
        <v>21</v>
      </c>
      <c r="V2" s="255">
        <v>22</v>
      </c>
      <c r="W2" s="255">
        <v>23</v>
      </c>
      <c r="X2" s="255">
        <v>24</v>
      </c>
      <c r="Y2" s="255">
        <v>25</v>
      </c>
      <c r="Z2" s="506">
        <v>26</v>
      </c>
      <c r="AA2" s="506">
        <v>27</v>
      </c>
      <c r="AB2" s="521">
        <v>28</v>
      </c>
      <c r="AC2" s="506">
        <v>29</v>
      </c>
      <c r="AD2" s="521">
        <v>30</v>
      </c>
      <c r="AE2" s="255">
        <v>31</v>
      </c>
      <c r="AF2" s="255">
        <v>32</v>
      </c>
      <c r="AG2" s="255">
        <v>33</v>
      </c>
      <c r="AH2" s="255">
        <v>34</v>
      </c>
      <c r="AI2" s="255">
        <v>35</v>
      </c>
      <c r="AJ2" s="255">
        <v>36</v>
      </c>
      <c r="AK2" s="255">
        <v>37</v>
      </c>
      <c r="AL2" s="255">
        <v>38</v>
      </c>
      <c r="AM2" s="255">
        <v>39</v>
      </c>
    </row>
    <row r="3" spans="1:40" ht="15" hidden="1" customHeight="1" x14ac:dyDescent="0.25">
      <c r="A3" s="255"/>
      <c r="B3" s="255"/>
      <c r="C3" s="255"/>
      <c r="D3" s="255"/>
      <c r="E3" s="255"/>
      <c r="F3" s="255"/>
      <c r="G3" s="255"/>
      <c r="H3" s="258"/>
      <c r="I3" s="345"/>
      <c r="J3" s="345"/>
      <c r="K3" s="345"/>
      <c r="L3" s="345"/>
      <c r="M3" s="345"/>
      <c r="N3" s="345"/>
      <c r="O3" s="345"/>
      <c r="P3" s="345"/>
      <c r="Q3" s="371"/>
      <c r="R3" s="345"/>
      <c r="S3" s="256"/>
      <c r="T3" s="256"/>
      <c r="U3" s="256"/>
      <c r="V3" s="257"/>
      <c r="W3" s="256"/>
      <c r="X3" s="256"/>
      <c r="Y3" s="256"/>
      <c r="Z3" s="507"/>
    </row>
    <row r="4" spans="1:40" ht="45" hidden="1" customHeight="1" x14ac:dyDescent="0.25">
      <c r="A4" s="382"/>
      <c r="B4" s="382"/>
      <c r="C4" s="382"/>
      <c r="D4" s="382"/>
      <c r="E4" s="382"/>
      <c r="F4" s="382"/>
      <c r="G4" s="382"/>
      <c r="H4" s="382"/>
      <c r="I4" s="382"/>
      <c r="J4" s="670" t="s">
        <v>342</v>
      </c>
      <c r="K4" s="670"/>
      <c r="L4" s="670"/>
      <c r="M4" s="670"/>
      <c r="N4" s="670" t="s">
        <v>343</v>
      </c>
      <c r="O4" s="670"/>
      <c r="P4" s="670"/>
      <c r="Q4" s="492"/>
      <c r="R4" s="377" t="s">
        <v>27</v>
      </c>
      <c r="S4" s="377" t="s">
        <v>28</v>
      </c>
      <c r="T4" s="377" t="s">
        <v>31</v>
      </c>
      <c r="U4" s="382"/>
      <c r="V4" s="382"/>
      <c r="W4" s="382"/>
      <c r="X4" s="382"/>
      <c r="Y4" s="382"/>
      <c r="Z4" s="508"/>
      <c r="AA4" s="509"/>
      <c r="AB4" s="523"/>
      <c r="AC4" s="509"/>
      <c r="AD4" s="523"/>
      <c r="AE4" s="670" t="s">
        <v>334</v>
      </c>
      <c r="AF4" s="670"/>
      <c r="AG4" s="670"/>
      <c r="AH4" s="670"/>
      <c r="AI4" s="670"/>
      <c r="AJ4" s="670"/>
      <c r="AK4" s="670"/>
      <c r="AL4" s="670"/>
      <c r="AM4" s="670"/>
    </row>
    <row r="5" spans="1:40" ht="30" x14ac:dyDescent="0.25">
      <c r="A5" s="376"/>
      <c r="B5" s="379" t="s">
        <v>389</v>
      </c>
      <c r="C5" s="379" t="s">
        <v>344</v>
      </c>
      <c r="D5" s="379" t="s">
        <v>345</v>
      </c>
      <c r="E5" s="379" t="s">
        <v>346</v>
      </c>
      <c r="F5" s="379" t="s">
        <v>347</v>
      </c>
      <c r="G5" s="379" t="s">
        <v>25</v>
      </c>
      <c r="H5" s="379" t="s">
        <v>249</v>
      </c>
      <c r="I5" s="379" t="s">
        <v>348</v>
      </c>
      <c r="J5" s="379" t="s">
        <v>546</v>
      </c>
      <c r="K5" s="379" t="s">
        <v>553</v>
      </c>
      <c r="L5" s="379" t="s">
        <v>560</v>
      </c>
      <c r="M5" s="379" t="s">
        <v>567</v>
      </c>
      <c r="N5" s="379" t="s">
        <v>1218</v>
      </c>
      <c r="O5" s="379" t="s">
        <v>1219</v>
      </c>
      <c r="P5" s="379" t="s">
        <v>1220</v>
      </c>
      <c r="Q5" s="379" t="s">
        <v>1393</v>
      </c>
      <c r="R5" s="379" t="s">
        <v>243</v>
      </c>
      <c r="S5" s="379" t="s">
        <v>242</v>
      </c>
      <c r="T5" s="379" t="s">
        <v>31</v>
      </c>
      <c r="U5" s="379" t="s">
        <v>369</v>
      </c>
      <c r="V5" s="379" t="s">
        <v>297</v>
      </c>
      <c r="W5" s="379" t="s">
        <v>349</v>
      </c>
      <c r="X5" s="380"/>
      <c r="Y5" s="379" t="s">
        <v>350</v>
      </c>
      <c r="Z5" s="510" t="s">
        <v>226</v>
      </c>
      <c r="AA5" s="511" t="s">
        <v>981</v>
      </c>
      <c r="AB5" s="524" t="s">
        <v>979</v>
      </c>
      <c r="AC5" s="511" t="s">
        <v>402</v>
      </c>
      <c r="AD5" s="524" t="s">
        <v>980</v>
      </c>
      <c r="AE5" s="377" t="s">
        <v>335</v>
      </c>
      <c r="AF5" s="377" t="s">
        <v>336</v>
      </c>
      <c r="AG5" s="377" t="s">
        <v>337</v>
      </c>
      <c r="AH5" s="377" t="s">
        <v>338</v>
      </c>
      <c r="AI5" s="377" t="s">
        <v>1221</v>
      </c>
      <c r="AJ5" s="377" t="s">
        <v>1222</v>
      </c>
      <c r="AK5" s="377" t="s">
        <v>339</v>
      </c>
      <c r="AL5" s="377" t="s">
        <v>340</v>
      </c>
      <c r="AM5" s="377" t="s">
        <v>341</v>
      </c>
    </row>
    <row r="6" spans="1:40" x14ac:dyDescent="0.25">
      <c r="A6" s="372"/>
      <c r="B6" s="371" t="s">
        <v>404</v>
      </c>
      <c r="C6" s="371" t="s">
        <v>0</v>
      </c>
      <c r="D6" s="371">
        <v>1</v>
      </c>
      <c r="E6" s="371">
        <v>400</v>
      </c>
      <c r="F6" s="371" t="s">
        <v>405</v>
      </c>
      <c r="G6" s="334" t="s">
        <v>224</v>
      </c>
      <c r="H6" s="371" t="s">
        <v>406</v>
      </c>
      <c r="I6" s="371" t="s">
        <v>250</v>
      </c>
      <c r="J6" s="371" t="s">
        <v>26</v>
      </c>
      <c r="K6" s="371" t="s">
        <v>268</v>
      </c>
      <c r="L6" s="371" t="s">
        <v>269</v>
      </c>
      <c r="M6" s="371" t="s">
        <v>30</v>
      </c>
      <c r="N6" s="371" t="s">
        <v>246</v>
      </c>
      <c r="O6" s="371" t="s">
        <v>8</v>
      </c>
      <c r="P6" s="371" t="s">
        <v>9</v>
      </c>
      <c r="Q6" s="371" t="s">
        <v>30</v>
      </c>
      <c r="R6" s="371" t="s">
        <v>30</v>
      </c>
      <c r="S6" s="371" t="s">
        <v>30</v>
      </c>
      <c r="T6" s="371">
        <v>99</v>
      </c>
      <c r="U6" s="371" t="s">
        <v>30</v>
      </c>
      <c r="V6" s="371"/>
      <c r="W6" s="371" t="s">
        <v>30</v>
      </c>
      <c r="X6" s="371"/>
      <c r="Y6" s="373">
        <f t="shared" ref="Y6:Y69" si="0">$Z6-IF($AE6="X",rngO_BP_cost,0)-IF($AF6="X",rngO_BL_cost,0)-IF($AG6="X",rngO_WL_cost,0)-IF($AH6="X",rngO_M_cost,0)-IF($AI6="X",rngO_MM_cost,0)-IF($AJ6="X",rngO_DM_cost,0)-IF($AK6="X",rngO_LE_cost,0)-IF($AL6="X",rngO_FE_cost,0)-IF($AM6="X",rngO_SC_cost,0)</f>
        <v>198.66</v>
      </c>
      <c r="Z6" s="381">
        <v>198.66</v>
      </c>
      <c r="AA6" s="371">
        <v>44.98</v>
      </c>
      <c r="AB6" s="525">
        <f>AA6/Z6</f>
        <v>0.2264169938588543</v>
      </c>
      <c r="AC6" s="512">
        <f>AA6*0.9</f>
        <v>40.481999999999999</v>
      </c>
      <c r="AD6" s="525">
        <f>AC6/Z6</f>
        <v>0.20377529447296888</v>
      </c>
      <c r="AE6" s="371"/>
      <c r="AF6" s="371"/>
      <c r="AG6" s="371"/>
      <c r="AH6" s="371"/>
      <c r="AI6" s="371"/>
      <c r="AJ6" s="371"/>
      <c r="AK6" s="371" t="s">
        <v>30</v>
      </c>
      <c r="AL6" s="371"/>
      <c r="AM6" s="371"/>
      <c r="AN6" s="503"/>
    </row>
    <row r="7" spans="1:40" x14ac:dyDescent="0.25">
      <c r="A7" s="372"/>
      <c r="B7" s="371" t="s">
        <v>404</v>
      </c>
      <c r="C7" s="371" t="s">
        <v>0</v>
      </c>
      <c r="D7" s="371">
        <v>1</v>
      </c>
      <c r="E7" s="371">
        <v>400</v>
      </c>
      <c r="F7" s="371" t="s">
        <v>405</v>
      </c>
      <c r="G7" s="335" t="s">
        <v>225</v>
      </c>
      <c r="H7" s="371" t="s">
        <v>407</v>
      </c>
      <c r="I7" s="371" t="s">
        <v>250</v>
      </c>
      <c r="J7" s="371" t="s">
        <v>268</v>
      </c>
      <c r="K7" s="371" t="s">
        <v>269</v>
      </c>
      <c r="L7" s="371" t="s">
        <v>30</v>
      </c>
      <c r="M7" s="371" t="s">
        <v>30</v>
      </c>
      <c r="N7" s="371" t="s">
        <v>8</v>
      </c>
      <c r="O7" s="371" t="s">
        <v>9</v>
      </c>
      <c r="P7" s="371" t="s">
        <v>30</v>
      </c>
      <c r="Q7" s="371" t="s">
        <v>30</v>
      </c>
      <c r="R7" s="371" t="s">
        <v>30</v>
      </c>
      <c r="S7" s="371" t="s">
        <v>30</v>
      </c>
      <c r="T7" s="371">
        <v>99</v>
      </c>
      <c r="U7" s="371" t="s">
        <v>30</v>
      </c>
      <c r="V7" s="371"/>
      <c r="W7" s="371" t="s">
        <v>30</v>
      </c>
      <c r="X7" s="371"/>
      <c r="Y7" s="373">
        <f t="shared" si="0"/>
        <v>179.03</v>
      </c>
      <c r="Z7" s="381">
        <v>248.33</v>
      </c>
      <c r="AA7" s="371">
        <v>59.7</v>
      </c>
      <c r="AB7" s="525">
        <f t="shared" ref="AB7:AB70" si="1">AA7/Z7</f>
        <v>0.24040591148874482</v>
      </c>
      <c r="AC7" s="512">
        <f t="shared" ref="AC7:AC70" si="2">AA7*0.9</f>
        <v>53.730000000000004</v>
      </c>
      <c r="AD7" s="525">
        <f t="shared" ref="AD7:AD70" si="3">AC7/Z7</f>
        <v>0.21636532033987033</v>
      </c>
      <c r="AE7" s="371"/>
      <c r="AF7" s="371" t="s">
        <v>30</v>
      </c>
      <c r="AG7" s="371"/>
      <c r="AH7" s="371"/>
      <c r="AI7" s="371"/>
      <c r="AJ7" s="371"/>
      <c r="AK7" s="371"/>
      <c r="AL7" s="371" t="s">
        <v>30</v>
      </c>
      <c r="AM7" s="371"/>
      <c r="AN7" s="503"/>
    </row>
    <row r="8" spans="1:40" x14ac:dyDescent="0.25">
      <c r="A8" s="372"/>
      <c r="B8" s="371" t="s">
        <v>404</v>
      </c>
      <c r="C8" s="371" t="s">
        <v>0</v>
      </c>
      <c r="D8" s="371">
        <v>1</v>
      </c>
      <c r="E8" s="371">
        <v>400</v>
      </c>
      <c r="F8" s="371" t="s">
        <v>405</v>
      </c>
      <c r="G8" s="231" t="s">
        <v>313</v>
      </c>
      <c r="H8" s="371" t="s">
        <v>409</v>
      </c>
      <c r="I8" s="371" t="s">
        <v>250</v>
      </c>
      <c r="J8" s="371" t="s">
        <v>268</v>
      </c>
      <c r="K8" s="371" t="s">
        <v>269</v>
      </c>
      <c r="L8" s="371" t="s">
        <v>267</v>
      </c>
      <c r="M8" s="371" t="s">
        <v>30</v>
      </c>
      <c r="N8" s="371" t="s">
        <v>8</v>
      </c>
      <c r="O8" s="371" t="s">
        <v>9</v>
      </c>
      <c r="P8" s="371" t="s">
        <v>30</v>
      </c>
      <c r="Q8" s="371" t="s">
        <v>30</v>
      </c>
      <c r="R8" s="371" t="s">
        <v>30</v>
      </c>
      <c r="S8" s="371" t="s">
        <v>30</v>
      </c>
      <c r="T8" s="371">
        <v>99</v>
      </c>
      <c r="U8" s="371" t="s">
        <v>30</v>
      </c>
      <c r="V8" s="371"/>
      <c r="W8" s="371" t="s">
        <v>30</v>
      </c>
      <c r="X8" s="371"/>
      <c r="Y8" s="373">
        <f t="shared" si="0"/>
        <v>241.11000000000004</v>
      </c>
      <c r="Z8" s="381">
        <v>310.41000000000003</v>
      </c>
      <c r="AA8" s="371">
        <v>74.7</v>
      </c>
      <c r="AB8" s="525">
        <f t="shared" si="1"/>
        <v>0.24064946361264133</v>
      </c>
      <c r="AC8" s="512">
        <f t="shared" si="2"/>
        <v>67.23</v>
      </c>
      <c r="AD8" s="525">
        <f t="shared" si="3"/>
        <v>0.2165845172513772</v>
      </c>
      <c r="AE8" s="371" t="s">
        <v>30</v>
      </c>
      <c r="AF8" s="371"/>
      <c r="AG8" s="371"/>
      <c r="AH8" s="371" t="s">
        <v>30</v>
      </c>
      <c r="AI8" s="371"/>
      <c r="AJ8" s="371"/>
      <c r="AK8" s="371"/>
      <c r="AL8" s="371" t="s">
        <v>30</v>
      </c>
      <c r="AM8" s="371"/>
      <c r="AN8" s="503"/>
    </row>
    <row r="9" spans="1:40" x14ac:dyDescent="0.25">
      <c r="A9" s="372"/>
      <c r="B9" s="371" t="s">
        <v>404</v>
      </c>
      <c r="C9" s="371" t="s">
        <v>0</v>
      </c>
      <c r="D9" s="371">
        <v>1</v>
      </c>
      <c r="E9" s="371">
        <v>400</v>
      </c>
      <c r="F9" s="371" t="s">
        <v>405</v>
      </c>
      <c r="G9" s="274" t="s">
        <v>314</v>
      </c>
      <c r="H9" s="371" t="s">
        <v>410</v>
      </c>
      <c r="I9" s="371" t="s">
        <v>250</v>
      </c>
      <c r="J9" s="371" t="s">
        <v>267</v>
      </c>
      <c r="K9" s="371" t="s">
        <v>1224</v>
      </c>
      <c r="L9" s="371" t="s">
        <v>30</v>
      </c>
      <c r="M9" s="371" t="s">
        <v>30</v>
      </c>
      <c r="N9" s="371" t="s">
        <v>8</v>
      </c>
      <c r="O9" s="371" t="s">
        <v>9</v>
      </c>
      <c r="P9" s="371" t="s">
        <v>30</v>
      </c>
      <c r="Q9" s="371" t="s">
        <v>30</v>
      </c>
      <c r="R9" s="371" t="s">
        <v>30</v>
      </c>
      <c r="S9" s="371" t="s">
        <v>30</v>
      </c>
      <c r="T9" s="371">
        <v>99</v>
      </c>
      <c r="U9" s="371" t="s">
        <v>30</v>
      </c>
      <c r="V9" s="371"/>
      <c r="W9" s="371" t="s">
        <v>30</v>
      </c>
      <c r="X9" s="371"/>
      <c r="Y9" s="373">
        <f t="shared" si="0"/>
        <v>241.11000000000004</v>
      </c>
      <c r="Z9" s="381">
        <v>310.41000000000003</v>
      </c>
      <c r="AA9" s="371">
        <v>74.7</v>
      </c>
      <c r="AB9" s="525">
        <f t="shared" si="1"/>
        <v>0.24064946361264133</v>
      </c>
      <c r="AC9" s="512">
        <f t="shared" si="2"/>
        <v>67.23</v>
      </c>
      <c r="AD9" s="525">
        <f t="shared" si="3"/>
        <v>0.2165845172513772</v>
      </c>
      <c r="AE9" s="371"/>
      <c r="AF9" s="371"/>
      <c r="AG9" s="371"/>
      <c r="AH9" s="371" t="s">
        <v>30</v>
      </c>
      <c r="AI9" s="371"/>
      <c r="AJ9" s="371"/>
      <c r="AK9" s="371"/>
      <c r="AL9" s="371" t="s">
        <v>30</v>
      </c>
      <c r="AM9" s="371"/>
      <c r="AN9" s="503"/>
    </row>
    <row r="10" spans="1:40" x14ac:dyDescent="0.25">
      <c r="A10" s="372"/>
      <c r="B10" s="371" t="s">
        <v>404</v>
      </c>
      <c r="C10" s="371" t="s">
        <v>0</v>
      </c>
      <c r="D10" s="371">
        <v>1</v>
      </c>
      <c r="E10" s="371">
        <v>400</v>
      </c>
      <c r="F10" s="371" t="s">
        <v>405</v>
      </c>
      <c r="G10" s="273" t="s">
        <v>315</v>
      </c>
      <c r="H10" s="371" t="s">
        <v>408</v>
      </c>
      <c r="I10" s="371" t="s">
        <v>250</v>
      </c>
      <c r="J10" s="371" t="s">
        <v>267</v>
      </c>
      <c r="K10" s="371" t="s">
        <v>311</v>
      </c>
      <c r="L10" s="371" t="s">
        <v>30</v>
      </c>
      <c r="M10" s="371" t="s">
        <v>30</v>
      </c>
      <c r="N10" s="371" t="s">
        <v>8</v>
      </c>
      <c r="O10" s="371" t="s">
        <v>9</v>
      </c>
      <c r="P10" s="371" t="s">
        <v>30</v>
      </c>
      <c r="Q10" s="371" t="s">
        <v>30</v>
      </c>
      <c r="R10" s="371" t="s">
        <v>30</v>
      </c>
      <c r="S10" s="371" t="s">
        <v>30</v>
      </c>
      <c r="T10" s="371">
        <v>99</v>
      </c>
      <c r="U10" s="371" t="s">
        <v>30</v>
      </c>
      <c r="V10" s="371"/>
      <c r="W10" s="371" t="s">
        <v>30</v>
      </c>
      <c r="X10" s="371"/>
      <c r="Y10" s="373">
        <f t="shared" si="0"/>
        <v>241.11000000000004</v>
      </c>
      <c r="Z10" s="381">
        <v>310.41000000000003</v>
      </c>
      <c r="AA10" s="371">
        <v>74.7</v>
      </c>
      <c r="AB10" s="525">
        <f t="shared" si="1"/>
        <v>0.24064946361264133</v>
      </c>
      <c r="AC10" s="512">
        <f t="shared" si="2"/>
        <v>67.23</v>
      </c>
      <c r="AD10" s="525">
        <f t="shared" si="3"/>
        <v>0.2165845172513772</v>
      </c>
      <c r="AE10" s="371"/>
      <c r="AF10" s="371"/>
      <c r="AG10" s="371"/>
      <c r="AH10" s="371" t="s">
        <v>30</v>
      </c>
      <c r="AI10" s="371"/>
      <c r="AJ10" s="371"/>
      <c r="AK10" s="371"/>
      <c r="AL10" s="371" t="s">
        <v>30</v>
      </c>
      <c r="AM10" s="371"/>
      <c r="AN10" s="503"/>
    </row>
    <row r="11" spans="1:40" x14ac:dyDescent="0.25">
      <c r="A11" s="372"/>
      <c r="B11" s="371" t="s">
        <v>404</v>
      </c>
      <c r="C11" s="371" t="s">
        <v>0</v>
      </c>
      <c r="D11" s="371">
        <v>1</v>
      </c>
      <c r="E11" s="371">
        <v>400</v>
      </c>
      <c r="F11" s="371" t="s">
        <v>405</v>
      </c>
      <c r="G11" s="230" t="s">
        <v>331</v>
      </c>
      <c r="H11" s="371" t="s">
        <v>411</v>
      </c>
      <c r="I11" s="371" t="s">
        <v>250</v>
      </c>
      <c r="J11" s="371" t="s">
        <v>269</v>
      </c>
      <c r="K11" s="371" t="s">
        <v>30</v>
      </c>
      <c r="L11" s="371" t="s">
        <v>30</v>
      </c>
      <c r="M11" s="371" t="s">
        <v>30</v>
      </c>
      <c r="N11" s="371" t="s">
        <v>8</v>
      </c>
      <c r="O11" s="371" t="s">
        <v>9</v>
      </c>
      <c r="P11" s="371" t="s">
        <v>30</v>
      </c>
      <c r="Q11" s="371" t="s">
        <v>30</v>
      </c>
      <c r="R11" s="371" t="s">
        <v>30</v>
      </c>
      <c r="S11" s="371" t="s">
        <v>30</v>
      </c>
      <c r="T11" s="371">
        <v>99</v>
      </c>
      <c r="U11" s="371" t="s">
        <v>30</v>
      </c>
      <c r="V11" s="371"/>
      <c r="W11" s="371" t="s">
        <v>30</v>
      </c>
      <c r="X11" s="371"/>
      <c r="Y11" s="373">
        <f t="shared" si="0"/>
        <v>216.26999999999998</v>
      </c>
      <c r="Z11" s="381">
        <v>285.57</v>
      </c>
      <c r="AA11" s="371">
        <v>68.650000000000006</v>
      </c>
      <c r="AB11" s="525">
        <f t="shared" si="1"/>
        <v>0.24039640018209199</v>
      </c>
      <c r="AC11" s="512">
        <f t="shared" si="2"/>
        <v>61.785000000000004</v>
      </c>
      <c r="AD11" s="525">
        <f t="shared" si="3"/>
        <v>0.21635676016388278</v>
      </c>
      <c r="AE11" s="371"/>
      <c r="AF11" s="371"/>
      <c r="AG11" s="371" t="s">
        <v>30</v>
      </c>
      <c r="AH11" s="371"/>
      <c r="AI11" s="371"/>
      <c r="AJ11" s="371"/>
      <c r="AK11" s="371"/>
      <c r="AL11" s="371" t="s">
        <v>30</v>
      </c>
      <c r="AM11" s="371"/>
      <c r="AN11" s="503"/>
    </row>
    <row r="12" spans="1:40" x14ac:dyDescent="0.25">
      <c r="A12" s="372"/>
      <c r="B12" s="371" t="s">
        <v>404</v>
      </c>
      <c r="C12" s="371" t="s">
        <v>0</v>
      </c>
      <c r="D12" s="371">
        <v>401</v>
      </c>
      <c r="E12" s="371">
        <v>600</v>
      </c>
      <c r="F12" s="371" t="s">
        <v>412</v>
      </c>
      <c r="G12" s="334" t="s">
        <v>224</v>
      </c>
      <c r="H12" s="371" t="s">
        <v>413</v>
      </c>
      <c r="I12" s="371" t="s">
        <v>250</v>
      </c>
      <c r="J12" s="371" t="s">
        <v>26</v>
      </c>
      <c r="K12" s="371" t="s">
        <v>268</v>
      </c>
      <c r="L12" s="371" t="s">
        <v>269</v>
      </c>
      <c r="M12" s="371" t="s">
        <v>30</v>
      </c>
      <c r="N12" s="371" t="s">
        <v>246</v>
      </c>
      <c r="O12" s="371" t="s">
        <v>8</v>
      </c>
      <c r="P12" s="371" t="s">
        <v>9</v>
      </c>
      <c r="Q12" s="371" t="s">
        <v>30</v>
      </c>
      <c r="R12" s="371" t="s">
        <v>30</v>
      </c>
      <c r="S12" s="371" t="s">
        <v>30</v>
      </c>
      <c r="T12" s="371">
        <v>99</v>
      </c>
      <c r="U12" s="371" t="s">
        <v>30</v>
      </c>
      <c r="V12" s="371"/>
      <c r="W12" s="371" t="s">
        <v>30</v>
      </c>
      <c r="X12" s="371"/>
      <c r="Y12" s="373">
        <f t="shared" si="0"/>
        <v>218.99</v>
      </c>
      <c r="Z12" s="381">
        <v>218.99</v>
      </c>
      <c r="AA12" s="371">
        <v>53.7</v>
      </c>
      <c r="AB12" s="525">
        <f t="shared" si="1"/>
        <v>0.24521667656057355</v>
      </c>
      <c r="AC12" s="512">
        <f t="shared" si="2"/>
        <v>48.330000000000005</v>
      </c>
      <c r="AD12" s="525">
        <f t="shared" si="3"/>
        <v>0.22069500890451621</v>
      </c>
      <c r="AE12" s="371"/>
      <c r="AF12" s="371"/>
      <c r="AG12" s="371"/>
      <c r="AH12" s="371"/>
      <c r="AI12" s="371"/>
      <c r="AJ12" s="371"/>
      <c r="AK12" s="371" t="s">
        <v>30</v>
      </c>
      <c r="AL12" s="371"/>
      <c r="AM12" s="371"/>
      <c r="AN12" s="503"/>
    </row>
    <row r="13" spans="1:40" x14ac:dyDescent="0.25">
      <c r="A13" s="372"/>
      <c r="B13" s="371" t="s">
        <v>404</v>
      </c>
      <c r="C13" s="371" t="s">
        <v>0</v>
      </c>
      <c r="D13" s="371">
        <v>401</v>
      </c>
      <c r="E13" s="371">
        <v>600</v>
      </c>
      <c r="F13" s="371" t="s">
        <v>412</v>
      </c>
      <c r="G13" s="335" t="s">
        <v>225</v>
      </c>
      <c r="H13" s="371" t="s">
        <v>414</v>
      </c>
      <c r="I13" s="371" t="s">
        <v>250</v>
      </c>
      <c r="J13" s="371" t="s">
        <v>268</v>
      </c>
      <c r="K13" s="371" t="s">
        <v>269</v>
      </c>
      <c r="L13" s="371" t="s">
        <v>30</v>
      </c>
      <c r="M13" s="371" t="s">
        <v>30</v>
      </c>
      <c r="N13" s="371" t="s">
        <v>8</v>
      </c>
      <c r="O13" s="371" t="s">
        <v>9</v>
      </c>
      <c r="P13" s="371" t="s">
        <v>30</v>
      </c>
      <c r="Q13" s="371" t="s">
        <v>30</v>
      </c>
      <c r="R13" s="371" t="s">
        <v>30</v>
      </c>
      <c r="S13" s="371" t="s">
        <v>30</v>
      </c>
      <c r="T13" s="371">
        <v>99</v>
      </c>
      <c r="U13" s="371" t="s">
        <v>30</v>
      </c>
      <c r="V13" s="371"/>
      <c r="W13" s="371" t="s">
        <v>30</v>
      </c>
      <c r="X13" s="371"/>
      <c r="Y13" s="373">
        <f t="shared" si="0"/>
        <v>204.44</v>
      </c>
      <c r="Z13" s="381">
        <v>273.74</v>
      </c>
      <c r="AA13" s="371">
        <v>71.5</v>
      </c>
      <c r="AB13" s="525">
        <f t="shared" si="1"/>
        <v>0.26119675604588294</v>
      </c>
      <c r="AC13" s="512">
        <f t="shared" si="2"/>
        <v>64.350000000000009</v>
      </c>
      <c r="AD13" s="525">
        <f t="shared" si="3"/>
        <v>0.23507708044129469</v>
      </c>
      <c r="AE13" s="371"/>
      <c r="AF13" s="371" t="s">
        <v>30</v>
      </c>
      <c r="AG13" s="371"/>
      <c r="AH13" s="371"/>
      <c r="AI13" s="371"/>
      <c r="AJ13" s="371"/>
      <c r="AK13" s="371"/>
      <c r="AL13" s="371" t="s">
        <v>30</v>
      </c>
      <c r="AM13" s="371"/>
      <c r="AN13" s="503"/>
    </row>
    <row r="14" spans="1:40" x14ac:dyDescent="0.25">
      <c r="A14" s="372"/>
      <c r="B14" s="371" t="s">
        <v>404</v>
      </c>
      <c r="C14" s="371" t="s">
        <v>0</v>
      </c>
      <c r="D14" s="371">
        <v>401</v>
      </c>
      <c r="E14" s="371">
        <v>600</v>
      </c>
      <c r="F14" s="371" t="s">
        <v>412</v>
      </c>
      <c r="G14" s="231" t="s">
        <v>313</v>
      </c>
      <c r="H14" s="371" t="s">
        <v>416</v>
      </c>
      <c r="I14" s="371" t="s">
        <v>250</v>
      </c>
      <c r="J14" s="371" t="s">
        <v>268</v>
      </c>
      <c r="K14" s="371" t="s">
        <v>269</v>
      </c>
      <c r="L14" s="371" t="s">
        <v>267</v>
      </c>
      <c r="M14" s="371" t="s">
        <v>30</v>
      </c>
      <c r="N14" s="371" t="s">
        <v>8</v>
      </c>
      <c r="O14" s="371" t="s">
        <v>9</v>
      </c>
      <c r="P14" s="371" t="s">
        <v>30</v>
      </c>
      <c r="Q14" s="371" t="s">
        <v>30</v>
      </c>
      <c r="R14" s="371" t="s">
        <v>30</v>
      </c>
      <c r="S14" s="371" t="s">
        <v>30</v>
      </c>
      <c r="T14" s="371">
        <v>99</v>
      </c>
      <c r="U14" s="371" t="s">
        <v>30</v>
      </c>
      <c r="V14" s="371"/>
      <c r="W14" s="371" t="s">
        <v>30</v>
      </c>
      <c r="X14" s="371"/>
      <c r="Y14" s="373">
        <f t="shared" si="0"/>
        <v>272.87000000000006</v>
      </c>
      <c r="Z14" s="381">
        <v>342.17</v>
      </c>
      <c r="AA14" s="371">
        <v>89.29</v>
      </c>
      <c r="AB14" s="525">
        <f t="shared" si="1"/>
        <v>0.26095215828389395</v>
      </c>
      <c r="AC14" s="512">
        <f t="shared" si="2"/>
        <v>80.361000000000004</v>
      </c>
      <c r="AD14" s="525">
        <f t="shared" si="3"/>
        <v>0.23485694245550456</v>
      </c>
      <c r="AE14" s="371" t="s">
        <v>30</v>
      </c>
      <c r="AF14" s="371"/>
      <c r="AG14" s="371"/>
      <c r="AH14" s="371" t="s">
        <v>30</v>
      </c>
      <c r="AI14" s="371"/>
      <c r="AJ14" s="371"/>
      <c r="AK14" s="371"/>
      <c r="AL14" s="371" t="s">
        <v>30</v>
      </c>
      <c r="AM14" s="371"/>
      <c r="AN14" s="503"/>
    </row>
    <row r="15" spans="1:40" x14ac:dyDescent="0.25">
      <c r="A15" s="372"/>
      <c r="B15" s="371" t="s">
        <v>404</v>
      </c>
      <c r="C15" s="371" t="s">
        <v>0</v>
      </c>
      <c r="D15" s="371">
        <v>401</v>
      </c>
      <c r="E15" s="371">
        <v>600</v>
      </c>
      <c r="F15" s="371" t="s">
        <v>412</v>
      </c>
      <c r="G15" s="274" t="s">
        <v>314</v>
      </c>
      <c r="H15" s="371" t="s">
        <v>417</v>
      </c>
      <c r="I15" s="371" t="s">
        <v>250</v>
      </c>
      <c r="J15" s="371" t="s">
        <v>267</v>
      </c>
      <c r="K15" s="371" t="s">
        <v>1224</v>
      </c>
      <c r="L15" s="371" t="s">
        <v>30</v>
      </c>
      <c r="M15" s="371" t="s">
        <v>30</v>
      </c>
      <c r="N15" s="371" t="s">
        <v>8</v>
      </c>
      <c r="O15" s="371" t="s">
        <v>9</v>
      </c>
      <c r="P15" s="371" t="s">
        <v>30</v>
      </c>
      <c r="Q15" s="371" t="s">
        <v>30</v>
      </c>
      <c r="R15" s="371" t="s">
        <v>30</v>
      </c>
      <c r="S15" s="371" t="s">
        <v>30</v>
      </c>
      <c r="T15" s="371">
        <v>99</v>
      </c>
      <c r="U15" s="371" t="s">
        <v>30</v>
      </c>
      <c r="V15" s="371"/>
      <c r="W15" s="371" t="s">
        <v>30</v>
      </c>
      <c r="X15" s="371"/>
      <c r="Y15" s="373">
        <f t="shared" si="0"/>
        <v>272.87000000000006</v>
      </c>
      <c r="Z15" s="381">
        <v>342.17</v>
      </c>
      <c r="AA15" s="371">
        <v>89.29</v>
      </c>
      <c r="AB15" s="525">
        <f t="shared" si="1"/>
        <v>0.26095215828389395</v>
      </c>
      <c r="AC15" s="512">
        <f t="shared" si="2"/>
        <v>80.361000000000004</v>
      </c>
      <c r="AD15" s="525">
        <f t="shared" si="3"/>
        <v>0.23485694245550456</v>
      </c>
      <c r="AE15" s="371"/>
      <c r="AF15" s="371"/>
      <c r="AG15" s="371"/>
      <c r="AH15" s="371" t="s">
        <v>30</v>
      </c>
      <c r="AI15" s="371"/>
      <c r="AJ15" s="371"/>
      <c r="AK15" s="371"/>
      <c r="AL15" s="371" t="s">
        <v>30</v>
      </c>
      <c r="AM15" s="371"/>
      <c r="AN15" s="503"/>
    </row>
    <row r="16" spans="1:40" x14ac:dyDescent="0.25">
      <c r="A16" s="372"/>
      <c r="B16" s="371" t="s">
        <v>404</v>
      </c>
      <c r="C16" s="371" t="s">
        <v>0</v>
      </c>
      <c r="D16" s="371">
        <v>401</v>
      </c>
      <c r="E16" s="371">
        <v>600</v>
      </c>
      <c r="F16" s="371" t="s">
        <v>412</v>
      </c>
      <c r="G16" s="273" t="s">
        <v>315</v>
      </c>
      <c r="H16" s="371" t="s">
        <v>415</v>
      </c>
      <c r="I16" s="371" t="s">
        <v>250</v>
      </c>
      <c r="J16" s="371" t="s">
        <v>267</v>
      </c>
      <c r="K16" s="371" t="s">
        <v>311</v>
      </c>
      <c r="L16" s="371" t="s">
        <v>30</v>
      </c>
      <c r="M16" s="371" t="s">
        <v>30</v>
      </c>
      <c r="N16" s="371" t="s">
        <v>8</v>
      </c>
      <c r="O16" s="371" t="s">
        <v>9</v>
      </c>
      <c r="P16" s="371" t="s">
        <v>30</v>
      </c>
      <c r="Q16" s="371" t="s">
        <v>30</v>
      </c>
      <c r="R16" s="371" t="s">
        <v>30</v>
      </c>
      <c r="S16" s="371" t="s">
        <v>30</v>
      </c>
      <c r="T16" s="371">
        <v>99</v>
      </c>
      <c r="U16" s="371" t="s">
        <v>30</v>
      </c>
      <c r="V16" s="371"/>
      <c r="W16" s="371" t="s">
        <v>30</v>
      </c>
      <c r="X16" s="371"/>
      <c r="Y16" s="373">
        <f t="shared" si="0"/>
        <v>272.87000000000006</v>
      </c>
      <c r="Z16" s="381">
        <v>342.17</v>
      </c>
      <c r="AA16" s="371">
        <v>89.29</v>
      </c>
      <c r="AB16" s="525">
        <f t="shared" si="1"/>
        <v>0.26095215828389395</v>
      </c>
      <c r="AC16" s="512">
        <f t="shared" si="2"/>
        <v>80.361000000000004</v>
      </c>
      <c r="AD16" s="525">
        <f t="shared" si="3"/>
        <v>0.23485694245550456</v>
      </c>
      <c r="AE16" s="371"/>
      <c r="AF16" s="371"/>
      <c r="AG16" s="371"/>
      <c r="AH16" s="371" t="s">
        <v>30</v>
      </c>
      <c r="AI16" s="371"/>
      <c r="AJ16" s="371"/>
      <c r="AK16" s="371"/>
      <c r="AL16" s="371" t="s">
        <v>30</v>
      </c>
      <c r="AM16" s="371"/>
      <c r="AN16" s="503"/>
    </row>
    <row r="17" spans="1:40" x14ac:dyDescent="0.25">
      <c r="A17" s="372"/>
      <c r="B17" s="371" t="s">
        <v>404</v>
      </c>
      <c r="C17" s="371" t="s">
        <v>0</v>
      </c>
      <c r="D17" s="371">
        <v>401</v>
      </c>
      <c r="E17" s="371">
        <v>600</v>
      </c>
      <c r="F17" s="371" t="s">
        <v>412</v>
      </c>
      <c r="G17" s="230" t="s">
        <v>331</v>
      </c>
      <c r="H17" s="371" t="s">
        <v>418</v>
      </c>
      <c r="I17" s="371" t="s">
        <v>250</v>
      </c>
      <c r="J17" s="371" t="s">
        <v>269</v>
      </c>
      <c r="K17" s="371" t="s">
        <v>30</v>
      </c>
      <c r="L17" s="371" t="s">
        <v>30</v>
      </c>
      <c r="M17" s="371" t="s">
        <v>30</v>
      </c>
      <c r="N17" s="371" t="s">
        <v>8</v>
      </c>
      <c r="O17" s="371" t="s">
        <v>9</v>
      </c>
      <c r="P17" s="371" t="s">
        <v>30</v>
      </c>
      <c r="Q17" s="371" t="s">
        <v>30</v>
      </c>
      <c r="R17" s="371" t="s">
        <v>30</v>
      </c>
      <c r="S17" s="371" t="s">
        <v>30</v>
      </c>
      <c r="T17" s="371">
        <v>99</v>
      </c>
      <c r="U17" s="371" t="s">
        <v>30</v>
      </c>
      <c r="V17" s="371"/>
      <c r="W17" s="371" t="s">
        <v>30</v>
      </c>
      <c r="X17" s="371"/>
      <c r="Y17" s="373">
        <f t="shared" si="0"/>
        <v>245.50000000000003</v>
      </c>
      <c r="Z17" s="381">
        <v>314.8</v>
      </c>
      <c r="AA17" s="371">
        <v>82.22</v>
      </c>
      <c r="AB17" s="525">
        <f t="shared" si="1"/>
        <v>0.26118170266836083</v>
      </c>
      <c r="AC17" s="512">
        <f t="shared" si="2"/>
        <v>73.998000000000005</v>
      </c>
      <c r="AD17" s="525">
        <f t="shared" si="3"/>
        <v>0.23506353240152478</v>
      </c>
      <c r="AE17" s="371"/>
      <c r="AF17" s="371"/>
      <c r="AG17" s="371" t="s">
        <v>30</v>
      </c>
      <c r="AH17" s="371"/>
      <c r="AI17" s="371"/>
      <c r="AJ17" s="371"/>
      <c r="AK17" s="371"/>
      <c r="AL17" s="371" t="s">
        <v>30</v>
      </c>
      <c r="AM17" s="371"/>
      <c r="AN17" s="503"/>
    </row>
    <row r="18" spans="1:40" x14ac:dyDescent="0.25">
      <c r="A18" s="372"/>
      <c r="B18" s="371" t="s">
        <v>404</v>
      </c>
      <c r="C18" s="371" t="s">
        <v>0</v>
      </c>
      <c r="D18" s="371">
        <v>601</v>
      </c>
      <c r="E18" s="371">
        <v>800</v>
      </c>
      <c r="F18" s="371" t="s">
        <v>419</v>
      </c>
      <c r="G18" s="334" t="s">
        <v>224</v>
      </c>
      <c r="H18" s="371" t="s">
        <v>420</v>
      </c>
      <c r="I18" s="371" t="s">
        <v>250</v>
      </c>
      <c r="J18" s="371" t="s">
        <v>26</v>
      </c>
      <c r="K18" s="371" t="s">
        <v>268</v>
      </c>
      <c r="L18" s="371" t="s">
        <v>269</v>
      </c>
      <c r="M18" s="371" t="s">
        <v>30</v>
      </c>
      <c r="N18" s="371" t="s">
        <v>246</v>
      </c>
      <c r="O18" s="371" t="s">
        <v>8</v>
      </c>
      <c r="P18" s="371" t="s">
        <v>9</v>
      </c>
      <c r="Q18" s="371" t="s">
        <v>30</v>
      </c>
      <c r="R18" s="371" t="s">
        <v>30</v>
      </c>
      <c r="S18" s="371" t="s">
        <v>30</v>
      </c>
      <c r="T18" s="371">
        <v>99</v>
      </c>
      <c r="U18" s="371" t="s">
        <v>30</v>
      </c>
      <c r="V18" s="371"/>
      <c r="W18" s="371" t="s">
        <v>30</v>
      </c>
      <c r="X18" s="371"/>
      <c r="Y18" s="373">
        <f t="shared" si="0"/>
        <v>239.32</v>
      </c>
      <c r="Z18" s="381">
        <v>239.32</v>
      </c>
      <c r="AA18" s="371">
        <v>57.39</v>
      </c>
      <c r="AB18" s="525">
        <f t="shared" si="1"/>
        <v>0.23980444593013539</v>
      </c>
      <c r="AC18" s="512">
        <f t="shared" si="2"/>
        <v>51.651000000000003</v>
      </c>
      <c r="AD18" s="525">
        <f t="shared" si="3"/>
        <v>0.21582400133712187</v>
      </c>
      <c r="AE18" s="371"/>
      <c r="AF18" s="371"/>
      <c r="AG18" s="371"/>
      <c r="AH18" s="371"/>
      <c r="AI18" s="371"/>
      <c r="AJ18" s="371"/>
      <c r="AK18" s="371" t="s">
        <v>30</v>
      </c>
      <c r="AL18" s="371"/>
      <c r="AM18" s="371"/>
      <c r="AN18" s="503"/>
    </row>
    <row r="19" spans="1:40" x14ac:dyDescent="0.25">
      <c r="A19" s="372"/>
      <c r="B19" s="371" t="s">
        <v>404</v>
      </c>
      <c r="C19" s="371" t="s">
        <v>0</v>
      </c>
      <c r="D19" s="371">
        <v>601</v>
      </c>
      <c r="E19" s="371">
        <v>800</v>
      </c>
      <c r="F19" s="371" t="s">
        <v>419</v>
      </c>
      <c r="G19" s="335" t="s">
        <v>225</v>
      </c>
      <c r="H19" s="371" t="s">
        <v>421</v>
      </c>
      <c r="I19" s="371" t="s">
        <v>250</v>
      </c>
      <c r="J19" s="371" t="s">
        <v>268</v>
      </c>
      <c r="K19" s="371" t="s">
        <v>269</v>
      </c>
      <c r="L19" s="371" t="s">
        <v>30</v>
      </c>
      <c r="M19" s="371" t="s">
        <v>30</v>
      </c>
      <c r="N19" s="371" t="s">
        <v>8</v>
      </c>
      <c r="O19" s="371" t="s">
        <v>9</v>
      </c>
      <c r="P19" s="371" t="s">
        <v>30</v>
      </c>
      <c r="Q19" s="371" t="s">
        <v>30</v>
      </c>
      <c r="R19" s="371" t="s">
        <v>30</v>
      </c>
      <c r="S19" s="371" t="s">
        <v>30</v>
      </c>
      <c r="T19" s="371">
        <v>99</v>
      </c>
      <c r="U19" s="371" t="s">
        <v>30</v>
      </c>
      <c r="V19" s="371"/>
      <c r="W19" s="371" t="s">
        <v>30</v>
      </c>
      <c r="X19" s="371"/>
      <c r="Y19" s="373">
        <f t="shared" si="0"/>
        <v>229.85</v>
      </c>
      <c r="Z19" s="381">
        <v>299.14999999999998</v>
      </c>
      <c r="AA19" s="371">
        <v>76.62</v>
      </c>
      <c r="AB19" s="525">
        <f t="shared" si="1"/>
        <v>0.25612568945345149</v>
      </c>
      <c r="AC19" s="512">
        <f t="shared" si="2"/>
        <v>68.958000000000013</v>
      </c>
      <c r="AD19" s="525">
        <f t="shared" si="3"/>
        <v>0.23051312050810635</v>
      </c>
      <c r="AE19" s="371"/>
      <c r="AF19" s="371" t="s">
        <v>30</v>
      </c>
      <c r="AG19" s="371"/>
      <c r="AH19" s="371"/>
      <c r="AI19" s="371"/>
      <c r="AJ19" s="371"/>
      <c r="AK19" s="371"/>
      <c r="AL19" s="371" t="s">
        <v>30</v>
      </c>
      <c r="AM19" s="371"/>
      <c r="AN19" s="503"/>
    </row>
    <row r="20" spans="1:40" x14ac:dyDescent="0.25">
      <c r="A20" s="372"/>
      <c r="B20" s="371" t="s">
        <v>404</v>
      </c>
      <c r="C20" s="371" t="s">
        <v>0</v>
      </c>
      <c r="D20" s="371">
        <v>601</v>
      </c>
      <c r="E20" s="371">
        <v>800</v>
      </c>
      <c r="F20" s="371" t="s">
        <v>419</v>
      </c>
      <c r="G20" s="231" t="s">
        <v>313</v>
      </c>
      <c r="H20" s="371" t="s">
        <v>423</v>
      </c>
      <c r="I20" s="371" t="s">
        <v>250</v>
      </c>
      <c r="J20" s="371" t="s">
        <v>268</v>
      </c>
      <c r="K20" s="371" t="s">
        <v>269</v>
      </c>
      <c r="L20" s="371" t="s">
        <v>267</v>
      </c>
      <c r="M20" s="371" t="s">
        <v>30</v>
      </c>
      <c r="N20" s="371" t="s">
        <v>8</v>
      </c>
      <c r="O20" s="371" t="s">
        <v>9</v>
      </c>
      <c r="P20" s="371" t="s">
        <v>30</v>
      </c>
      <c r="Q20" s="371" t="s">
        <v>30</v>
      </c>
      <c r="R20" s="371" t="s">
        <v>30</v>
      </c>
      <c r="S20" s="371" t="s">
        <v>30</v>
      </c>
      <c r="T20" s="371">
        <v>99</v>
      </c>
      <c r="U20" s="371" t="s">
        <v>30</v>
      </c>
      <c r="V20" s="371"/>
      <c r="W20" s="371" t="s">
        <v>30</v>
      </c>
      <c r="X20" s="371"/>
      <c r="Y20" s="373">
        <f t="shared" si="0"/>
        <v>304.63000000000005</v>
      </c>
      <c r="Z20" s="381">
        <v>373.93</v>
      </c>
      <c r="AA20" s="371">
        <v>95.85</v>
      </c>
      <c r="AB20" s="525">
        <f t="shared" si="1"/>
        <v>0.25633139892493245</v>
      </c>
      <c r="AC20" s="512">
        <f t="shared" si="2"/>
        <v>86.265000000000001</v>
      </c>
      <c r="AD20" s="525">
        <f t="shared" si="3"/>
        <v>0.23069825903243923</v>
      </c>
      <c r="AE20" s="371" t="s">
        <v>30</v>
      </c>
      <c r="AF20" s="371"/>
      <c r="AG20" s="371"/>
      <c r="AH20" s="371" t="s">
        <v>30</v>
      </c>
      <c r="AI20" s="371"/>
      <c r="AJ20" s="371"/>
      <c r="AK20" s="371"/>
      <c r="AL20" s="371" t="s">
        <v>30</v>
      </c>
      <c r="AM20" s="371"/>
      <c r="AN20" s="503"/>
    </row>
    <row r="21" spans="1:40" x14ac:dyDescent="0.25">
      <c r="A21" s="372"/>
      <c r="B21" s="371" t="s">
        <v>404</v>
      </c>
      <c r="C21" s="371" t="s">
        <v>0</v>
      </c>
      <c r="D21" s="371">
        <v>601</v>
      </c>
      <c r="E21" s="371">
        <v>800</v>
      </c>
      <c r="F21" s="371" t="s">
        <v>419</v>
      </c>
      <c r="G21" s="274" t="s">
        <v>314</v>
      </c>
      <c r="H21" s="371" t="s">
        <v>424</v>
      </c>
      <c r="I21" s="371" t="s">
        <v>250</v>
      </c>
      <c r="J21" s="371" t="s">
        <v>267</v>
      </c>
      <c r="K21" s="371" t="s">
        <v>1224</v>
      </c>
      <c r="L21" s="371" t="s">
        <v>30</v>
      </c>
      <c r="M21" s="371" t="s">
        <v>30</v>
      </c>
      <c r="N21" s="371" t="s">
        <v>8</v>
      </c>
      <c r="O21" s="371" t="s">
        <v>9</v>
      </c>
      <c r="P21" s="371" t="s">
        <v>30</v>
      </c>
      <c r="Q21" s="371" t="s">
        <v>30</v>
      </c>
      <c r="R21" s="371" t="s">
        <v>30</v>
      </c>
      <c r="S21" s="371" t="s">
        <v>30</v>
      </c>
      <c r="T21" s="371">
        <v>99</v>
      </c>
      <c r="U21" s="371" t="s">
        <v>30</v>
      </c>
      <c r="V21" s="371"/>
      <c r="W21" s="371" t="s">
        <v>30</v>
      </c>
      <c r="X21" s="371"/>
      <c r="Y21" s="373">
        <f t="shared" si="0"/>
        <v>304.63000000000005</v>
      </c>
      <c r="Z21" s="381">
        <v>373.93</v>
      </c>
      <c r="AA21" s="371">
        <v>95.85</v>
      </c>
      <c r="AB21" s="525">
        <f t="shared" si="1"/>
        <v>0.25633139892493245</v>
      </c>
      <c r="AC21" s="512">
        <f t="shared" si="2"/>
        <v>86.265000000000001</v>
      </c>
      <c r="AD21" s="525">
        <f t="shared" si="3"/>
        <v>0.23069825903243923</v>
      </c>
      <c r="AE21" s="371"/>
      <c r="AF21" s="371"/>
      <c r="AG21" s="371"/>
      <c r="AH21" s="371" t="s">
        <v>30</v>
      </c>
      <c r="AI21" s="371"/>
      <c r="AJ21" s="371"/>
      <c r="AK21" s="371"/>
      <c r="AL21" s="371" t="s">
        <v>30</v>
      </c>
      <c r="AM21" s="371"/>
      <c r="AN21" s="502"/>
    </row>
    <row r="22" spans="1:40" x14ac:dyDescent="0.25">
      <c r="A22" s="372"/>
      <c r="B22" s="371" t="s">
        <v>404</v>
      </c>
      <c r="C22" s="371" t="s">
        <v>0</v>
      </c>
      <c r="D22" s="371">
        <v>601</v>
      </c>
      <c r="E22" s="371">
        <v>800</v>
      </c>
      <c r="F22" s="371" t="s">
        <v>419</v>
      </c>
      <c r="G22" s="273" t="s">
        <v>315</v>
      </c>
      <c r="H22" s="371" t="s">
        <v>422</v>
      </c>
      <c r="I22" s="371" t="s">
        <v>250</v>
      </c>
      <c r="J22" s="371" t="s">
        <v>267</v>
      </c>
      <c r="K22" s="371" t="s">
        <v>311</v>
      </c>
      <c r="L22" s="371" t="s">
        <v>30</v>
      </c>
      <c r="M22" s="371" t="s">
        <v>30</v>
      </c>
      <c r="N22" s="371" t="s">
        <v>8</v>
      </c>
      <c r="O22" s="371" t="s">
        <v>9</v>
      </c>
      <c r="P22" s="371" t="s">
        <v>30</v>
      </c>
      <c r="Q22" s="371" t="s">
        <v>30</v>
      </c>
      <c r="R22" s="371" t="s">
        <v>30</v>
      </c>
      <c r="S22" s="371" t="s">
        <v>30</v>
      </c>
      <c r="T22" s="371">
        <v>99</v>
      </c>
      <c r="U22" s="371" t="s">
        <v>30</v>
      </c>
      <c r="V22" s="371"/>
      <c r="W22" s="371" t="s">
        <v>30</v>
      </c>
      <c r="X22" s="371"/>
      <c r="Y22" s="373">
        <f t="shared" si="0"/>
        <v>304.63000000000005</v>
      </c>
      <c r="Z22" s="381">
        <v>373.93</v>
      </c>
      <c r="AA22" s="371">
        <v>95.85</v>
      </c>
      <c r="AB22" s="525">
        <f t="shared" si="1"/>
        <v>0.25633139892493245</v>
      </c>
      <c r="AC22" s="512">
        <f t="shared" si="2"/>
        <v>86.265000000000001</v>
      </c>
      <c r="AD22" s="525">
        <f t="shared" si="3"/>
        <v>0.23069825903243923</v>
      </c>
      <c r="AE22" s="371"/>
      <c r="AF22" s="371"/>
      <c r="AG22" s="371"/>
      <c r="AH22" s="371" t="s">
        <v>30</v>
      </c>
      <c r="AI22" s="371"/>
      <c r="AJ22" s="371"/>
      <c r="AK22" s="371"/>
      <c r="AL22" s="371" t="s">
        <v>30</v>
      </c>
      <c r="AM22" s="371"/>
      <c r="AN22" s="502"/>
    </row>
    <row r="23" spans="1:40" x14ac:dyDescent="0.25">
      <c r="A23" s="372"/>
      <c r="B23" s="371" t="s">
        <v>404</v>
      </c>
      <c r="C23" s="371" t="s">
        <v>0</v>
      </c>
      <c r="D23" s="371">
        <v>601</v>
      </c>
      <c r="E23" s="371">
        <v>800</v>
      </c>
      <c r="F23" s="371" t="s">
        <v>419</v>
      </c>
      <c r="G23" s="230" t="s">
        <v>331</v>
      </c>
      <c r="H23" s="371" t="s">
        <v>425</v>
      </c>
      <c r="I23" s="371" t="s">
        <v>250</v>
      </c>
      <c r="J23" s="371" t="s">
        <v>269</v>
      </c>
      <c r="K23" s="371" t="s">
        <v>30</v>
      </c>
      <c r="L23" s="371" t="s">
        <v>30</v>
      </c>
      <c r="M23" s="371" t="s">
        <v>30</v>
      </c>
      <c r="N23" s="371" t="s">
        <v>8</v>
      </c>
      <c r="O23" s="371" t="s">
        <v>9</v>
      </c>
      <c r="P23" s="371" t="s">
        <v>30</v>
      </c>
      <c r="Q23" s="371" t="s">
        <v>30</v>
      </c>
      <c r="R23" s="371" t="s">
        <v>30</v>
      </c>
      <c r="S23" s="371" t="s">
        <v>30</v>
      </c>
      <c r="T23" s="371">
        <v>99</v>
      </c>
      <c r="U23" s="371" t="s">
        <v>30</v>
      </c>
      <c r="V23" s="371"/>
      <c r="W23" s="371" t="s">
        <v>30</v>
      </c>
      <c r="X23" s="371"/>
      <c r="Y23" s="373">
        <f t="shared" si="0"/>
        <v>274.72000000000003</v>
      </c>
      <c r="Z23" s="381">
        <v>344.02</v>
      </c>
      <c r="AA23" s="371">
        <v>88.12</v>
      </c>
      <c r="AB23" s="525">
        <f t="shared" si="1"/>
        <v>0.25614789837800128</v>
      </c>
      <c r="AC23" s="512">
        <f t="shared" si="2"/>
        <v>79.308000000000007</v>
      </c>
      <c r="AD23" s="525">
        <f t="shared" si="3"/>
        <v>0.23053310854020118</v>
      </c>
      <c r="AE23" s="371"/>
      <c r="AF23" s="371"/>
      <c r="AG23" s="371" t="s">
        <v>30</v>
      </c>
      <c r="AH23" s="371"/>
      <c r="AI23" s="371"/>
      <c r="AJ23" s="371"/>
      <c r="AK23" s="371"/>
      <c r="AL23" s="371" t="s">
        <v>30</v>
      </c>
      <c r="AM23" s="371"/>
      <c r="AN23" s="502"/>
    </row>
    <row r="24" spans="1:40" x14ac:dyDescent="0.25">
      <c r="A24" s="372"/>
      <c r="B24" s="371" t="s">
        <v>404</v>
      </c>
      <c r="C24" s="371" t="s">
        <v>0</v>
      </c>
      <c r="D24" s="371">
        <v>801</v>
      </c>
      <c r="E24" s="371">
        <v>1500</v>
      </c>
      <c r="F24" s="371" t="s">
        <v>426</v>
      </c>
      <c r="G24" s="334" t="s">
        <v>224</v>
      </c>
      <c r="H24" s="371" t="s">
        <v>427</v>
      </c>
      <c r="I24" s="371" t="s">
        <v>250</v>
      </c>
      <c r="J24" s="371" t="s">
        <v>26</v>
      </c>
      <c r="K24" s="371" t="s">
        <v>268</v>
      </c>
      <c r="L24" s="371" t="s">
        <v>269</v>
      </c>
      <c r="M24" s="371" t="s">
        <v>30</v>
      </c>
      <c r="N24" s="371" t="s">
        <v>246</v>
      </c>
      <c r="O24" s="371" t="s">
        <v>8</v>
      </c>
      <c r="P24" s="371" t="s">
        <v>9</v>
      </c>
      <c r="Q24" s="371" t="s">
        <v>30</v>
      </c>
      <c r="R24" s="371" t="s">
        <v>30</v>
      </c>
      <c r="S24" s="371" t="s">
        <v>30</v>
      </c>
      <c r="T24" s="371">
        <v>99</v>
      </c>
      <c r="U24" s="371" t="s">
        <v>30</v>
      </c>
      <c r="V24" s="371"/>
      <c r="W24" s="371" t="s">
        <v>30</v>
      </c>
      <c r="X24" s="371"/>
      <c r="Y24" s="373">
        <f t="shared" si="0"/>
        <v>243.94</v>
      </c>
      <c r="Z24" s="381">
        <v>243.94</v>
      </c>
      <c r="AA24" s="371">
        <v>59.48</v>
      </c>
      <c r="AB24" s="525">
        <f t="shared" si="1"/>
        <v>0.24383045011068294</v>
      </c>
      <c r="AC24" s="512">
        <f t="shared" si="2"/>
        <v>53.531999999999996</v>
      </c>
      <c r="AD24" s="525">
        <f t="shared" si="3"/>
        <v>0.21944740509961463</v>
      </c>
      <c r="AE24" s="371"/>
      <c r="AF24" s="371"/>
      <c r="AG24" s="371"/>
      <c r="AH24" s="371"/>
      <c r="AI24" s="371"/>
      <c r="AJ24" s="371"/>
      <c r="AK24" s="371" t="s">
        <v>30</v>
      </c>
      <c r="AL24" s="371"/>
      <c r="AM24" s="371"/>
      <c r="AN24" s="502"/>
    </row>
    <row r="25" spans="1:40" x14ac:dyDescent="0.25">
      <c r="A25" s="372"/>
      <c r="B25" s="371" t="s">
        <v>404</v>
      </c>
      <c r="C25" s="371" t="s">
        <v>0</v>
      </c>
      <c r="D25" s="371">
        <v>801</v>
      </c>
      <c r="E25" s="371">
        <v>1500</v>
      </c>
      <c r="F25" s="371" t="s">
        <v>426</v>
      </c>
      <c r="G25" s="335" t="s">
        <v>225</v>
      </c>
      <c r="H25" s="371" t="s">
        <v>428</v>
      </c>
      <c r="I25" s="371" t="s">
        <v>250</v>
      </c>
      <c r="J25" s="371" t="s">
        <v>268</v>
      </c>
      <c r="K25" s="371" t="s">
        <v>269</v>
      </c>
      <c r="L25" s="371" t="s">
        <v>30</v>
      </c>
      <c r="M25" s="371" t="s">
        <v>30</v>
      </c>
      <c r="N25" s="371" t="s">
        <v>8</v>
      </c>
      <c r="O25" s="371" t="s">
        <v>9</v>
      </c>
      <c r="P25" s="371" t="s">
        <v>30</v>
      </c>
      <c r="Q25" s="371" t="s">
        <v>30</v>
      </c>
      <c r="R25" s="371" t="s">
        <v>30</v>
      </c>
      <c r="S25" s="371" t="s">
        <v>30</v>
      </c>
      <c r="T25" s="371">
        <v>99</v>
      </c>
      <c r="U25" s="371" t="s">
        <v>30</v>
      </c>
      <c r="V25" s="371"/>
      <c r="W25" s="371" t="s">
        <v>30</v>
      </c>
      <c r="X25" s="371"/>
      <c r="Y25" s="373">
        <f t="shared" si="0"/>
        <v>235.62000000000003</v>
      </c>
      <c r="Z25" s="381">
        <v>304.92</v>
      </c>
      <c r="AA25" s="371">
        <v>79.31</v>
      </c>
      <c r="AB25" s="525">
        <f t="shared" si="1"/>
        <v>0.26010101010101011</v>
      </c>
      <c r="AC25" s="512">
        <f t="shared" si="2"/>
        <v>71.379000000000005</v>
      </c>
      <c r="AD25" s="525">
        <f t="shared" si="3"/>
        <v>0.2340909090909091</v>
      </c>
      <c r="AE25" s="371"/>
      <c r="AF25" s="371" t="s">
        <v>30</v>
      </c>
      <c r="AG25" s="371"/>
      <c r="AH25" s="371"/>
      <c r="AI25" s="371"/>
      <c r="AJ25" s="371"/>
      <c r="AK25" s="371"/>
      <c r="AL25" s="371" t="s">
        <v>30</v>
      </c>
      <c r="AM25" s="371"/>
      <c r="AN25" s="502"/>
    </row>
    <row r="26" spans="1:40" x14ac:dyDescent="0.25">
      <c r="A26" s="372"/>
      <c r="B26" s="371" t="s">
        <v>404</v>
      </c>
      <c r="C26" s="371" t="s">
        <v>0</v>
      </c>
      <c r="D26" s="371">
        <v>801</v>
      </c>
      <c r="E26" s="371">
        <v>1500</v>
      </c>
      <c r="F26" s="371" t="s">
        <v>426</v>
      </c>
      <c r="G26" s="231" t="s">
        <v>313</v>
      </c>
      <c r="H26" s="371" t="s">
        <v>430</v>
      </c>
      <c r="I26" s="371" t="s">
        <v>250</v>
      </c>
      <c r="J26" s="371" t="s">
        <v>268</v>
      </c>
      <c r="K26" s="371" t="s">
        <v>269</v>
      </c>
      <c r="L26" s="371" t="s">
        <v>267</v>
      </c>
      <c r="M26" s="371" t="s">
        <v>30</v>
      </c>
      <c r="N26" s="371" t="s">
        <v>8</v>
      </c>
      <c r="O26" s="371" t="s">
        <v>9</v>
      </c>
      <c r="P26" s="371" t="s">
        <v>30</v>
      </c>
      <c r="Q26" s="371" t="s">
        <v>30</v>
      </c>
      <c r="R26" s="371" t="s">
        <v>30</v>
      </c>
      <c r="S26" s="371" t="s">
        <v>30</v>
      </c>
      <c r="T26" s="371">
        <v>99</v>
      </c>
      <c r="U26" s="371" t="s">
        <v>30</v>
      </c>
      <c r="V26" s="371"/>
      <c r="W26" s="371" t="s">
        <v>30</v>
      </c>
      <c r="X26" s="371"/>
      <c r="Y26" s="373">
        <f t="shared" si="0"/>
        <v>311.85000000000002</v>
      </c>
      <c r="Z26" s="381">
        <v>381.15</v>
      </c>
      <c r="AA26" s="371">
        <v>99.14</v>
      </c>
      <c r="AB26" s="525">
        <f t="shared" si="1"/>
        <v>0.26010756919847833</v>
      </c>
      <c r="AC26" s="512">
        <f t="shared" si="2"/>
        <v>89.225999999999999</v>
      </c>
      <c r="AD26" s="525">
        <f t="shared" si="3"/>
        <v>0.23409681227863047</v>
      </c>
      <c r="AE26" s="371" t="s">
        <v>30</v>
      </c>
      <c r="AF26" s="371"/>
      <c r="AG26" s="371"/>
      <c r="AH26" s="371" t="s">
        <v>30</v>
      </c>
      <c r="AI26" s="371"/>
      <c r="AJ26" s="371"/>
      <c r="AK26" s="371"/>
      <c r="AL26" s="371" t="s">
        <v>30</v>
      </c>
      <c r="AM26" s="371"/>
      <c r="AN26" s="502"/>
    </row>
    <row r="27" spans="1:40" x14ac:dyDescent="0.25">
      <c r="A27" s="372"/>
      <c r="B27" s="371" t="s">
        <v>404</v>
      </c>
      <c r="C27" s="371" t="s">
        <v>0</v>
      </c>
      <c r="D27" s="371">
        <v>801</v>
      </c>
      <c r="E27" s="371">
        <v>1500</v>
      </c>
      <c r="F27" s="371" t="s">
        <v>426</v>
      </c>
      <c r="G27" s="274" t="s">
        <v>314</v>
      </c>
      <c r="H27" s="371" t="s">
        <v>431</v>
      </c>
      <c r="I27" s="371" t="s">
        <v>250</v>
      </c>
      <c r="J27" s="371" t="s">
        <v>267</v>
      </c>
      <c r="K27" s="371" t="s">
        <v>1224</v>
      </c>
      <c r="L27" s="371" t="s">
        <v>30</v>
      </c>
      <c r="M27" s="371" t="s">
        <v>30</v>
      </c>
      <c r="N27" s="371" t="s">
        <v>8</v>
      </c>
      <c r="O27" s="371" t="s">
        <v>9</v>
      </c>
      <c r="P27" s="371" t="s">
        <v>30</v>
      </c>
      <c r="Q27" s="371" t="s">
        <v>30</v>
      </c>
      <c r="R27" s="371" t="s">
        <v>30</v>
      </c>
      <c r="S27" s="371" t="s">
        <v>30</v>
      </c>
      <c r="T27" s="371">
        <v>99</v>
      </c>
      <c r="U27" s="371" t="s">
        <v>30</v>
      </c>
      <c r="V27" s="371"/>
      <c r="W27" s="371" t="s">
        <v>30</v>
      </c>
      <c r="X27" s="371"/>
      <c r="Y27" s="373">
        <f t="shared" si="0"/>
        <v>311.85000000000002</v>
      </c>
      <c r="Z27" s="381">
        <v>381.15</v>
      </c>
      <c r="AA27" s="371">
        <v>99.14</v>
      </c>
      <c r="AB27" s="525">
        <f t="shared" si="1"/>
        <v>0.26010756919847833</v>
      </c>
      <c r="AC27" s="512">
        <f t="shared" si="2"/>
        <v>89.225999999999999</v>
      </c>
      <c r="AD27" s="525">
        <f t="shared" si="3"/>
        <v>0.23409681227863047</v>
      </c>
      <c r="AE27" s="371"/>
      <c r="AF27" s="371"/>
      <c r="AG27" s="371"/>
      <c r="AH27" s="371" t="s">
        <v>30</v>
      </c>
      <c r="AI27" s="371"/>
      <c r="AJ27" s="371"/>
      <c r="AK27" s="371"/>
      <c r="AL27" s="371" t="s">
        <v>30</v>
      </c>
      <c r="AM27" s="371"/>
      <c r="AN27" s="502"/>
    </row>
    <row r="28" spans="1:40" x14ac:dyDescent="0.25">
      <c r="A28" s="372"/>
      <c r="B28" s="371" t="s">
        <v>404</v>
      </c>
      <c r="C28" s="371" t="s">
        <v>0</v>
      </c>
      <c r="D28" s="371">
        <v>801</v>
      </c>
      <c r="E28" s="371">
        <v>1500</v>
      </c>
      <c r="F28" s="371" t="s">
        <v>426</v>
      </c>
      <c r="G28" s="273" t="s">
        <v>315</v>
      </c>
      <c r="H28" s="371" t="s">
        <v>429</v>
      </c>
      <c r="I28" s="371" t="s">
        <v>250</v>
      </c>
      <c r="J28" s="371" t="s">
        <v>267</v>
      </c>
      <c r="K28" s="371" t="s">
        <v>311</v>
      </c>
      <c r="L28" s="371" t="s">
        <v>30</v>
      </c>
      <c r="M28" s="371" t="s">
        <v>30</v>
      </c>
      <c r="N28" s="371" t="s">
        <v>8</v>
      </c>
      <c r="O28" s="371" t="s">
        <v>9</v>
      </c>
      <c r="P28" s="371" t="s">
        <v>30</v>
      </c>
      <c r="Q28" s="371" t="s">
        <v>30</v>
      </c>
      <c r="R28" s="371" t="s">
        <v>30</v>
      </c>
      <c r="S28" s="371" t="s">
        <v>30</v>
      </c>
      <c r="T28" s="371">
        <v>99</v>
      </c>
      <c r="U28" s="371" t="s">
        <v>30</v>
      </c>
      <c r="V28" s="371"/>
      <c r="W28" s="371" t="s">
        <v>30</v>
      </c>
      <c r="X28" s="371"/>
      <c r="Y28" s="373">
        <f t="shared" si="0"/>
        <v>311.85000000000002</v>
      </c>
      <c r="Z28" s="381">
        <v>381.15</v>
      </c>
      <c r="AA28" s="371">
        <v>99.14</v>
      </c>
      <c r="AB28" s="525">
        <f t="shared" si="1"/>
        <v>0.26010756919847833</v>
      </c>
      <c r="AC28" s="512">
        <f t="shared" si="2"/>
        <v>89.225999999999999</v>
      </c>
      <c r="AD28" s="525">
        <f t="shared" si="3"/>
        <v>0.23409681227863047</v>
      </c>
      <c r="AE28" s="371"/>
      <c r="AF28" s="371"/>
      <c r="AG28" s="371"/>
      <c r="AH28" s="371" t="s">
        <v>30</v>
      </c>
      <c r="AI28" s="371"/>
      <c r="AJ28" s="371"/>
      <c r="AK28" s="371"/>
      <c r="AL28" s="371" t="s">
        <v>30</v>
      </c>
      <c r="AM28" s="371"/>
      <c r="AN28" s="502"/>
    </row>
    <row r="29" spans="1:40" x14ac:dyDescent="0.25">
      <c r="A29" s="372"/>
      <c r="B29" s="371" t="s">
        <v>404</v>
      </c>
      <c r="C29" s="371" t="s">
        <v>0</v>
      </c>
      <c r="D29" s="371">
        <v>801</v>
      </c>
      <c r="E29" s="371">
        <v>1500</v>
      </c>
      <c r="F29" s="371" t="s">
        <v>426</v>
      </c>
      <c r="G29" s="230" t="s">
        <v>331</v>
      </c>
      <c r="H29" s="371" t="s">
        <v>432</v>
      </c>
      <c r="I29" s="371" t="s">
        <v>250</v>
      </c>
      <c r="J29" s="371" t="s">
        <v>269</v>
      </c>
      <c r="K29" s="371" t="s">
        <v>30</v>
      </c>
      <c r="L29" s="371" t="s">
        <v>30</v>
      </c>
      <c r="M29" s="371" t="s">
        <v>30</v>
      </c>
      <c r="N29" s="371" t="s">
        <v>8</v>
      </c>
      <c r="O29" s="371" t="s">
        <v>9</v>
      </c>
      <c r="P29" s="371" t="s">
        <v>30</v>
      </c>
      <c r="Q29" s="371" t="s">
        <v>30</v>
      </c>
      <c r="R29" s="371" t="s">
        <v>30</v>
      </c>
      <c r="S29" s="371" t="s">
        <v>30</v>
      </c>
      <c r="T29" s="371">
        <v>99</v>
      </c>
      <c r="U29" s="371" t="s">
        <v>30</v>
      </c>
      <c r="V29" s="371"/>
      <c r="W29" s="371" t="s">
        <v>30</v>
      </c>
      <c r="X29" s="371"/>
      <c r="Y29" s="373">
        <f t="shared" si="0"/>
        <v>281.36000000000007</v>
      </c>
      <c r="Z29" s="381">
        <v>350.66</v>
      </c>
      <c r="AA29" s="371">
        <v>91.21</v>
      </c>
      <c r="AB29" s="525">
        <f t="shared" si="1"/>
        <v>0.26010950778531905</v>
      </c>
      <c r="AC29" s="512">
        <f t="shared" si="2"/>
        <v>82.088999999999999</v>
      </c>
      <c r="AD29" s="525">
        <f t="shared" si="3"/>
        <v>0.23409855700678717</v>
      </c>
      <c r="AE29" s="371"/>
      <c r="AF29" s="371"/>
      <c r="AG29" s="371" t="s">
        <v>30</v>
      </c>
      <c r="AH29" s="371"/>
      <c r="AI29" s="371"/>
      <c r="AJ29" s="371"/>
      <c r="AK29" s="371"/>
      <c r="AL29" s="371" t="s">
        <v>30</v>
      </c>
      <c r="AM29" s="371"/>
      <c r="AN29" s="502"/>
    </row>
    <row r="30" spans="1:40" x14ac:dyDescent="0.25">
      <c r="A30" s="372"/>
      <c r="B30" s="371" t="s">
        <v>404</v>
      </c>
      <c r="C30" s="371" t="s">
        <v>1</v>
      </c>
      <c r="D30" s="371">
        <v>1</v>
      </c>
      <c r="E30" s="371">
        <v>400</v>
      </c>
      <c r="F30" s="371" t="s">
        <v>433</v>
      </c>
      <c r="G30" s="334" t="s">
        <v>224</v>
      </c>
      <c r="H30" s="371" t="s">
        <v>434</v>
      </c>
      <c r="I30" s="371" t="s">
        <v>251</v>
      </c>
      <c r="J30" s="371" t="s">
        <v>26</v>
      </c>
      <c r="K30" s="371" t="s">
        <v>268</v>
      </c>
      <c r="L30" s="371" t="s">
        <v>269</v>
      </c>
      <c r="M30" s="371" t="s">
        <v>30</v>
      </c>
      <c r="N30" s="371" t="s">
        <v>246</v>
      </c>
      <c r="O30" s="371" t="s">
        <v>8</v>
      </c>
      <c r="P30" s="371" t="s">
        <v>9</v>
      </c>
      <c r="Q30" s="371" t="s">
        <v>30</v>
      </c>
      <c r="R30" s="371" t="s">
        <v>30</v>
      </c>
      <c r="S30" s="371" t="s">
        <v>30</v>
      </c>
      <c r="T30" s="371">
        <v>99</v>
      </c>
      <c r="U30" s="371" t="s">
        <v>30</v>
      </c>
      <c r="V30" s="371"/>
      <c r="W30" s="371" t="s">
        <v>30</v>
      </c>
      <c r="X30" s="371"/>
      <c r="Y30" s="373">
        <f t="shared" si="0"/>
        <v>213.44</v>
      </c>
      <c r="Z30" s="381">
        <v>213.44</v>
      </c>
      <c r="AA30" s="371">
        <v>49.15</v>
      </c>
      <c r="AB30" s="525">
        <f t="shared" si="1"/>
        <v>0.23027548725637181</v>
      </c>
      <c r="AC30" s="512">
        <f t="shared" si="2"/>
        <v>44.234999999999999</v>
      </c>
      <c r="AD30" s="525">
        <f t="shared" si="3"/>
        <v>0.20724793853073464</v>
      </c>
      <c r="AE30" s="371"/>
      <c r="AF30" s="371"/>
      <c r="AG30" s="371"/>
      <c r="AH30" s="371"/>
      <c r="AI30" s="371"/>
      <c r="AJ30" s="371"/>
      <c r="AK30" s="371" t="s">
        <v>30</v>
      </c>
      <c r="AL30" s="371"/>
      <c r="AM30" s="371"/>
      <c r="AN30" s="502"/>
    </row>
    <row r="31" spans="1:40" x14ac:dyDescent="0.25">
      <c r="A31" s="372"/>
      <c r="B31" s="371" t="s">
        <v>404</v>
      </c>
      <c r="C31" s="371" t="s">
        <v>1</v>
      </c>
      <c r="D31" s="371">
        <v>1</v>
      </c>
      <c r="E31" s="371">
        <v>400</v>
      </c>
      <c r="F31" s="371" t="s">
        <v>433</v>
      </c>
      <c r="G31" s="335" t="s">
        <v>225</v>
      </c>
      <c r="H31" s="371" t="s">
        <v>435</v>
      </c>
      <c r="I31" s="371" t="s">
        <v>251</v>
      </c>
      <c r="J31" s="371" t="s">
        <v>268</v>
      </c>
      <c r="K31" s="371" t="s">
        <v>269</v>
      </c>
      <c r="L31" s="371" t="s">
        <v>30</v>
      </c>
      <c r="M31" s="371" t="s">
        <v>30</v>
      </c>
      <c r="N31" s="371" t="s">
        <v>8</v>
      </c>
      <c r="O31" s="371" t="s">
        <v>9</v>
      </c>
      <c r="P31" s="371" t="s">
        <v>30</v>
      </c>
      <c r="Q31" s="371" t="s">
        <v>30</v>
      </c>
      <c r="R31" s="371" t="s">
        <v>30</v>
      </c>
      <c r="S31" s="371" t="s">
        <v>30</v>
      </c>
      <c r="T31" s="371">
        <v>99</v>
      </c>
      <c r="U31" s="371" t="s">
        <v>30</v>
      </c>
      <c r="V31" s="371"/>
      <c r="W31" s="371" t="s">
        <v>30</v>
      </c>
      <c r="X31" s="371"/>
      <c r="Y31" s="373">
        <f t="shared" si="0"/>
        <v>197.51</v>
      </c>
      <c r="Z31" s="381">
        <v>266.81</v>
      </c>
      <c r="AA31" s="371">
        <v>65.63</v>
      </c>
      <c r="AB31" s="525">
        <f t="shared" si="1"/>
        <v>0.24598028559649188</v>
      </c>
      <c r="AC31" s="512">
        <f t="shared" si="2"/>
        <v>59.067</v>
      </c>
      <c r="AD31" s="525">
        <f t="shared" si="3"/>
        <v>0.22138225703684269</v>
      </c>
      <c r="AE31" s="371"/>
      <c r="AF31" s="371" t="s">
        <v>30</v>
      </c>
      <c r="AG31" s="371"/>
      <c r="AH31" s="371"/>
      <c r="AI31" s="371"/>
      <c r="AJ31" s="371"/>
      <c r="AK31" s="371"/>
      <c r="AL31" s="371" t="s">
        <v>30</v>
      </c>
      <c r="AM31" s="371"/>
      <c r="AN31" s="502"/>
    </row>
    <row r="32" spans="1:40" x14ac:dyDescent="0.25">
      <c r="A32" s="372"/>
      <c r="B32" s="371" t="s">
        <v>404</v>
      </c>
      <c r="C32" s="371" t="s">
        <v>1</v>
      </c>
      <c r="D32" s="371">
        <v>1</v>
      </c>
      <c r="E32" s="371">
        <v>400</v>
      </c>
      <c r="F32" s="371" t="s">
        <v>433</v>
      </c>
      <c r="G32" s="231" t="s">
        <v>313</v>
      </c>
      <c r="H32" s="371" t="s">
        <v>437</v>
      </c>
      <c r="I32" s="371" t="s">
        <v>251</v>
      </c>
      <c r="J32" s="371" t="s">
        <v>268</v>
      </c>
      <c r="K32" s="371" t="s">
        <v>269</v>
      </c>
      <c r="L32" s="371" t="s">
        <v>267</v>
      </c>
      <c r="M32" s="371" t="s">
        <v>30</v>
      </c>
      <c r="N32" s="371" t="s">
        <v>8</v>
      </c>
      <c r="O32" s="371" t="s">
        <v>9</v>
      </c>
      <c r="P32" s="371" t="s">
        <v>30</v>
      </c>
      <c r="Q32" s="371" t="s">
        <v>30</v>
      </c>
      <c r="R32" s="371" t="s">
        <v>30</v>
      </c>
      <c r="S32" s="371" t="s">
        <v>30</v>
      </c>
      <c r="T32" s="371">
        <v>99</v>
      </c>
      <c r="U32" s="371" t="s">
        <v>30</v>
      </c>
      <c r="V32" s="371"/>
      <c r="W32" s="371" t="s">
        <v>30</v>
      </c>
      <c r="X32" s="371"/>
      <c r="Y32" s="373">
        <f t="shared" si="0"/>
        <v>264.21000000000004</v>
      </c>
      <c r="Z32" s="381">
        <v>333.51</v>
      </c>
      <c r="AA32" s="371">
        <v>82.11</v>
      </c>
      <c r="AB32" s="525">
        <f t="shared" si="1"/>
        <v>0.24619951425744355</v>
      </c>
      <c r="AC32" s="512">
        <f t="shared" si="2"/>
        <v>73.899000000000001</v>
      </c>
      <c r="AD32" s="525">
        <f t="shared" si="3"/>
        <v>0.22157956283169922</v>
      </c>
      <c r="AE32" s="371" t="s">
        <v>30</v>
      </c>
      <c r="AF32" s="371"/>
      <c r="AG32" s="371"/>
      <c r="AH32" s="371" t="s">
        <v>30</v>
      </c>
      <c r="AI32" s="371"/>
      <c r="AJ32" s="371"/>
      <c r="AK32" s="371"/>
      <c r="AL32" s="371" t="s">
        <v>30</v>
      </c>
      <c r="AM32" s="371"/>
      <c r="AN32" s="502"/>
    </row>
    <row r="33" spans="1:40" x14ac:dyDescent="0.25">
      <c r="A33" s="372"/>
      <c r="B33" s="371" t="s">
        <v>404</v>
      </c>
      <c r="C33" s="371" t="s">
        <v>1</v>
      </c>
      <c r="D33" s="371">
        <v>1</v>
      </c>
      <c r="E33" s="371">
        <v>400</v>
      </c>
      <c r="F33" s="371" t="s">
        <v>433</v>
      </c>
      <c r="G33" s="274" t="s">
        <v>314</v>
      </c>
      <c r="H33" s="371" t="s">
        <v>438</v>
      </c>
      <c r="I33" s="371" t="s">
        <v>251</v>
      </c>
      <c r="J33" s="371" t="s">
        <v>267</v>
      </c>
      <c r="K33" s="371" t="s">
        <v>1224</v>
      </c>
      <c r="L33" s="371" t="s">
        <v>30</v>
      </c>
      <c r="M33" s="371" t="s">
        <v>30</v>
      </c>
      <c r="N33" s="371" t="s">
        <v>8</v>
      </c>
      <c r="O33" s="371" t="s">
        <v>9</v>
      </c>
      <c r="P33" s="371" t="s">
        <v>30</v>
      </c>
      <c r="Q33" s="371" t="s">
        <v>30</v>
      </c>
      <c r="R33" s="371" t="s">
        <v>30</v>
      </c>
      <c r="S33" s="371" t="s">
        <v>30</v>
      </c>
      <c r="T33" s="371">
        <v>99</v>
      </c>
      <c r="U33" s="371" t="s">
        <v>30</v>
      </c>
      <c r="V33" s="371"/>
      <c r="W33" s="371" t="s">
        <v>30</v>
      </c>
      <c r="X33" s="371"/>
      <c r="Y33" s="373">
        <f t="shared" si="0"/>
        <v>264.21000000000004</v>
      </c>
      <c r="Z33" s="381">
        <v>333.51</v>
      </c>
      <c r="AA33" s="371">
        <v>82.11</v>
      </c>
      <c r="AB33" s="525">
        <f t="shared" si="1"/>
        <v>0.24619951425744355</v>
      </c>
      <c r="AC33" s="512">
        <f t="shared" si="2"/>
        <v>73.899000000000001</v>
      </c>
      <c r="AD33" s="525">
        <f t="shared" si="3"/>
        <v>0.22157956283169922</v>
      </c>
      <c r="AE33" s="371"/>
      <c r="AF33" s="371"/>
      <c r="AG33" s="371"/>
      <c r="AH33" s="371" t="s">
        <v>30</v>
      </c>
      <c r="AI33" s="371"/>
      <c r="AJ33" s="371"/>
      <c r="AK33" s="371"/>
      <c r="AL33" s="371" t="s">
        <v>30</v>
      </c>
      <c r="AM33" s="371"/>
      <c r="AN33" s="502"/>
    </row>
    <row r="34" spans="1:40" x14ac:dyDescent="0.25">
      <c r="A34" s="372"/>
      <c r="B34" s="371" t="s">
        <v>404</v>
      </c>
      <c r="C34" s="371" t="s">
        <v>1</v>
      </c>
      <c r="D34" s="371">
        <v>1</v>
      </c>
      <c r="E34" s="371">
        <v>400</v>
      </c>
      <c r="F34" s="371" t="s">
        <v>433</v>
      </c>
      <c r="G34" s="273" t="s">
        <v>315</v>
      </c>
      <c r="H34" s="371" t="s">
        <v>436</v>
      </c>
      <c r="I34" s="371" t="s">
        <v>251</v>
      </c>
      <c r="J34" s="371" t="s">
        <v>267</v>
      </c>
      <c r="K34" s="371" t="s">
        <v>311</v>
      </c>
      <c r="L34" s="371" t="s">
        <v>30</v>
      </c>
      <c r="M34" s="371" t="s">
        <v>30</v>
      </c>
      <c r="N34" s="371" t="s">
        <v>8</v>
      </c>
      <c r="O34" s="371" t="s">
        <v>9</v>
      </c>
      <c r="P34" s="371" t="s">
        <v>30</v>
      </c>
      <c r="Q34" s="371" t="s">
        <v>30</v>
      </c>
      <c r="R34" s="371" t="s">
        <v>30</v>
      </c>
      <c r="S34" s="371" t="s">
        <v>30</v>
      </c>
      <c r="T34" s="371">
        <v>99</v>
      </c>
      <c r="U34" s="371" t="s">
        <v>30</v>
      </c>
      <c r="V34" s="371"/>
      <c r="W34" s="371" t="s">
        <v>30</v>
      </c>
      <c r="X34" s="371"/>
      <c r="Y34" s="373">
        <f t="shared" si="0"/>
        <v>264.21000000000004</v>
      </c>
      <c r="Z34" s="381">
        <v>333.51</v>
      </c>
      <c r="AA34" s="371">
        <v>82.11</v>
      </c>
      <c r="AB34" s="525">
        <f t="shared" si="1"/>
        <v>0.24619951425744355</v>
      </c>
      <c r="AC34" s="512">
        <f t="shared" si="2"/>
        <v>73.899000000000001</v>
      </c>
      <c r="AD34" s="525">
        <f t="shared" si="3"/>
        <v>0.22157956283169922</v>
      </c>
      <c r="AE34" s="371"/>
      <c r="AF34" s="371"/>
      <c r="AG34" s="371"/>
      <c r="AH34" s="371" t="s">
        <v>30</v>
      </c>
      <c r="AI34" s="371"/>
      <c r="AJ34" s="371"/>
      <c r="AK34" s="371"/>
      <c r="AL34" s="371" t="s">
        <v>30</v>
      </c>
      <c r="AM34" s="371"/>
      <c r="AN34" s="502"/>
    </row>
    <row r="35" spans="1:40" x14ac:dyDescent="0.25">
      <c r="A35" s="372"/>
      <c r="B35" s="371" t="s">
        <v>404</v>
      </c>
      <c r="C35" s="371" t="s">
        <v>1</v>
      </c>
      <c r="D35" s="371">
        <v>1</v>
      </c>
      <c r="E35" s="371">
        <v>400</v>
      </c>
      <c r="F35" s="371" t="s">
        <v>433</v>
      </c>
      <c r="G35" s="230" t="s">
        <v>331</v>
      </c>
      <c r="H35" s="371" t="s">
        <v>439</v>
      </c>
      <c r="I35" s="371" t="s">
        <v>251</v>
      </c>
      <c r="J35" s="371" t="s">
        <v>269</v>
      </c>
      <c r="K35" s="371" t="s">
        <v>30</v>
      </c>
      <c r="L35" s="371" t="s">
        <v>30</v>
      </c>
      <c r="M35" s="371" t="s">
        <v>30</v>
      </c>
      <c r="N35" s="371" t="s">
        <v>8</v>
      </c>
      <c r="O35" s="371" t="s">
        <v>9</v>
      </c>
      <c r="P35" s="371" t="s">
        <v>30</v>
      </c>
      <c r="Q35" s="371" t="s">
        <v>30</v>
      </c>
      <c r="R35" s="371" t="s">
        <v>30</v>
      </c>
      <c r="S35" s="371" t="s">
        <v>30</v>
      </c>
      <c r="T35" s="371">
        <v>99</v>
      </c>
      <c r="U35" s="371" t="s">
        <v>30</v>
      </c>
      <c r="V35" s="371"/>
      <c r="W35" s="371" t="s">
        <v>30</v>
      </c>
      <c r="X35" s="371"/>
      <c r="Y35" s="373">
        <f t="shared" si="0"/>
        <v>237.53</v>
      </c>
      <c r="Z35" s="381">
        <v>306.83</v>
      </c>
      <c r="AA35" s="371">
        <v>75.47</v>
      </c>
      <c r="AB35" s="525">
        <f t="shared" si="1"/>
        <v>0.24596682201870743</v>
      </c>
      <c r="AC35" s="512">
        <f t="shared" si="2"/>
        <v>67.923000000000002</v>
      </c>
      <c r="AD35" s="525">
        <f t="shared" si="3"/>
        <v>0.2213701398168367</v>
      </c>
      <c r="AE35" s="371"/>
      <c r="AF35" s="371"/>
      <c r="AG35" s="371" t="s">
        <v>30</v>
      </c>
      <c r="AH35" s="371"/>
      <c r="AI35" s="371"/>
      <c r="AJ35" s="371"/>
      <c r="AK35" s="371"/>
      <c r="AL35" s="371" t="s">
        <v>30</v>
      </c>
      <c r="AM35" s="371"/>
      <c r="AN35" s="502"/>
    </row>
    <row r="36" spans="1:40" x14ac:dyDescent="0.25">
      <c r="A36" s="372"/>
      <c r="B36" s="371" t="s">
        <v>404</v>
      </c>
      <c r="C36" s="371" t="s">
        <v>1</v>
      </c>
      <c r="D36" s="371">
        <v>401</v>
      </c>
      <c r="E36" s="371">
        <v>600</v>
      </c>
      <c r="F36" s="371" t="s">
        <v>440</v>
      </c>
      <c r="G36" s="334" t="s">
        <v>224</v>
      </c>
      <c r="H36" s="371" t="s">
        <v>441</v>
      </c>
      <c r="I36" s="371" t="s">
        <v>251</v>
      </c>
      <c r="J36" s="371" t="s">
        <v>26</v>
      </c>
      <c r="K36" s="371" t="s">
        <v>268</v>
      </c>
      <c r="L36" s="371" t="s">
        <v>269</v>
      </c>
      <c r="M36" s="371" t="s">
        <v>30</v>
      </c>
      <c r="N36" s="371" t="s">
        <v>246</v>
      </c>
      <c r="O36" s="371" t="s">
        <v>8</v>
      </c>
      <c r="P36" s="371" t="s">
        <v>9</v>
      </c>
      <c r="Q36" s="371" t="s">
        <v>30</v>
      </c>
      <c r="R36" s="371" t="s">
        <v>30</v>
      </c>
      <c r="S36" s="371" t="s">
        <v>30</v>
      </c>
      <c r="T36" s="371">
        <v>99</v>
      </c>
      <c r="U36" s="371" t="s">
        <v>30</v>
      </c>
      <c r="V36" s="371"/>
      <c r="W36" s="371" t="s">
        <v>30</v>
      </c>
      <c r="X36" s="371"/>
      <c r="Y36" s="373">
        <f t="shared" si="0"/>
        <v>233.77</v>
      </c>
      <c r="Z36" s="381">
        <v>233.77</v>
      </c>
      <c r="AA36" s="371">
        <v>56.6</v>
      </c>
      <c r="AB36" s="525">
        <f t="shared" si="1"/>
        <v>0.24211832142704368</v>
      </c>
      <c r="AC36" s="512">
        <f t="shared" si="2"/>
        <v>50.940000000000005</v>
      </c>
      <c r="AD36" s="525">
        <f t="shared" si="3"/>
        <v>0.21790648928433931</v>
      </c>
      <c r="AE36" s="371"/>
      <c r="AF36" s="371"/>
      <c r="AG36" s="371"/>
      <c r="AH36" s="371"/>
      <c r="AI36" s="371"/>
      <c r="AJ36" s="371"/>
      <c r="AK36" s="371" t="s">
        <v>30</v>
      </c>
      <c r="AL36" s="371"/>
      <c r="AM36" s="371"/>
      <c r="AN36" s="502"/>
    </row>
    <row r="37" spans="1:40" x14ac:dyDescent="0.25">
      <c r="A37" s="372"/>
      <c r="B37" s="371" t="s">
        <v>404</v>
      </c>
      <c r="C37" s="371" t="s">
        <v>1</v>
      </c>
      <c r="D37" s="371">
        <v>401</v>
      </c>
      <c r="E37" s="371">
        <v>600</v>
      </c>
      <c r="F37" s="371" t="s">
        <v>440</v>
      </c>
      <c r="G37" s="335" t="s">
        <v>225</v>
      </c>
      <c r="H37" s="371" t="s">
        <v>442</v>
      </c>
      <c r="I37" s="371" t="s">
        <v>251</v>
      </c>
      <c r="J37" s="371" t="s">
        <v>268</v>
      </c>
      <c r="K37" s="371" t="s">
        <v>269</v>
      </c>
      <c r="L37" s="371" t="s">
        <v>30</v>
      </c>
      <c r="M37" s="371" t="s">
        <v>30</v>
      </c>
      <c r="N37" s="371" t="s">
        <v>8</v>
      </c>
      <c r="O37" s="371" t="s">
        <v>9</v>
      </c>
      <c r="P37" s="371" t="s">
        <v>30</v>
      </c>
      <c r="Q37" s="371" t="s">
        <v>30</v>
      </c>
      <c r="R37" s="371" t="s">
        <v>30</v>
      </c>
      <c r="S37" s="371" t="s">
        <v>30</v>
      </c>
      <c r="T37" s="371">
        <v>99</v>
      </c>
      <c r="U37" s="371" t="s">
        <v>30</v>
      </c>
      <c r="V37" s="371"/>
      <c r="W37" s="371" t="s">
        <v>30</v>
      </c>
      <c r="X37" s="371"/>
      <c r="Y37" s="373">
        <f t="shared" si="0"/>
        <v>222.92000000000004</v>
      </c>
      <c r="Z37" s="381">
        <v>292.22000000000003</v>
      </c>
      <c r="AA37" s="371">
        <v>75.36</v>
      </c>
      <c r="AB37" s="525">
        <f t="shared" si="1"/>
        <v>0.25788789268359452</v>
      </c>
      <c r="AC37" s="512">
        <f t="shared" si="2"/>
        <v>67.823999999999998</v>
      </c>
      <c r="AD37" s="525">
        <f t="shared" si="3"/>
        <v>0.23209910341523507</v>
      </c>
      <c r="AE37" s="371"/>
      <c r="AF37" s="371" t="s">
        <v>30</v>
      </c>
      <c r="AG37" s="371"/>
      <c r="AH37" s="371"/>
      <c r="AI37" s="371"/>
      <c r="AJ37" s="371"/>
      <c r="AK37" s="371"/>
      <c r="AL37" s="371" t="s">
        <v>30</v>
      </c>
      <c r="AM37" s="371"/>
      <c r="AN37" s="502"/>
    </row>
    <row r="38" spans="1:40" x14ac:dyDescent="0.25">
      <c r="A38" s="372"/>
      <c r="B38" s="371" t="s">
        <v>404</v>
      </c>
      <c r="C38" s="371" t="s">
        <v>1</v>
      </c>
      <c r="D38" s="371">
        <v>401</v>
      </c>
      <c r="E38" s="371">
        <v>600</v>
      </c>
      <c r="F38" s="371" t="s">
        <v>440</v>
      </c>
      <c r="G38" s="231" t="s">
        <v>313</v>
      </c>
      <c r="H38" s="371" t="s">
        <v>444</v>
      </c>
      <c r="I38" s="371" t="s">
        <v>251</v>
      </c>
      <c r="J38" s="371" t="s">
        <v>268</v>
      </c>
      <c r="K38" s="371" t="s">
        <v>269</v>
      </c>
      <c r="L38" s="371" t="s">
        <v>267</v>
      </c>
      <c r="M38" s="371" t="s">
        <v>30</v>
      </c>
      <c r="N38" s="371" t="s">
        <v>8</v>
      </c>
      <c r="O38" s="371" t="s">
        <v>9</v>
      </c>
      <c r="P38" s="371" t="s">
        <v>30</v>
      </c>
      <c r="Q38" s="371" t="s">
        <v>30</v>
      </c>
      <c r="R38" s="371" t="s">
        <v>30</v>
      </c>
      <c r="S38" s="371" t="s">
        <v>30</v>
      </c>
      <c r="T38" s="371">
        <v>99</v>
      </c>
      <c r="U38" s="371" t="s">
        <v>30</v>
      </c>
      <c r="V38" s="371"/>
      <c r="W38" s="371" t="s">
        <v>30</v>
      </c>
      <c r="X38" s="371"/>
      <c r="Y38" s="373">
        <f t="shared" si="0"/>
        <v>295.97000000000003</v>
      </c>
      <c r="Z38" s="381">
        <v>365.27</v>
      </c>
      <c r="AA38" s="371">
        <v>94.12</v>
      </c>
      <c r="AB38" s="525">
        <f t="shared" si="1"/>
        <v>0.25767240671284258</v>
      </c>
      <c r="AC38" s="512">
        <f t="shared" si="2"/>
        <v>84.708000000000013</v>
      </c>
      <c r="AD38" s="525">
        <f t="shared" si="3"/>
        <v>0.23190516604155834</v>
      </c>
      <c r="AE38" s="371" t="s">
        <v>30</v>
      </c>
      <c r="AF38" s="371"/>
      <c r="AG38" s="371"/>
      <c r="AH38" s="371" t="s">
        <v>30</v>
      </c>
      <c r="AI38" s="371"/>
      <c r="AJ38" s="371"/>
      <c r="AK38" s="371"/>
      <c r="AL38" s="371" t="s">
        <v>30</v>
      </c>
      <c r="AM38" s="371"/>
      <c r="AN38" s="502"/>
    </row>
    <row r="39" spans="1:40" x14ac:dyDescent="0.25">
      <c r="A39" s="372"/>
      <c r="B39" s="371" t="s">
        <v>404</v>
      </c>
      <c r="C39" s="371" t="s">
        <v>1</v>
      </c>
      <c r="D39" s="371">
        <v>401</v>
      </c>
      <c r="E39" s="371">
        <v>600</v>
      </c>
      <c r="F39" s="371" t="s">
        <v>440</v>
      </c>
      <c r="G39" s="274" t="s">
        <v>314</v>
      </c>
      <c r="H39" s="371" t="s">
        <v>445</v>
      </c>
      <c r="I39" s="371" t="s">
        <v>251</v>
      </c>
      <c r="J39" s="371" t="s">
        <v>267</v>
      </c>
      <c r="K39" s="371" t="s">
        <v>1224</v>
      </c>
      <c r="L39" s="371" t="s">
        <v>30</v>
      </c>
      <c r="M39" s="371" t="s">
        <v>30</v>
      </c>
      <c r="N39" s="371" t="s">
        <v>8</v>
      </c>
      <c r="O39" s="371" t="s">
        <v>9</v>
      </c>
      <c r="P39" s="371" t="s">
        <v>30</v>
      </c>
      <c r="Q39" s="371" t="s">
        <v>30</v>
      </c>
      <c r="R39" s="371" t="s">
        <v>30</v>
      </c>
      <c r="S39" s="371" t="s">
        <v>30</v>
      </c>
      <c r="T39" s="371">
        <v>99</v>
      </c>
      <c r="U39" s="371" t="s">
        <v>30</v>
      </c>
      <c r="V39" s="371"/>
      <c r="W39" s="371" t="s">
        <v>30</v>
      </c>
      <c r="X39" s="371"/>
      <c r="Y39" s="373">
        <f t="shared" si="0"/>
        <v>295.97000000000003</v>
      </c>
      <c r="Z39" s="381">
        <v>365.27</v>
      </c>
      <c r="AA39" s="371">
        <v>94.12</v>
      </c>
      <c r="AB39" s="525">
        <f t="shared" si="1"/>
        <v>0.25767240671284258</v>
      </c>
      <c r="AC39" s="512">
        <f t="shared" si="2"/>
        <v>84.708000000000013</v>
      </c>
      <c r="AD39" s="525">
        <f t="shared" si="3"/>
        <v>0.23190516604155834</v>
      </c>
      <c r="AE39" s="371"/>
      <c r="AF39" s="371"/>
      <c r="AG39" s="371"/>
      <c r="AH39" s="371" t="s">
        <v>30</v>
      </c>
      <c r="AI39" s="371"/>
      <c r="AJ39" s="371"/>
      <c r="AK39" s="371"/>
      <c r="AL39" s="371" t="s">
        <v>30</v>
      </c>
      <c r="AM39" s="371"/>
      <c r="AN39" s="502"/>
    </row>
    <row r="40" spans="1:40" x14ac:dyDescent="0.25">
      <c r="A40" s="372"/>
      <c r="B40" s="371" t="s">
        <v>404</v>
      </c>
      <c r="C40" s="371" t="s">
        <v>1</v>
      </c>
      <c r="D40" s="371">
        <v>401</v>
      </c>
      <c r="E40" s="371">
        <v>600</v>
      </c>
      <c r="F40" s="371" t="s">
        <v>440</v>
      </c>
      <c r="G40" s="273" t="s">
        <v>315</v>
      </c>
      <c r="H40" s="371" t="s">
        <v>443</v>
      </c>
      <c r="I40" s="371" t="s">
        <v>251</v>
      </c>
      <c r="J40" s="371" t="s">
        <v>267</v>
      </c>
      <c r="K40" s="371" t="s">
        <v>311</v>
      </c>
      <c r="L40" s="371" t="s">
        <v>30</v>
      </c>
      <c r="M40" s="371" t="s">
        <v>30</v>
      </c>
      <c r="N40" s="371" t="s">
        <v>8</v>
      </c>
      <c r="O40" s="371" t="s">
        <v>9</v>
      </c>
      <c r="P40" s="371" t="s">
        <v>30</v>
      </c>
      <c r="Q40" s="371" t="s">
        <v>30</v>
      </c>
      <c r="R40" s="371" t="s">
        <v>30</v>
      </c>
      <c r="S40" s="371" t="s">
        <v>30</v>
      </c>
      <c r="T40" s="371">
        <v>99</v>
      </c>
      <c r="U40" s="371" t="s">
        <v>30</v>
      </c>
      <c r="V40" s="371"/>
      <c r="W40" s="371" t="s">
        <v>30</v>
      </c>
      <c r="X40" s="371"/>
      <c r="Y40" s="373">
        <f t="shared" si="0"/>
        <v>295.97000000000003</v>
      </c>
      <c r="Z40" s="381">
        <v>365.27</v>
      </c>
      <c r="AA40" s="371">
        <v>94.12</v>
      </c>
      <c r="AB40" s="525">
        <f t="shared" si="1"/>
        <v>0.25767240671284258</v>
      </c>
      <c r="AC40" s="512">
        <f t="shared" si="2"/>
        <v>84.708000000000013</v>
      </c>
      <c r="AD40" s="525">
        <f t="shared" si="3"/>
        <v>0.23190516604155834</v>
      </c>
      <c r="AE40" s="371"/>
      <c r="AF40" s="371"/>
      <c r="AG40" s="371"/>
      <c r="AH40" s="371" t="s">
        <v>30</v>
      </c>
      <c r="AI40" s="371"/>
      <c r="AJ40" s="371"/>
      <c r="AK40" s="371"/>
      <c r="AL40" s="371" t="s">
        <v>30</v>
      </c>
      <c r="AM40" s="371"/>
      <c r="AN40" s="502"/>
    </row>
    <row r="41" spans="1:40" x14ac:dyDescent="0.25">
      <c r="A41" s="372"/>
      <c r="B41" s="371" t="s">
        <v>404</v>
      </c>
      <c r="C41" s="371" t="s">
        <v>1</v>
      </c>
      <c r="D41" s="371">
        <v>401</v>
      </c>
      <c r="E41" s="371">
        <v>600</v>
      </c>
      <c r="F41" s="371" t="s">
        <v>440</v>
      </c>
      <c r="G41" s="230" t="s">
        <v>331</v>
      </c>
      <c r="H41" s="371" t="s">
        <v>446</v>
      </c>
      <c r="I41" s="371" t="s">
        <v>251</v>
      </c>
      <c r="J41" s="371" t="s">
        <v>269</v>
      </c>
      <c r="K41" s="371" t="s">
        <v>30</v>
      </c>
      <c r="L41" s="371" t="s">
        <v>30</v>
      </c>
      <c r="M41" s="371" t="s">
        <v>30</v>
      </c>
      <c r="N41" s="371" t="s">
        <v>8</v>
      </c>
      <c r="O41" s="371" t="s">
        <v>9</v>
      </c>
      <c r="P41" s="371" t="s">
        <v>30</v>
      </c>
      <c r="Q41" s="371" t="s">
        <v>30</v>
      </c>
      <c r="R41" s="371" t="s">
        <v>30</v>
      </c>
      <c r="S41" s="371" t="s">
        <v>30</v>
      </c>
      <c r="T41" s="371">
        <v>99</v>
      </c>
      <c r="U41" s="371" t="s">
        <v>30</v>
      </c>
      <c r="V41" s="371"/>
      <c r="W41" s="371" t="s">
        <v>30</v>
      </c>
      <c r="X41" s="371"/>
      <c r="Y41" s="373">
        <f t="shared" si="0"/>
        <v>266.75000000000006</v>
      </c>
      <c r="Z41" s="381">
        <v>336.05</v>
      </c>
      <c r="AA41" s="371">
        <v>86.66</v>
      </c>
      <c r="AB41" s="525">
        <f t="shared" si="1"/>
        <v>0.2578782919208451</v>
      </c>
      <c r="AC41" s="512">
        <f t="shared" si="2"/>
        <v>77.994</v>
      </c>
      <c r="AD41" s="525">
        <f t="shared" si="3"/>
        <v>0.2320904627287606</v>
      </c>
      <c r="AE41" s="371"/>
      <c r="AF41" s="371"/>
      <c r="AG41" s="371" t="s">
        <v>30</v>
      </c>
      <c r="AH41" s="371"/>
      <c r="AI41" s="371"/>
      <c r="AJ41" s="371"/>
      <c r="AK41" s="371"/>
      <c r="AL41" s="371" t="s">
        <v>30</v>
      </c>
      <c r="AM41" s="371"/>
      <c r="AN41" s="502"/>
    </row>
    <row r="42" spans="1:40" x14ac:dyDescent="0.25">
      <c r="A42" s="372"/>
      <c r="B42" s="371" t="s">
        <v>404</v>
      </c>
      <c r="C42" s="371" t="s">
        <v>1</v>
      </c>
      <c r="D42" s="371">
        <v>601</v>
      </c>
      <c r="E42" s="371">
        <v>800</v>
      </c>
      <c r="F42" s="371" t="s">
        <v>447</v>
      </c>
      <c r="G42" s="334" t="s">
        <v>224</v>
      </c>
      <c r="H42" s="371" t="s">
        <v>448</v>
      </c>
      <c r="I42" s="371" t="s">
        <v>251</v>
      </c>
      <c r="J42" s="371" t="s">
        <v>26</v>
      </c>
      <c r="K42" s="371" t="s">
        <v>268</v>
      </c>
      <c r="L42" s="371" t="s">
        <v>269</v>
      </c>
      <c r="M42" s="371" t="s">
        <v>30</v>
      </c>
      <c r="N42" s="371" t="s">
        <v>246</v>
      </c>
      <c r="O42" s="371" t="s">
        <v>8</v>
      </c>
      <c r="P42" s="371" t="s">
        <v>9</v>
      </c>
      <c r="Q42" s="371" t="s">
        <v>30</v>
      </c>
      <c r="R42" s="371" t="s">
        <v>30</v>
      </c>
      <c r="S42" s="371" t="s">
        <v>30</v>
      </c>
      <c r="T42" s="371">
        <v>99</v>
      </c>
      <c r="U42" s="371" t="s">
        <v>30</v>
      </c>
      <c r="V42" s="371"/>
      <c r="W42" s="371" t="s">
        <v>30</v>
      </c>
      <c r="X42" s="371"/>
      <c r="Y42" s="373">
        <f t="shared" si="0"/>
        <v>259.64</v>
      </c>
      <c r="Z42" s="381">
        <v>259.64</v>
      </c>
      <c r="AA42" s="371">
        <v>62.12</v>
      </c>
      <c r="AB42" s="525">
        <f t="shared" si="1"/>
        <v>0.23925435217994145</v>
      </c>
      <c r="AC42" s="512">
        <f t="shared" si="2"/>
        <v>55.908000000000001</v>
      </c>
      <c r="AD42" s="525">
        <f t="shared" si="3"/>
        <v>0.21532891696194734</v>
      </c>
      <c r="AE42" s="371"/>
      <c r="AF42" s="371"/>
      <c r="AG42" s="371"/>
      <c r="AH42" s="371"/>
      <c r="AI42" s="371"/>
      <c r="AJ42" s="371"/>
      <c r="AK42" s="371" t="s">
        <v>30</v>
      </c>
      <c r="AL42" s="371"/>
      <c r="AM42" s="371"/>
      <c r="AN42" s="502"/>
    </row>
    <row r="43" spans="1:40" x14ac:dyDescent="0.25">
      <c r="A43" s="372"/>
      <c r="B43" s="371" t="s">
        <v>404</v>
      </c>
      <c r="C43" s="371" t="s">
        <v>1</v>
      </c>
      <c r="D43" s="371">
        <v>601</v>
      </c>
      <c r="E43" s="371">
        <v>800</v>
      </c>
      <c r="F43" s="371" t="s">
        <v>447</v>
      </c>
      <c r="G43" s="335" t="s">
        <v>225</v>
      </c>
      <c r="H43" s="371" t="s">
        <v>449</v>
      </c>
      <c r="I43" s="371" t="s">
        <v>251</v>
      </c>
      <c r="J43" s="371" t="s">
        <v>268</v>
      </c>
      <c r="K43" s="371" t="s">
        <v>269</v>
      </c>
      <c r="L43" s="371" t="s">
        <v>30</v>
      </c>
      <c r="M43" s="371" t="s">
        <v>30</v>
      </c>
      <c r="N43" s="371" t="s">
        <v>8</v>
      </c>
      <c r="O43" s="371" t="s">
        <v>9</v>
      </c>
      <c r="P43" s="371" t="s">
        <v>30</v>
      </c>
      <c r="Q43" s="371" t="s">
        <v>30</v>
      </c>
      <c r="R43" s="371" t="s">
        <v>30</v>
      </c>
      <c r="S43" s="371" t="s">
        <v>30</v>
      </c>
      <c r="T43" s="371">
        <v>99</v>
      </c>
      <c r="U43" s="371" t="s">
        <v>30</v>
      </c>
      <c r="V43" s="371"/>
      <c r="W43" s="371" t="s">
        <v>30</v>
      </c>
      <c r="X43" s="371"/>
      <c r="Y43" s="373">
        <f t="shared" si="0"/>
        <v>255.26000000000002</v>
      </c>
      <c r="Z43" s="381">
        <v>324.56</v>
      </c>
      <c r="AA43" s="371">
        <v>82.73</v>
      </c>
      <c r="AB43" s="525">
        <f t="shared" si="1"/>
        <v>0.25489894010352476</v>
      </c>
      <c r="AC43" s="512">
        <f t="shared" si="2"/>
        <v>74.457000000000008</v>
      </c>
      <c r="AD43" s="525">
        <f t="shared" si="3"/>
        <v>0.22940904609317231</v>
      </c>
      <c r="AE43" s="371"/>
      <c r="AF43" s="371" t="s">
        <v>30</v>
      </c>
      <c r="AG43" s="371"/>
      <c r="AH43" s="371"/>
      <c r="AI43" s="371"/>
      <c r="AJ43" s="371"/>
      <c r="AK43" s="371"/>
      <c r="AL43" s="371" t="s">
        <v>30</v>
      </c>
      <c r="AM43" s="371"/>
      <c r="AN43" s="502"/>
    </row>
    <row r="44" spans="1:40" x14ac:dyDescent="0.25">
      <c r="A44" s="372"/>
      <c r="B44" s="371" t="s">
        <v>404</v>
      </c>
      <c r="C44" s="371" t="s">
        <v>1</v>
      </c>
      <c r="D44" s="371">
        <v>601</v>
      </c>
      <c r="E44" s="371">
        <v>800</v>
      </c>
      <c r="F44" s="371" t="s">
        <v>447</v>
      </c>
      <c r="G44" s="231" t="s">
        <v>313</v>
      </c>
      <c r="H44" s="371" t="s">
        <v>451</v>
      </c>
      <c r="I44" s="371" t="s">
        <v>251</v>
      </c>
      <c r="J44" s="371" t="s">
        <v>268</v>
      </c>
      <c r="K44" s="371" t="s">
        <v>269</v>
      </c>
      <c r="L44" s="371" t="s">
        <v>267</v>
      </c>
      <c r="M44" s="371" t="s">
        <v>30</v>
      </c>
      <c r="N44" s="371" t="s">
        <v>8</v>
      </c>
      <c r="O44" s="371" t="s">
        <v>9</v>
      </c>
      <c r="P44" s="371" t="s">
        <v>30</v>
      </c>
      <c r="Q44" s="371" t="s">
        <v>30</v>
      </c>
      <c r="R44" s="371" t="s">
        <v>30</v>
      </c>
      <c r="S44" s="371" t="s">
        <v>30</v>
      </c>
      <c r="T44" s="371">
        <v>99</v>
      </c>
      <c r="U44" s="371" t="s">
        <v>30</v>
      </c>
      <c r="V44" s="371"/>
      <c r="W44" s="371" t="s">
        <v>30</v>
      </c>
      <c r="X44" s="371"/>
      <c r="Y44" s="373">
        <f t="shared" si="0"/>
        <v>336.39000000000004</v>
      </c>
      <c r="Z44" s="381">
        <v>405.69</v>
      </c>
      <c r="AA44" s="371">
        <v>103.33</v>
      </c>
      <c r="AB44" s="525">
        <f t="shared" si="1"/>
        <v>0.25470186595676503</v>
      </c>
      <c r="AC44" s="512">
        <f t="shared" si="2"/>
        <v>92.997</v>
      </c>
      <c r="AD44" s="525">
        <f t="shared" si="3"/>
        <v>0.22923167936108851</v>
      </c>
      <c r="AE44" s="371" t="s">
        <v>30</v>
      </c>
      <c r="AF44" s="371"/>
      <c r="AG44" s="371"/>
      <c r="AH44" s="371" t="s">
        <v>30</v>
      </c>
      <c r="AI44" s="371"/>
      <c r="AJ44" s="371"/>
      <c r="AK44" s="371"/>
      <c r="AL44" s="371" t="s">
        <v>30</v>
      </c>
      <c r="AM44" s="371"/>
      <c r="AN44" s="502"/>
    </row>
    <row r="45" spans="1:40" x14ac:dyDescent="0.25">
      <c r="A45" s="372"/>
      <c r="B45" s="371" t="s">
        <v>404</v>
      </c>
      <c r="C45" s="371" t="s">
        <v>1</v>
      </c>
      <c r="D45" s="371">
        <v>601</v>
      </c>
      <c r="E45" s="371">
        <v>800</v>
      </c>
      <c r="F45" s="371" t="s">
        <v>447</v>
      </c>
      <c r="G45" s="274" t="s">
        <v>314</v>
      </c>
      <c r="H45" s="371" t="s">
        <v>452</v>
      </c>
      <c r="I45" s="371" t="s">
        <v>251</v>
      </c>
      <c r="J45" s="371" t="s">
        <v>267</v>
      </c>
      <c r="K45" s="371" t="s">
        <v>1224</v>
      </c>
      <c r="L45" s="371" t="s">
        <v>30</v>
      </c>
      <c r="M45" s="371" t="s">
        <v>30</v>
      </c>
      <c r="N45" s="371" t="s">
        <v>8</v>
      </c>
      <c r="O45" s="371" t="s">
        <v>9</v>
      </c>
      <c r="P45" s="371" t="s">
        <v>30</v>
      </c>
      <c r="Q45" s="371" t="s">
        <v>30</v>
      </c>
      <c r="R45" s="371" t="s">
        <v>30</v>
      </c>
      <c r="S45" s="371" t="s">
        <v>30</v>
      </c>
      <c r="T45" s="371">
        <v>99</v>
      </c>
      <c r="U45" s="371" t="s">
        <v>30</v>
      </c>
      <c r="V45" s="371"/>
      <c r="W45" s="371" t="s">
        <v>30</v>
      </c>
      <c r="X45" s="371"/>
      <c r="Y45" s="373">
        <f t="shared" si="0"/>
        <v>336.39000000000004</v>
      </c>
      <c r="Z45" s="381">
        <v>405.69</v>
      </c>
      <c r="AA45" s="371">
        <v>103.33</v>
      </c>
      <c r="AB45" s="525">
        <f t="shared" si="1"/>
        <v>0.25470186595676503</v>
      </c>
      <c r="AC45" s="512">
        <f t="shared" si="2"/>
        <v>92.997</v>
      </c>
      <c r="AD45" s="525">
        <f t="shared" si="3"/>
        <v>0.22923167936108851</v>
      </c>
      <c r="AE45" s="371"/>
      <c r="AF45" s="371"/>
      <c r="AG45" s="371"/>
      <c r="AH45" s="371" t="s">
        <v>30</v>
      </c>
      <c r="AI45" s="371"/>
      <c r="AJ45" s="371"/>
      <c r="AK45" s="371"/>
      <c r="AL45" s="371" t="s">
        <v>30</v>
      </c>
      <c r="AM45" s="371"/>
      <c r="AN45" s="502"/>
    </row>
    <row r="46" spans="1:40" x14ac:dyDescent="0.25">
      <c r="A46" s="372"/>
      <c r="B46" s="371" t="s">
        <v>404</v>
      </c>
      <c r="C46" s="371" t="s">
        <v>1</v>
      </c>
      <c r="D46" s="371">
        <v>601</v>
      </c>
      <c r="E46" s="371">
        <v>800</v>
      </c>
      <c r="F46" s="371" t="s">
        <v>447</v>
      </c>
      <c r="G46" s="273" t="s">
        <v>315</v>
      </c>
      <c r="H46" s="371" t="s">
        <v>450</v>
      </c>
      <c r="I46" s="371" t="s">
        <v>251</v>
      </c>
      <c r="J46" s="371" t="s">
        <v>267</v>
      </c>
      <c r="K46" s="371" t="s">
        <v>311</v>
      </c>
      <c r="L46" s="371" t="s">
        <v>30</v>
      </c>
      <c r="M46" s="371" t="s">
        <v>30</v>
      </c>
      <c r="N46" s="371" t="s">
        <v>8</v>
      </c>
      <c r="O46" s="371" t="s">
        <v>9</v>
      </c>
      <c r="P46" s="371" t="s">
        <v>30</v>
      </c>
      <c r="Q46" s="371" t="s">
        <v>30</v>
      </c>
      <c r="R46" s="371" t="s">
        <v>30</v>
      </c>
      <c r="S46" s="371" t="s">
        <v>30</v>
      </c>
      <c r="T46" s="371">
        <v>99</v>
      </c>
      <c r="U46" s="371" t="s">
        <v>30</v>
      </c>
      <c r="V46" s="371"/>
      <c r="W46" s="371" t="s">
        <v>30</v>
      </c>
      <c r="X46" s="371"/>
      <c r="Y46" s="373">
        <f t="shared" si="0"/>
        <v>336.39000000000004</v>
      </c>
      <c r="Z46" s="381">
        <v>405.69</v>
      </c>
      <c r="AA46" s="371">
        <v>103.33</v>
      </c>
      <c r="AB46" s="525">
        <f t="shared" si="1"/>
        <v>0.25470186595676503</v>
      </c>
      <c r="AC46" s="512">
        <f t="shared" si="2"/>
        <v>92.997</v>
      </c>
      <c r="AD46" s="525">
        <f t="shared" si="3"/>
        <v>0.22923167936108851</v>
      </c>
      <c r="AE46" s="371"/>
      <c r="AF46" s="371"/>
      <c r="AG46" s="371"/>
      <c r="AH46" s="371" t="s">
        <v>30</v>
      </c>
      <c r="AI46" s="371"/>
      <c r="AJ46" s="371"/>
      <c r="AK46" s="371"/>
      <c r="AL46" s="371" t="s">
        <v>30</v>
      </c>
      <c r="AM46" s="371"/>
      <c r="AN46" s="502"/>
    </row>
    <row r="47" spans="1:40" x14ac:dyDescent="0.25">
      <c r="A47" s="372"/>
      <c r="B47" s="371" t="s">
        <v>404</v>
      </c>
      <c r="C47" s="371" t="s">
        <v>1</v>
      </c>
      <c r="D47" s="371">
        <v>601</v>
      </c>
      <c r="E47" s="371">
        <v>800</v>
      </c>
      <c r="F47" s="371" t="s">
        <v>447</v>
      </c>
      <c r="G47" s="230" t="s">
        <v>331</v>
      </c>
      <c r="H47" s="371" t="s">
        <v>453</v>
      </c>
      <c r="I47" s="371" t="s">
        <v>251</v>
      </c>
      <c r="J47" s="371" t="s">
        <v>269</v>
      </c>
      <c r="K47" s="371" t="s">
        <v>30</v>
      </c>
      <c r="L47" s="371" t="s">
        <v>30</v>
      </c>
      <c r="M47" s="371" t="s">
        <v>30</v>
      </c>
      <c r="N47" s="371" t="s">
        <v>8</v>
      </c>
      <c r="O47" s="371" t="s">
        <v>9</v>
      </c>
      <c r="P47" s="371" t="s">
        <v>30</v>
      </c>
      <c r="Q47" s="371" t="s">
        <v>30</v>
      </c>
      <c r="R47" s="371" t="s">
        <v>30</v>
      </c>
      <c r="S47" s="371" t="s">
        <v>30</v>
      </c>
      <c r="T47" s="371">
        <v>99</v>
      </c>
      <c r="U47" s="371" t="s">
        <v>30</v>
      </c>
      <c r="V47" s="371"/>
      <c r="W47" s="371" t="s">
        <v>30</v>
      </c>
      <c r="X47" s="371"/>
      <c r="Y47" s="373">
        <f t="shared" si="0"/>
        <v>303.94000000000005</v>
      </c>
      <c r="Z47" s="381">
        <v>373.24</v>
      </c>
      <c r="AA47" s="371">
        <v>95.13</v>
      </c>
      <c r="AB47" s="525">
        <f t="shared" si="1"/>
        <v>0.25487621905476365</v>
      </c>
      <c r="AC47" s="512">
        <f t="shared" si="2"/>
        <v>85.617000000000004</v>
      </c>
      <c r="AD47" s="525">
        <f t="shared" si="3"/>
        <v>0.22938859714928733</v>
      </c>
      <c r="AE47" s="371"/>
      <c r="AF47" s="371"/>
      <c r="AG47" s="371" t="s">
        <v>30</v>
      </c>
      <c r="AH47" s="371"/>
      <c r="AI47" s="371"/>
      <c r="AJ47" s="371"/>
      <c r="AK47" s="371"/>
      <c r="AL47" s="371" t="s">
        <v>30</v>
      </c>
      <c r="AM47" s="371"/>
      <c r="AN47" s="502"/>
    </row>
    <row r="48" spans="1:40" x14ac:dyDescent="0.25">
      <c r="A48" s="372"/>
      <c r="B48" s="371" t="s">
        <v>404</v>
      </c>
      <c r="C48" s="371" t="s">
        <v>1</v>
      </c>
      <c r="D48" s="371">
        <v>801</v>
      </c>
      <c r="E48" s="371">
        <v>1500</v>
      </c>
      <c r="F48" s="371" t="s">
        <v>454</v>
      </c>
      <c r="G48" s="334" t="s">
        <v>224</v>
      </c>
      <c r="H48" s="371" t="s">
        <v>455</v>
      </c>
      <c r="I48" s="371" t="s">
        <v>251</v>
      </c>
      <c r="J48" s="371" t="s">
        <v>26</v>
      </c>
      <c r="K48" s="371" t="s">
        <v>268</v>
      </c>
      <c r="L48" s="371" t="s">
        <v>269</v>
      </c>
      <c r="M48" s="371" t="s">
        <v>30</v>
      </c>
      <c r="N48" s="371" t="s">
        <v>246</v>
      </c>
      <c r="O48" s="371" t="s">
        <v>8</v>
      </c>
      <c r="P48" s="371" t="s">
        <v>9</v>
      </c>
      <c r="Q48" s="371" t="s">
        <v>30</v>
      </c>
      <c r="R48" s="371" t="s">
        <v>30</v>
      </c>
      <c r="S48" s="371" t="s">
        <v>30</v>
      </c>
      <c r="T48" s="371">
        <v>99</v>
      </c>
      <c r="U48" s="371" t="s">
        <v>30</v>
      </c>
      <c r="V48" s="371"/>
      <c r="W48" s="371" t="s">
        <v>30</v>
      </c>
      <c r="X48" s="371"/>
      <c r="Y48" s="373">
        <f t="shared" si="0"/>
        <v>269.81</v>
      </c>
      <c r="Z48" s="381">
        <v>269.81</v>
      </c>
      <c r="AA48" s="371">
        <v>63.78</v>
      </c>
      <c r="AB48" s="525">
        <f t="shared" si="1"/>
        <v>0.23638856973425745</v>
      </c>
      <c r="AC48" s="512">
        <f t="shared" si="2"/>
        <v>57.402000000000001</v>
      </c>
      <c r="AD48" s="525">
        <f t="shared" si="3"/>
        <v>0.21274971276083171</v>
      </c>
      <c r="AE48" s="371"/>
      <c r="AF48" s="371"/>
      <c r="AG48" s="371"/>
      <c r="AH48" s="371"/>
      <c r="AI48" s="371"/>
      <c r="AJ48" s="371"/>
      <c r="AK48" s="371" t="s">
        <v>30</v>
      </c>
      <c r="AL48" s="371"/>
      <c r="AM48" s="371"/>
      <c r="AN48" s="502"/>
    </row>
    <row r="49" spans="1:40" x14ac:dyDescent="0.25">
      <c r="A49" s="372"/>
      <c r="B49" s="371" t="s">
        <v>404</v>
      </c>
      <c r="C49" s="371" t="s">
        <v>1</v>
      </c>
      <c r="D49" s="371">
        <v>801</v>
      </c>
      <c r="E49" s="371">
        <v>1500</v>
      </c>
      <c r="F49" s="371" t="s">
        <v>454</v>
      </c>
      <c r="G49" s="335" t="s">
        <v>225</v>
      </c>
      <c r="H49" s="371" t="s">
        <v>456</v>
      </c>
      <c r="I49" s="371" t="s">
        <v>251</v>
      </c>
      <c r="J49" s="371" t="s">
        <v>268</v>
      </c>
      <c r="K49" s="371" t="s">
        <v>269</v>
      </c>
      <c r="L49" s="371" t="s">
        <v>30</v>
      </c>
      <c r="M49" s="371" t="s">
        <v>30</v>
      </c>
      <c r="N49" s="371" t="s">
        <v>8</v>
      </c>
      <c r="O49" s="371" t="s">
        <v>9</v>
      </c>
      <c r="P49" s="371" t="s">
        <v>30</v>
      </c>
      <c r="Q49" s="371" t="s">
        <v>30</v>
      </c>
      <c r="R49" s="371" t="s">
        <v>30</v>
      </c>
      <c r="S49" s="371" t="s">
        <v>30</v>
      </c>
      <c r="T49" s="371">
        <v>99</v>
      </c>
      <c r="U49" s="371" t="s">
        <v>30</v>
      </c>
      <c r="V49" s="371"/>
      <c r="W49" s="371" t="s">
        <v>30</v>
      </c>
      <c r="X49" s="371"/>
      <c r="Y49" s="373">
        <f t="shared" si="0"/>
        <v>267.96000000000004</v>
      </c>
      <c r="Z49" s="381">
        <v>337.26</v>
      </c>
      <c r="AA49" s="371">
        <v>85.04</v>
      </c>
      <c r="AB49" s="525">
        <f t="shared" si="1"/>
        <v>0.25214967680721107</v>
      </c>
      <c r="AC49" s="512">
        <f t="shared" si="2"/>
        <v>76.536000000000001</v>
      </c>
      <c r="AD49" s="525">
        <f t="shared" si="3"/>
        <v>0.22693470912648997</v>
      </c>
      <c r="AE49" s="371"/>
      <c r="AF49" s="371" t="s">
        <v>30</v>
      </c>
      <c r="AG49" s="371"/>
      <c r="AH49" s="371"/>
      <c r="AI49" s="371"/>
      <c r="AJ49" s="371"/>
      <c r="AK49" s="371"/>
      <c r="AL49" s="371" t="s">
        <v>30</v>
      </c>
      <c r="AM49" s="371"/>
      <c r="AN49" s="502"/>
    </row>
    <row r="50" spans="1:40" x14ac:dyDescent="0.25">
      <c r="A50" s="372"/>
      <c r="B50" s="371" t="s">
        <v>404</v>
      </c>
      <c r="C50" s="371" t="s">
        <v>1</v>
      </c>
      <c r="D50" s="371">
        <v>801</v>
      </c>
      <c r="E50" s="371">
        <v>1500</v>
      </c>
      <c r="F50" s="371" t="s">
        <v>454</v>
      </c>
      <c r="G50" s="231" t="s">
        <v>313</v>
      </c>
      <c r="H50" s="371" t="s">
        <v>458</v>
      </c>
      <c r="I50" s="371" t="s">
        <v>251</v>
      </c>
      <c r="J50" s="371" t="s">
        <v>268</v>
      </c>
      <c r="K50" s="371" t="s">
        <v>269</v>
      </c>
      <c r="L50" s="371" t="s">
        <v>267</v>
      </c>
      <c r="M50" s="371" t="s">
        <v>30</v>
      </c>
      <c r="N50" s="371" t="s">
        <v>8</v>
      </c>
      <c r="O50" s="371" t="s">
        <v>9</v>
      </c>
      <c r="P50" s="371" t="s">
        <v>30</v>
      </c>
      <c r="Q50" s="371" t="s">
        <v>30</v>
      </c>
      <c r="R50" s="371" t="s">
        <v>30</v>
      </c>
      <c r="S50" s="371" t="s">
        <v>30</v>
      </c>
      <c r="T50" s="371">
        <v>99</v>
      </c>
      <c r="U50" s="371" t="s">
        <v>30</v>
      </c>
      <c r="V50" s="371"/>
      <c r="W50" s="371" t="s">
        <v>30</v>
      </c>
      <c r="X50" s="371"/>
      <c r="Y50" s="373">
        <f t="shared" si="0"/>
        <v>352.28000000000003</v>
      </c>
      <c r="Z50" s="381">
        <v>421.58</v>
      </c>
      <c r="AA50" s="371">
        <v>106.29</v>
      </c>
      <c r="AB50" s="525">
        <f t="shared" si="1"/>
        <v>0.2521229659851037</v>
      </c>
      <c r="AC50" s="512">
        <f t="shared" si="2"/>
        <v>95.661000000000001</v>
      </c>
      <c r="AD50" s="525">
        <f t="shared" si="3"/>
        <v>0.22691066938659329</v>
      </c>
      <c r="AE50" s="371" t="s">
        <v>30</v>
      </c>
      <c r="AF50" s="371"/>
      <c r="AG50" s="371"/>
      <c r="AH50" s="371" t="s">
        <v>30</v>
      </c>
      <c r="AI50" s="371"/>
      <c r="AJ50" s="371"/>
      <c r="AK50" s="371"/>
      <c r="AL50" s="371" t="s">
        <v>30</v>
      </c>
      <c r="AM50" s="371"/>
      <c r="AN50" s="502"/>
    </row>
    <row r="51" spans="1:40" x14ac:dyDescent="0.25">
      <c r="A51" s="372"/>
      <c r="B51" s="371" t="s">
        <v>404</v>
      </c>
      <c r="C51" s="371" t="s">
        <v>1</v>
      </c>
      <c r="D51" s="371">
        <v>801</v>
      </c>
      <c r="E51" s="371">
        <v>1500</v>
      </c>
      <c r="F51" s="371" t="s">
        <v>454</v>
      </c>
      <c r="G51" s="274" t="s">
        <v>314</v>
      </c>
      <c r="H51" s="371" t="s">
        <v>459</v>
      </c>
      <c r="I51" s="371" t="s">
        <v>251</v>
      </c>
      <c r="J51" s="371" t="s">
        <v>267</v>
      </c>
      <c r="K51" s="371" t="s">
        <v>1224</v>
      </c>
      <c r="L51" s="371" t="s">
        <v>30</v>
      </c>
      <c r="M51" s="371" t="s">
        <v>30</v>
      </c>
      <c r="N51" s="371" t="s">
        <v>8</v>
      </c>
      <c r="O51" s="371" t="s">
        <v>9</v>
      </c>
      <c r="P51" s="371" t="s">
        <v>30</v>
      </c>
      <c r="Q51" s="371" t="s">
        <v>30</v>
      </c>
      <c r="R51" s="371" t="s">
        <v>30</v>
      </c>
      <c r="S51" s="371" t="s">
        <v>30</v>
      </c>
      <c r="T51" s="371">
        <v>99</v>
      </c>
      <c r="U51" s="371" t="s">
        <v>30</v>
      </c>
      <c r="V51" s="371"/>
      <c r="W51" s="371" t="s">
        <v>30</v>
      </c>
      <c r="X51" s="371"/>
      <c r="Y51" s="373">
        <f t="shared" si="0"/>
        <v>352.28000000000003</v>
      </c>
      <c r="Z51" s="381">
        <v>421.58</v>
      </c>
      <c r="AA51" s="371">
        <v>106.29</v>
      </c>
      <c r="AB51" s="525">
        <f t="shared" si="1"/>
        <v>0.2521229659851037</v>
      </c>
      <c r="AC51" s="512">
        <f t="shared" si="2"/>
        <v>95.661000000000001</v>
      </c>
      <c r="AD51" s="525">
        <f t="shared" si="3"/>
        <v>0.22691066938659329</v>
      </c>
      <c r="AE51" s="371"/>
      <c r="AF51" s="371"/>
      <c r="AG51" s="371"/>
      <c r="AH51" s="371" t="s">
        <v>30</v>
      </c>
      <c r="AI51" s="371"/>
      <c r="AJ51" s="371"/>
      <c r="AK51" s="371"/>
      <c r="AL51" s="371" t="s">
        <v>30</v>
      </c>
      <c r="AM51" s="371"/>
      <c r="AN51" s="502"/>
    </row>
    <row r="52" spans="1:40" x14ac:dyDescent="0.25">
      <c r="A52" s="372"/>
      <c r="B52" s="371" t="s">
        <v>404</v>
      </c>
      <c r="C52" s="371" t="s">
        <v>1</v>
      </c>
      <c r="D52" s="371">
        <v>801</v>
      </c>
      <c r="E52" s="371">
        <v>1500</v>
      </c>
      <c r="F52" s="371" t="s">
        <v>454</v>
      </c>
      <c r="G52" s="273" t="s">
        <v>315</v>
      </c>
      <c r="H52" s="371" t="s">
        <v>457</v>
      </c>
      <c r="I52" s="371" t="s">
        <v>251</v>
      </c>
      <c r="J52" s="371" t="s">
        <v>267</v>
      </c>
      <c r="K52" s="371" t="s">
        <v>311</v>
      </c>
      <c r="L52" s="371" t="s">
        <v>30</v>
      </c>
      <c r="M52" s="371" t="s">
        <v>30</v>
      </c>
      <c r="N52" s="371" t="s">
        <v>8</v>
      </c>
      <c r="O52" s="371" t="s">
        <v>9</v>
      </c>
      <c r="P52" s="371" t="s">
        <v>30</v>
      </c>
      <c r="Q52" s="371" t="s">
        <v>30</v>
      </c>
      <c r="R52" s="371" t="s">
        <v>30</v>
      </c>
      <c r="S52" s="371" t="s">
        <v>30</v>
      </c>
      <c r="T52" s="371">
        <v>99</v>
      </c>
      <c r="U52" s="371" t="s">
        <v>30</v>
      </c>
      <c r="V52" s="371"/>
      <c r="W52" s="371" t="s">
        <v>30</v>
      </c>
      <c r="X52" s="371"/>
      <c r="Y52" s="373">
        <f t="shared" si="0"/>
        <v>352.28000000000003</v>
      </c>
      <c r="Z52" s="381">
        <v>421.58</v>
      </c>
      <c r="AA52" s="371">
        <v>106.29</v>
      </c>
      <c r="AB52" s="525">
        <f t="shared" si="1"/>
        <v>0.2521229659851037</v>
      </c>
      <c r="AC52" s="512">
        <f t="shared" si="2"/>
        <v>95.661000000000001</v>
      </c>
      <c r="AD52" s="525">
        <f t="shared" si="3"/>
        <v>0.22691066938659329</v>
      </c>
      <c r="AE52" s="371"/>
      <c r="AF52" s="371"/>
      <c r="AG52" s="371"/>
      <c r="AH52" s="371" t="s">
        <v>30</v>
      </c>
      <c r="AI52" s="371"/>
      <c r="AJ52" s="371"/>
      <c r="AK52" s="371"/>
      <c r="AL52" s="371" t="s">
        <v>30</v>
      </c>
      <c r="AM52" s="371"/>
      <c r="AN52" s="502"/>
    </row>
    <row r="53" spans="1:40" x14ac:dyDescent="0.25">
      <c r="A53" s="372"/>
      <c r="B53" s="371" t="s">
        <v>404</v>
      </c>
      <c r="C53" s="371" t="s">
        <v>1</v>
      </c>
      <c r="D53" s="371">
        <v>801</v>
      </c>
      <c r="E53" s="371">
        <v>1500</v>
      </c>
      <c r="F53" s="371" t="s">
        <v>454</v>
      </c>
      <c r="G53" s="230" t="s">
        <v>331</v>
      </c>
      <c r="H53" s="371" t="s">
        <v>460</v>
      </c>
      <c r="I53" s="371" t="s">
        <v>251</v>
      </c>
      <c r="J53" s="371" t="s">
        <v>269</v>
      </c>
      <c r="K53" s="371" t="s">
        <v>30</v>
      </c>
      <c r="L53" s="371" t="s">
        <v>30</v>
      </c>
      <c r="M53" s="371" t="s">
        <v>30</v>
      </c>
      <c r="N53" s="371" t="s">
        <v>8</v>
      </c>
      <c r="O53" s="371" t="s">
        <v>9</v>
      </c>
      <c r="P53" s="371" t="s">
        <v>30</v>
      </c>
      <c r="Q53" s="371" t="s">
        <v>30</v>
      </c>
      <c r="R53" s="371" t="s">
        <v>30</v>
      </c>
      <c r="S53" s="371" t="s">
        <v>30</v>
      </c>
      <c r="T53" s="371">
        <v>99</v>
      </c>
      <c r="U53" s="371" t="s">
        <v>30</v>
      </c>
      <c r="V53" s="371"/>
      <c r="W53" s="371" t="s">
        <v>30</v>
      </c>
      <c r="X53" s="371"/>
      <c r="Y53" s="373">
        <f t="shared" si="0"/>
        <v>318.55000000000007</v>
      </c>
      <c r="Z53" s="381">
        <v>387.85</v>
      </c>
      <c r="AA53" s="371">
        <v>97.79</v>
      </c>
      <c r="AB53" s="525">
        <f t="shared" si="1"/>
        <v>0.25213355678741783</v>
      </c>
      <c r="AC53" s="512">
        <f t="shared" si="2"/>
        <v>88.01100000000001</v>
      </c>
      <c r="AD53" s="525">
        <f t="shared" si="3"/>
        <v>0.22692020110867606</v>
      </c>
      <c r="AE53" s="371"/>
      <c r="AF53" s="371"/>
      <c r="AG53" s="371" t="s">
        <v>30</v>
      </c>
      <c r="AH53" s="371"/>
      <c r="AI53" s="371"/>
      <c r="AJ53" s="371"/>
      <c r="AK53" s="371"/>
      <c r="AL53" s="371" t="s">
        <v>30</v>
      </c>
      <c r="AM53" s="371"/>
      <c r="AN53" s="502"/>
    </row>
    <row r="54" spans="1:40" x14ac:dyDescent="0.25">
      <c r="A54" s="372"/>
      <c r="B54" s="371" t="s">
        <v>404</v>
      </c>
      <c r="C54" s="371" t="s">
        <v>2</v>
      </c>
      <c r="D54" s="371">
        <v>1</v>
      </c>
      <c r="E54" s="371">
        <v>400</v>
      </c>
      <c r="F54" s="371" t="s">
        <v>461</v>
      </c>
      <c r="G54" s="334" t="s">
        <v>224</v>
      </c>
      <c r="H54" s="371" t="s">
        <v>462</v>
      </c>
      <c r="I54" s="371" t="s">
        <v>252</v>
      </c>
      <c r="J54" s="371" t="s">
        <v>26</v>
      </c>
      <c r="K54" s="371" t="s">
        <v>268</v>
      </c>
      <c r="L54" s="371" t="s">
        <v>269</v>
      </c>
      <c r="M54" s="371" t="s">
        <v>30</v>
      </c>
      <c r="N54" s="371" t="s">
        <v>246</v>
      </c>
      <c r="O54" s="371" t="s">
        <v>8</v>
      </c>
      <c r="P54" s="371" t="s">
        <v>9</v>
      </c>
      <c r="Q54" s="371" t="s">
        <v>30</v>
      </c>
      <c r="R54" s="371"/>
      <c r="S54" s="371" t="s">
        <v>30</v>
      </c>
      <c r="T54" s="371">
        <v>99</v>
      </c>
      <c r="U54" s="371" t="s">
        <v>30</v>
      </c>
      <c r="V54" s="371"/>
      <c r="W54" s="371" t="s">
        <v>30</v>
      </c>
      <c r="X54" s="371"/>
      <c r="Y54" s="373">
        <f t="shared" si="0"/>
        <v>223.61</v>
      </c>
      <c r="Z54" s="381">
        <v>223.61</v>
      </c>
      <c r="AA54" s="371">
        <v>51.35</v>
      </c>
      <c r="AB54" s="525">
        <f t="shared" si="1"/>
        <v>0.2296408926255534</v>
      </c>
      <c r="AC54" s="512">
        <f t="shared" si="2"/>
        <v>46.215000000000003</v>
      </c>
      <c r="AD54" s="525">
        <f t="shared" si="3"/>
        <v>0.20667680336299807</v>
      </c>
      <c r="AE54" s="371"/>
      <c r="AF54" s="371"/>
      <c r="AG54" s="371"/>
      <c r="AH54" s="371"/>
      <c r="AI54" s="371"/>
      <c r="AJ54" s="371"/>
      <c r="AK54" s="371" t="s">
        <v>30</v>
      </c>
      <c r="AL54" s="371"/>
      <c r="AM54" s="371"/>
      <c r="AN54" s="502"/>
    </row>
    <row r="55" spans="1:40" x14ac:dyDescent="0.25">
      <c r="A55" s="372"/>
      <c r="B55" s="371" t="s">
        <v>404</v>
      </c>
      <c r="C55" s="371" t="s">
        <v>2</v>
      </c>
      <c r="D55" s="371">
        <v>1</v>
      </c>
      <c r="E55" s="371">
        <v>400</v>
      </c>
      <c r="F55" s="371" t="s">
        <v>461</v>
      </c>
      <c r="G55" s="335" t="s">
        <v>225</v>
      </c>
      <c r="H55" s="371" t="s">
        <v>464</v>
      </c>
      <c r="I55" s="371" t="s">
        <v>252</v>
      </c>
      <c r="J55" s="371" t="s">
        <v>268</v>
      </c>
      <c r="K55" s="371" t="s">
        <v>269</v>
      </c>
      <c r="L55" s="371" t="s">
        <v>30</v>
      </c>
      <c r="M55" s="371" t="s">
        <v>30</v>
      </c>
      <c r="N55" s="371" t="s">
        <v>8</v>
      </c>
      <c r="O55" s="371" t="s">
        <v>9</v>
      </c>
      <c r="P55" s="371" t="s">
        <v>30</v>
      </c>
      <c r="Q55" s="371" t="s">
        <v>30</v>
      </c>
      <c r="R55" s="371"/>
      <c r="S55" s="371" t="s">
        <v>30</v>
      </c>
      <c r="T55" s="371">
        <v>99</v>
      </c>
      <c r="U55" s="371" t="s">
        <v>30</v>
      </c>
      <c r="V55" s="371"/>
      <c r="W55" s="371" t="s">
        <v>30</v>
      </c>
      <c r="X55" s="371"/>
      <c r="Y55" s="373">
        <f t="shared" si="0"/>
        <v>210.20999999999998</v>
      </c>
      <c r="Z55" s="381">
        <v>279.51</v>
      </c>
      <c r="AA55" s="371">
        <v>68.290000000000006</v>
      </c>
      <c r="AB55" s="525">
        <f t="shared" si="1"/>
        <v>0.24432041787413691</v>
      </c>
      <c r="AC55" s="512">
        <f t="shared" si="2"/>
        <v>61.461000000000006</v>
      </c>
      <c r="AD55" s="525">
        <f t="shared" si="3"/>
        <v>0.21988837608672321</v>
      </c>
      <c r="AE55" s="371"/>
      <c r="AF55" s="371" t="s">
        <v>30</v>
      </c>
      <c r="AG55" s="371"/>
      <c r="AH55" s="371"/>
      <c r="AI55" s="371"/>
      <c r="AJ55" s="371"/>
      <c r="AK55" s="371"/>
      <c r="AL55" s="371" t="s">
        <v>30</v>
      </c>
      <c r="AM55" s="371"/>
      <c r="AN55" s="502"/>
    </row>
    <row r="56" spans="1:40" x14ac:dyDescent="0.25">
      <c r="A56" s="372"/>
      <c r="B56" s="371" t="s">
        <v>404</v>
      </c>
      <c r="C56" s="371" t="s">
        <v>2</v>
      </c>
      <c r="D56" s="371">
        <v>1</v>
      </c>
      <c r="E56" s="371">
        <v>400</v>
      </c>
      <c r="F56" s="371" t="s">
        <v>461</v>
      </c>
      <c r="G56" s="231" t="s">
        <v>313</v>
      </c>
      <c r="H56" s="371" t="s">
        <v>466</v>
      </c>
      <c r="I56" s="371" t="s">
        <v>252</v>
      </c>
      <c r="J56" s="371" t="s">
        <v>268</v>
      </c>
      <c r="K56" s="371" t="s">
        <v>269</v>
      </c>
      <c r="L56" s="371" t="s">
        <v>267</v>
      </c>
      <c r="M56" s="371" t="s">
        <v>30</v>
      </c>
      <c r="N56" s="371" t="s">
        <v>8</v>
      </c>
      <c r="O56" s="371" t="s">
        <v>9</v>
      </c>
      <c r="P56" s="371" t="s">
        <v>30</v>
      </c>
      <c r="Q56" s="371" t="s">
        <v>30</v>
      </c>
      <c r="R56" s="371"/>
      <c r="S56" s="371" t="s">
        <v>30</v>
      </c>
      <c r="T56" s="371">
        <v>99</v>
      </c>
      <c r="U56" s="371" t="s">
        <v>30</v>
      </c>
      <c r="V56" s="371"/>
      <c r="W56" s="371" t="s">
        <v>30</v>
      </c>
      <c r="X56" s="371"/>
      <c r="Y56" s="373">
        <f t="shared" si="0"/>
        <v>280.09000000000003</v>
      </c>
      <c r="Z56" s="381">
        <v>349.39</v>
      </c>
      <c r="AA56" s="371">
        <v>85.5</v>
      </c>
      <c r="AB56" s="525">
        <f t="shared" si="1"/>
        <v>0.24471221271358654</v>
      </c>
      <c r="AC56" s="512">
        <f t="shared" si="2"/>
        <v>76.95</v>
      </c>
      <c r="AD56" s="525">
        <f t="shared" si="3"/>
        <v>0.22024099144222789</v>
      </c>
      <c r="AE56" s="371" t="s">
        <v>30</v>
      </c>
      <c r="AF56" s="371"/>
      <c r="AG56" s="371"/>
      <c r="AH56" s="371" t="s">
        <v>30</v>
      </c>
      <c r="AI56" s="371"/>
      <c r="AJ56" s="371"/>
      <c r="AK56" s="371"/>
      <c r="AL56" s="371" t="s">
        <v>30</v>
      </c>
      <c r="AM56" s="371"/>
      <c r="AN56" s="502"/>
    </row>
    <row r="57" spans="1:40" x14ac:dyDescent="0.25">
      <c r="A57" s="372"/>
      <c r="B57" s="371" t="s">
        <v>404</v>
      </c>
      <c r="C57" s="371" t="s">
        <v>2</v>
      </c>
      <c r="D57" s="371">
        <v>1</v>
      </c>
      <c r="E57" s="371">
        <v>400</v>
      </c>
      <c r="F57" s="371" t="s">
        <v>461</v>
      </c>
      <c r="G57" s="274" t="s">
        <v>314</v>
      </c>
      <c r="H57" s="371" t="s">
        <v>467</v>
      </c>
      <c r="I57" s="371" t="s">
        <v>252</v>
      </c>
      <c r="J57" s="371" t="s">
        <v>267</v>
      </c>
      <c r="K57" s="371" t="s">
        <v>1224</v>
      </c>
      <c r="L57" s="371" t="s">
        <v>30</v>
      </c>
      <c r="M57" s="371" t="s">
        <v>30</v>
      </c>
      <c r="N57" s="371" t="s">
        <v>8</v>
      </c>
      <c r="O57" s="371" t="s">
        <v>9</v>
      </c>
      <c r="P57" s="371" t="s">
        <v>30</v>
      </c>
      <c r="Q57" s="371" t="s">
        <v>30</v>
      </c>
      <c r="R57" s="371"/>
      <c r="S57" s="371" t="s">
        <v>30</v>
      </c>
      <c r="T57" s="371">
        <v>99</v>
      </c>
      <c r="U57" s="371" t="s">
        <v>30</v>
      </c>
      <c r="V57" s="371"/>
      <c r="W57" s="371" t="s">
        <v>30</v>
      </c>
      <c r="X57" s="371"/>
      <c r="Y57" s="373">
        <f t="shared" si="0"/>
        <v>280.09000000000003</v>
      </c>
      <c r="Z57" s="381">
        <v>349.39</v>
      </c>
      <c r="AA57" s="371">
        <v>85.5</v>
      </c>
      <c r="AB57" s="525">
        <f t="shared" si="1"/>
        <v>0.24471221271358654</v>
      </c>
      <c r="AC57" s="512">
        <f t="shared" si="2"/>
        <v>76.95</v>
      </c>
      <c r="AD57" s="525">
        <f t="shared" si="3"/>
        <v>0.22024099144222789</v>
      </c>
      <c r="AE57" s="371"/>
      <c r="AF57" s="371"/>
      <c r="AG57" s="371"/>
      <c r="AH57" s="371" t="s">
        <v>30</v>
      </c>
      <c r="AI57" s="371"/>
      <c r="AJ57" s="371"/>
      <c r="AK57" s="371"/>
      <c r="AL57" s="371" t="s">
        <v>30</v>
      </c>
      <c r="AM57" s="371"/>
      <c r="AN57" s="502"/>
    </row>
    <row r="58" spans="1:40" x14ac:dyDescent="0.25">
      <c r="A58" s="372"/>
      <c r="B58" s="371" t="s">
        <v>404</v>
      </c>
      <c r="C58" s="371" t="s">
        <v>2</v>
      </c>
      <c r="D58" s="371">
        <v>1</v>
      </c>
      <c r="E58" s="371">
        <v>400</v>
      </c>
      <c r="F58" s="371" t="s">
        <v>461</v>
      </c>
      <c r="G58" s="273" t="s">
        <v>315</v>
      </c>
      <c r="H58" s="371" t="s">
        <v>465</v>
      </c>
      <c r="I58" s="371" t="s">
        <v>252</v>
      </c>
      <c r="J58" s="371" t="s">
        <v>267</v>
      </c>
      <c r="K58" s="371" t="s">
        <v>311</v>
      </c>
      <c r="L58" s="371" t="s">
        <v>30</v>
      </c>
      <c r="M58" s="371" t="s">
        <v>30</v>
      </c>
      <c r="N58" s="371" t="s">
        <v>8</v>
      </c>
      <c r="O58" s="371" t="s">
        <v>9</v>
      </c>
      <c r="P58" s="371" t="s">
        <v>30</v>
      </c>
      <c r="Q58" s="371" t="s">
        <v>30</v>
      </c>
      <c r="R58" s="371"/>
      <c r="S58" s="371" t="s">
        <v>30</v>
      </c>
      <c r="T58" s="371">
        <v>99</v>
      </c>
      <c r="U58" s="371" t="s">
        <v>30</v>
      </c>
      <c r="V58" s="371"/>
      <c r="W58" s="371" t="s">
        <v>30</v>
      </c>
      <c r="X58" s="371"/>
      <c r="Y58" s="373">
        <f t="shared" si="0"/>
        <v>280.09000000000003</v>
      </c>
      <c r="Z58" s="381">
        <v>349.39</v>
      </c>
      <c r="AA58" s="371">
        <v>85.5</v>
      </c>
      <c r="AB58" s="525">
        <f t="shared" si="1"/>
        <v>0.24471221271358654</v>
      </c>
      <c r="AC58" s="512">
        <f t="shared" si="2"/>
        <v>76.95</v>
      </c>
      <c r="AD58" s="525">
        <f t="shared" si="3"/>
        <v>0.22024099144222789</v>
      </c>
      <c r="AE58" s="371"/>
      <c r="AF58" s="371"/>
      <c r="AG58" s="371"/>
      <c r="AH58" s="371" t="s">
        <v>30</v>
      </c>
      <c r="AI58" s="371"/>
      <c r="AJ58" s="371"/>
      <c r="AK58" s="371"/>
      <c r="AL58" s="371" t="s">
        <v>30</v>
      </c>
      <c r="AM58" s="371"/>
      <c r="AN58" s="502"/>
    </row>
    <row r="59" spans="1:40" x14ac:dyDescent="0.25">
      <c r="A59" s="372"/>
      <c r="B59" s="371" t="s">
        <v>404</v>
      </c>
      <c r="C59" s="371" t="s">
        <v>2</v>
      </c>
      <c r="D59" s="371">
        <v>1</v>
      </c>
      <c r="E59" s="371">
        <v>400</v>
      </c>
      <c r="F59" s="371" t="s">
        <v>461</v>
      </c>
      <c r="G59" s="230" t="s">
        <v>331</v>
      </c>
      <c r="H59" s="371" t="s">
        <v>468</v>
      </c>
      <c r="I59" s="371" t="s">
        <v>252</v>
      </c>
      <c r="J59" s="371" t="s">
        <v>269</v>
      </c>
      <c r="K59" s="371" t="s">
        <v>30</v>
      </c>
      <c r="L59" s="371" t="s">
        <v>30</v>
      </c>
      <c r="M59" s="371" t="s">
        <v>30</v>
      </c>
      <c r="N59" s="371" t="s">
        <v>8</v>
      </c>
      <c r="O59" s="371" t="s">
        <v>9</v>
      </c>
      <c r="P59" s="371" t="s">
        <v>30</v>
      </c>
      <c r="Q59" s="371" t="s">
        <v>30</v>
      </c>
      <c r="R59" s="371"/>
      <c r="S59" s="371" t="s">
        <v>30</v>
      </c>
      <c r="T59" s="371">
        <v>99</v>
      </c>
      <c r="U59" s="371" t="s">
        <v>30</v>
      </c>
      <c r="V59" s="371"/>
      <c r="W59" s="371" t="s">
        <v>30</v>
      </c>
      <c r="X59" s="371"/>
      <c r="Y59" s="373">
        <f t="shared" si="0"/>
        <v>252.14000000000001</v>
      </c>
      <c r="Z59" s="381">
        <v>321.44</v>
      </c>
      <c r="AA59" s="371">
        <v>78.53</v>
      </c>
      <c r="AB59" s="525">
        <f t="shared" si="1"/>
        <v>0.24430686908909907</v>
      </c>
      <c r="AC59" s="512">
        <f t="shared" si="2"/>
        <v>70.677000000000007</v>
      </c>
      <c r="AD59" s="525">
        <f t="shared" si="3"/>
        <v>0.21987618218018917</v>
      </c>
      <c r="AE59" s="371"/>
      <c r="AF59" s="371"/>
      <c r="AG59" s="371" t="s">
        <v>30</v>
      </c>
      <c r="AH59" s="371"/>
      <c r="AI59" s="371"/>
      <c r="AJ59" s="371"/>
      <c r="AK59" s="371"/>
      <c r="AL59" s="371" t="s">
        <v>30</v>
      </c>
      <c r="AM59" s="371"/>
      <c r="AN59" s="502"/>
    </row>
    <row r="60" spans="1:40" x14ac:dyDescent="0.25">
      <c r="A60" s="372"/>
      <c r="B60" s="371" t="s">
        <v>404</v>
      </c>
      <c r="C60" s="371" t="s">
        <v>2</v>
      </c>
      <c r="D60" s="371">
        <v>401</v>
      </c>
      <c r="E60" s="371">
        <v>600</v>
      </c>
      <c r="F60" s="371" t="s">
        <v>469</v>
      </c>
      <c r="G60" s="334" t="s">
        <v>224</v>
      </c>
      <c r="H60" s="371" t="s">
        <v>470</v>
      </c>
      <c r="I60" s="371" t="s">
        <v>252</v>
      </c>
      <c r="J60" s="371" t="s">
        <v>26</v>
      </c>
      <c r="K60" s="371" t="s">
        <v>268</v>
      </c>
      <c r="L60" s="371" t="s">
        <v>269</v>
      </c>
      <c r="M60" s="371" t="s">
        <v>30</v>
      </c>
      <c r="N60" s="371" t="s">
        <v>246</v>
      </c>
      <c r="O60" s="371" t="s">
        <v>8</v>
      </c>
      <c r="P60" s="371" t="s">
        <v>9</v>
      </c>
      <c r="Q60" s="371" t="s">
        <v>30</v>
      </c>
      <c r="R60" s="371"/>
      <c r="S60" s="371" t="s">
        <v>30</v>
      </c>
      <c r="T60" s="371">
        <v>99</v>
      </c>
      <c r="U60" s="371" t="s">
        <v>30</v>
      </c>
      <c r="V60" s="371"/>
      <c r="W60" s="371" t="s">
        <v>30</v>
      </c>
      <c r="X60" s="371"/>
      <c r="Y60" s="373">
        <f t="shared" si="0"/>
        <v>243.94</v>
      </c>
      <c r="Z60" s="381">
        <v>243.94</v>
      </c>
      <c r="AA60" s="371">
        <v>59.87</v>
      </c>
      <c r="AB60" s="525">
        <f t="shared" si="1"/>
        <v>0.24542920390259898</v>
      </c>
      <c r="AC60" s="512">
        <f t="shared" si="2"/>
        <v>53.882999999999996</v>
      </c>
      <c r="AD60" s="525">
        <f t="shared" si="3"/>
        <v>0.22088628351233908</v>
      </c>
      <c r="AE60" s="371"/>
      <c r="AF60" s="371"/>
      <c r="AG60" s="371"/>
      <c r="AH60" s="371"/>
      <c r="AI60" s="371"/>
      <c r="AJ60" s="371"/>
      <c r="AK60" s="371" t="s">
        <v>30</v>
      </c>
      <c r="AL60" s="371"/>
      <c r="AM60" s="371"/>
      <c r="AN60" s="502"/>
    </row>
    <row r="61" spans="1:40" x14ac:dyDescent="0.25">
      <c r="A61" s="372"/>
      <c r="B61" s="371" t="s">
        <v>404</v>
      </c>
      <c r="C61" s="371" t="s">
        <v>2</v>
      </c>
      <c r="D61" s="371">
        <v>401</v>
      </c>
      <c r="E61" s="371">
        <v>600</v>
      </c>
      <c r="F61" s="371" t="s">
        <v>469</v>
      </c>
      <c r="G61" s="335" t="s">
        <v>225</v>
      </c>
      <c r="H61" s="371" t="s">
        <v>471</v>
      </c>
      <c r="I61" s="371" t="s">
        <v>252</v>
      </c>
      <c r="J61" s="371" t="s">
        <v>268</v>
      </c>
      <c r="K61" s="371" t="s">
        <v>269</v>
      </c>
      <c r="L61" s="371" t="s">
        <v>30</v>
      </c>
      <c r="M61" s="371" t="s">
        <v>30</v>
      </c>
      <c r="N61" s="371" t="s">
        <v>8</v>
      </c>
      <c r="O61" s="371" t="s">
        <v>9</v>
      </c>
      <c r="P61" s="371" t="s">
        <v>30</v>
      </c>
      <c r="Q61" s="371" t="s">
        <v>30</v>
      </c>
      <c r="R61" s="371"/>
      <c r="S61" s="371" t="s">
        <v>30</v>
      </c>
      <c r="T61" s="371">
        <v>99</v>
      </c>
      <c r="U61" s="371" t="s">
        <v>30</v>
      </c>
      <c r="V61" s="371"/>
      <c r="W61" s="371" t="s">
        <v>30</v>
      </c>
      <c r="X61" s="371"/>
      <c r="Y61" s="373">
        <f t="shared" si="0"/>
        <v>235.62000000000003</v>
      </c>
      <c r="Z61" s="381">
        <v>304.92</v>
      </c>
      <c r="AA61" s="371">
        <v>79.83</v>
      </c>
      <c r="AB61" s="525">
        <f t="shared" si="1"/>
        <v>0.26180637544273905</v>
      </c>
      <c r="AC61" s="512">
        <f t="shared" si="2"/>
        <v>71.846999999999994</v>
      </c>
      <c r="AD61" s="525">
        <f t="shared" si="3"/>
        <v>0.23562573789846514</v>
      </c>
      <c r="AE61" s="371"/>
      <c r="AF61" s="371" t="s">
        <v>30</v>
      </c>
      <c r="AG61" s="371"/>
      <c r="AH61" s="371"/>
      <c r="AI61" s="371"/>
      <c r="AJ61" s="371"/>
      <c r="AK61" s="371"/>
      <c r="AL61" s="371" t="s">
        <v>30</v>
      </c>
      <c r="AM61" s="371"/>
      <c r="AN61" s="502"/>
    </row>
    <row r="62" spans="1:40" x14ac:dyDescent="0.25">
      <c r="A62" s="372"/>
      <c r="B62" s="371" t="s">
        <v>404</v>
      </c>
      <c r="C62" s="371" t="s">
        <v>2</v>
      </c>
      <c r="D62" s="371">
        <v>401</v>
      </c>
      <c r="E62" s="371">
        <v>600</v>
      </c>
      <c r="F62" s="371" t="s">
        <v>469</v>
      </c>
      <c r="G62" s="231" t="s">
        <v>313</v>
      </c>
      <c r="H62" s="371" t="s">
        <v>473</v>
      </c>
      <c r="I62" s="371" t="s">
        <v>252</v>
      </c>
      <c r="J62" s="371" t="s">
        <v>268</v>
      </c>
      <c r="K62" s="371" t="s">
        <v>269</v>
      </c>
      <c r="L62" s="371" t="s">
        <v>267</v>
      </c>
      <c r="M62" s="371" t="s">
        <v>30</v>
      </c>
      <c r="N62" s="371" t="s">
        <v>8</v>
      </c>
      <c r="O62" s="371" t="s">
        <v>9</v>
      </c>
      <c r="P62" s="371" t="s">
        <v>30</v>
      </c>
      <c r="Q62" s="371" t="s">
        <v>30</v>
      </c>
      <c r="R62" s="371"/>
      <c r="S62" s="371" t="s">
        <v>30</v>
      </c>
      <c r="T62" s="371">
        <v>99</v>
      </c>
      <c r="U62" s="371" t="s">
        <v>30</v>
      </c>
      <c r="V62" s="371"/>
      <c r="W62" s="371" t="s">
        <v>30</v>
      </c>
      <c r="X62" s="371"/>
      <c r="Y62" s="373">
        <f t="shared" si="0"/>
        <v>311.85000000000002</v>
      </c>
      <c r="Z62" s="381">
        <v>381.15</v>
      </c>
      <c r="AA62" s="371">
        <v>99.78</v>
      </c>
      <c r="AB62" s="525">
        <f t="shared" si="1"/>
        <v>0.26178669815033451</v>
      </c>
      <c r="AC62" s="512">
        <f t="shared" si="2"/>
        <v>89.802000000000007</v>
      </c>
      <c r="AD62" s="525">
        <f t="shared" si="3"/>
        <v>0.23560802833530109</v>
      </c>
      <c r="AE62" s="371" t="s">
        <v>30</v>
      </c>
      <c r="AF62" s="371"/>
      <c r="AG62" s="371"/>
      <c r="AH62" s="371" t="s">
        <v>30</v>
      </c>
      <c r="AI62" s="371"/>
      <c r="AJ62" s="371"/>
      <c r="AK62" s="371"/>
      <c r="AL62" s="371" t="s">
        <v>30</v>
      </c>
      <c r="AM62" s="371"/>
      <c r="AN62" s="502"/>
    </row>
    <row r="63" spans="1:40" x14ac:dyDescent="0.25">
      <c r="A63" s="372"/>
      <c r="B63" s="371" t="s">
        <v>404</v>
      </c>
      <c r="C63" s="371" t="s">
        <v>2</v>
      </c>
      <c r="D63" s="371">
        <v>401</v>
      </c>
      <c r="E63" s="371">
        <v>600</v>
      </c>
      <c r="F63" s="371" t="s">
        <v>469</v>
      </c>
      <c r="G63" s="274" t="s">
        <v>314</v>
      </c>
      <c r="H63" s="371" t="s">
        <v>474</v>
      </c>
      <c r="I63" s="371" t="s">
        <v>252</v>
      </c>
      <c r="J63" s="371" t="s">
        <v>267</v>
      </c>
      <c r="K63" s="371" t="s">
        <v>1224</v>
      </c>
      <c r="L63" s="371" t="s">
        <v>30</v>
      </c>
      <c r="M63" s="371" t="s">
        <v>30</v>
      </c>
      <c r="N63" s="371" t="s">
        <v>8</v>
      </c>
      <c r="O63" s="371" t="s">
        <v>9</v>
      </c>
      <c r="P63" s="371" t="s">
        <v>30</v>
      </c>
      <c r="Q63" s="371" t="s">
        <v>30</v>
      </c>
      <c r="R63" s="371"/>
      <c r="S63" s="371" t="s">
        <v>30</v>
      </c>
      <c r="T63" s="371">
        <v>99</v>
      </c>
      <c r="U63" s="371" t="s">
        <v>30</v>
      </c>
      <c r="V63" s="371"/>
      <c r="W63" s="371" t="s">
        <v>30</v>
      </c>
      <c r="X63" s="371"/>
      <c r="Y63" s="373">
        <f t="shared" si="0"/>
        <v>311.85000000000002</v>
      </c>
      <c r="Z63" s="381">
        <v>381.15</v>
      </c>
      <c r="AA63" s="371">
        <v>99.78</v>
      </c>
      <c r="AB63" s="525">
        <f t="shared" si="1"/>
        <v>0.26178669815033451</v>
      </c>
      <c r="AC63" s="512">
        <f t="shared" si="2"/>
        <v>89.802000000000007</v>
      </c>
      <c r="AD63" s="525">
        <f t="shared" si="3"/>
        <v>0.23560802833530109</v>
      </c>
      <c r="AE63" s="371"/>
      <c r="AF63" s="371"/>
      <c r="AG63" s="371"/>
      <c r="AH63" s="371" t="s">
        <v>30</v>
      </c>
      <c r="AI63" s="371"/>
      <c r="AJ63" s="371"/>
      <c r="AK63" s="371"/>
      <c r="AL63" s="371" t="s">
        <v>30</v>
      </c>
      <c r="AM63" s="371"/>
      <c r="AN63" s="502"/>
    </row>
    <row r="64" spans="1:40" x14ac:dyDescent="0.25">
      <c r="A64" s="372"/>
      <c r="B64" s="371" t="s">
        <v>404</v>
      </c>
      <c r="C64" s="371" t="s">
        <v>2</v>
      </c>
      <c r="D64" s="371">
        <v>401</v>
      </c>
      <c r="E64" s="371">
        <v>600</v>
      </c>
      <c r="F64" s="371" t="s">
        <v>469</v>
      </c>
      <c r="G64" s="273" t="s">
        <v>315</v>
      </c>
      <c r="H64" s="371" t="s">
        <v>472</v>
      </c>
      <c r="I64" s="371" t="s">
        <v>252</v>
      </c>
      <c r="J64" s="371" t="s">
        <v>267</v>
      </c>
      <c r="K64" s="371" t="s">
        <v>311</v>
      </c>
      <c r="L64" s="371" t="s">
        <v>30</v>
      </c>
      <c r="M64" s="371" t="s">
        <v>30</v>
      </c>
      <c r="N64" s="371" t="s">
        <v>8</v>
      </c>
      <c r="O64" s="371" t="s">
        <v>9</v>
      </c>
      <c r="P64" s="371" t="s">
        <v>30</v>
      </c>
      <c r="Q64" s="371" t="s">
        <v>30</v>
      </c>
      <c r="R64" s="371"/>
      <c r="S64" s="371" t="s">
        <v>30</v>
      </c>
      <c r="T64" s="371">
        <v>99</v>
      </c>
      <c r="U64" s="371" t="s">
        <v>30</v>
      </c>
      <c r="V64" s="371"/>
      <c r="W64" s="371" t="s">
        <v>30</v>
      </c>
      <c r="X64" s="371"/>
      <c r="Y64" s="373">
        <f t="shared" si="0"/>
        <v>311.85000000000002</v>
      </c>
      <c r="Z64" s="381">
        <v>381.15</v>
      </c>
      <c r="AA64" s="371">
        <v>99.78</v>
      </c>
      <c r="AB64" s="525">
        <f t="shared" si="1"/>
        <v>0.26178669815033451</v>
      </c>
      <c r="AC64" s="512">
        <f t="shared" si="2"/>
        <v>89.802000000000007</v>
      </c>
      <c r="AD64" s="525">
        <f t="shared" si="3"/>
        <v>0.23560802833530109</v>
      </c>
      <c r="AE64" s="371"/>
      <c r="AF64" s="371"/>
      <c r="AG64" s="371"/>
      <c r="AH64" s="371" t="s">
        <v>30</v>
      </c>
      <c r="AI64" s="371"/>
      <c r="AJ64" s="371"/>
      <c r="AK64" s="371"/>
      <c r="AL64" s="371" t="s">
        <v>30</v>
      </c>
      <c r="AM64" s="371"/>
      <c r="AN64" s="502"/>
    </row>
    <row r="65" spans="1:40" x14ac:dyDescent="0.25">
      <c r="A65" s="372"/>
      <c r="B65" s="371" t="s">
        <v>404</v>
      </c>
      <c r="C65" s="371" t="s">
        <v>2</v>
      </c>
      <c r="D65" s="371">
        <v>401</v>
      </c>
      <c r="E65" s="371">
        <v>600</v>
      </c>
      <c r="F65" s="371" t="s">
        <v>469</v>
      </c>
      <c r="G65" s="230" t="s">
        <v>331</v>
      </c>
      <c r="H65" s="371" t="s">
        <v>475</v>
      </c>
      <c r="I65" s="371" t="s">
        <v>252</v>
      </c>
      <c r="J65" s="371" t="s">
        <v>269</v>
      </c>
      <c r="K65" s="371" t="s">
        <v>30</v>
      </c>
      <c r="L65" s="371" t="s">
        <v>30</v>
      </c>
      <c r="M65" s="371" t="s">
        <v>30</v>
      </c>
      <c r="N65" s="371" t="s">
        <v>8</v>
      </c>
      <c r="O65" s="371" t="s">
        <v>9</v>
      </c>
      <c r="P65" s="371" t="s">
        <v>30</v>
      </c>
      <c r="Q65" s="371" t="s">
        <v>30</v>
      </c>
      <c r="R65" s="371"/>
      <c r="S65" s="371" t="s">
        <v>30</v>
      </c>
      <c r="T65" s="371">
        <v>99</v>
      </c>
      <c r="U65" s="371" t="s">
        <v>30</v>
      </c>
      <c r="V65" s="371"/>
      <c r="W65" s="371" t="s">
        <v>30</v>
      </c>
      <c r="X65" s="371"/>
      <c r="Y65" s="373">
        <f t="shared" si="0"/>
        <v>281.36000000000007</v>
      </c>
      <c r="Z65" s="381">
        <v>350.66</v>
      </c>
      <c r="AA65" s="371">
        <v>91.8</v>
      </c>
      <c r="AB65" s="525">
        <f t="shared" si="1"/>
        <v>0.26179204927850336</v>
      </c>
      <c r="AC65" s="512">
        <f t="shared" si="2"/>
        <v>82.62</v>
      </c>
      <c r="AD65" s="525">
        <f t="shared" si="3"/>
        <v>0.23561284435065305</v>
      </c>
      <c r="AE65" s="371"/>
      <c r="AF65" s="371"/>
      <c r="AG65" s="371" t="s">
        <v>30</v>
      </c>
      <c r="AH65" s="371"/>
      <c r="AI65" s="371"/>
      <c r="AJ65" s="371"/>
      <c r="AK65" s="371"/>
      <c r="AL65" s="371" t="s">
        <v>30</v>
      </c>
      <c r="AM65" s="371"/>
      <c r="AN65" s="502"/>
    </row>
    <row r="66" spans="1:40" x14ac:dyDescent="0.25">
      <c r="A66" s="372"/>
      <c r="B66" s="371" t="s">
        <v>404</v>
      </c>
      <c r="C66" s="371" t="s">
        <v>2</v>
      </c>
      <c r="D66" s="371">
        <v>601</v>
      </c>
      <c r="E66" s="371">
        <v>800</v>
      </c>
      <c r="F66" s="371" t="s">
        <v>476</v>
      </c>
      <c r="G66" s="334" t="s">
        <v>224</v>
      </c>
      <c r="H66" s="371" t="s">
        <v>477</v>
      </c>
      <c r="I66" s="371" t="s">
        <v>252</v>
      </c>
      <c r="J66" s="371" t="s">
        <v>26</v>
      </c>
      <c r="K66" s="371" t="s">
        <v>268</v>
      </c>
      <c r="L66" s="371" t="s">
        <v>269</v>
      </c>
      <c r="M66" s="371" t="s">
        <v>30</v>
      </c>
      <c r="N66" s="371" t="s">
        <v>246</v>
      </c>
      <c r="O66" s="371" t="s">
        <v>8</v>
      </c>
      <c r="P66" s="371" t="s">
        <v>9</v>
      </c>
      <c r="Q66" s="371" t="s">
        <v>30</v>
      </c>
      <c r="R66" s="371"/>
      <c r="S66" s="371" t="s">
        <v>30</v>
      </c>
      <c r="T66" s="371">
        <v>99</v>
      </c>
      <c r="U66" s="371" t="s">
        <v>30</v>
      </c>
      <c r="V66" s="371"/>
      <c r="W66" s="371" t="s">
        <v>30</v>
      </c>
      <c r="X66" s="371"/>
      <c r="Y66" s="373">
        <f t="shared" si="0"/>
        <v>269.81</v>
      </c>
      <c r="Z66" s="381">
        <v>269.81</v>
      </c>
      <c r="AA66" s="371">
        <v>64.64</v>
      </c>
      <c r="AB66" s="525">
        <f t="shared" si="1"/>
        <v>0.23957599792446538</v>
      </c>
      <c r="AC66" s="512">
        <f t="shared" si="2"/>
        <v>58.176000000000002</v>
      </c>
      <c r="AD66" s="525">
        <f t="shared" si="3"/>
        <v>0.21561839813201883</v>
      </c>
      <c r="AE66" s="371"/>
      <c r="AF66" s="371"/>
      <c r="AG66" s="371"/>
      <c r="AH66" s="371"/>
      <c r="AI66" s="371"/>
      <c r="AJ66" s="371"/>
      <c r="AK66" s="371" t="s">
        <v>30</v>
      </c>
      <c r="AL66" s="371"/>
      <c r="AM66" s="371"/>
      <c r="AN66" s="502"/>
    </row>
    <row r="67" spans="1:40" x14ac:dyDescent="0.25">
      <c r="A67" s="372"/>
      <c r="B67" s="371" t="s">
        <v>404</v>
      </c>
      <c r="C67" s="371" t="s">
        <v>2</v>
      </c>
      <c r="D67" s="371">
        <v>601</v>
      </c>
      <c r="E67" s="371">
        <v>800</v>
      </c>
      <c r="F67" s="371" t="s">
        <v>476</v>
      </c>
      <c r="G67" s="335" t="s">
        <v>225</v>
      </c>
      <c r="H67" s="371" t="s">
        <v>478</v>
      </c>
      <c r="I67" s="371" t="s">
        <v>252</v>
      </c>
      <c r="J67" s="371" t="s">
        <v>268</v>
      </c>
      <c r="K67" s="371" t="s">
        <v>269</v>
      </c>
      <c r="L67" s="371" t="s">
        <v>30</v>
      </c>
      <c r="M67" s="371" t="s">
        <v>30</v>
      </c>
      <c r="N67" s="371" t="s">
        <v>8</v>
      </c>
      <c r="O67" s="371" t="s">
        <v>9</v>
      </c>
      <c r="P67" s="371" t="s">
        <v>30</v>
      </c>
      <c r="Q67" s="371" t="s">
        <v>30</v>
      </c>
      <c r="R67" s="371"/>
      <c r="S67" s="371" t="s">
        <v>30</v>
      </c>
      <c r="T67" s="371">
        <v>99</v>
      </c>
      <c r="U67" s="371" t="s">
        <v>30</v>
      </c>
      <c r="V67" s="371"/>
      <c r="W67" s="371" t="s">
        <v>30</v>
      </c>
      <c r="X67" s="371"/>
      <c r="Y67" s="373">
        <f t="shared" si="0"/>
        <v>267.96000000000004</v>
      </c>
      <c r="Z67" s="381">
        <v>337.26</v>
      </c>
      <c r="AA67" s="371">
        <v>86.18</v>
      </c>
      <c r="AB67" s="525">
        <f t="shared" si="1"/>
        <v>0.2555298582695843</v>
      </c>
      <c r="AC67" s="512">
        <f t="shared" si="2"/>
        <v>77.562000000000012</v>
      </c>
      <c r="AD67" s="525">
        <f t="shared" si="3"/>
        <v>0.22997687244262591</v>
      </c>
      <c r="AE67" s="371"/>
      <c r="AF67" s="371" t="s">
        <v>30</v>
      </c>
      <c r="AG67" s="371"/>
      <c r="AH67" s="371"/>
      <c r="AI67" s="371"/>
      <c r="AJ67" s="371"/>
      <c r="AK67" s="371"/>
      <c r="AL67" s="371" t="s">
        <v>30</v>
      </c>
      <c r="AM67" s="371"/>
      <c r="AN67" s="502"/>
    </row>
    <row r="68" spans="1:40" x14ac:dyDescent="0.25">
      <c r="A68" s="372"/>
      <c r="B68" s="371" t="s">
        <v>404</v>
      </c>
      <c r="C68" s="371" t="s">
        <v>2</v>
      </c>
      <c r="D68" s="371">
        <v>601</v>
      </c>
      <c r="E68" s="371">
        <v>800</v>
      </c>
      <c r="F68" s="371" t="s">
        <v>476</v>
      </c>
      <c r="G68" s="231" t="s">
        <v>313</v>
      </c>
      <c r="H68" s="371" t="s">
        <v>480</v>
      </c>
      <c r="I68" s="371" t="s">
        <v>252</v>
      </c>
      <c r="J68" s="371" t="s">
        <v>268</v>
      </c>
      <c r="K68" s="371" t="s">
        <v>269</v>
      </c>
      <c r="L68" s="371" t="s">
        <v>267</v>
      </c>
      <c r="M68" s="371" t="s">
        <v>30</v>
      </c>
      <c r="N68" s="371" t="s">
        <v>8</v>
      </c>
      <c r="O68" s="371" t="s">
        <v>9</v>
      </c>
      <c r="P68" s="371" t="s">
        <v>30</v>
      </c>
      <c r="Q68" s="371" t="s">
        <v>30</v>
      </c>
      <c r="R68" s="371"/>
      <c r="S68" s="371" t="s">
        <v>30</v>
      </c>
      <c r="T68" s="371">
        <v>99</v>
      </c>
      <c r="U68" s="371" t="s">
        <v>30</v>
      </c>
      <c r="V68" s="371"/>
      <c r="W68" s="371" t="s">
        <v>30</v>
      </c>
      <c r="X68" s="371"/>
      <c r="Y68" s="373">
        <f t="shared" si="0"/>
        <v>352.28000000000003</v>
      </c>
      <c r="Z68" s="381">
        <v>421.58</v>
      </c>
      <c r="AA68" s="371">
        <v>107.73</v>
      </c>
      <c r="AB68" s="525">
        <f t="shared" si="1"/>
        <v>0.25553868779353861</v>
      </c>
      <c r="AC68" s="512">
        <f t="shared" si="2"/>
        <v>96.957000000000008</v>
      </c>
      <c r="AD68" s="525">
        <f t="shared" si="3"/>
        <v>0.22998481901418477</v>
      </c>
      <c r="AE68" s="371" t="s">
        <v>30</v>
      </c>
      <c r="AF68" s="371"/>
      <c r="AG68" s="371"/>
      <c r="AH68" s="371" t="s">
        <v>30</v>
      </c>
      <c r="AI68" s="371"/>
      <c r="AJ68" s="371"/>
      <c r="AK68" s="371"/>
      <c r="AL68" s="371" t="s">
        <v>30</v>
      </c>
      <c r="AM68" s="371"/>
      <c r="AN68" s="502"/>
    </row>
    <row r="69" spans="1:40" x14ac:dyDescent="0.25">
      <c r="A69" s="372"/>
      <c r="B69" s="371" t="s">
        <v>404</v>
      </c>
      <c r="C69" s="371" t="s">
        <v>2</v>
      </c>
      <c r="D69" s="371">
        <v>601</v>
      </c>
      <c r="E69" s="371">
        <v>800</v>
      </c>
      <c r="F69" s="371" t="s">
        <v>476</v>
      </c>
      <c r="G69" s="274" t="s">
        <v>314</v>
      </c>
      <c r="H69" s="371" t="s">
        <v>481</v>
      </c>
      <c r="I69" s="371" t="s">
        <v>252</v>
      </c>
      <c r="J69" s="371" t="s">
        <v>267</v>
      </c>
      <c r="K69" s="371" t="s">
        <v>1224</v>
      </c>
      <c r="L69" s="371" t="s">
        <v>30</v>
      </c>
      <c r="M69" s="371" t="s">
        <v>30</v>
      </c>
      <c r="N69" s="371" t="s">
        <v>8</v>
      </c>
      <c r="O69" s="371" t="s">
        <v>9</v>
      </c>
      <c r="P69" s="371" t="s">
        <v>30</v>
      </c>
      <c r="Q69" s="371" t="s">
        <v>30</v>
      </c>
      <c r="R69" s="371"/>
      <c r="S69" s="371" t="s">
        <v>30</v>
      </c>
      <c r="T69" s="371">
        <v>99</v>
      </c>
      <c r="U69" s="371" t="s">
        <v>30</v>
      </c>
      <c r="V69" s="371"/>
      <c r="W69" s="371" t="s">
        <v>30</v>
      </c>
      <c r="X69" s="371"/>
      <c r="Y69" s="373">
        <f t="shared" si="0"/>
        <v>352.28000000000003</v>
      </c>
      <c r="Z69" s="381">
        <v>421.58</v>
      </c>
      <c r="AA69" s="371">
        <v>107.73</v>
      </c>
      <c r="AB69" s="525">
        <f t="shared" si="1"/>
        <v>0.25553868779353861</v>
      </c>
      <c r="AC69" s="512">
        <f t="shared" si="2"/>
        <v>96.957000000000008</v>
      </c>
      <c r="AD69" s="525">
        <f t="shared" si="3"/>
        <v>0.22998481901418477</v>
      </c>
      <c r="AE69" s="371"/>
      <c r="AF69" s="371"/>
      <c r="AG69" s="371"/>
      <c r="AH69" s="371" t="s">
        <v>30</v>
      </c>
      <c r="AI69" s="371"/>
      <c r="AJ69" s="371"/>
      <c r="AK69" s="371"/>
      <c r="AL69" s="371" t="s">
        <v>30</v>
      </c>
      <c r="AM69" s="371"/>
      <c r="AN69" s="502"/>
    </row>
    <row r="70" spans="1:40" x14ac:dyDescent="0.25">
      <c r="A70" s="372"/>
      <c r="B70" s="371" t="s">
        <v>404</v>
      </c>
      <c r="C70" s="371" t="s">
        <v>2</v>
      </c>
      <c r="D70" s="371">
        <v>601</v>
      </c>
      <c r="E70" s="371">
        <v>800</v>
      </c>
      <c r="F70" s="371" t="s">
        <v>476</v>
      </c>
      <c r="G70" s="273" t="s">
        <v>315</v>
      </c>
      <c r="H70" s="371" t="s">
        <v>479</v>
      </c>
      <c r="I70" s="371" t="s">
        <v>252</v>
      </c>
      <c r="J70" s="371" t="s">
        <v>267</v>
      </c>
      <c r="K70" s="371" t="s">
        <v>311</v>
      </c>
      <c r="L70" s="371" t="s">
        <v>30</v>
      </c>
      <c r="M70" s="371" t="s">
        <v>30</v>
      </c>
      <c r="N70" s="371" t="s">
        <v>8</v>
      </c>
      <c r="O70" s="371" t="s">
        <v>9</v>
      </c>
      <c r="P70" s="371" t="s">
        <v>30</v>
      </c>
      <c r="Q70" s="371" t="s">
        <v>30</v>
      </c>
      <c r="R70" s="371"/>
      <c r="S70" s="371" t="s">
        <v>30</v>
      </c>
      <c r="T70" s="371">
        <v>99</v>
      </c>
      <c r="U70" s="371" t="s">
        <v>30</v>
      </c>
      <c r="V70" s="371"/>
      <c r="W70" s="371" t="s">
        <v>30</v>
      </c>
      <c r="X70" s="371"/>
      <c r="Y70" s="373">
        <f t="shared" ref="Y70:Y133" si="4">$Z70-IF($AE70="X",rngO_BP_cost,0)-IF($AF70="X",rngO_BL_cost,0)-IF($AG70="X",rngO_WL_cost,0)-IF($AH70="X",rngO_M_cost,0)-IF($AI70="X",rngO_MM_cost,0)-IF($AJ70="X",rngO_DM_cost,0)-IF($AK70="X",rngO_LE_cost,0)-IF($AL70="X",rngO_FE_cost,0)-IF($AM70="X",rngO_SC_cost,0)</f>
        <v>352.28000000000003</v>
      </c>
      <c r="Z70" s="381">
        <v>421.58</v>
      </c>
      <c r="AA70" s="371">
        <v>107.73</v>
      </c>
      <c r="AB70" s="525">
        <f t="shared" si="1"/>
        <v>0.25553868779353861</v>
      </c>
      <c r="AC70" s="512">
        <f t="shared" si="2"/>
        <v>96.957000000000008</v>
      </c>
      <c r="AD70" s="525">
        <f t="shared" si="3"/>
        <v>0.22998481901418477</v>
      </c>
      <c r="AE70" s="371"/>
      <c r="AF70" s="371"/>
      <c r="AG70" s="371"/>
      <c r="AH70" s="371" t="s">
        <v>30</v>
      </c>
      <c r="AI70" s="371"/>
      <c r="AJ70" s="371"/>
      <c r="AK70" s="371"/>
      <c r="AL70" s="371" t="s">
        <v>30</v>
      </c>
      <c r="AM70" s="371"/>
      <c r="AN70" s="502"/>
    </row>
    <row r="71" spans="1:40" x14ac:dyDescent="0.25">
      <c r="A71" s="372"/>
      <c r="B71" s="371" t="s">
        <v>404</v>
      </c>
      <c r="C71" s="371" t="s">
        <v>2</v>
      </c>
      <c r="D71" s="371">
        <v>601</v>
      </c>
      <c r="E71" s="371">
        <v>800</v>
      </c>
      <c r="F71" s="371" t="s">
        <v>476</v>
      </c>
      <c r="G71" s="230" t="s">
        <v>331</v>
      </c>
      <c r="H71" s="371" t="s">
        <v>482</v>
      </c>
      <c r="I71" s="371" t="s">
        <v>252</v>
      </c>
      <c r="J71" s="371" t="s">
        <v>269</v>
      </c>
      <c r="K71" s="371" t="s">
        <v>30</v>
      </c>
      <c r="L71" s="371" t="s">
        <v>30</v>
      </c>
      <c r="M71" s="371" t="s">
        <v>30</v>
      </c>
      <c r="N71" s="371" t="s">
        <v>8</v>
      </c>
      <c r="O71" s="371" t="s">
        <v>9</v>
      </c>
      <c r="P71" s="371" t="s">
        <v>30</v>
      </c>
      <c r="Q71" s="371" t="s">
        <v>30</v>
      </c>
      <c r="R71" s="371"/>
      <c r="S71" s="371" t="s">
        <v>30</v>
      </c>
      <c r="T71" s="371">
        <v>99</v>
      </c>
      <c r="U71" s="371" t="s">
        <v>30</v>
      </c>
      <c r="V71" s="371"/>
      <c r="W71" s="371" t="s">
        <v>30</v>
      </c>
      <c r="X71" s="371"/>
      <c r="Y71" s="373">
        <f t="shared" si="4"/>
        <v>318.55000000000007</v>
      </c>
      <c r="Z71" s="381">
        <v>387.85</v>
      </c>
      <c r="AA71" s="371">
        <v>99.11</v>
      </c>
      <c r="AB71" s="525">
        <f t="shared" ref="AB71:AB125" si="5">AA71/Z71</f>
        <v>0.25553693438184866</v>
      </c>
      <c r="AC71" s="512">
        <f t="shared" ref="AC71:AC125" si="6">AA71*0.9</f>
        <v>89.198999999999998</v>
      </c>
      <c r="AD71" s="525">
        <f t="shared" ref="AD71:AD125" si="7">AC71/Z71</f>
        <v>0.22998324094366376</v>
      </c>
      <c r="AE71" s="371"/>
      <c r="AF71" s="371"/>
      <c r="AG71" s="371" t="s">
        <v>30</v>
      </c>
      <c r="AH71" s="371"/>
      <c r="AI71" s="371"/>
      <c r="AJ71" s="371"/>
      <c r="AK71" s="371"/>
      <c r="AL71" s="371" t="s">
        <v>30</v>
      </c>
      <c r="AM71" s="371"/>
      <c r="AN71" s="502"/>
    </row>
    <row r="72" spans="1:40" x14ac:dyDescent="0.25">
      <c r="A72" s="372"/>
      <c r="B72" s="371" t="s">
        <v>404</v>
      </c>
      <c r="C72" s="371" t="s">
        <v>2</v>
      </c>
      <c r="D72" s="371">
        <v>801</v>
      </c>
      <c r="E72" s="371">
        <v>1500</v>
      </c>
      <c r="F72" s="371" t="s">
        <v>483</v>
      </c>
      <c r="G72" s="334" t="s">
        <v>224</v>
      </c>
      <c r="H72" s="371" t="s">
        <v>484</v>
      </c>
      <c r="I72" s="371" t="s">
        <v>252</v>
      </c>
      <c r="J72" s="371" t="s">
        <v>26</v>
      </c>
      <c r="K72" s="371" t="s">
        <v>268</v>
      </c>
      <c r="L72" s="371" t="s">
        <v>269</v>
      </c>
      <c r="M72" s="371" t="s">
        <v>30</v>
      </c>
      <c r="N72" s="371" t="s">
        <v>246</v>
      </c>
      <c r="O72" s="371" t="s">
        <v>8</v>
      </c>
      <c r="P72" s="371" t="s">
        <v>9</v>
      </c>
      <c r="Q72" s="371" t="s">
        <v>30</v>
      </c>
      <c r="R72" s="371"/>
      <c r="S72" s="371" t="s">
        <v>30</v>
      </c>
      <c r="T72" s="371">
        <v>99</v>
      </c>
      <c r="U72" s="371" t="s">
        <v>30</v>
      </c>
      <c r="V72" s="371"/>
      <c r="W72" s="371" t="s">
        <v>30</v>
      </c>
      <c r="X72" s="371"/>
      <c r="Y72" s="373">
        <f t="shared" si="4"/>
        <v>279.97000000000003</v>
      </c>
      <c r="Z72" s="381">
        <v>279.97000000000003</v>
      </c>
      <c r="AA72" s="371">
        <v>67.5</v>
      </c>
      <c r="AB72" s="525">
        <f t="shared" si="5"/>
        <v>0.24109726042075935</v>
      </c>
      <c r="AC72" s="512">
        <f t="shared" si="6"/>
        <v>60.75</v>
      </c>
      <c r="AD72" s="525">
        <f t="shared" si="7"/>
        <v>0.2169875343786834</v>
      </c>
      <c r="AE72" s="371"/>
      <c r="AF72" s="371"/>
      <c r="AG72" s="371"/>
      <c r="AH72" s="371"/>
      <c r="AI72" s="371"/>
      <c r="AJ72" s="371"/>
      <c r="AK72" s="371" t="s">
        <v>30</v>
      </c>
      <c r="AL72" s="371"/>
      <c r="AM72" s="371"/>
      <c r="AN72" s="502"/>
    </row>
    <row r="73" spans="1:40" x14ac:dyDescent="0.25">
      <c r="A73" s="372"/>
      <c r="B73" s="371" t="s">
        <v>404</v>
      </c>
      <c r="C73" s="371" t="s">
        <v>2</v>
      </c>
      <c r="D73" s="371">
        <v>801</v>
      </c>
      <c r="E73" s="371">
        <v>1500</v>
      </c>
      <c r="F73" s="371" t="s">
        <v>483</v>
      </c>
      <c r="G73" s="335" t="s">
        <v>225</v>
      </c>
      <c r="H73" s="371" t="s">
        <v>485</v>
      </c>
      <c r="I73" s="371" t="s">
        <v>252</v>
      </c>
      <c r="J73" s="371" t="s">
        <v>268</v>
      </c>
      <c r="K73" s="371" t="s">
        <v>269</v>
      </c>
      <c r="L73" s="371" t="s">
        <v>30</v>
      </c>
      <c r="M73" s="371" t="s">
        <v>30</v>
      </c>
      <c r="N73" s="371" t="s">
        <v>8</v>
      </c>
      <c r="O73" s="371" t="s">
        <v>9</v>
      </c>
      <c r="P73" s="371" t="s">
        <v>30</v>
      </c>
      <c r="Q73" s="371" t="s">
        <v>30</v>
      </c>
      <c r="R73" s="371"/>
      <c r="S73" s="371" t="s">
        <v>30</v>
      </c>
      <c r="T73" s="371">
        <v>99</v>
      </c>
      <c r="U73" s="371" t="s">
        <v>30</v>
      </c>
      <c r="V73" s="371"/>
      <c r="W73" s="371" t="s">
        <v>30</v>
      </c>
      <c r="X73" s="371"/>
      <c r="Y73" s="373">
        <f t="shared" si="4"/>
        <v>280.67000000000007</v>
      </c>
      <c r="Z73" s="381">
        <v>349.97</v>
      </c>
      <c r="AA73" s="371">
        <v>89.71</v>
      </c>
      <c r="AB73" s="525">
        <f t="shared" si="5"/>
        <v>0.25633625739349081</v>
      </c>
      <c r="AC73" s="512">
        <f t="shared" si="6"/>
        <v>80.73899999999999</v>
      </c>
      <c r="AD73" s="525">
        <f t="shared" si="7"/>
        <v>0.23070263165414173</v>
      </c>
      <c r="AE73" s="371"/>
      <c r="AF73" s="371" t="s">
        <v>30</v>
      </c>
      <c r="AG73" s="371"/>
      <c r="AH73" s="371"/>
      <c r="AI73" s="371"/>
      <c r="AJ73" s="371"/>
      <c r="AK73" s="371"/>
      <c r="AL73" s="371" t="s">
        <v>30</v>
      </c>
      <c r="AM73" s="371"/>
      <c r="AN73" s="502"/>
    </row>
    <row r="74" spans="1:40" x14ac:dyDescent="0.25">
      <c r="A74" s="372"/>
      <c r="B74" s="371" t="s">
        <v>404</v>
      </c>
      <c r="C74" s="371" t="s">
        <v>2</v>
      </c>
      <c r="D74" s="371">
        <v>801</v>
      </c>
      <c r="E74" s="371">
        <v>1500</v>
      </c>
      <c r="F74" s="371" t="s">
        <v>483</v>
      </c>
      <c r="G74" s="231" t="s">
        <v>313</v>
      </c>
      <c r="H74" s="371" t="s">
        <v>487</v>
      </c>
      <c r="I74" s="371" t="s">
        <v>252</v>
      </c>
      <c r="J74" s="371" t="s">
        <v>268</v>
      </c>
      <c r="K74" s="371" t="s">
        <v>269</v>
      </c>
      <c r="L74" s="371" t="s">
        <v>267</v>
      </c>
      <c r="M74" s="371" t="s">
        <v>30</v>
      </c>
      <c r="N74" s="371" t="s">
        <v>8</v>
      </c>
      <c r="O74" s="371" t="s">
        <v>9</v>
      </c>
      <c r="P74" s="371" t="s">
        <v>30</v>
      </c>
      <c r="Q74" s="371" t="s">
        <v>30</v>
      </c>
      <c r="R74" s="371"/>
      <c r="S74" s="371" t="s">
        <v>30</v>
      </c>
      <c r="T74" s="371">
        <v>99</v>
      </c>
      <c r="U74" s="371" t="s">
        <v>30</v>
      </c>
      <c r="V74" s="371"/>
      <c r="W74" s="371" t="s">
        <v>30</v>
      </c>
      <c r="X74" s="371"/>
      <c r="Y74" s="373">
        <f t="shared" si="4"/>
        <v>368.16</v>
      </c>
      <c r="Z74" s="381">
        <v>437.46</v>
      </c>
      <c r="AA74" s="371">
        <v>112.21</v>
      </c>
      <c r="AB74" s="525">
        <f t="shared" si="5"/>
        <v>0.25650345174415945</v>
      </c>
      <c r="AC74" s="512">
        <f t="shared" si="6"/>
        <v>100.98899999999999</v>
      </c>
      <c r="AD74" s="525">
        <f t="shared" si="7"/>
        <v>0.2308531065697435</v>
      </c>
      <c r="AE74" s="371" t="s">
        <v>30</v>
      </c>
      <c r="AF74" s="371"/>
      <c r="AG74" s="371"/>
      <c r="AH74" s="371" t="s">
        <v>30</v>
      </c>
      <c r="AI74" s="371"/>
      <c r="AJ74" s="371"/>
      <c r="AK74" s="371"/>
      <c r="AL74" s="371" t="s">
        <v>30</v>
      </c>
      <c r="AM74" s="371"/>
      <c r="AN74" s="502"/>
    </row>
    <row r="75" spans="1:40" x14ac:dyDescent="0.25">
      <c r="A75" s="372"/>
      <c r="B75" s="371" t="s">
        <v>404</v>
      </c>
      <c r="C75" s="371" t="s">
        <v>2</v>
      </c>
      <c r="D75" s="371">
        <v>801</v>
      </c>
      <c r="E75" s="371">
        <v>1500</v>
      </c>
      <c r="F75" s="371" t="s">
        <v>483</v>
      </c>
      <c r="G75" s="274" t="s">
        <v>314</v>
      </c>
      <c r="H75" s="371" t="s">
        <v>488</v>
      </c>
      <c r="I75" s="371" t="s">
        <v>252</v>
      </c>
      <c r="J75" s="371" t="s">
        <v>267</v>
      </c>
      <c r="K75" s="371" t="s">
        <v>1224</v>
      </c>
      <c r="L75" s="371" t="s">
        <v>30</v>
      </c>
      <c r="M75" s="371" t="s">
        <v>30</v>
      </c>
      <c r="N75" s="371" t="s">
        <v>8</v>
      </c>
      <c r="O75" s="371" t="s">
        <v>9</v>
      </c>
      <c r="P75" s="371" t="s">
        <v>30</v>
      </c>
      <c r="Q75" s="371" t="s">
        <v>30</v>
      </c>
      <c r="R75" s="371"/>
      <c r="S75" s="371" t="s">
        <v>30</v>
      </c>
      <c r="T75" s="371">
        <v>99</v>
      </c>
      <c r="U75" s="371" t="s">
        <v>30</v>
      </c>
      <c r="V75" s="371"/>
      <c r="W75" s="371" t="s">
        <v>30</v>
      </c>
      <c r="X75" s="371"/>
      <c r="Y75" s="373">
        <f t="shared" si="4"/>
        <v>368.16</v>
      </c>
      <c r="Z75" s="381">
        <v>437.46</v>
      </c>
      <c r="AA75" s="371">
        <v>112.21</v>
      </c>
      <c r="AB75" s="525">
        <f t="shared" si="5"/>
        <v>0.25650345174415945</v>
      </c>
      <c r="AC75" s="512">
        <f t="shared" si="6"/>
        <v>100.98899999999999</v>
      </c>
      <c r="AD75" s="525">
        <f t="shared" si="7"/>
        <v>0.2308531065697435</v>
      </c>
      <c r="AE75" s="371"/>
      <c r="AF75" s="371"/>
      <c r="AG75" s="371"/>
      <c r="AH75" s="371" t="s">
        <v>30</v>
      </c>
      <c r="AI75" s="371"/>
      <c r="AJ75" s="371"/>
      <c r="AK75" s="371"/>
      <c r="AL75" s="371" t="s">
        <v>30</v>
      </c>
      <c r="AM75" s="371"/>
      <c r="AN75" s="502"/>
    </row>
    <row r="76" spans="1:40" x14ac:dyDescent="0.25">
      <c r="A76" s="372"/>
      <c r="B76" s="371" t="s">
        <v>404</v>
      </c>
      <c r="C76" s="371" t="s">
        <v>2</v>
      </c>
      <c r="D76" s="371">
        <v>801</v>
      </c>
      <c r="E76" s="371">
        <v>1500</v>
      </c>
      <c r="F76" s="371" t="s">
        <v>483</v>
      </c>
      <c r="G76" s="273" t="s">
        <v>315</v>
      </c>
      <c r="H76" s="371" t="s">
        <v>486</v>
      </c>
      <c r="I76" s="371" t="s">
        <v>252</v>
      </c>
      <c r="J76" s="371" t="s">
        <v>267</v>
      </c>
      <c r="K76" s="371" t="s">
        <v>311</v>
      </c>
      <c r="L76" s="371" t="s">
        <v>30</v>
      </c>
      <c r="M76" s="371" t="s">
        <v>30</v>
      </c>
      <c r="N76" s="371" t="s">
        <v>8</v>
      </c>
      <c r="O76" s="371" t="s">
        <v>9</v>
      </c>
      <c r="P76" s="371" t="s">
        <v>30</v>
      </c>
      <c r="Q76" s="371" t="s">
        <v>30</v>
      </c>
      <c r="R76" s="371"/>
      <c r="S76" s="371" t="s">
        <v>30</v>
      </c>
      <c r="T76" s="371">
        <v>99</v>
      </c>
      <c r="U76" s="371" t="s">
        <v>30</v>
      </c>
      <c r="V76" s="371"/>
      <c r="W76" s="371" t="s">
        <v>30</v>
      </c>
      <c r="X76" s="371"/>
      <c r="Y76" s="373">
        <f t="shared" si="4"/>
        <v>368.16</v>
      </c>
      <c r="Z76" s="381">
        <v>437.46</v>
      </c>
      <c r="AA76" s="371">
        <v>112.21</v>
      </c>
      <c r="AB76" s="525">
        <f t="shared" si="5"/>
        <v>0.25650345174415945</v>
      </c>
      <c r="AC76" s="512">
        <f t="shared" si="6"/>
        <v>100.98899999999999</v>
      </c>
      <c r="AD76" s="525">
        <f t="shared" si="7"/>
        <v>0.2308531065697435</v>
      </c>
      <c r="AE76" s="371"/>
      <c r="AF76" s="371"/>
      <c r="AG76" s="371"/>
      <c r="AH76" s="371" t="s">
        <v>30</v>
      </c>
      <c r="AI76" s="371"/>
      <c r="AJ76" s="371"/>
      <c r="AK76" s="371"/>
      <c r="AL76" s="371" t="s">
        <v>30</v>
      </c>
      <c r="AM76" s="371"/>
      <c r="AN76" s="502"/>
    </row>
    <row r="77" spans="1:40" x14ac:dyDescent="0.25">
      <c r="A77" s="372"/>
      <c r="B77" s="371" t="s">
        <v>404</v>
      </c>
      <c r="C77" s="371" t="s">
        <v>2</v>
      </c>
      <c r="D77" s="371">
        <v>801</v>
      </c>
      <c r="E77" s="371">
        <v>1500</v>
      </c>
      <c r="F77" s="371" t="s">
        <v>483</v>
      </c>
      <c r="G77" s="230" t="s">
        <v>331</v>
      </c>
      <c r="H77" s="371" t="s">
        <v>489</v>
      </c>
      <c r="I77" s="371" t="s">
        <v>252</v>
      </c>
      <c r="J77" s="371" t="s">
        <v>269</v>
      </c>
      <c r="K77" s="371" t="s">
        <v>30</v>
      </c>
      <c r="L77" s="371" t="s">
        <v>30</v>
      </c>
      <c r="M77" s="371" t="s">
        <v>30</v>
      </c>
      <c r="N77" s="371" t="s">
        <v>8</v>
      </c>
      <c r="O77" s="371" t="s">
        <v>9</v>
      </c>
      <c r="P77" s="371" t="s">
        <v>30</v>
      </c>
      <c r="Q77" s="371" t="s">
        <v>30</v>
      </c>
      <c r="R77" s="371"/>
      <c r="S77" s="371" t="s">
        <v>30</v>
      </c>
      <c r="T77" s="371">
        <v>99</v>
      </c>
      <c r="U77" s="371" t="s">
        <v>30</v>
      </c>
      <c r="V77" s="371"/>
      <c r="W77" s="371" t="s">
        <v>30</v>
      </c>
      <c r="X77" s="371"/>
      <c r="Y77" s="373">
        <f t="shared" si="4"/>
        <v>333.16</v>
      </c>
      <c r="Z77" s="381">
        <v>402.46</v>
      </c>
      <c r="AA77" s="371">
        <v>103.17</v>
      </c>
      <c r="AB77" s="525">
        <f t="shared" si="5"/>
        <v>0.25634845698951453</v>
      </c>
      <c r="AC77" s="512">
        <f t="shared" si="6"/>
        <v>92.853000000000009</v>
      </c>
      <c r="AD77" s="525">
        <f t="shared" si="7"/>
        <v>0.23071361129056306</v>
      </c>
      <c r="AE77" s="371"/>
      <c r="AF77" s="371"/>
      <c r="AG77" s="371" t="s">
        <v>30</v>
      </c>
      <c r="AH77" s="371"/>
      <c r="AI77" s="371"/>
      <c r="AJ77" s="371"/>
      <c r="AK77" s="371"/>
      <c r="AL77" s="371" t="s">
        <v>30</v>
      </c>
      <c r="AM77" s="371"/>
      <c r="AN77" s="502"/>
    </row>
    <row r="78" spans="1:40" x14ac:dyDescent="0.25">
      <c r="A78" s="372"/>
      <c r="B78" s="371" t="s">
        <v>404</v>
      </c>
      <c r="C78" s="371" t="s">
        <v>3</v>
      </c>
      <c r="D78" s="371">
        <v>1</v>
      </c>
      <c r="E78" s="371">
        <v>400</v>
      </c>
      <c r="F78" s="371" t="s">
        <v>490</v>
      </c>
      <c r="G78" s="334" t="s">
        <v>224</v>
      </c>
      <c r="H78" s="371" t="s">
        <v>491</v>
      </c>
      <c r="I78" s="371" t="s">
        <v>253</v>
      </c>
      <c r="J78" s="371" t="s">
        <v>26</v>
      </c>
      <c r="K78" s="371" t="s">
        <v>268</v>
      </c>
      <c r="L78" s="371" t="s">
        <v>269</v>
      </c>
      <c r="M78" s="371" t="s">
        <v>30</v>
      </c>
      <c r="N78" s="371" t="s">
        <v>246</v>
      </c>
      <c r="O78" s="371" t="s">
        <v>8</v>
      </c>
      <c r="P78" s="371" t="s">
        <v>9</v>
      </c>
      <c r="Q78" s="371" t="s">
        <v>30</v>
      </c>
      <c r="R78" s="371"/>
      <c r="S78" s="371" t="s">
        <v>30</v>
      </c>
      <c r="T78" s="371">
        <v>99</v>
      </c>
      <c r="U78" s="371" t="s">
        <v>30</v>
      </c>
      <c r="V78" s="371"/>
      <c r="W78" s="371" t="s">
        <v>30</v>
      </c>
      <c r="X78" s="371"/>
      <c r="Y78" s="373">
        <f t="shared" si="4"/>
        <v>239.32</v>
      </c>
      <c r="Z78" s="381">
        <v>239.32</v>
      </c>
      <c r="AA78" s="371">
        <v>57.76</v>
      </c>
      <c r="AB78" s="525">
        <f t="shared" si="5"/>
        <v>0.24135049306368042</v>
      </c>
      <c r="AC78" s="512">
        <f t="shared" si="6"/>
        <v>51.984000000000002</v>
      </c>
      <c r="AD78" s="525">
        <f t="shared" si="7"/>
        <v>0.21721544375731239</v>
      </c>
      <c r="AE78" s="371"/>
      <c r="AF78" s="371"/>
      <c r="AG78" s="371"/>
      <c r="AH78" s="371"/>
      <c r="AI78" s="371"/>
      <c r="AJ78" s="371"/>
      <c r="AK78" s="371" t="s">
        <v>30</v>
      </c>
      <c r="AL78" s="371"/>
      <c r="AM78" s="371"/>
      <c r="AN78" s="502"/>
    </row>
    <row r="79" spans="1:40" x14ac:dyDescent="0.25">
      <c r="A79" s="372"/>
      <c r="B79" s="371" t="s">
        <v>404</v>
      </c>
      <c r="C79" s="371" t="s">
        <v>3</v>
      </c>
      <c r="D79" s="371">
        <v>1</v>
      </c>
      <c r="E79" s="371">
        <v>400</v>
      </c>
      <c r="F79" s="371" t="s">
        <v>490</v>
      </c>
      <c r="G79" s="335" t="s">
        <v>225</v>
      </c>
      <c r="H79" s="371" t="s">
        <v>492</v>
      </c>
      <c r="I79" s="371" t="s">
        <v>253</v>
      </c>
      <c r="J79" s="371" t="s">
        <v>268</v>
      </c>
      <c r="K79" s="371" t="s">
        <v>269</v>
      </c>
      <c r="L79" s="371" t="s">
        <v>30</v>
      </c>
      <c r="M79" s="371" t="s">
        <v>30</v>
      </c>
      <c r="N79" s="371" t="s">
        <v>8</v>
      </c>
      <c r="O79" s="371" t="s">
        <v>9</v>
      </c>
      <c r="P79" s="371" t="s">
        <v>30</v>
      </c>
      <c r="Q79" s="371" t="s">
        <v>30</v>
      </c>
      <c r="R79" s="371"/>
      <c r="S79" s="371" t="s">
        <v>30</v>
      </c>
      <c r="T79" s="371">
        <v>99</v>
      </c>
      <c r="U79" s="371" t="s">
        <v>30</v>
      </c>
      <c r="V79" s="371"/>
      <c r="W79" s="371" t="s">
        <v>30</v>
      </c>
      <c r="X79" s="371"/>
      <c r="Y79" s="373">
        <f t="shared" si="4"/>
        <v>229.85</v>
      </c>
      <c r="Z79" s="381">
        <v>299.14999999999998</v>
      </c>
      <c r="AA79" s="371">
        <v>77.11</v>
      </c>
      <c r="AB79" s="525">
        <f t="shared" si="5"/>
        <v>0.25776366371385595</v>
      </c>
      <c r="AC79" s="512">
        <f t="shared" si="6"/>
        <v>69.399000000000001</v>
      </c>
      <c r="AD79" s="525">
        <f t="shared" si="7"/>
        <v>0.23198729734247037</v>
      </c>
      <c r="AE79" s="371"/>
      <c r="AF79" s="371" t="s">
        <v>30</v>
      </c>
      <c r="AG79" s="371"/>
      <c r="AH79" s="371"/>
      <c r="AI79" s="371"/>
      <c r="AJ79" s="371"/>
      <c r="AK79" s="371"/>
      <c r="AL79" s="371" t="s">
        <v>30</v>
      </c>
      <c r="AM79" s="371"/>
      <c r="AN79" s="502"/>
    </row>
    <row r="80" spans="1:40" x14ac:dyDescent="0.25">
      <c r="A80" s="372"/>
      <c r="B80" s="371" t="s">
        <v>404</v>
      </c>
      <c r="C80" s="371" t="s">
        <v>3</v>
      </c>
      <c r="D80" s="371">
        <v>1</v>
      </c>
      <c r="E80" s="371">
        <v>400</v>
      </c>
      <c r="F80" s="371" t="s">
        <v>490</v>
      </c>
      <c r="G80" s="231" t="s">
        <v>313</v>
      </c>
      <c r="H80" s="371" t="s">
        <v>494</v>
      </c>
      <c r="I80" s="371" t="s">
        <v>253</v>
      </c>
      <c r="J80" s="371" t="s">
        <v>268</v>
      </c>
      <c r="K80" s="371" t="s">
        <v>269</v>
      </c>
      <c r="L80" s="371" t="s">
        <v>267</v>
      </c>
      <c r="M80" s="371" t="s">
        <v>30</v>
      </c>
      <c r="N80" s="371" t="s">
        <v>8</v>
      </c>
      <c r="O80" s="371" t="s">
        <v>9</v>
      </c>
      <c r="P80" s="371" t="s">
        <v>30</v>
      </c>
      <c r="Q80" s="371" t="s">
        <v>30</v>
      </c>
      <c r="R80" s="371"/>
      <c r="S80" s="371" t="s">
        <v>30</v>
      </c>
      <c r="T80" s="371">
        <v>99</v>
      </c>
      <c r="U80" s="371" t="s">
        <v>30</v>
      </c>
      <c r="V80" s="371"/>
      <c r="W80" s="371" t="s">
        <v>30</v>
      </c>
      <c r="X80" s="371"/>
      <c r="Y80" s="373">
        <f t="shared" si="4"/>
        <v>304.63000000000005</v>
      </c>
      <c r="Z80" s="381">
        <v>373.93</v>
      </c>
      <c r="AA80" s="371">
        <v>96.46</v>
      </c>
      <c r="AB80" s="525">
        <f t="shared" si="5"/>
        <v>0.25796272029524242</v>
      </c>
      <c r="AC80" s="512">
        <f t="shared" si="6"/>
        <v>86.813999999999993</v>
      </c>
      <c r="AD80" s="525">
        <f t="shared" si="7"/>
        <v>0.23216644826571817</v>
      </c>
      <c r="AE80" s="371" t="s">
        <v>30</v>
      </c>
      <c r="AF80" s="371"/>
      <c r="AG80" s="371"/>
      <c r="AH80" s="371" t="s">
        <v>30</v>
      </c>
      <c r="AI80" s="371"/>
      <c r="AJ80" s="371"/>
      <c r="AK80" s="371"/>
      <c r="AL80" s="371" t="s">
        <v>30</v>
      </c>
      <c r="AM80" s="371"/>
      <c r="AN80" s="502"/>
    </row>
    <row r="81" spans="1:40" x14ac:dyDescent="0.25">
      <c r="A81" s="372"/>
      <c r="B81" s="371" t="s">
        <v>404</v>
      </c>
      <c r="C81" s="371" t="s">
        <v>3</v>
      </c>
      <c r="D81" s="371">
        <v>1</v>
      </c>
      <c r="E81" s="371">
        <v>400</v>
      </c>
      <c r="F81" s="371" t="s">
        <v>490</v>
      </c>
      <c r="G81" s="274" t="s">
        <v>314</v>
      </c>
      <c r="H81" s="371" t="s">
        <v>495</v>
      </c>
      <c r="I81" s="371" t="s">
        <v>253</v>
      </c>
      <c r="J81" s="371" t="s">
        <v>267</v>
      </c>
      <c r="K81" s="371" t="s">
        <v>1224</v>
      </c>
      <c r="L81" s="371" t="s">
        <v>30</v>
      </c>
      <c r="M81" s="371" t="s">
        <v>30</v>
      </c>
      <c r="N81" s="371" t="s">
        <v>8</v>
      </c>
      <c r="O81" s="371" t="s">
        <v>9</v>
      </c>
      <c r="P81" s="371" t="s">
        <v>30</v>
      </c>
      <c r="Q81" s="371" t="s">
        <v>30</v>
      </c>
      <c r="R81" s="371"/>
      <c r="S81" s="371" t="s">
        <v>30</v>
      </c>
      <c r="T81" s="371">
        <v>99</v>
      </c>
      <c r="U81" s="371" t="s">
        <v>30</v>
      </c>
      <c r="V81" s="371"/>
      <c r="W81" s="371" t="s">
        <v>30</v>
      </c>
      <c r="X81" s="371"/>
      <c r="Y81" s="373">
        <f t="shared" si="4"/>
        <v>304.63000000000005</v>
      </c>
      <c r="Z81" s="381">
        <v>373.93</v>
      </c>
      <c r="AA81" s="371">
        <v>96.46</v>
      </c>
      <c r="AB81" s="525">
        <f t="shared" si="5"/>
        <v>0.25796272029524242</v>
      </c>
      <c r="AC81" s="512">
        <f t="shared" si="6"/>
        <v>86.813999999999993</v>
      </c>
      <c r="AD81" s="525">
        <f t="shared" si="7"/>
        <v>0.23216644826571817</v>
      </c>
      <c r="AE81" s="371"/>
      <c r="AF81" s="371"/>
      <c r="AG81" s="371"/>
      <c r="AH81" s="371" t="s">
        <v>30</v>
      </c>
      <c r="AI81" s="371"/>
      <c r="AJ81" s="371"/>
      <c r="AK81" s="371"/>
      <c r="AL81" s="371" t="s">
        <v>30</v>
      </c>
      <c r="AM81" s="371"/>
      <c r="AN81" s="502"/>
    </row>
    <row r="82" spans="1:40" x14ac:dyDescent="0.25">
      <c r="A82" s="372"/>
      <c r="B82" s="371" t="s">
        <v>404</v>
      </c>
      <c r="C82" s="371" t="s">
        <v>3</v>
      </c>
      <c r="D82" s="371">
        <v>1</v>
      </c>
      <c r="E82" s="371">
        <v>400</v>
      </c>
      <c r="F82" s="371" t="s">
        <v>490</v>
      </c>
      <c r="G82" s="273" t="s">
        <v>315</v>
      </c>
      <c r="H82" s="371" t="s">
        <v>493</v>
      </c>
      <c r="I82" s="371" t="s">
        <v>253</v>
      </c>
      <c r="J82" s="371" t="s">
        <v>267</v>
      </c>
      <c r="K82" s="371" t="s">
        <v>311</v>
      </c>
      <c r="L82" s="371" t="s">
        <v>30</v>
      </c>
      <c r="M82" s="371" t="s">
        <v>30</v>
      </c>
      <c r="N82" s="371" t="s">
        <v>8</v>
      </c>
      <c r="O82" s="371" t="s">
        <v>9</v>
      </c>
      <c r="P82" s="371" t="s">
        <v>30</v>
      </c>
      <c r="Q82" s="371" t="s">
        <v>30</v>
      </c>
      <c r="R82" s="371"/>
      <c r="S82" s="371" t="s">
        <v>30</v>
      </c>
      <c r="T82" s="371">
        <v>99</v>
      </c>
      <c r="U82" s="371" t="s">
        <v>30</v>
      </c>
      <c r="V82" s="371"/>
      <c r="W82" s="371" t="s">
        <v>30</v>
      </c>
      <c r="X82" s="371"/>
      <c r="Y82" s="373">
        <f t="shared" si="4"/>
        <v>304.63000000000005</v>
      </c>
      <c r="Z82" s="381">
        <v>373.93</v>
      </c>
      <c r="AA82" s="371">
        <v>96.46</v>
      </c>
      <c r="AB82" s="525">
        <f t="shared" si="5"/>
        <v>0.25796272029524242</v>
      </c>
      <c r="AC82" s="512">
        <f t="shared" si="6"/>
        <v>86.813999999999993</v>
      </c>
      <c r="AD82" s="525">
        <f t="shared" si="7"/>
        <v>0.23216644826571817</v>
      </c>
      <c r="AE82" s="371"/>
      <c r="AF82" s="371"/>
      <c r="AG82" s="371"/>
      <c r="AH82" s="371" t="s">
        <v>30</v>
      </c>
      <c r="AI82" s="371"/>
      <c r="AJ82" s="371"/>
      <c r="AK82" s="371"/>
      <c r="AL82" s="371" t="s">
        <v>30</v>
      </c>
      <c r="AM82" s="371"/>
      <c r="AN82" s="502"/>
    </row>
    <row r="83" spans="1:40" x14ac:dyDescent="0.25">
      <c r="A83" s="372"/>
      <c r="B83" s="371" t="s">
        <v>404</v>
      </c>
      <c r="C83" s="371" t="s">
        <v>3</v>
      </c>
      <c r="D83" s="371">
        <v>1</v>
      </c>
      <c r="E83" s="371">
        <v>400</v>
      </c>
      <c r="F83" s="371" t="s">
        <v>490</v>
      </c>
      <c r="G83" s="230" t="s">
        <v>331</v>
      </c>
      <c r="H83" s="371" t="s">
        <v>496</v>
      </c>
      <c r="I83" s="371" t="s">
        <v>253</v>
      </c>
      <c r="J83" s="371" t="s">
        <v>269</v>
      </c>
      <c r="K83" s="371" t="s">
        <v>30</v>
      </c>
      <c r="L83" s="371" t="s">
        <v>30</v>
      </c>
      <c r="M83" s="371" t="s">
        <v>30</v>
      </c>
      <c r="N83" s="371" t="s">
        <v>8</v>
      </c>
      <c r="O83" s="371" t="s">
        <v>9</v>
      </c>
      <c r="P83" s="371" t="s">
        <v>30</v>
      </c>
      <c r="Q83" s="371" t="s">
        <v>30</v>
      </c>
      <c r="R83" s="371"/>
      <c r="S83" s="371" t="s">
        <v>30</v>
      </c>
      <c r="T83" s="371">
        <v>99</v>
      </c>
      <c r="U83" s="371" t="s">
        <v>30</v>
      </c>
      <c r="V83" s="371"/>
      <c r="W83" s="371" t="s">
        <v>30</v>
      </c>
      <c r="X83" s="371"/>
      <c r="Y83" s="373">
        <f t="shared" si="4"/>
        <v>274.72000000000003</v>
      </c>
      <c r="Z83" s="381">
        <v>344.02</v>
      </c>
      <c r="AA83" s="371">
        <v>88.68</v>
      </c>
      <c r="AB83" s="525">
        <f t="shared" si="5"/>
        <v>0.2577757107144934</v>
      </c>
      <c r="AC83" s="512">
        <f t="shared" si="6"/>
        <v>79.812000000000012</v>
      </c>
      <c r="AD83" s="525">
        <f t="shared" si="7"/>
        <v>0.23199813964304405</v>
      </c>
      <c r="AE83" s="371"/>
      <c r="AF83" s="371"/>
      <c r="AG83" s="371"/>
      <c r="AH83" s="371" t="s">
        <v>30</v>
      </c>
      <c r="AI83" s="371"/>
      <c r="AJ83" s="371"/>
      <c r="AK83" s="371"/>
      <c r="AL83" s="371" t="s">
        <v>30</v>
      </c>
      <c r="AM83" s="371"/>
      <c r="AN83" s="502"/>
    </row>
    <row r="84" spans="1:40" x14ac:dyDescent="0.25">
      <c r="A84" s="372"/>
      <c r="B84" s="371" t="s">
        <v>404</v>
      </c>
      <c r="C84" s="371" t="s">
        <v>3</v>
      </c>
      <c r="D84" s="371">
        <v>401</v>
      </c>
      <c r="E84" s="371">
        <v>600</v>
      </c>
      <c r="F84" s="371" t="s">
        <v>497</v>
      </c>
      <c r="G84" s="334" t="s">
        <v>224</v>
      </c>
      <c r="H84" s="371" t="s">
        <v>498</v>
      </c>
      <c r="I84" s="371" t="s">
        <v>253</v>
      </c>
      <c r="J84" s="371" t="s">
        <v>26</v>
      </c>
      <c r="K84" s="371" t="s">
        <v>268</v>
      </c>
      <c r="L84" s="371" t="s">
        <v>269</v>
      </c>
      <c r="M84" s="371" t="s">
        <v>30</v>
      </c>
      <c r="N84" s="371" t="s">
        <v>246</v>
      </c>
      <c r="O84" s="371" t="s">
        <v>8</v>
      </c>
      <c r="P84" s="371" t="s">
        <v>9</v>
      </c>
      <c r="Q84" s="371" t="s">
        <v>30</v>
      </c>
      <c r="R84" s="371"/>
      <c r="S84" s="371" t="s">
        <v>30</v>
      </c>
      <c r="T84" s="371">
        <v>99</v>
      </c>
      <c r="U84" s="371" t="s">
        <v>30</v>
      </c>
      <c r="V84" s="371"/>
      <c r="W84" s="371" t="s">
        <v>30</v>
      </c>
      <c r="X84" s="371"/>
      <c r="Y84" s="373">
        <f t="shared" si="4"/>
        <v>259.64</v>
      </c>
      <c r="Z84" s="381">
        <v>259.64</v>
      </c>
      <c r="AA84" s="371">
        <v>65.349999999999994</v>
      </c>
      <c r="AB84" s="525">
        <f t="shared" si="5"/>
        <v>0.25169465413649666</v>
      </c>
      <c r="AC84" s="512">
        <f t="shared" si="6"/>
        <v>58.814999999999998</v>
      </c>
      <c r="AD84" s="525">
        <f t="shared" si="7"/>
        <v>0.22652518872284702</v>
      </c>
      <c r="AE84" s="371"/>
      <c r="AF84" s="371"/>
      <c r="AG84" s="371"/>
      <c r="AH84" s="371"/>
      <c r="AI84" s="371"/>
      <c r="AJ84" s="371"/>
      <c r="AK84" s="371" t="s">
        <v>30</v>
      </c>
      <c r="AL84" s="371"/>
      <c r="AM84" s="371"/>
      <c r="AN84" s="502"/>
    </row>
    <row r="85" spans="1:40" x14ac:dyDescent="0.25">
      <c r="A85" s="372"/>
      <c r="B85" s="371" t="s">
        <v>404</v>
      </c>
      <c r="C85" s="371" t="s">
        <v>3</v>
      </c>
      <c r="D85" s="371">
        <v>401</v>
      </c>
      <c r="E85" s="371">
        <v>600</v>
      </c>
      <c r="F85" s="371" t="s">
        <v>497</v>
      </c>
      <c r="G85" s="335" t="s">
        <v>225</v>
      </c>
      <c r="H85" s="371" t="s">
        <v>499</v>
      </c>
      <c r="I85" s="371" t="s">
        <v>253</v>
      </c>
      <c r="J85" s="371" t="s">
        <v>268</v>
      </c>
      <c r="K85" s="371" t="s">
        <v>269</v>
      </c>
      <c r="L85" s="371" t="s">
        <v>30</v>
      </c>
      <c r="M85" s="371" t="s">
        <v>30</v>
      </c>
      <c r="N85" s="371" t="s">
        <v>8</v>
      </c>
      <c r="O85" s="371" t="s">
        <v>9</v>
      </c>
      <c r="P85" s="371" t="s">
        <v>30</v>
      </c>
      <c r="Q85" s="371" t="s">
        <v>30</v>
      </c>
      <c r="R85" s="371"/>
      <c r="S85" s="371" t="s">
        <v>30</v>
      </c>
      <c r="T85" s="371">
        <v>99</v>
      </c>
      <c r="U85" s="371" t="s">
        <v>30</v>
      </c>
      <c r="V85" s="371"/>
      <c r="W85" s="371" t="s">
        <v>30</v>
      </c>
      <c r="X85" s="371"/>
      <c r="Y85" s="373">
        <f t="shared" si="4"/>
        <v>255.26000000000002</v>
      </c>
      <c r="Z85" s="381">
        <v>324.56</v>
      </c>
      <c r="AA85" s="371">
        <v>87.03</v>
      </c>
      <c r="AB85" s="525">
        <f t="shared" si="5"/>
        <v>0.26814764604387481</v>
      </c>
      <c r="AC85" s="512">
        <f t="shared" si="6"/>
        <v>78.326999999999998</v>
      </c>
      <c r="AD85" s="525">
        <f t="shared" si="7"/>
        <v>0.24133288143948731</v>
      </c>
      <c r="AE85" s="371"/>
      <c r="AF85" s="371" t="s">
        <v>30</v>
      </c>
      <c r="AG85" s="371"/>
      <c r="AH85" s="371"/>
      <c r="AI85" s="371"/>
      <c r="AJ85" s="371"/>
      <c r="AK85" s="371"/>
      <c r="AL85" s="371" t="s">
        <v>30</v>
      </c>
      <c r="AM85" s="371"/>
      <c r="AN85" s="502"/>
    </row>
    <row r="86" spans="1:40" x14ac:dyDescent="0.25">
      <c r="A86" s="372"/>
      <c r="B86" s="371" t="s">
        <v>404</v>
      </c>
      <c r="C86" s="371" t="s">
        <v>3</v>
      </c>
      <c r="D86" s="371">
        <v>401</v>
      </c>
      <c r="E86" s="371">
        <v>600</v>
      </c>
      <c r="F86" s="371" t="s">
        <v>497</v>
      </c>
      <c r="G86" s="231" t="s">
        <v>313</v>
      </c>
      <c r="H86" s="371" t="s">
        <v>501</v>
      </c>
      <c r="I86" s="371" t="s">
        <v>253</v>
      </c>
      <c r="J86" s="371" t="s">
        <v>268</v>
      </c>
      <c r="K86" s="371" t="s">
        <v>269</v>
      </c>
      <c r="L86" s="371" t="s">
        <v>267</v>
      </c>
      <c r="M86" s="371" t="s">
        <v>30</v>
      </c>
      <c r="N86" s="371" t="s">
        <v>8</v>
      </c>
      <c r="O86" s="371" t="s">
        <v>9</v>
      </c>
      <c r="P86" s="371" t="s">
        <v>30</v>
      </c>
      <c r="Q86" s="371" t="s">
        <v>30</v>
      </c>
      <c r="R86" s="371"/>
      <c r="S86" s="371" t="s">
        <v>30</v>
      </c>
      <c r="T86" s="371">
        <v>99</v>
      </c>
      <c r="U86" s="371" t="s">
        <v>30</v>
      </c>
      <c r="V86" s="371"/>
      <c r="W86" s="371" t="s">
        <v>30</v>
      </c>
      <c r="X86" s="371"/>
      <c r="Y86" s="373">
        <f t="shared" si="4"/>
        <v>336.39000000000004</v>
      </c>
      <c r="Z86" s="381">
        <v>405.69</v>
      </c>
      <c r="AA86" s="371">
        <v>108.72</v>
      </c>
      <c r="AB86" s="525">
        <f t="shared" si="5"/>
        <v>0.26798787251349554</v>
      </c>
      <c r="AC86" s="512">
        <f t="shared" si="6"/>
        <v>97.847999999999999</v>
      </c>
      <c r="AD86" s="525">
        <f t="shared" si="7"/>
        <v>0.24118908526214597</v>
      </c>
      <c r="AE86" s="371" t="s">
        <v>30</v>
      </c>
      <c r="AF86" s="371"/>
      <c r="AG86" s="371"/>
      <c r="AH86" s="371" t="s">
        <v>30</v>
      </c>
      <c r="AI86" s="371"/>
      <c r="AJ86" s="371"/>
      <c r="AK86" s="371"/>
      <c r="AL86" s="371" t="s">
        <v>30</v>
      </c>
      <c r="AM86" s="371"/>
      <c r="AN86" s="502"/>
    </row>
    <row r="87" spans="1:40" x14ac:dyDescent="0.25">
      <c r="A87" s="372"/>
      <c r="B87" s="371" t="s">
        <v>404</v>
      </c>
      <c r="C87" s="371" t="s">
        <v>3</v>
      </c>
      <c r="D87" s="371">
        <v>401</v>
      </c>
      <c r="E87" s="371">
        <v>600</v>
      </c>
      <c r="F87" s="371" t="s">
        <v>497</v>
      </c>
      <c r="G87" s="274" t="s">
        <v>314</v>
      </c>
      <c r="H87" s="371" t="s">
        <v>502</v>
      </c>
      <c r="I87" s="371" t="s">
        <v>253</v>
      </c>
      <c r="J87" s="371" t="s">
        <v>267</v>
      </c>
      <c r="K87" s="371" t="s">
        <v>1224</v>
      </c>
      <c r="L87" s="371" t="s">
        <v>30</v>
      </c>
      <c r="M87" s="371" t="s">
        <v>30</v>
      </c>
      <c r="N87" s="371" t="s">
        <v>8</v>
      </c>
      <c r="O87" s="371" t="s">
        <v>9</v>
      </c>
      <c r="P87" s="371" t="s">
        <v>30</v>
      </c>
      <c r="Q87" s="371" t="s">
        <v>30</v>
      </c>
      <c r="R87" s="371"/>
      <c r="S87" s="371" t="s">
        <v>30</v>
      </c>
      <c r="T87" s="371">
        <v>99</v>
      </c>
      <c r="U87" s="371" t="s">
        <v>30</v>
      </c>
      <c r="V87" s="371"/>
      <c r="W87" s="371" t="s">
        <v>30</v>
      </c>
      <c r="X87" s="371"/>
      <c r="Y87" s="373">
        <f t="shared" si="4"/>
        <v>336.39000000000004</v>
      </c>
      <c r="Z87" s="381">
        <v>405.69</v>
      </c>
      <c r="AA87" s="371">
        <v>108.72</v>
      </c>
      <c r="AB87" s="525">
        <f t="shared" si="5"/>
        <v>0.26798787251349554</v>
      </c>
      <c r="AC87" s="512">
        <f t="shared" si="6"/>
        <v>97.847999999999999</v>
      </c>
      <c r="AD87" s="525">
        <f t="shared" si="7"/>
        <v>0.24118908526214597</v>
      </c>
      <c r="AE87" s="371"/>
      <c r="AF87" s="371"/>
      <c r="AG87" s="371"/>
      <c r="AH87" s="371" t="s">
        <v>30</v>
      </c>
      <c r="AI87" s="371"/>
      <c r="AJ87" s="371"/>
      <c r="AK87" s="371"/>
      <c r="AL87" s="371" t="s">
        <v>30</v>
      </c>
      <c r="AM87" s="371"/>
      <c r="AN87" s="502"/>
    </row>
    <row r="88" spans="1:40" x14ac:dyDescent="0.25">
      <c r="A88" s="372"/>
      <c r="B88" s="371" t="s">
        <v>404</v>
      </c>
      <c r="C88" s="371" t="s">
        <v>3</v>
      </c>
      <c r="D88" s="371">
        <v>401</v>
      </c>
      <c r="E88" s="371">
        <v>600</v>
      </c>
      <c r="F88" s="371" t="s">
        <v>497</v>
      </c>
      <c r="G88" s="273" t="s">
        <v>315</v>
      </c>
      <c r="H88" s="371" t="s">
        <v>500</v>
      </c>
      <c r="I88" s="371" t="s">
        <v>253</v>
      </c>
      <c r="J88" s="371" t="s">
        <v>267</v>
      </c>
      <c r="K88" s="371" t="s">
        <v>311</v>
      </c>
      <c r="L88" s="371" t="s">
        <v>30</v>
      </c>
      <c r="M88" s="371" t="s">
        <v>30</v>
      </c>
      <c r="N88" s="371" t="s">
        <v>8</v>
      </c>
      <c r="O88" s="371" t="s">
        <v>9</v>
      </c>
      <c r="P88" s="371" t="s">
        <v>30</v>
      </c>
      <c r="Q88" s="371" t="s">
        <v>30</v>
      </c>
      <c r="R88" s="371"/>
      <c r="S88" s="371" t="s">
        <v>30</v>
      </c>
      <c r="T88" s="371">
        <v>99</v>
      </c>
      <c r="U88" s="371" t="s">
        <v>30</v>
      </c>
      <c r="V88" s="371"/>
      <c r="W88" s="371" t="s">
        <v>30</v>
      </c>
      <c r="X88" s="371"/>
      <c r="Y88" s="373">
        <f t="shared" si="4"/>
        <v>336.39000000000004</v>
      </c>
      <c r="Z88" s="381">
        <v>405.69</v>
      </c>
      <c r="AA88" s="371">
        <v>108.72</v>
      </c>
      <c r="AB88" s="525">
        <f t="shared" si="5"/>
        <v>0.26798787251349554</v>
      </c>
      <c r="AC88" s="512">
        <f t="shared" si="6"/>
        <v>97.847999999999999</v>
      </c>
      <c r="AD88" s="525">
        <f t="shared" si="7"/>
        <v>0.24118908526214597</v>
      </c>
      <c r="AE88" s="371"/>
      <c r="AF88" s="371"/>
      <c r="AG88" s="371"/>
      <c r="AH88" s="371" t="s">
        <v>30</v>
      </c>
      <c r="AI88" s="371"/>
      <c r="AJ88" s="371"/>
      <c r="AK88" s="371"/>
      <c r="AL88" s="371" t="s">
        <v>30</v>
      </c>
      <c r="AM88" s="371"/>
      <c r="AN88" s="502"/>
    </row>
    <row r="89" spans="1:40" x14ac:dyDescent="0.25">
      <c r="A89" s="372"/>
      <c r="B89" s="371" t="s">
        <v>404</v>
      </c>
      <c r="C89" s="371" t="s">
        <v>3</v>
      </c>
      <c r="D89" s="371">
        <v>401</v>
      </c>
      <c r="E89" s="371">
        <v>600</v>
      </c>
      <c r="F89" s="371" t="s">
        <v>497</v>
      </c>
      <c r="G89" s="230" t="s">
        <v>331</v>
      </c>
      <c r="H89" s="371" t="s">
        <v>503</v>
      </c>
      <c r="I89" s="371" t="s">
        <v>253</v>
      </c>
      <c r="J89" s="371" t="s">
        <v>269</v>
      </c>
      <c r="K89" s="371" t="s">
        <v>30</v>
      </c>
      <c r="L89" s="371" t="s">
        <v>30</v>
      </c>
      <c r="M89" s="371" t="s">
        <v>30</v>
      </c>
      <c r="N89" s="371" t="s">
        <v>8</v>
      </c>
      <c r="O89" s="371" t="s">
        <v>9</v>
      </c>
      <c r="P89" s="371" t="s">
        <v>30</v>
      </c>
      <c r="Q89" s="371" t="s">
        <v>30</v>
      </c>
      <c r="R89" s="371"/>
      <c r="S89" s="371" t="s">
        <v>30</v>
      </c>
      <c r="T89" s="371">
        <v>99</v>
      </c>
      <c r="U89" s="371" t="s">
        <v>30</v>
      </c>
      <c r="V89" s="371"/>
      <c r="W89" s="371" t="s">
        <v>30</v>
      </c>
      <c r="X89" s="371"/>
      <c r="Y89" s="373">
        <f t="shared" si="4"/>
        <v>303.94000000000005</v>
      </c>
      <c r="Z89" s="381">
        <v>373.24</v>
      </c>
      <c r="AA89" s="371">
        <v>100.09</v>
      </c>
      <c r="AB89" s="525">
        <f t="shared" si="5"/>
        <v>0.26816525559961418</v>
      </c>
      <c r="AC89" s="512">
        <f t="shared" si="6"/>
        <v>90.081000000000003</v>
      </c>
      <c r="AD89" s="525">
        <f t="shared" si="7"/>
        <v>0.24134873003965276</v>
      </c>
      <c r="AE89" s="371"/>
      <c r="AF89" s="371"/>
      <c r="AG89" s="371" t="s">
        <v>30</v>
      </c>
      <c r="AH89" s="371"/>
      <c r="AI89" s="371"/>
      <c r="AJ89" s="371"/>
      <c r="AK89" s="371"/>
      <c r="AL89" s="371" t="s">
        <v>30</v>
      </c>
      <c r="AM89" s="371"/>
      <c r="AN89" s="502"/>
    </row>
    <row r="90" spans="1:40" x14ac:dyDescent="0.25">
      <c r="A90" s="372"/>
      <c r="B90" s="371" t="s">
        <v>404</v>
      </c>
      <c r="C90" s="371" t="s">
        <v>3</v>
      </c>
      <c r="D90" s="371">
        <v>601</v>
      </c>
      <c r="E90" s="371">
        <v>800</v>
      </c>
      <c r="F90" s="371" t="s">
        <v>504</v>
      </c>
      <c r="G90" s="334" t="s">
        <v>224</v>
      </c>
      <c r="H90" s="371" t="s">
        <v>505</v>
      </c>
      <c r="I90" s="371" t="s">
        <v>253</v>
      </c>
      <c r="J90" s="371" t="s">
        <v>26</v>
      </c>
      <c r="K90" s="371" t="s">
        <v>268</v>
      </c>
      <c r="L90" s="371" t="s">
        <v>269</v>
      </c>
      <c r="M90" s="371" t="s">
        <v>30</v>
      </c>
      <c r="N90" s="371" t="s">
        <v>246</v>
      </c>
      <c r="O90" s="371" t="s">
        <v>8</v>
      </c>
      <c r="P90" s="371" t="s">
        <v>9</v>
      </c>
      <c r="Q90" s="371" t="s">
        <v>30</v>
      </c>
      <c r="R90" s="371"/>
      <c r="S90" s="371" t="s">
        <v>30</v>
      </c>
      <c r="T90" s="371">
        <v>99</v>
      </c>
      <c r="U90" s="371" t="s">
        <v>30</v>
      </c>
      <c r="V90" s="371"/>
      <c r="W90" s="371" t="s">
        <v>30</v>
      </c>
      <c r="X90" s="371"/>
      <c r="Y90" s="373">
        <f t="shared" si="4"/>
        <v>279.97000000000003</v>
      </c>
      <c r="Z90" s="381">
        <v>279.97000000000003</v>
      </c>
      <c r="AA90" s="371">
        <v>74.209999999999994</v>
      </c>
      <c r="AB90" s="525">
        <f t="shared" si="5"/>
        <v>0.26506411401221552</v>
      </c>
      <c r="AC90" s="512">
        <f t="shared" si="6"/>
        <v>66.789000000000001</v>
      </c>
      <c r="AD90" s="525">
        <f t="shared" si="7"/>
        <v>0.23855770261099402</v>
      </c>
      <c r="AE90" s="371"/>
      <c r="AF90" s="371"/>
      <c r="AG90" s="371"/>
      <c r="AH90" s="371"/>
      <c r="AI90" s="371"/>
      <c r="AJ90" s="371"/>
      <c r="AK90" s="371" t="s">
        <v>30</v>
      </c>
      <c r="AL90" s="371"/>
      <c r="AM90" s="371"/>
      <c r="AN90" s="502"/>
    </row>
    <row r="91" spans="1:40" x14ac:dyDescent="0.25">
      <c r="A91" s="372"/>
      <c r="B91" s="371" t="s">
        <v>404</v>
      </c>
      <c r="C91" s="371" t="s">
        <v>3</v>
      </c>
      <c r="D91" s="371">
        <v>601</v>
      </c>
      <c r="E91" s="371">
        <v>800</v>
      </c>
      <c r="F91" s="371" t="s">
        <v>504</v>
      </c>
      <c r="G91" s="335" t="s">
        <v>225</v>
      </c>
      <c r="H91" s="371" t="s">
        <v>506</v>
      </c>
      <c r="I91" s="371" t="s">
        <v>253</v>
      </c>
      <c r="J91" s="371" t="s">
        <v>268</v>
      </c>
      <c r="K91" s="371" t="s">
        <v>269</v>
      </c>
      <c r="L91" s="371" t="s">
        <v>30</v>
      </c>
      <c r="M91" s="371" t="s">
        <v>30</v>
      </c>
      <c r="N91" s="371" t="s">
        <v>8</v>
      </c>
      <c r="O91" s="371" t="s">
        <v>9</v>
      </c>
      <c r="P91" s="371" t="s">
        <v>30</v>
      </c>
      <c r="Q91" s="371" t="s">
        <v>30</v>
      </c>
      <c r="R91" s="371"/>
      <c r="S91" s="371" t="s">
        <v>30</v>
      </c>
      <c r="T91" s="371">
        <v>99</v>
      </c>
      <c r="U91" s="371" t="s">
        <v>30</v>
      </c>
      <c r="V91" s="371"/>
      <c r="W91" s="371" t="s">
        <v>30</v>
      </c>
      <c r="X91" s="371"/>
      <c r="Y91" s="373">
        <f t="shared" si="4"/>
        <v>280.67000000000007</v>
      </c>
      <c r="Z91" s="381">
        <v>349.97</v>
      </c>
      <c r="AA91" s="371">
        <v>99.05</v>
      </c>
      <c r="AB91" s="525">
        <f t="shared" si="5"/>
        <v>0.28302425922221902</v>
      </c>
      <c r="AC91" s="512">
        <f t="shared" si="6"/>
        <v>89.144999999999996</v>
      </c>
      <c r="AD91" s="525">
        <f t="shared" si="7"/>
        <v>0.25472183329999709</v>
      </c>
      <c r="AE91" s="371"/>
      <c r="AF91" s="371" t="s">
        <v>30</v>
      </c>
      <c r="AG91" s="371"/>
      <c r="AH91" s="371"/>
      <c r="AI91" s="371"/>
      <c r="AJ91" s="371"/>
      <c r="AK91" s="371"/>
      <c r="AL91" s="371" t="s">
        <v>30</v>
      </c>
      <c r="AM91" s="371"/>
      <c r="AN91" s="502"/>
    </row>
    <row r="92" spans="1:40" x14ac:dyDescent="0.25">
      <c r="A92" s="372"/>
      <c r="B92" s="371" t="s">
        <v>404</v>
      </c>
      <c r="C92" s="371" t="s">
        <v>3</v>
      </c>
      <c r="D92" s="371">
        <v>601</v>
      </c>
      <c r="E92" s="371">
        <v>800</v>
      </c>
      <c r="F92" s="371" t="s">
        <v>504</v>
      </c>
      <c r="G92" s="231" t="s">
        <v>313</v>
      </c>
      <c r="H92" s="371" t="s">
        <v>508</v>
      </c>
      <c r="I92" s="371" t="s">
        <v>253</v>
      </c>
      <c r="J92" s="371" t="s">
        <v>268</v>
      </c>
      <c r="K92" s="371" t="s">
        <v>269</v>
      </c>
      <c r="L92" s="371" t="s">
        <v>267</v>
      </c>
      <c r="M92" s="371" t="s">
        <v>30</v>
      </c>
      <c r="N92" s="371" t="s">
        <v>8</v>
      </c>
      <c r="O92" s="371" t="s">
        <v>9</v>
      </c>
      <c r="P92" s="371" t="s">
        <v>30</v>
      </c>
      <c r="Q92" s="371" t="s">
        <v>30</v>
      </c>
      <c r="R92" s="371"/>
      <c r="S92" s="371" t="s">
        <v>30</v>
      </c>
      <c r="T92" s="371">
        <v>99</v>
      </c>
      <c r="U92" s="371" t="s">
        <v>30</v>
      </c>
      <c r="V92" s="371"/>
      <c r="W92" s="371" t="s">
        <v>30</v>
      </c>
      <c r="X92" s="371"/>
      <c r="Y92" s="373">
        <f t="shared" si="4"/>
        <v>368.16</v>
      </c>
      <c r="Z92" s="381">
        <v>437.46</v>
      </c>
      <c r="AA92" s="371">
        <v>123.89</v>
      </c>
      <c r="AB92" s="525">
        <f t="shared" si="5"/>
        <v>0.28320303570612171</v>
      </c>
      <c r="AC92" s="512">
        <f t="shared" si="6"/>
        <v>111.501</v>
      </c>
      <c r="AD92" s="525">
        <f t="shared" si="7"/>
        <v>0.25488273213550955</v>
      </c>
      <c r="AE92" s="371"/>
      <c r="AF92" s="371"/>
      <c r="AG92" s="371"/>
      <c r="AH92" s="371" t="s">
        <v>30</v>
      </c>
      <c r="AI92" s="371"/>
      <c r="AJ92" s="371"/>
      <c r="AK92" s="371"/>
      <c r="AL92" s="371" t="s">
        <v>30</v>
      </c>
      <c r="AM92" s="371"/>
      <c r="AN92" s="502"/>
    </row>
    <row r="93" spans="1:40" x14ac:dyDescent="0.25">
      <c r="A93" s="372"/>
      <c r="B93" s="371" t="s">
        <v>404</v>
      </c>
      <c r="C93" s="371" t="s">
        <v>3</v>
      </c>
      <c r="D93" s="371">
        <v>601</v>
      </c>
      <c r="E93" s="371">
        <v>800</v>
      </c>
      <c r="F93" s="371" t="s">
        <v>504</v>
      </c>
      <c r="G93" s="274" t="s">
        <v>314</v>
      </c>
      <c r="H93" s="371" t="s">
        <v>509</v>
      </c>
      <c r="I93" s="371" t="s">
        <v>253</v>
      </c>
      <c r="J93" s="371" t="s">
        <v>267</v>
      </c>
      <c r="K93" s="371" t="s">
        <v>1224</v>
      </c>
      <c r="L93" s="371" t="s">
        <v>30</v>
      </c>
      <c r="M93" s="371" t="s">
        <v>30</v>
      </c>
      <c r="N93" s="371" t="s">
        <v>8</v>
      </c>
      <c r="O93" s="371" t="s">
        <v>9</v>
      </c>
      <c r="P93" s="371" t="s">
        <v>30</v>
      </c>
      <c r="Q93" s="371" t="s">
        <v>30</v>
      </c>
      <c r="R93" s="371"/>
      <c r="S93" s="371" t="s">
        <v>30</v>
      </c>
      <c r="T93" s="371">
        <v>99</v>
      </c>
      <c r="U93" s="371" t="s">
        <v>30</v>
      </c>
      <c r="V93" s="371"/>
      <c r="W93" s="371" t="s">
        <v>30</v>
      </c>
      <c r="X93" s="371"/>
      <c r="Y93" s="373">
        <f t="shared" si="4"/>
        <v>368.16</v>
      </c>
      <c r="Z93" s="381">
        <v>437.46</v>
      </c>
      <c r="AA93" s="371">
        <v>123.89</v>
      </c>
      <c r="AB93" s="525">
        <f t="shared" si="5"/>
        <v>0.28320303570612171</v>
      </c>
      <c r="AC93" s="512">
        <f t="shared" si="6"/>
        <v>111.501</v>
      </c>
      <c r="AD93" s="525">
        <f t="shared" si="7"/>
        <v>0.25488273213550955</v>
      </c>
      <c r="AE93" s="371"/>
      <c r="AF93" s="371"/>
      <c r="AG93" s="371"/>
      <c r="AH93" s="371" t="s">
        <v>30</v>
      </c>
      <c r="AI93" s="371"/>
      <c r="AJ93" s="371"/>
      <c r="AK93" s="371"/>
      <c r="AL93" s="371" t="s">
        <v>30</v>
      </c>
      <c r="AM93" s="371"/>
      <c r="AN93" s="502"/>
    </row>
    <row r="94" spans="1:40" x14ac:dyDescent="0.25">
      <c r="A94" s="372"/>
      <c r="B94" s="371" t="s">
        <v>404</v>
      </c>
      <c r="C94" s="371" t="s">
        <v>3</v>
      </c>
      <c r="D94" s="371">
        <v>601</v>
      </c>
      <c r="E94" s="371">
        <v>800</v>
      </c>
      <c r="F94" s="371" t="s">
        <v>504</v>
      </c>
      <c r="G94" s="273" t="s">
        <v>315</v>
      </c>
      <c r="H94" s="371" t="s">
        <v>507</v>
      </c>
      <c r="I94" s="371" t="s">
        <v>253</v>
      </c>
      <c r="J94" s="371" t="s">
        <v>267</v>
      </c>
      <c r="K94" s="371" t="s">
        <v>311</v>
      </c>
      <c r="L94" s="371" t="s">
        <v>30</v>
      </c>
      <c r="M94" s="371" t="s">
        <v>30</v>
      </c>
      <c r="N94" s="371" t="s">
        <v>8</v>
      </c>
      <c r="O94" s="371" t="s">
        <v>9</v>
      </c>
      <c r="P94" s="371" t="s">
        <v>30</v>
      </c>
      <c r="Q94" s="371" t="s">
        <v>30</v>
      </c>
      <c r="R94" s="371"/>
      <c r="S94" s="371" t="s">
        <v>30</v>
      </c>
      <c r="T94" s="371">
        <v>99</v>
      </c>
      <c r="U94" s="371" t="s">
        <v>30</v>
      </c>
      <c r="V94" s="371"/>
      <c r="W94" s="371" t="s">
        <v>30</v>
      </c>
      <c r="X94" s="371"/>
      <c r="Y94" s="373">
        <f t="shared" si="4"/>
        <v>368.16</v>
      </c>
      <c r="Z94" s="381">
        <v>437.46</v>
      </c>
      <c r="AA94" s="371">
        <v>123.89</v>
      </c>
      <c r="AB94" s="525">
        <f t="shared" si="5"/>
        <v>0.28320303570612171</v>
      </c>
      <c r="AC94" s="512">
        <f t="shared" si="6"/>
        <v>111.501</v>
      </c>
      <c r="AD94" s="525">
        <f t="shared" si="7"/>
        <v>0.25488273213550955</v>
      </c>
      <c r="AE94" s="371"/>
      <c r="AF94" s="371"/>
      <c r="AG94" s="371"/>
      <c r="AH94" s="371" t="s">
        <v>30</v>
      </c>
      <c r="AI94" s="371"/>
      <c r="AJ94" s="371"/>
      <c r="AK94" s="371"/>
      <c r="AL94" s="371" t="s">
        <v>30</v>
      </c>
      <c r="AM94" s="371"/>
      <c r="AN94" s="502"/>
    </row>
    <row r="95" spans="1:40" x14ac:dyDescent="0.25">
      <c r="A95" s="372"/>
      <c r="B95" s="371" t="s">
        <v>404</v>
      </c>
      <c r="C95" s="371" t="s">
        <v>3</v>
      </c>
      <c r="D95" s="371">
        <v>601</v>
      </c>
      <c r="E95" s="371">
        <v>800</v>
      </c>
      <c r="F95" s="371" t="s">
        <v>504</v>
      </c>
      <c r="G95" s="230" t="s">
        <v>331</v>
      </c>
      <c r="H95" s="371" t="s">
        <v>510</v>
      </c>
      <c r="I95" s="371" t="s">
        <v>253</v>
      </c>
      <c r="J95" s="371" t="s">
        <v>269</v>
      </c>
      <c r="K95" s="371" t="s">
        <v>30</v>
      </c>
      <c r="L95" s="371" t="s">
        <v>30</v>
      </c>
      <c r="M95" s="371" t="s">
        <v>30</v>
      </c>
      <c r="N95" s="371" t="s">
        <v>8</v>
      </c>
      <c r="O95" s="371" t="s">
        <v>9</v>
      </c>
      <c r="P95" s="371" t="s">
        <v>30</v>
      </c>
      <c r="Q95" s="371" t="s">
        <v>30</v>
      </c>
      <c r="R95" s="371"/>
      <c r="S95" s="371" t="s">
        <v>30</v>
      </c>
      <c r="T95" s="371">
        <v>99</v>
      </c>
      <c r="U95" s="371" t="s">
        <v>30</v>
      </c>
      <c r="V95" s="371"/>
      <c r="W95" s="371" t="s">
        <v>30</v>
      </c>
      <c r="X95" s="371"/>
      <c r="Y95" s="373">
        <f t="shared" si="4"/>
        <v>333.16</v>
      </c>
      <c r="Z95" s="381">
        <v>402.46</v>
      </c>
      <c r="AA95" s="371">
        <v>113.9</v>
      </c>
      <c r="AB95" s="525">
        <f t="shared" si="5"/>
        <v>0.28300949162649708</v>
      </c>
      <c r="AC95" s="512">
        <f t="shared" si="6"/>
        <v>102.51</v>
      </c>
      <c r="AD95" s="525">
        <f t="shared" si="7"/>
        <v>0.25470854246384739</v>
      </c>
      <c r="AE95" s="371"/>
      <c r="AF95" s="371"/>
      <c r="AG95" s="371" t="s">
        <v>30</v>
      </c>
      <c r="AH95" s="371"/>
      <c r="AI95" s="371"/>
      <c r="AJ95" s="371"/>
      <c r="AK95" s="371"/>
      <c r="AL95" s="371" t="s">
        <v>30</v>
      </c>
      <c r="AM95" s="371"/>
      <c r="AN95" s="502"/>
    </row>
    <row r="96" spans="1:40" x14ac:dyDescent="0.25">
      <c r="A96" s="372"/>
      <c r="B96" s="371" t="s">
        <v>404</v>
      </c>
      <c r="C96" s="371" t="s">
        <v>3</v>
      </c>
      <c r="D96" s="371">
        <v>801</v>
      </c>
      <c r="E96" s="371">
        <v>1500</v>
      </c>
      <c r="F96" s="371" t="s">
        <v>511</v>
      </c>
      <c r="G96" s="334" t="s">
        <v>224</v>
      </c>
      <c r="H96" s="371" t="s">
        <v>512</v>
      </c>
      <c r="I96" s="371" t="s">
        <v>253</v>
      </c>
      <c r="J96" s="371" t="s">
        <v>26</v>
      </c>
      <c r="K96" s="371" t="s">
        <v>268</v>
      </c>
      <c r="L96" s="371" t="s">
        <v>269</v>
      </c>
      <c r="M96" s="371" t="s">
        <v>30</v>
      </c>
      <c r="N96" s="371" t="s">
        <v>246</v>
      </c>
      <c r="O96" s="371" t="s">
        <v>8</v>
      </c>
      <c r="P96" s="371" t="s">
        <v>9</v>
      </c>
      <c r="Q96" s="371" t="s">
        <v>30</v>
      </c>
      <c r="R96" s="371"/>
      <c r="S96" s="371" t="s">
        <v>30</v>
      </c>
      <c r="T96" s="371">
        <v>99</v>
      </c>
      <c r="U96" s="371" t="s">
        <v>30</v>
      </c>
      <c r="V96" s="371"/>
      <c r="W96" s="371" t="s">
        <v>30</v>
      </c>
      <c r="X96" s="371"/>
      <c r="Y96" s="373">
        <f t="shared" si="4"/>
        <v>300.3</v>
      </c>
      <c r="Z96" s="381">
        <v>300.3</v>
      </c>
      <c r="AA96" s="371">
        <v>87.56</v>
      </c>
      <c r="AB96" s="525">
        <f t="shared" si="5"/>
        <v>0.29157509157509159</v>
      </c>
      <c r="AC96" s="512">
        <f t="shared" si="6"/>
        <v>78.804000000000002</v>
      </c>
      <c r="AD96" s="525">
        <f t="shared" si="7"/>
        <v>0.2624175824175824</v>
      </c>
      <c r="AE96" s="371"/>
      <c r="AF96" s="371"/>
      <c r="AG96" s="371"/>
      <c r="AH96" s="371"/>
      <c r="AI96" s="371"/>
      <c r="AJ96" s="371"/>
      <c r="AK96" s="371" t="s">
        <v>30</v>
      </c>
      <c r="AL96" s="371"/>
      <c r="AM96" s="371"/>
      <c r="AN96" s="502"/>
    </row>
    <row r="97" spans="1:40" x14ac:dyDescent="0.25">
      <c r="A97" s="372"/>
      <c r="B97" s="371" t="s">
        <v>404</v>
      </c>
      <c r="C97" s="371" t="s">
        <v>3</v>
      </c>
      <c r="D97" s="371">
        <v>801</v>
      </c>
      <c r="E97" s="371">
        <v>1500</v>
      </c>
      <c r="F97" s="371" t="s">
        <v>511</v>
      </c>
      <c r="G97" s="335" t="s">
        <v>225</v>
      </c>
      <c r="H97" s="371" t="s">
        <v>513</v>
      </c>
      <c r="I97" s="371" t="s">
        <v>253</v>
      </c>
      <c r="J97" s="371" t="s">
        <v>268</v>
      </c>
      <c r="K97" s="371" t="s">
        <v>269</v>
      </c>
      <c r="L97" s="371" t="s">
        <v>30</v>
      </c>
      <c r="M97" s="371" t="s">
        <v>30</v>
      </c>
      <c r="N97" s="371" t="s">
        <v>8</v>
      </c>
      <c r="O97" s="371" t="s">
        <v>9</v>
      </c>
      <c r="P97" s="371" t="s">
        <v>30</v>
      </c>
      <c r="Q97" s="371" t="s">
        <v>30</v>
      </c>
      <c r="R97" s="371"/>
      <c r="S97" s="371" t="s">
        <v>30</v>
      </c>
      <c r="T97" s="371">
        <v>99</v>
      </c>
      <c r="U97" s="371" t="s">
        <v>30</v>
      </c>
      <c r="V97" s="371"/>
      <c r="W97" s="371" t="s">
        <v>30</v>
      </c>
      <c r="X97" s="371"/>
      <c r="Y97" s="373">
        <f t="shared" si="4"/>
        <v>306.08000000000004</v>
      </c>
      <c r="Z97" s="381">
        <v>375.38</v>
      </c>
      <c r="AA97" s="371">
        <v>116.64</v>
      </c>
      <c r="AB97" s="525">
        <f t="shared" si="5"/>
        <v>0.3107251318663754</v>
      </c>
      <c r="AC97" s="512">
        <f t="shared" si="6"/>
        <v>104.976</v>
      </c>
      <c r="AD97" s="525">
        <f t="shared" si="7"/>
        <v>0.27965261867973784</v>
      </c>
      <c r="AE97" s="371"/>
      <c r="AF97" s="371" t="s">
        <v>30</v>
      </c>
      <c r="AG97" s="371"/>
      <c r="AH97" s="371"/>
      <c r="AI97" s="371"/>
      <c r="AJ97" s="371"/>
      <c r="AK97" s="371"/>
      <c r="AL97" s="371" t="s">
        <v>30</v>
      </c>
      <c r="AM97" s="371"/>
      <c r="AN97" s="502"/>
    </row>
    <row r="98" spans="1:40" x14ac:dyDescent="0.25">
      <c r="A98" s="372"/>
      <c r="B98" s="371" t="s">
        <v>404</v>
      </c>
      <c r="C98" s="371" t="s">
        <v>3</v>
      </c>
      <c r="D98" s="371">
        <v>801</v>
      </c>
      <c r="E98" s="371">
        <v>1500</v>
      </c>
      <c r="F98" s="371" t="s">
        <v>511</v>
      </c>
      <c r="G98" s="231" t="s">
        <v>313</v>
      </c>
      <c r="H98" s="371" t="s">
        <v>515</v>
      </c>
      <c r="I98" s="371" t="s">
        <v>253</v>
      </c>
      <c r="J98" s="371" t="s">
        <v>268</v>
      </c>
      <c r="K98" s="371" t="s">
        <v>269</v>
      </c>
      <c r="L98" s="371" t="s">
        <v>267</v>
      </c>
      <c r="M98" s="371" t="s">
        <v>30</v>
      </c>
      <c r="N98" s="371" t="s">
        <v>8</v>
      </c>
      <c r="O98" s="371" t="s">
        <v>9</v>
      </c>
      <c r="P98" s="371" t="s">
        <v>30</v>
      </c>
      <c r="Q98" s="371" t="s">
        <v>30</v>
      </c>
      <c r="R98" s="371"/>
      <c r="S98" s="371" t="s">
        <v>30</v>
      </c>
      <c r="T98" s="371">
        <v>99</v>
      </c>
      <c r="U98" s="371" t="s">
        <v>30</v>
      </c>
      <c r="V98" s="371"/>
      <c r="W98" s="371" t="s">
        <v>30</v>
      </c>
      <c r="X98" s="371"/>
      <c r="Y98" s="373">
        <f t="shared" si="4"/>
        <v>399.92000000000007</v>
      </c>
      <c r="Z98" s="381">
        <v>469.22</v>
      </c>
      <c r="AA98" s="371">
        <v>145.71</v>
      </c>
      <c r="AB98" s="525">
        <f t="shared" si="5"/>
        <v>0.3105366352670389</v>
      </c>
      <c r="AC98" s="512">
        <f t="shared" si="6"/>
        <v>131.13900000000001</v>
      </c>
      <c r="AD98" s="525">
        <f t="shared" si="7"/>
        <v>0.27948297174033504</v>
      </c>
      <c r="AE98" s="371"/>
      <c r="AF98" s="371"/>
      <c r="AG98" s="371"/>
      <c r="AH98" s="371" t="s">
        <v>30</v>
      </c>
      <c r="AI98" s="371"/>
      <c r="AJ98" s="371"/>
      <c r="AK98" s="371"/>
      <c r="AL98" s="371" t="s">
        <v>30</v>
      </c>
      <c r="AM98" s="371"/>
      <c r="AN98" s="502"/>
    </row>
    <row r="99" spans="1:40" x14ac:dyDescent="0.25">
      <c r="A99" s="372"/>
      <c r="B99" s="371" t="s">
        <v>404</v>
      </c>
      <c r="C99" s="371" t="s">
        <v>3</v>
      </c>
      <c r="D99" s="371">
        <v>801</v>
      </c>
      <c r="E99" s="371">
        <v>1500</v>
      </c>
      <c r="F99" s="371" t="s">
        <v>511</v>
      </c>
      <c r="G99" s="274" t="s">
        <v>314</v>
      </c>
      <c r="H99" s="371" t="s">
        <v>516</v>
      </c>
      <c r="I99" s="371" t="s">
        <v>253</v>
      </c>
      <c r="J99" s="371" t="s">
        <v>267</v>
      </c>
      <c r="K99" s="371" t="s">
        <v>1224</v>
      </c>
      <c r="L99" s="371" t="s">
        <v>30</v>
      </c>
      <c r="M99" s="371" t="s">
        <v>30</v>
      </c>
      <c r="N99" s="371" t="s">
        <v>8</v>
      </c>
      <c r="O99" s="371" t="s">
        <v>9</v>
      </c>
      <c r="P99" s="371" t="s">
        <v>30</v>
      </c>
      <c r="Q99" s="371" t="s">
        <v>30</v>
      </c>
      <c r="R99" s="371"/>
      <c r="S99" s="371" t="s">
        <v>30</v>
      </c>
      <c r="T99" s="371">
        <v>99</v>
      </c>
      <c r="U99" s="371" t="s">
        <v>30</v>
      </c>
      <c r="V99" s="371"/>
      <c r="W99" s="371" t="s">
        <v>30</v>
      </c>
      <c r="X99" s="371"/>
      <c r="Y99" s="373">
        <f t="shared" si="4"/>
        <v>399.92000000000007</v>
      </c>
      <c r="Z99" s="381">
        <v>469.22</v>
      </c>
      <c r="AA99" s="371">
        <v>145.71</v>
      </c>
      <c r="AB99" s="525">
        <f t="shared" si="5"/>
        <v>0.3105366352670389</v>
      </c>
      <c r="AC99" s="512">
        <f t="shared" si="6"/>
        <v>131.13900000000001</v>
      </c>
      <c r="AD99" s="525">
        <f t="shared" si="7"/>
        <v>0.27948297174033504</v>
      </c>
      <c r="AE99" s="371"/>
      <c r="AF99" s="371"/>
      <c r="AG99" s="371"/>
      <c r="AH99" s="371" t="s">
        <v>30</v>
      </c>
      <c r="AI99" s="371"/>
      <c r="AJ99" s="371"/>
      <c r="AK99" s="371"/>
      <c r="AL99" s="371" t="s">
        <v>30</v>
      </c>
      <c r="AM99" s="371"/>
      <c r="AN99" s="502"/>
    </row>
    <row r="100" spans="1:40" x14ac:dyDescent="0.25">
      <c r="A100" s="372"/>
      <c r="B100" s="371" t="s">
        <v>404</v>
      </c>
      <c r="C100" s="371" t="s">
        <v>3</v>
      </c>
      <c r="D100" s="371">
        <v>801</v>
      </c>
      <c r="E100" s="371">
        <v>1500</v>
      </c>
      <c r="F100" s="371" t="s">
        <v>511</v>
      </c>
      <c r="G100" s="273" t="s">
        <v>315</v>
      </c>
      <c r="H100" s="371" t="s">
        <v>514</v>
      </c>
      <c r="I100" s="371" t="s">
        <v>253</v>
      </c>
      <c r="J100" s="371" t="s">
        <v>267</v>
      </c>
      <c r="K100" s="371" t="s">
        <v>311</v>
      </c>
      <c r="L100" s="371" t="s">
        <v>30</v>
      </c>
      <c r="M100" s="371" t="s">
        <v>30</v>
      </c>
      <c r="N100" s="371" t="s">
        <v>8</v>
      </c>
      <c r="O100" s="371" t="s">
        <v>9</v>
      </c>
      <c r="P100" s="371" t="s">
        <v>30</v>
      </c>
      <c r="Q100" s="371" t="s">
        <v>30</v>
      </c>
      <c r="R100" s="371"/>
      <c r="S100" s="371" t="s">
        <v>30</v>
      </c>
      <c r="T100" s="371">
        <v>99</v>
      </c>
      <c r="U100" s="371" t="s">
        <v>30</v>
      </c>
      <c r="V100" s="371"/>
      <c r="W100" s="371" t="s">
        <v>30</v>
      </c>
      <c r="X100" s="371"/>
      <c r="Y100" s="373">
        <f t="shared" si="4"/>
        <v>399.92000000000007</v>
      </c>
      <c r="Z100" s="381">
        <v>469.22</v>
      </c>
      <c r="AA100" s="371">
        <v>145.71</v>
      </c>
      <c r="AB100" s="525">
        <f t="shared" si="5"/>
        <v>0.3105366352670389</v>
      </c>
      <c r="AC100" s="512">
        <f t="shared" si="6"/>
        <v>131.13900000000001</v>
      </c>
      <c r="AD100" s="525">
        <f t="shared" si="7"/>
        <v>0.27948297174033504</v>
      </c>
      <c r="AE100" s="371"/>
      <c r="AF100" s="371"/>
      <c r="AG100" s="371"/>
      <c r="AH100" s="371" t="s">
        <v>30</v>
      </c>
      <c r="AI100" s="371"/>
      <c r="AJ100" s="371"/>
      <c r="AK100" s="371"/>
      <c r="AL100" s="371" t="s">
        <v>30</v>
      </c>
      <c r="AM100" s="371"/>
      <c r="AN100" s="502"/>
    </row>
    <row r="101" spans="1:40" x14ac:dyDescent="0.25">
      <c r="A101" s="372"/>
      <c r="B101" s="371" t="s">
        <v>404</v>
      </c>
      <c r="C101" s="371" t="s">
        <v>3</v>
      </c>
      <c r="D101" s="371">
        <v>801</v>
      </c>
      <c r="E101" s="371">
        <v>1500</v>
      </c>
      <c r="F101" s="371" t="s">
        <v>511</v>
      </c>
      <c r="G101" s="230" t="s">
        <v>331</v>
      </c>
      <c r="H101" s="371" t="s">
        <v>517</v>
      </c>
      <c r="I101" s="371" t="s">
        <v>253</v>
      </c>
      <c r="J101" s="371" t="s">
        <v>269</v>
      </c>
      <c r="K101" s="371" t="s">
        <v>30</v>
      </c>
      <c r="L101" s="371" t="s">
        <v>30</v>
      </c>
      <c r="M101" s="371" t="s">
        <v>30</v>
      </c>
      <c r="N101" s="371" t="s">
        <v>8</v>
      </c>
      <c r="O101" s="371" t="s">
        <v>9</v>
      </c>
      <c r="P101" s="371" t="s">
        <v>30</v>
      </c>
      <c r="Q101" s="371" t="s">
        <v>30</v>
      </c>
      <c r="R101" s="371"/>
      <c r="S101" s="371" t="s">
        <v>30</v>
      </c>
      <c r="T101" s="371">
        <v>99</v>
      </c>
      <c r="U101" s="371" t="s">
        <v>30</v>
      </c>
      <c r="V101" s="371"/>
      <c r="W101" s="371" t="s">
        <v>30</v>
      </c>
      <c r="X101" s="371"/>
      <c r="Y101" s="373">
        <f t="shared" si="4"/>
        <v>362.38000000000005</v>
      </c>
      <c r="Z101" s="381">
        <v>431.68</v>
      </c>
      <c r="AA101" s="371">
        <v>134.13999999999999</v>
      </c>
      <c r="AB101" s="525">
        <f t="shared" si="5"/>
        <v>0.31073943661971826</v>
      </c>
      <c r="AC101" s="512">
        <f t="shared" si="6"/>
        <v>120.72599999999998</v>
      </c>
      <c r="AD101" s="525">
        <f t="shared" si="7"/>
        <v>0.27966549295774645</v>
      </c>
      <c r="AE101" s="371"/>
      <c r="AF101" s="371"/>
      <c r="AG101" s="371" t="s">
        <v>30</v>
      </c>
      <c r="AH101" s="371"/>
      <c r="AI101" s="371"/>
      <c r="AJ101" s="371"/>
      <c r="AK101" s="371"/>
      <c r="AL101" s="371" t="s">
        <v>30</v>
      </c>
      <c r="AM101" s="371"/>
      <c r="AN101" s="502"/>
    </row>
    <row r="102" spans="1:40" x14ac:dyDescent="0.25">
      <c r="A102" s="372"/>
      <c r="B102" s="371" t="s">
        <v>404</v>
      </c>
      <c r="C102" s="371" t="s">
        <v>4</v>
      </c>
      <c r="D102" s="371">
        <v>1</v>
      </c>
      <c r="E102" s="371">
        <v>400</v>
      </c>
      <c r="F102" s="371" t="s">
        <v>518</v>
      </c>
      <c r="G102" s="334" t="s">
        <v>224</v>
      </c>
      <c r="H102" s="371" t="s">
        <v>519</v>
      </c>
      <c r="I102" s="371" t="s">
        <v>255</v>
      </c>
      <c r="J102" s="371" t="s">
        <v>26</v>
      </c>
      <c r="K102" s="371" t="s">
        <v>268</v>
      </c>
      <c r="L102" s="371" t="s">
        <v>269</v>
      </c>
      <c r="M102" s="371" t="s">
        <v>30</v>
      </c>
      <c r="N102" s="371" t="s">
        <v>246</v>
      </c>
      <c r="O102" s="371" t="s">
        <v>8</v>
      </c>
      <c r="P102" s="371" t="s">
        <v>9</v>
      </c>
      <c r="Q102" s="371" t="s">
        <v>30</v>
      </c>
      <c r="R102" s="371" t="s">
        <v>30</v>
      </c>
      <c r="S102" s="371"/>
      <c r="T102" s="371">
        <v>99</v>
      </c>
      <c r="U102" s="371" t="s">
        <v>30</v>
      </c>
      <c r="V102" s="371"/>
      <c r="W102" s="371" t="s">
        <v>30</v>
      </c>
      <c r="X102" s="371"/>
      <c r="Y102" s="373">
        <f t="shared" si="4"/>
        <v>269.81</v>
      </c>
      <c r="Z102" s="381">
        <v>269.81</v>
      </c>
      <c r="AA102" s="371">
        <v>69.72</v>
      </c>
      <c r="AB102" s="525">
        <f t="shared" si="5"/>
        <v>0.2584040621177866</v>
      </c>
      <c r="AC102" s="512">
        <f t="shared" si="6"/>
        <v>62.747999999999998</v>
      </c>
      <c r="AD102" s="525">
        <f t="shared" si="7"/>
        <v>0.23256365590600792</v>
      </c>
      <c r="AE102" s="371"/>
      <c r="AF102" s="371"/>
      <c r="AG102" s="371"/>
      <c r="AH102" s="371"/>
      <c r="AI102" s="371"/>
      <c r="AJ102" s="371"/>
      <c r="AK102" s="371" t="s">
        <v>30</v>
      </c>
      <c r="AL102" s="371"/>
      <c r="AM102" s="371"/>
      <c r="AN102" s="502"/>
    </row>
    <row r="103" spans="1:40" x14ac:dyDescent="0.25">
      <c r="A103" s="372"/>
      <c r="B103" s="371" t="s">
        <v>404</v>
      </c>
      <c r="C103" s="371" t="s">
        <v>4</v>
      </c>
      <c r="D103" s="371">
        <v>1</v>
      </c>
      <c r="E103" s="371">
        <v>400</v>
      </c>
      <c r="F103" s="371" t="s">
        <v>518</v>
      </c>
      <c r="G103" s="335" t="s">
        <v>225</v>
      </c>
      <c r="H103" s="371" t="s">
        <v>520</v>
      </c>
      <c r="I103" s="371" t="s">
        <v>255</v>
      </c>
      <c r="J103" s="371" t="s">
        <v>268</v>
      </c>
      <c r="K103" s="371" t="s">
        <v>269</v>
      </c>
      <c r="L103" s="371" t="s">
        <v>30</v>
      </c>
      <c r="M103" s="371" t="s">
        <v>30</v>
      </c>
      <c r="N103" s="371" t="s">
        <v>8</v>
      </c>
      <c r="O103" s="371" t="s">
        <v>9</v>
      </c>
      <c r="P103" s="371" t="s">
        <v>30</v>
      </c>
      <c r="Q103" s="371" t="s">
        <v>30</v>
      </c>
      <c r="R103" s="371" t="s">
        <v>30</v>
      </c>
      <c r="S103" s="371"/>
      <c r="T103" s="371">
        <v>99</v>
      </c>
      <c r="U103" s="371" t="s">
        <v>30</v>
      </c>
      <c r="V103" s="371"/>
      <c r="W103" s="371" t="s">
        <v>30</v>
      </c>
      <c r="X103" s="371"/>
      <c r="Y103" s="373">
        <f t="shared" si="4"/>
        <v>267.96000000000004</v>
      </c>
      <c r="Z103" s="381">
        <v>337.26</v>
      </c>
      <c r="AA103" s="371">
        <v>92.96</v>
      </c>
      <c r="AB103" s="525">
        <f t="shared" si="5"/>
        <v>0.27563304275633044</v>
      </c>
      <c r="AC103" s="512">
        <f t="shared" si="6"/>
        <v>83.664000000000001</v>
      </c>
      <c r="AD103" s="525">
        <f t="shared" si="7"/>
        <v>0.24806973848069738</v>
      </c>
      <c r="AE103" s="371"/>
      <c r="AF103" s="371" t="s">
        <v>30</v>
      </c>
      <c r="AG103" s="371"/>
      <c r="AH103" s="371"/>
      <c r="AI103" s="371"/>
      <c r="AJ103" s="371"/>
      <c r="AK103" s="371"/>
      <c r="AL103" s="371" t="s">
        <v>30</v>
      </c>
      <c r="AM103" s="371"/>
      <c r="AN103" s="502"/>
    </row>
    <row r="104" spans="1:40" x14ac:dyDescent="0.25">
      <c r="A104" s="372"/>
      <c r="B104" s="371" t="s">
        <v>404</v>
      </c>
      <c r="C104" s="371" t="s">
        <v>4</v>
      </c>
      <c r="D104" s="371">
        <v>1</v>
      </c>
      <c r="E104" s="371">
        <v>400</v>
      </c>
      <c r="F104" s="371" t="s">
        <v>518</v>
      </c>
      <c r="G104" s="231" t="s">
        <v>313</v>
      </c>
      <c r="H104" s="371" t="s">
        <v>522</v>
      </c>
      <c r="I104" s="371" t="s">
        <v>255</v>
      </c>
      <c r="J104" s="371" t="s">
        <v>268</v>
      </c>
      <c r="K104" s="371" t="s">
        <v>269</v>
      </c>
      <c r="L104" s="371" t="s">
        <v>267</v>
      </c>
      <c r="M104" s="371" t="s">
        <v>30</v>
      </c>
      <c r="N104" s="371" t="s">
        <v>8</v>
      </c>
      <c r="O104" s="371" t="s">
        <v>9</v>
      </c>
      <c r="P104" s="371" t="s">
        <v>30</v>
      </c>
      <c r="Q104" s="371" t="s">
        <v>30</v>
      </c>
      <c r="R104" s="371" t="s">
        <v>30</v>
      </c>
      <c r="S104" s="371"/>
      <c r="T104" s="371">
        <v>99</v>
      </c>
      <c r="U104" s="371" t="s">
        <v>30</v>
      </c>
      <c r="V104" s="371"/>
      <c r="W104" s="371" t="s">
        <v>30</v>
      </c>
      <c r="X104" s="371"/>
      <c r="Y104" s="373">
        <f t="shared" si="4"/>
        <v>352.28000000000003</v>
      </c>
      <c r="Z104" s="381">
        <v>421.58</v>
      </c>
      <c r="AA104" s="371">
        <v>116.2</v>
      </c>
      <c r="AB104" s="525">
        <f t="shared" si="5"/>
        <v>0.27562977370843023</v>
      </c>
      <c r="AC104" s="512">
        <f t="shared" si="6"/>
        <v>104.58</v>
      </c>
      <c r="AD104" s="525">
        <f t="shared" si="7"/>
        <v>0.24806679633758719</v>
      </c>
      <c r="AE104" s="371"/>
      <c r="AF104" s="371"/>
      <c r="AG104" s="371"/>
      <c r="AH104" s="371" t="s">
        <v>30</v>
      </c>
      <c r="AI104" s="371"/>
      <c r="AJ104" s="371"/>
      <c r="AK104" s="371"/>
      <c r="AL104" s="371" t="s">
        <v>30</v>
      </c>
      <c r="AM104" s="371"/>
      <c r="AN104" s="502"/>
    </row>
    <row r="105" spans="1:40" x14ac:dyDescent="0.25">
      <c r="A105" s="372"/>
      <c r="B105" s="371" t="s">
        <v>404</v>
      </c>
      <c r="C105" s="371" t="s">
        <v>4</v>
      </c>
      <c r="D105" s="371">
        <v>1</v>
      </c>
      <c r="E105" s="371">
        <v>400</v>
      </c>
      <c r="F105" s="371" t="s">
        <v>518</v>
      </c>
      <c r="G105" s="274" t="s">
        <v>314</v>
      </c>
      <c r="H105" s="371" t="s">
        <v>523</v>
      </c>
      <c r="I105" s="371" t="s">
        <v>255</v>
      </c>
      <c r="J105" s="371" t="s">
        <v>267</v>
      </c>
      <c r="K105" s="371" t="s">
        <v>1224</v>
      </c>
      <c r="L105" s="371" t="s">
        <v>30</v>
      </c>
      <c r="M105" s="371" t="s">
        <v>30</v>
      </c>
      <c r="N105" s="371" t="s">
        <v>8</v>
      </c>
      <c r="O105" s="371" t="s">
        <v>9</v>
      </c>
      <c r="P105" s="371" t="s">
        <v>30</v>
      </c>
      <c r="Q105" s="371" t="s">
        <v>30</v>
      </c>
      <c r="R105" s="371" t="s">
        <v>30</v>
      </c>
      <c r="S105" s="371"/>
      <c r="T105" s="371">
        <v>99</v>
      </c>
      <c r="U105" s="371" t="s">
        <v>30</v>
      </c>
      <c r="V105" s="371"/>
      <c r="W105" s="371" t="s">
        <v>30</v>
      </c>
      <c r="X105" s="371"/>
      <c r="Y105" s="373">
        <f t="shared" si="4"/>
        <v>352.28000000000003</v>
      </c>
      <c r="Z105" s="381">
        <v>421.58</v>
      </c>
      <c r="AA105" s="371">
        <v>116.2</v>
      </c>
      <c r="AB105" s="525">
        <f t="shared" si="5"/>
        <v>0.27562977370843023</v>
      </c>
      <c r="AC105" s="512">
        <f t="shared" si="6"/>
        <v>104.58</v>
      </c>
      <c r="AD105" s="525">
        <f t="shared" si="7"/>
        <v>0.24806679633758719</v>
      </c>
      <c r="AE105" s="371"/>
      <c r="AF105" s="371"/>
      <c r="AG105" s="371"/>
      <c r="AH105" s="371" t="s">
        <v>30</v>
      </c>
      <c r="AI105" s="371"/>
      <c r="AJ105" s="371"/>
      <c r="AK105" s="371"/>
      <c r="AL105" s="371" t="s">
        <v>30</v>
      </c>
      <c r="AM105" s="371"/>
      <c r="AN105" s="502"/>
    </row>
    <row r="106" spans="1:40" x14ac:dyDescent="0.25">
      <c r="A106" s="372"/>
      <c r="B106" s="371" t="s">
        <v>404</v>
      </c>
      <c r="C106" s="371" t="s">
        <v>4</v>
      </c>
      <c r="D106" s="371">
        <v>1</v>
      </c>
      <c r="E106" s="371">
        <v>400</v>
      </c>
      <c r="F106" s="371" t="s">
        <v>518</v>
      </c>
      <c r="G106" s="273" t="s">
        <v>315</v>
      </c>
      <c r="H106" s="371" t="s">
        <v>521</v>
      </c>
      <c r="I106" s="371" t="s">
        <v>255</v>
      </c>
      <c r="J106" s="371" t="s">
        <v>267</v>
      </c>
      <c r="K106" s="371" t="s">
        <v>311</v>
      </c>
      <c r="L106" s="371" t="s">
        <v>30</v>
      </c>
      <c r="M106" s="371" t="s">
        <v>30</v>
      </c>
      <c r="N106" s="371" t="s">
        <v>8</v>
      </c>
      <c r="O106" s="371" t="s">
        <v>9</v>
      </c>
      <c r="P106" s="371" t="s">
        <v>30</v>
      </c>
      <c r="Q106" s="371" t="s">
        <v>30</v>
      </c>
      <c r="R106" s="371" t="s">
        <v>30</v>
      </c>
      <c r="S106" s="371"/>
      <c r="T106" s="371">
        <v>99</v>
      </c>
      <c r="U106" s="371" t="s">
        <v>30</v>
      </c>
      <c r="V106" s="371"/>
      <c r="W106" s="371" t="s">
        <v>30</v>
      </c>
      <c r="X106" s="371"/>
      <c r="Y106" s="373">
        <f t="shared" si="4"/>
        <v>352.28000000000003</v>
      </c>
      <c r="Z106" s="381">
        <v>421.58</v>
      </c>
      <c r="AA106" s="371">
        <v>116.2</v>
      </c>
      <c r="AB106" s="525">
        <f t="shared" si="5"/>
        <v>0.27562977370843023</v>
      </c>
      <c r="AC106" s="512">
        <f t="shared" si="6"/>
        <v>104.58</v>
      </c>
      <c r="AD106" s="525">
        <f t="shared" si="7"/>
        <v>0.24806679633758719</v>
      </c>
      <c r="AE106" s="371"/>
      <c r="AF106" s="371"/>
      <c r="AG106" s="371"/>
      <c r="AH106" s="371" t="s">
        <v>30</v>
      </c>
      <c r="AI106" s="371"/>
      <c r="AJ106" s="371"/>
      <c r="AK106" s="371"/>
      <c r="AL106" s="371" t="s">
        <v>30</v>
      </c>
      <c r="AM106" s="371"/>
      <c r="AN106" s="502"/>
    </row>
    <row r="107" spans="1:40" x14ac:dyDescent="0.25">
      <c r="A107" s="372"/>
      <c r="B107" s="371" t="s">
        <v>404</v>
      </c>
      <c r="C107" s="371" t="s">
        <v>4</v>
      </c>
      <c r="D107" s="371">
        <v>1</v>
      </c>
      <c r="E107" s="371">
        <v>400</v>
      </c>
      <c r="F107" s="371" t="s">
        <v>518</v>
      </c>
      <c r="G107" s="230" t="s">
        <v>331</v>
      </c>
      <c r="H107" s="371" t="s">
        <v>524</v>
      </c>
      <c r="I107" s="371" t="s">
        <v>255</v>
      </c>
      <c r="J107" s="371" t="s">
        <v>269</v>
      </c>
      <c r="K107" s="371" t="s">
        <v>30</v>
      </c>
      <c r="L107" s="371" t="s">
        <v>30</v>
      </c>
      <c r="M107" s="371" t="s">
        <v>30</v>
      </c>
      <c r="N107" s="371" t="s">
        <v>8</v>
      </c>
      <c r="O107" s="371" t="s">
        <v>9</v>
      </c>
      <c r="P107" s="371" t="s">
        <v>30</v>
      </c>
      <c r="Q107" s="371" t="s">
        <v>30</v>
      </c>
      <c r="R107" s="371" t="s">
        <v>30</v>
      </c>
      <c r="S107" s="371"/>
      <c r="T107" s="371">
        <v>99</v>
      </c>
      <c r="U107" s="371" t="s">
        <v>30</v>
      </c>
      <c r="V107" s="371"/>
      <c r="W107" s="371" t="s">
        <v>30</v>
      </c>
      <c r="X107" s="371"/>
      <c r="Y107" s="373">
        <f t="shared" si="4"/>
        <v>318.55000000000007</v>
      </c>
      <c r="Z107" s="381">
        <v>387.85</v>
      </c>
      <c r="AA107" s="371">
        <v>106.9</v>
      </c>
      <c r="AB107" s="525">
        <f t="shared" si="5"/>
        <v>0.27562201882170945</v>
      </c>
      <c r="AC107" s="512">
        <f t="shared" si="6"/>
        <v>96.210000000000008</v>
      </c>
      <c r="AD107" s="525">
        <f t="shared" si="7"/>
        <v>0.24805981693953849</v>
      </c>
      <c r="AE107" s="371"/>
      <c r="AF107" s="371"/>
      <c r="AG107" s="371" t="s">
        <v>30</v>
      </c>
      <c r="AH107" s="371"/>
      <c r="AI107" s="371"/>
      <c r="AJ107" s="371"/>
      <c r="AK107" s="371"/>
      <c r="AL107" s="371" t="s">
        <v>30</v>
      </c>
      <c r="AM107" s="371"/>
      <c r="AN107" s="502"/>
    </row>
    <row r="108" spans="1:40" x14ac:dyDescent="0.25">
      <c r="A108" s="372"/>
      <c r="B108" s="371" t="s">
        <v>404</v>
      </c>
      <c r="C108" s="371" t="s">
        <v>4</v>
      </c>
      <c r="D108" s="371">
        <v>401</v>
      </c>
      <c r="E108" s="371">
        <v>600</v>
      </c>
      <c r="F108" s="371" t="s">
        <v>525</v>
      </c>
      <c r="G108" s="334" t="s">
        <v>224</v>
      </c>
      <c r="H108" s="371" t="s">
        <v>526</v>
      </c>
      <c r="I108" s="371" t="s">
        <v>255</v>
      </c>
      <c r="J108" s="371" t="s">
        <v>26</v>
      </c>
      <c r="K108" s="371" t="s">
        <v>268</v>
      </c>
      <c r="L108" s="371" t="s">
        <v>269</v>
      </c>
      <c r="M108" s="371" t="s">
        <v>30</v>
      </c>
      <c r="N108" s="371" t="s">
        <v>246</v>
      </c>
      <c r="O108" s="371" t="s">
        <v>8</v>
      </c>
      <c r="P108" s="371" t="s">
        <v>9</v>
      </c>
      <c r="Q108" s="371" t="s">
        <v>30</v>
      </c>
      <c r="R108" s="371" t="s">
        <v>30</v>
      </c>
      <c r="S108" s="371"/>
      <c r="T108" s="371">
        <v>99</v>
      </c>
      <c r="U108" s="371" t="s">
        <v>30</v>
      </c>
      <c r="V108" s="371"/>
      <c r="W108" s="371" t="s">
        <v>30</v>
      </c>
      <c r="X108" s="371"/>
      <c r="Y108" s="373">
        <f t="shared" si="4"/>
        <v>279.97000000000003</v>
      </c>
      <c r="Z108" s="381">
        <v>279.97000000000003</v>
      </c>
      <c r="AA108" s="371">
        <v>75.48</v>
      </c>
      <c r="AB108" s="525">
        <f t="shared" si="5"/>
        <v>0.26960031431939135</v>
      </c>
      <c r="AC108" s="512">
        <f t="shared" si="6"/>
        <v>67.932000000000002</v>
      </c>
      <c r="AD108" s="525">
        <f t="shared" si="7"/>
        <v>0.24264028288745221</v>
      </c>
      <c r="AE108" s="371"/>
      <c r="AF108" s="371"/>
      <c r="AG108" s="371"/>
      <c r="AH108" s="371"/>
      <c r="AI108" s="371"/>
      <c r="AJ108" s="371"/>
      <c r="AK108" s="371" t="s">
        <v>30</v>
      </c>
      <c r="AL108" s="371"/>
      <c r="AM108" s="371"/>
      <c r="AN108" s="502"/>
    </row>
    <row r="109" spans="1:40" x14ac:dyDescent="0.25">
      <c r="A109" s="372"/>
      <c r="B109" s="371" t="s">
        <v>404</v>
      </c>
      <c r="C109" s="371" t="s">
        <v>4</v>
      </c>
      <c r="D109" s="371">
        <v>401</v>
      </c>
      <c r="E109" s="371">
        <v>600</v>
      </c>
      <c r="F109" s="371" t="s">
        <v>525</v>
      </c>
      <c r="G109" s="335" t="s">
        <v>225</v>
      </c>
      <c r="H109" s="371" t="s">
        <v>527</v>
      </c>
      <c r="I109" s="371" t="s">
        <v>255</v>
      </c>
      <c r="J109" s="371" t="s">
        <v>268</v>
      </c>
      <c r="K109" s="371" t="s">
        <v>269</v>
      </c>
      <c r="L109" s="371" t="s">
        <v>30</v>
      </c>
      <c r="M109" s="371" t="s">
        <v>30</v>
      </c>
      <c r="N109" s="371" t="s">
        <v>8</v>
      </c>
      <c r="O109" s="371" t="s">
        <v>9</v>
      </c>
      <c r="P109" s="371" t="s">
        <v>30</v>
      </c>
      <c r="Q109" s="371" t="s">
        <v>30</v>
      </c>
      <c r="R109" s="371" t="s">
        <v>30</v>
      </c>
      <c r="S109" s="371"/>
      <c r="T109" s="371">
        <v>99</v>
      </c>
      <c r="U109" s="371" t="s">
        <v>30</v>
      </c>
      <c r="V109" s="371"/>
      <c r="W109" s="371" t="s">
        <v>30</v>
      </c>
      <c r="X109" s="371"/>
      <c r="Y109" s="373">
        <f t="shared" si="4"/>
        <v>280.67000000000007</v>
      </c>
      <c r="Z109" s="381">
        <v>349.97</v>
      </c>
      <c r="AA109" s="371">
        <v>100.31</v>
      </c>
      <c r="AB109" s="525">
        <f t="shared" si="5"/>
        <v>0.28662456782009887</v>
      </c>
      <c r="AC109" s="512">
        <f t="shared" si="6"/>
        <v>90.279000000000011</v>
      </c>
      <c r="AD109" s="525">
        <f t="shared" si="7"/>
        <v>0.25796211103808897</v>
      </c>
      <c r="AE109" s="371"/>
      <c r="AF109" s="371" t="s">
        <v>30</v>
      </c>
      <c r="AG109" s="371"/>
      <c r="AH109" s="371"/>
      <c r="AI109" s="371"/>
      <c r="AJ109" s="371"/>
      <c r="AK109" s="371"/>
      <c r="AL109" s="371" t="s">
        <v>30</v>
      </c>
      <c r="AM109" s="371"/>
      <c r="AN109" s="502"/>
    </row>
    <row r="110" spans="1:40" x14ac:dyDescent="0.25">
      <c r="A110" s="372"/>
      <c r="B110" s="371" t="s">
        <v>404</v>
      </c>
      <c r="C110" s="371" t="s">
        <v>4</v>
      </c>
      <c r="D110" s="371">
        <v>401</v>
      </c>
      <c r="E110" s="371">
        <v>600</v>
      </c>
      <c r="F110" s="371" t="s">
        <v>525</v>
      </c>
      <c r="G110" s="231" t="s">
        <v>313</v>
      </c>
      <c r="H110" s="371" t="s">
        <v>529</v>
      </c>
      <c r="I110" s="371" t="s">
        <v>255</v>
      </c>
      <c r="J110" s="371" t="s">
        <v>268</v>
      </c>
      <c r="K110" s="371" t="s">
        <v>269</v>
      </c>
      <c r="L110" s="371" t="s">
        <v>267</v>
      </c>
      <c r="M110" s="371" t="s">
        <v>30</v>
      </c>
      <c r="N110" s="371" t="s">
        <v>8</v>
      </c>
      <c r="O110" s="371" t="s">
        <v>9</v>
      </c>
      <c r="P110" s="371" t="s">
        <v>30</v>
      </c>
      <c r="Q110" s="371" t="s">
        <v>30</v>
      </c>
      <c r="R110" s="371" t="s">
        <v>30</v>
      </c>
      <c r="S110" s="371"/>
      <c r="T110" s="371">
        <v>99</v>
      </c>
      <c r="U110" s="371" t="s">
        <v>30</v>
      </c>
      <c r="V110" s="371"/>
      <c r="W110" s="371" t="s">
        <v>30</v>
      </c>
      <c r="X110" s="371"/>
      <c r="Y110" s="373">
        <f t="shared" si="4"/>
        <v>368.16</v>
      </c>
      <c r="Z110" s="381">
        <v>437.46</v>
      </c>
      <c r="AA110" s="371">
        <v>125.48</v>
      </c>
      <c r="AB110" s="525">
        <f t="shared" si="5"/>
        <v>0.28683765372834091</v>
      </c>
      <c r="AC110" s="512">
        <f t="shared" si="6"/>
        <v>112.932</v>
      </c>
      <c r="AD110" s="525">
        <f t="shared" si="7"/>
        <v>0.25815388835550679</v>
      </c>
      <c r="AE110" s="371" t="s">
        <v>30</v>
      </c>
      <c r="AF110" s="371"/>
      <c r="AG110" s="371"/>
      <c r="AH110" s="371" t="s">
        <v>30</v>
      </c>
      <c r="AI110" s="371"/>
      <c r="AJ110" s="371"/>
      <c r="AK110" s="371"/>
      <c r="AL110" s="371" t="s">
        <v>30</v>
      </c>
      <c r="AM110" s="371"/>
      <c r="AN110" s="502"/>
    </row>
    <row r="111" spans="1:40" x14ac:dyDescent="0.25">
      <c r="A111" s="372"/>
      <c r="B111" s="371" t="s">
        <v>404</v>
      </c>
      <c r="C111" s="371" t="s">
        <v>4</v>
      </c>
      <c r="D111" s="371">
        <v>401</v>
      </c>
      <c r="E111" s="371">
        <v>600</v>
      </c>
      <c r="F111" s="371" t="s">
        <v>525</v>
      </c>
      <c r="G111" s="274" t="s">
        <v>314</v>
      </c>
      <c r="H111" s="371" t="s">
        <v>530</v>
      </c>
      <c r="I111" s="371" t="s">
        <v>255</v>
      </c>
      <c r="J111" s="371" t="s">
        <v>267</v>
      </c>
      <c r="K111" s="371" t="s">
        <v>1224</v>
      </c>
      <c r="L111" s="371" t="s">
        <v>30</v>
      </c>
      <c r="M111" s="371" t="s">
        <v>30</v>
      </c>
      <c r="N111" s="371" t="s">
        <v>8</v>
      </c>
      <c r="O111" s="371" t="s">
        <v>9</v>
      </c>
      <c r="P111" s="371" t="s">
        <v>30</v>
      </c>
      <c r="Q111" s="371" t="s">
        <v>30</v>
      </c>
      <c r="R111" s="371" t="s">
        <v>30</v>
      </c>
      <c r="S111" s="371"/>
      <c r="T111" s="371">
        <v>99</v>
      </c>
      <c r="U111" s="371" t="s">
        <v>30</v>
      </c>
      <c r="V111" s="371"/>
      <c r="W111" s="371" t="s">
        <v>30</v>
      </c>
      <c r="X111" s="371"/>
      <c r="Y111" s="373">
        <f t="shared" si="4"/>
        <v>368.16</v>
      </c>
      <c r="Z111" s="381">
        <v>437.46</v>
      </c>
      <c r="AA111" s="371">
        <v>125.48</v>
      </c>
      <c r="AB111" s="525">
        <f t="shared" si="5"/>
        <v>0.28683765372834091</v>
      </c>
      <c r="AC111" s="512">
        <f t="shared" si="6"/>
        <v>112.932</v>
      </c>
      <c r="AD111" s="525">
        <f t="shared" si="7"/>
        <v>0.25815388835550679</v>
      </c>
      <c r="AE111" s="371"/>
      <c r="AF111" s="371"/>
      <c r="AG111" s="371"/>
      <c r="AH111" s="371" t="s">
        <v>30</v>
      </c>
      <c r="AI111" s="371"/>
      <c r="AJ111" s="371"/>
      <c r="AK111" s="371"/>
      <c r="AL111" s="371" t="s">
        <v>30</v>
      </c>
      <c r="AM111" s="371"/>
      <c r="AN111" s="502"/>
    </row>
    <row r="112" spans="1:40" x14ac:dyDescent="0.25">
      <c r="A112" s="372"/>
      <c r="B112" s="371" t="s">
        <v>404</v>
      </c>
      <c r="C112" s="371" t="s">
        <v>4</v>
      </c>
      <c r="D112" s="371">
        <v>401</v>
      </c>
      <c r="E112" s="371">
        <v>600</v>
      </c>
      <c r="F112" s="371" t="s">
        <v>525</v>
      </c>
      <c r="G112" s="273" t="s">
        <v>315</v>
      </c>
      <c r="H112" s="371" t="s">
        <v>528</v>
      </c>
      <c r="I112" s="371" t="s">
        <v>255</v>
      </c>
      <c r="J112" s="371" t="s">
        <v>267</v>
      </c>
      <c r="K112" s="371" t="s">
        <v>311</v>
      </c>
      <c r="L112" s="371" t="s">
        <v>30</v>
      </c>
      <c r="M112" s="371" t="s">
        <v>30</v>
      </c>
      <c r="N112" s="371" t="s">
        <v>8</v>
      </c>
      <c r="O112" s="371" t="s">
        <v>9</v>
      </c>
      <c r="P112" s="371" t="s">
        <v>30</v>
      </c>
      <c r="Q112" s="371" t="s">
        <v>30</v>
      </c>
      <c r="R112" s="371" t="s">
        <v>30</v>
      </c>
      <c r="S112" s="371"/>
      <c r="T112" s="371">
        <v>99</v>
      </c>
      <c r="U112" s="371" t="s">
        <v>30</v>
      </c>
      <c r="V112" s="371"/>
      <c r="W112" s="371" t="s">
        <v>30</v>
      </c>
      <c r="X112" s="371"/>
      <c r="Y112" s="373">
        <f t="shared" si="4"/>
        <v>368.16</v>
      </c>
      <c r="Z112" s="381">
        <v>437.46</v>
      </c>
      <c r="AA112" s="371">
        <v>125.48</v>
      </c>
      <c r="AB112" s="525">
        <f t="shared" si="5"/>
        <v>0.28683765372834091</v>
      </c>
      <c r="AC112" s="512">
        <f t="shared" si="6"/>
        <v>112.932</v>
      </c>
      <c r="AD112" s="525">
        <f t="shared" si="7"/>
        <v>0.25815388835550679</v>
      </c>
      <c r="AE112" s="371"/>
      <c r="AF112" s="371"/>
      <c r="AG112" s="371"/>
      <c r="AH112" s="371" t="s">
        <v>30</v>
      </c>
      <c r="AI112" s="371"/>
      <c r="AJ112" s="371"/>
      <c r="AK112" s="371"/>
      <c r="AL112" s="371" t="s">
        <v>30</v>
      </c>
      <c r="AM112" s="371"/>
      <c r="AN112" s="502"/>
    </row>
    <row r="113" spans="1:40" x14ac:dyDescent="0.25">
      <c r="A113" s="372"/>
      <c r="B113" s="371" t="s">
        <v>404</v>
      </c>
      <c r="C113" s="371" t="s">
        <v>4</v>
      </c>
      <c r="D113" s="371">
        <v>401</v>
      </c>
      <c r="E113" s="371">
        <v>600</v>
      </c>
      <c r="F113" s="371" t="s">
        <v>525</v>
      </c>
      <c r="G113" s="230" t="s">
        <v>331</v>
      </c>
      <c r="H113" s="371" t="s">
        <v>531</v>
      </c>
      <c r="I113" s="371" t="s">
        <v>255</v>
      </c>
      <c r="J113" s="371" t="s">
        <v>269</v>
      </c>
      <c r="K113" s="371" t="s">
        <v>30</v>
      </c>
      <c r="L113" s="371" t="s">
        <v>30</v>
      </c>
      <c r="M113" s="371" t="s">
        <v>30</v>
      </c>
      <c r="N113" s="371" t="s">
        <v>8</v>
      </c>
      <c r="O113" s="371" t="s">
        <v>9</v>
      </c>
      <c r="P113" s="371" t="s">
        <v>30</v>
      </c>
      <c r="Q113" s="371" t="s">
        <v>30</v>
      </c>
      <c r="R113" s="371" t="s">
        <v>30</v>
      </c>
      <c r="S113" s="371"/>
      <c r="T113" s="371">
        <v>99</v>
      </c>
      <c r="U113" s="371" t="s">
        <v>30</v>
      </c>
      <c r="V113" s="371"/>
      <c r="W113" s="371" t="s">
        <v>30</v>
      </c>
      <c r="X113" s="371"/>
      <c r="Y113" s="373">
        <f t="shared" si="4"/>
        <v>333.16</v>
      </c>
      <c r="Z113" s="381">
        <v>402.46</v>
      </c>
      <c r="AA113" s="371">
        <v>115.36</v>
      </c>
      <c r="AB113" s="525">
        <f t="shared" si="5"/>
        <v>0.28663718133479105</v>
      </c>
      <c r="AC113" s="512">
        <f t="shared" si="6"/>
        <v>103.824</v>
      </c>
      <c r="AD113" s="525">
        <f t="shared" si="7"/>
        <v>0.25797346320131193</v>
      </c>
      <c r="AE113" s="371"/>
      <c r="AF113" s="371"/>
      <c r="AG113" s="371" t="s">
        <v>30</v>
      </c>
      <c r="AH113" s="371"/>
      <c r="AI113" s="371"/>
      <c r="AJ113" s="371"/>
      <c r="AK113" s="371"/>
      <c r="AL113" s="371" t="s">
        <v>30</v>
      </c>
      <c r="AM113" s="371"/>
      <c r="AN113" s="502"/>
    </row>
    <row r="114" spans="1:40" x14ac:dyDescent="0.25">
      <c r="A114" s="372"/>
      <c r="B114" s="371" t="s">
        <v>404</v>
      </c>
      <c r="C114" s="371" t="s">
        <v>4</v>
      </c>
      <c r="D114" s="371">
        <v>601</v>
      </c>
      <c r="E114" s="371">
        <v>800</v>
      </c>
      <c r="F114" s="371" t="s">
        <v>532</v>
      </c>
      <c r="G114" s="334" t="s">
        <v>224</v>
      </c>
      <c r="H114" s="371" t="s">
        <v>533</v>
      </c>
      <c r="I114" s="371" t="s">
        <v>255</v>
      </c>
      <c r="J114" s="371" t="s">
        <v>26</v>
      </c>
      <c r="K114" s="371" t="s">
        <v>268</v>
      </c>
      <c r="L114" s="371" t="s">
        <v>269</v>
      </c>
      <c r="M114" s="371" t="s">
        <v>30</v>
      </c>
      <c r="N114" s="371" t="s">
        <v>246</v>
      </c>
      <c r="O114" s="371" t="s">
        <v>8</v>
      </c>
      <c r="P114" s="371" t="s">
        <v>9</v>
      </c>
      <c r="Q114" s="371" t="s">
        <v>30</v>
      </c>
      <c r="R114" s="371" t="s">
        <v>30</v>
      </c>
      <c r="S114" s="371"/>
      <c r="T114" s="371">
        <v>99</v>
      </c>
      <c r="U114" s="371" t="s">
        <v>30</v>
      </c>
      <c r="V114" s="371"/>
      <c r="W114" s="371" t="s">
        <v>30</v>
      </c>
      <c r="X114" s="371"/>
      <c r="Y114" s="373">
        <f t="shared" si="4"/>
        <v>288.29000000000002</v>
      </c>
      <c r="Z114" s="381">
        <v>288.29000000000002</v>
      </c>
      <c r="AA114" s="371">
        <v>82.95</v>
      </c>
      <c r="AB114" s="525">
        <f t="shared" si="5"/>
        <v>0.28773110409656943</v>
      </c>
      <c r="AC114" s="512">
        <f t="shared" si="6"/>
        <v>74.655000000000001</v>
      </c>
      <c r="AD114" s="525">
        <f t="shared" si="7"/>
        <v>0.25895799368691247</v>
      </c>
      <c r="AE114" s="371"/>
      <c r="AF114" s="371"/>
      <c r="AG114" s="371"/>
      <c r="AH114" s="371"/>
      <c r="AI114" s="371"/>
      <c r="AJ114" s="371"/>
      <c r="AK114" s="371" t="s">
        <v>30</v>
      </c>
      <c r="AL114" s="371"/>
      <c r="AM114" s="371"/>
      <c r="AN114" s="502"/>
    </row>
    <row r="115" spans="1:40" x14ac:dyDescent="0.25">
      <c r="A115" s="372"/>
      <c r="B115" s="371" t="s">
        <v>404</v>
      </c>
      <c r="C115" s="371" t="s">
        <v>4</v>
      </c>
      <c r="D115" s="371">
        <v>601</v>
      </c>
      <c r="E115" s="371">
        <v>800</v>
      </c>
      <c r="F115" s="371" t="s">
        <v>532</v>
      </c>
      <c r="G115" s="335" t="s">
        <v>225</v>
      </c>
      <c r="H115" s="371" t="s">
        <v>534</v>
      </c>
      <c r="I115" s="371" t="s">
        <v>255</v>
      </c>
      <c r="J115" s="371" t="s">
        <v>268</v>
      </c>
      <c r="K115" s="371" t="s">
        <v>269</v>
      </c>
      <c r="L115" s="371" t="s">
        <v>30</v>
      </c>
      <c r="M115" s="371" t="s">
        <v>30</v>
      </c>
      <c r="N115" s="371" t="s">
        <v>8</v>
      </c>
      <c r="O115" s="371" t="s">
        <v>9</v>
      </c>
      <c r="P115" s="371" t="s">
        <v>30</v>
      </c>
      <c r="Q115" s="371" t="s">
        <v>30</v>
      </c>
      <c r="R115" s="371" t="s">
        <v>30</v>
      </c>
      <c r="S115" s="371"/>
      <c r="T115" s="371">
        <v>99</v>
      </c>
      <c r="U115" s="371" t="s">
        <v>30</v>
      </c>
      <c r="V115" s="371"/>
      <c r="W115" s="371" t="s">
        <v>30</v>
      </c>
      <c r="X115" s="371"/>
      <c r="Y115" s="373">
        <f t="shared" si="4"/>
        <v>291.06000000000006</v>
      </c>
      <c r="Z115" s="381">
        <v>360.36</v>
      </c>
      <c r="AA115" s="371">
        <v>110.6</v>
      </c>
      <c r="AB115" s="525">
        <f t="shared" si="5"/>
        <v>0.30691530691530688</v>
      </c>
      <c r="AC115" s="512">
        <f t="shared" si="6"/>
        <v>99.539999999999992</v>
      </c>
      <c r="AD115" s="525">
        <f t="shared" si="7"/>
        <v>0.2762237762237762</v>
      </c>
      <c r="AE115" s="371"/>
      <c r="AF115" s="371" t="s">
        <v>30</v>
      </c>
      <c r="AG115" s="371"/>
      <c r="AH115" s="371"/>
      <c r="AI115" s="371"/>
      <c r="AJ115" s="371"/>
      <c r="AK115" s="371"/>
      <c r="AL115" s="371" t="s">
        <v>30</v>
      </c>
      <c r="AM115" s="371"/>
      <c r="AN115" s="502"/>
    </row>
    <row r="116" spans="1:40" x14ac:dyDescent="0.25">
      <c r="A116" s="372"/>
      <c r="B116" s="371" t="s">
        <v>404</v>
      </c>
      <c r="C116" s="371" t="s">
        <v>4</v>
      </c>
      <c r="D116" s="371">
        <v>601</v>
      </c>
      <c r="E116" s="371">
        <v>800</v>
      </c>
      <c r="F116" s="371" t="s">
        <v>532</v>
      </c>
      <c r="G116" s="231" t="s">
        <v>313</v>
      </c>
      <c r="H116" s="371" t="s">
        <v>536</v>
      </c>
      <c r="I116" s="371" t="s">
        <v>255</v>
      </c>
      <c r="J116" s="371" t="s">
        <v>268</v>
      </c>
      <c r="K116" s="371" t="s">
        <v>269</v>
      </c>
      <c r="L116" s="371" t="s">
        <v>267</v>
      </c>
      <c r="M116" s="371" t="s">
        <v>30</v>
      </c>
      <c r="N116" s="371" t="s">
        <v>8</v>
      </c>
      <c r="O116" s="371" t="s">
        <v>9</v>
      </c>
      <c r="P116" s="371" t="s">
        <v>30</v>
      </c>
      <c r="Q116" s="371" t="s">
        <v>30</v>
      </c>
      <c r="R116" s="371" t="s">
        <v>30</v>
      </c>
      <c r="S116" s="371"/>
      <c r="T116" s="371">
        <v>99</v>
      </c>
      <c r="U116" s="371" t="s">
        <v>30</v>
      </c>
      <c r="V116" s="371"/>
      <c r="W116" s="371" t="s">
        <v>30</v>
      </c>
      <c r="X116" s="371"/>
      <c r="Y116" s="373">
        <f t="shared" si="4"/>
        <v>381.15000000000003</v>
      </c>
      <c r="Z116" s="381">
        <v>450.45</v>
      </c>
      <c r="AA116" s="371">
        <v>138.25</v>
      </c>
      <c r="AB116" s="525">
        <f t="shared" si="5"/>
        <v>0.30691530691530694</v>
      </c>
      <c r="AC116" s="512">
        <f t="shared" si="6"/>
        <v>124.425</v>
      </c>
      <c r="AD116" s="525">
        <f t="shared" si="7"/>
        <v>0.27622377622377625</v>
      </c>
      <c r="AE116" s="371" t="s">
        <v>30</v>
      </c>
      <c r="AF116" s="371"/>
      <c r="AG116" s="371"/>
      <c r="AH116" s="371" t="s">
        <v>30</v>
      </c>
      <c r="AI116" s="371"/>
      <c r="AJ116" s="371"/>
      <c r="AK116" s="371"/>
      <c r="AL116" s="371" t="s">
        <v>30</v>
      </c>
      <c r="AM116" s="371"/>
      <c r="AN116" s="502"/>
    </row>
    <row r="117" spans="1:40" x14ac:dyDescent="0.25">
      <c r="A117" s="372"/>
      <c r="B117" s="371" t="s">
        <v>404</v>
      </c>
      <c r="C117" s="371" t="s">
        <v>4</v>
      </c>
      <c r="D117" s="371">
        <v>601</v>
      </c>
      <c r="E117" s="371">
        <v>800</v>
      </c>
      <c r="F117" s="371" t="s">
        <v>532</v>
      </c>
      <c r="G117" s="274" t="s">
        <v>314</v>
      </c>
      <c r="H117" s="371" t="s">
        <v>537</v>
      </c>
      <c r="I117" s="371" t="s">
        <v>255</v>
      </c>
      <c r="J117" s="371" t="s">
        <v>267</v>
      </c>
      <c r="K117" s="371" t="s">
        <v>1224</v>
      </c>
      <c r="L117" s="371" t="s">
        <v>30</v>
      </c>
      <c r="M117" s="371" t="s">
        <v>30</v>
      </c>
      <c r="N117" s="371" t="s">
        <v>8</v>
      </c>
      <c r="O117" s="371" t="s">
        <v>9</v>
      </c>
      <c r="P117" s="371" t="s">
        <v>30</v>
      </c>
      <c r="Q117" s="371" t="s">
        <v>30</v>
      </c>
      <c r="R117" s="371" t="s">
        <v>30</v>
      </c>
      <c r="S117" s="371"/>
      <c r="T117" s="371">
        <v>99</v>
      </c>
      <c r="U117" s="371" t="s">
        <v>30</v>
      </c>
      <c r="V117" s="371"/>
      <c r="W117" s="371" t="s">
        <v>30</v>
      </c>
      <c r="X117" s="371"/>
      <c r="Y117" s="373">
        <f t="shared" si="4"/>
        <v>381.15000000000003</v>
      </c>
      <c r="Z117" s="381">
        <v>450.45</v>
      </c>
      <c r="AA117" s="371">
        <v>138.25</v>
      </c>
      <c r="AB117" s="525">
        <f t="shared" si="5"/>
        <v>0.30691530691530694</v>
      </c>
      <c r="AC117" s="512">
        <f t="shared" si="6"/>
        <v>124.425</v>
      </c>
      <c r="AD117" s="525">
        <f t="shared" si="7"/>
        <v>0.27622377622377625</v>
      </c>
      <c r="AE117" s="371"/>
      <c r="AF117" s="371"/>
      <c r="AG117" s="371"/>
      <c r="AH117" s="371" t="s">
        <v>30</v>
      </c>
      <c r="AI117" s="371"/>
      <c r="AJ117" s="371"/>
      <c r="AK117" s="371"/>
      <c r="AL117" s="371" t="s">
        <v>30</v>
      </c>
      <c r="AM117" s="371"/>
      <c r="AN117" s="502"/>
    </row>
    <row r="118" spans="1:40" x14ac:dyDescent="0.25">
      <c r="A118" s="372"/>
      <c r="B118" s="371" t="s">
        <v>404</v>
      </c>
      <c r="C118" s="371" t="s">
        <v>4</v>
      </c>
      <c r="D118" s="371">
        <v>601</v>
      </c>
      <c r="E118" s="371">
        <v>800</v>
      </c>
      <c r="F118" s="371" t="s">
        <v>532</v>
      </c>
      <c r="G118" s="273" t="s">
        <v>315</v>
      </c>
      <c r="H118" s="371" t="s">
        <v>535</v>
      </c>
      <c r="I118" s="371" t="s">
        <v>255</v>
      </c>
      <c r="J118" s="371" t="s">
        <v>267</v>
      </c>
      <c r="K118" s="371" t="s">
        <v>311</v>
      </c>
      <c r="L118" s="371" t="s">
        <v>30</v>
      </c>
      <c r="M118" s="371" t="s">
        <v>30</v>
      </c>
      <c r="N118" s="371" t="s">
        <v>8</v>
      </c>
      <c r="O118" s="371" t="s">
        <v>9</v>
      </c>
      <c r="P118" s="371" t="s">
        <v>30</v>
      </c>
      <c r="Q118" s="371" t="s">
        <v>30</v>
      </c>
      <c r="R118" s="371" t="s">
        <v>30</v>
      </c>
      <c r="S118" s="371"/>
      <c r="T118" s="371">
        <v>99</v>
      </c>
      <c r="U118" s="371" t="s">
        <v>30</v>
      </c>
      <c r="V118" s="371"/>
      <c r="W118" s="371" t="s">
        <v>30</v>
      </c>
      <c r="X118" s="371"/>
      <c r="Y118" s="373">
        <f t="shared" si="4"/>
        <v>381.15000000000003</v>
      </c>
      <c r="Z118" s="381">
        <v>450.45</v>
      </c>
      <c r="AA118" s="371">
        <v>138.25</v>
      </c>
      <c r="AB118" s="525">
        <f t="shared" si="5"/>
        <v>0.30691530691530694</v>
      </c>
      <c r="AC118" s="512">
        <f t="shared" si="6"/>
        <v>124.425</v>
      </c>
      <c r="AD118" s="525">
        <f t="shared" si="7"/>
        <v>0.27622377622377625</v>
      </c>
      <c r="AE118" s="371"/>
      <c r="AF118" s="371"/>
      <c r="AG118" s="371"/>
      <c r="AH118" s="371" t="s">
        <v>30</v>
      </c>
      <c r="AI118" s="371"/>
      <c r="AJ118" s="371"/>
      <c r="AK118" s="371"/>
      <c r="AL118" s="371" t="s">
        <v>30</v>
      </c>
      <c r="AM118" s="371"/>
      <c r="AN118" s="502"/>
    </row>
    <row r="119" spans="1:40" x14ac:dyDescent="0.25">
      <c r="A119" s="372"/>
      <c r="B119" s="371" t="s">
        <v>404</v>
      </c>
      <c r="C119" s="371" t="s">
        <v>4</v>
      </c>
      <c r="D119" s="371">
        <v>601</v>
      </c>
      <c r="E119" s="371">
        <v>800</v>
      </c>
      <c r="F119" s="371" t="s">
        <v>532</v>
      </c>
      <c r="G119" s="230" t="s">
        <v>331</v>
      </c>
      <c r="H119" s="371" t="s">
        <v>538</v>
      </c>
      <c r="I119" s="371" t="s">
        <v>255</v>
      </c>
      <c r="J119" s="371" t="s">
        <v>269</v>
      </c>
      <c r="K119" s="371" t="s">
        <v>30</v>
      </c>
      <c r="L119" s="371" t="s">
        <v>30</v>
      </c>
      <c r="M119" s="371" t="s">
        <v>30</v>
      </c>
      <c r="N119" s="371" t="s">
        <v>8</v>
      </c>
      <c r="O119" s="371" t="s">
        <v>9</v>
      </c>
      <c r="P119" s="371" t="s">
        <v>30</v>
      </c>
      <c r="Q119" s="371" t="s">
        <v>30</v>
      </c>
      <c r="R119" s="371" t="s">
        <v>30</v>
      </c>
      <c r="S119" s="371"/>
      <c r="T119" s="371">
        <v>99</v>
      </c>
      <c r="U119" s="371" t="s">
        <v>30</v>
      </c>
      <c r="V119" s="371"/>
      <c r="W119" s="371" t="s">
        <v>30</v>
      </c>
      <c r="X119" s="371"/>
      <c r="Y119" s="373">
        <f t="shared" si="4"/>
        <v>345.11000000000007</v>
      </c>
      <c r="Z119" s="381">
        <v>414.41</v>
      </c>
      <c r="AA119" s="371">
        <v>127.19</v>
      </c>
      <c r="AB119" s="525">
        <f t="shared" si="5"/>
        <v>0.30691826934678212</v>
      </c>
      <c r="AC119" s="512">
        <f t="shared" si="6"/>
        <v>114.471</v>
      </c>
      <c r="AD119" s="525">
        <f t="shared" si="7"/>
        <v>0.27622644241210392</v>
      </c>
      <c r="AE119" s="371"/>
      <c r="AF119" s="371"/>
      <c r="AG119" s="371" t="s">
        <v>30</v>
      </c>
      <c r="AH119" s="371"/>
      <c r="AI119" s="371"/>
      <c r="AJ119" s="371"/>
      <c r="AK119" s="371"/>
      <c r="AL119" s="371" t="s">
        <v>30</v>
      </c>
      <c r="AM119" s="371"/>
      <c r="AN119" s="502"/>
    </row>
    <row r="120" spans="1:40" x14ac:dyDescent="0.25">
      <c r="A120" s="372"/>
      <c r="B120" s="371" t="s">
        <v>404</v>
      </c>
      <c r="C120" s="371" t="s">
        <v>4</v>
      </c>
      <c r="D120" s="371">
        <v>801</v>
      </c>
      <c r="E120" s="371">
        <v>1500</v>
      </c>
      <c r="F120" s="371" t="s">
        <v>539</v>
      </c>
      <c r="G120" s="334" t="s">
        <v>224</v>
      </c>
      <c r="H120" s="371" t="s">
        <v>540</v>
      </c>
      <c r="I120" s="371" t="s">
        <v>255</v>
      </c>
      <c r="J120" s="371" t="s">
        <v>26</v>
      </c>
      <c r="K120" s="371" t="s">
        <v>268</v>
      </c>
      <c r="L120" s="371" t="s">
        <v>269</v>
      </c>
      <c r="M120" s="371" t="s">
        <v>30</v>
      </c>
      <c r="N120" s="371" t="s">
        <v>246</v>
      </c>
      <c r="O120" s="371" t="s">
        <v>8</v>
      </c>
      <c r="P120" s="371" t="s">
        <v>9</v>
      </c>
      <c r="Q120" s="371" t="s">
        <v>30</v>
      </c>
      <c r="R120" s="371" t="s">
        <v>30</v>
      </c>
      <c r="S120" s="371"/>
      <c r="T120" s="371">
        <v>99</v>
      </c>
      <c r="U120" s="371" t="s">
        <v>30</v>
      </c>
      <c r="V120" s="371"/>
      <c r="W120" s="371" t="s">
        <v>30</v>
      </c>
      <c r="X120" s="371"/>
      <c r="Y120" s="373">
        <f t="shared" si="4"/>
        <v>296.60000000000002</v>
      </c>
      <c r="Z120" s="381">
        <v>296.60000000000002</v>
      </c>
      <c r="AA120" s="371">
        <v>87.26</v>
      </c>
      <c r="AB120" s="525">
        <f t="shared" si="5"/>
        <v>0.2942009440323668</v>
      </c>
      <c r="AC120" s="512">
        <f t="shared" si="6"/>
        <v>78.534000000000006</v>
      </c>
      <c r="AD120" s="525">
        <f t="shared" si="7"/>
        <v>0.26478084962913012</v>
      </c>
      <c r="AE120" s="371"/>
      <c r="AF120" s="371"/>
      <c r="AG120" s="371"/>
      <c r="AH120" s="371"/>
      <c r="AI120" s="371"/>
      <c r="AJ120" s="371"/>
      <c r="AK120" s="371" t="s">
        <v>30</v>
      </c>
      <c r="AL120" s="371"/>
      <c r="AM120" s="371"/>
      <c r="AN120" s="502"/>
    </row>
    <row r="121" spans="1:40" x14ac:dyDescent="0.25">
      <c r="A121" s="372"/>
      <c r="B121" s="371" t="s">
        <v>404</v>
      </c>
      <c r="C121" s="371" t="s">
        <v>4</v>
      </c>
      <c r="D121" s="371">
        <v>801</v>
      </c>
      <c r="E121" s="371">
        <v>1500</v>
      </c>
      <c r="F121" s="371" t="s">
        <v>539</v>
      </c>
      <c r="G121" s="335" t="s">
        <v>225</v>
      </c>
      <c r="H121" s="371" t="s">
        <v>541</v>
      </c>
      <c r="I121" s="371" t="s">
        <v>255</v>
      </c>
      <c r="J121" s="371" t="s">
        <v>268</v>
      </c>
      <c r="K121" s="371" t="s">
        <v>269</v>
      </c>
      <c r="L121" s="371" t="s">
        <v>30</v>
      </c>
      <c r="M121" s="371" t="s">
        <v>30</v>
      </c>
      <c r="N121" s="371" t="s">
        <v>8</v>
      </c>
      <c r="O121" s="371" t="s">
        <v>9</v>
      </c>
      <c r="P121" s="371" t="s">
        <v>30</v>
      </c>
      <c r="Q121" s="371" t="s">
        <v>30</v>
      </c>
      <c r="R121" s="371" t="s">
        <v>30</v>
      </c>
      <c r="S121" s="371"/>
      <c r="T121" s="371">
        <v>99</v>
      </c>
      <c r="U121" s="371" t="s">
        <v>30</v>
      </c>
      <c r="V121" s="371"/>
      <c r="W121" s="371" t="s">
        <v>30</v>
      </c>
      <c r="X121" s="371"/>
      <c r="Y121" s="373">
        <f t="shared" si="4"/>
        <v>301.46000000000004</v>
      </c>
      <c r="Z121" s="381">
        <v>370.76</v>
      </c>
      <c r="AA121" s="371">
        <v>116.22</v>
      </c>
      <c r="AB121" s="525">
        <f t="shared" si="5"/>
        <v>0.3134642356241234</v>
      </c>
      <c r="AC121" s="512">
        <f t="shared" si="6"/>
        <v>104.598</v>
      </c>
      <c r="AD121" s="525">
        <f t="shared" si="7"/>
        <v>0.2821178120617111</v>
      </c>
      <c r="AE121" s="371"/>
      <c r="AF121" s="371" t="s">
        <v>30</v>
      </c>
      <c r="AG121" s="371"/>
      <c r="AH121" s="371"/>
      <c r="AI121" s="371"/>
      <c r="AJ121" s="371"/>
      <c r="AK121" s="371"/>
      <c r="AL121" s="371" t="s">
        <v>30</v>
      </c>
      <c r="AM121" s="371"/>
      <c r="AN121" s="502"/>
    </row>
    <row r="122" spans="1:40" x14ac:dyDescent="0.25">
      <c r="A122" s="372"/>
      <c r="B122" s="371" t="s">
        <v>404</v>
      </c>
      <c r="C122" s="371" t="s">
        <v>4</v>
      </c>
      <c r="D122" s="371">
        <v>801</v>
      </c>
      <c r="E122" s="371">
        <v>1500</v>
      </c>
      <c r="F122" s="371" t="s">
        <v>539</v>
      </c>
      <c r="G122" s="231" t="s">
        <v>313</v>
      </c>
      <c r="H122" s="371" t="s">
        <v>543</v>
      </c>
      <c r="I122" s="371" t="s">
        <v>255</v>
      </c>
      <c r="J122" s="371" t="s">
        <v>268</v>
      </c>
      <c r="K122" s="371" t="s">
        <v>269</v>
      </c>
      <c r="L122" s="371" t="s">
        <v>267</v>
      </c>
      <c r="M122" s="371" t="s">
        <v>30</v>
      </c>
      <c r="N122" s="371" t="s">
        <v>8</v>
      </c>
      <c r="O122" s="371" t="s">
        <v>9</v>
      </c>
      <c r="P122" s="371" t="s">
        <v>30</v>
      </c>
      <c r="Q122" s="371" t="s">
        <v>30</v>
      </c>
      <c r="R122" s="371" t="s">
        <v>30</v>
      </c>
      <c r="S122" s="371"/>
      <c r="T122" s="371">
        <v>99</v>
      </c>
      <c r="U122" s="371" t="s">
        <v>30</v>
      </c>
      <c r="V122" s="371"/>
      <c r="W122" s="371" t="s">
        <v>30</v>
      </c>
      <c r="X122" s="371"/>
      <c r="Y122" s="373">
        <f t="shared" si="4"/>
        <v>394.14000000000004</v>
      </c>
      <c r="Z122" s="381">
        <v>463.44</v>
      </c>
      <c r="AA122" s="371">
        <v>145.18</v>
      </c>
      <c r="AB122" s="525">
        <f t="shared" si="5"/>
        <v>0.3132660107025721</v>
      </c>
      <c r="AC122" s="512">
        <f t="shared" si="6"/>
        <v>130.66200000000001</v>
      </c>
      <c r="AD122" s="525">
        <f t="shared" si="7"/>
        <v>0.2819394096323149</v>
      </c>
      <c r="AE122" s="371" t="s">
        <v>30</v>
      </c>
      <c r="AF122" s="371"/>
      <c r="AG122" s="371"/>
      <c r="AH122" s="371" t="s">
        <v>30</v>
      </c>
      <c r="AI122" s="371"/>
      <c r="AJ122" s="371"/>
      <c r="AK122" s="371"/>
      <c r="AL122" s="371" t="s">
        <v>30</v>
      </c>
      <c r="AM122" s="371"/>
      <c r="AN122" s="502"/>
    </row>
    <row r="123" spans="1:40" x14ac:dyDescent="0.25">
      <c r="A123" s="372"/>
      <c r="B123" s="371" t="s">
        <v>404</v>
      </c>
      <c r="C123" s="371" t="s">
        <v>4</v>
      </c>
      <c r="D123" s="371">
        <v>801</v>
      </c>
      <c r="E123" s="371">
        <v>1500</v>
      </c>
      <c r="F123" s="371" t="s">
        <v>539</v>
      </c>
      <c r="G123" s="274" t="s">
        <v>314</v>
      </c>
      <c r="H123" s="371" t="s">
        <v>544</v>
      </c>
      <c r="I123" s="371" t="s">
        <v>255</v>
      </c>
      <c r="J123" s="371" t="s">
        <v>267</v>
      </c>
      <c r="K123" s="371" t="s">
        <v>1224</v>
      </c>
      <c r="L123" s="371" t="s">
        <v>30</v>
      </c>
      <c r="M123" s="371" t="s">
        <v>30</v>
      </c>
      <c r="N123" s="371" t="s">
        <v>8</v>
      </c>
      <c r="O123" s="371" t="s">
        <v>9</v>
      </c>
      <c r="P123" s="371" t="s">
        <v>30</v>
      </c>
      <c r="Q123" s="371" t="s">
        <v>30</v>
      </c>
      <c r="R123" s="371" t="s">
        <v>30</v>
      </c>
      <c r="S123" s="371"/>
      <c r="T123" s="371">
        <v>99</v>
      </c>
      <c r="U123" s="371" t="s">
        <v>30</v>
      </c>
      <c r="V123" s="371"/>
      <c r="W123" s="371" t="s">
        <v>30</v>
      </c>
      <c r="X123" s="371"/>
      <c r="Y123" s="373">
        <f t="shared" si="4"/>
        <v>394.14000000000004</v>
      </c>
      <c r="Z123" s="381">
        <v>463.44</v>
      </c>
      <c r="AA123" s="371">
        <v>145.18</v>
      </c>
      <c r="AB123" s="525">
        <f t="shared" si="5"/>
        <v>0.3132660107025721</v>
      </c>
      <c r="AC123" s="512">
        <f t="shared" si="6"/>
        <v>130.66200000000001</v>
      </c>
      <c r="AD123" s="525">
        <f t="shared" si="7"/>
        <v>0.2819394096323149</v>
      </c>
      <c r="AE123" s="371"/>
      <c r="AF123" s="371"/>
      <c r="AG123" s="371"/>
      <c r="AH123" s="371" t="s">
        <v>30</v>
      </c>
      <c r="AI123" s="371"/>
      <c r="AJ123" s="371"/>
      <c r="AK123" s="371"/>
      <c r="AL123" s="371" t="s">
        <v>30</v>
      </c>
      <c r="AM123" s="371"/>
      <c r="AN123" s="502"/>
    </row>
    <row r="124" spans="1:40" x14ac:dyDescent="0.25">
      <c r="A124" s="372"/>
      <c r="B124" s="371" t="s">
        <v>404</v>
      </c>
      <c r="C124" s="371" t="s">
        <v>4</v>
      </c>
      <c r="D124" s="371">
        <v>801</v>
      </c>
      <c r="E124" s="371">
        <v>1500</v>
      </c>
      <c r="F124" s="371" t="s">
        <v>539</v>
      </c>
      <c r="G124" s="273" t="s">
        <v>315</v>
      </c>
      <c r="H124" s="371" t="s">
        <v>542</v>
      </c>
      <c r="I124" s="371" t="s">
        <v>255</v>
      </c>
      <c r="J124" s="371" t="s">
        <v>267</v>
      </c>
      <c r="K124" s="371" t="s">
        <v>311</v>
      </c>
      <c r="L124" s="371" t="s">
        <v>30</v>
      </c>
      <c r="M124" s="371" t="s">
        <v>30</v>
      </c>
      <c r="N124" s="371" t="s">
        <v>8</v>
      </c>
      <c r="O124" s="371" t="s">
        <v>9</v>
      </c>
      <c r="P124" s="371" t="s">
        <v>30</v>
      </c>
      <c r="Q124" s="371" t="s">
        <v>30</v>
      </c>
      <c r="R124" s="371" t="s">
        <v>30</v>
      </c>
      <c r="S124" s="371"/>
      <c r="T124" s="371">
        <v>99</v>
      </c>
      <c r="U124" s="371" t="s">
        <v>30</v>
      </c>
      <c r="V124" s="371"/>
      <c r="W124" s="371" t="s">
        <v>30</v>
      </c>
      <c r="X124" s="371"/>
      <c r="Y124" s="373">
        <f t="shared" si="4"/>
        <v>394.14000000000004</v>
      </c>
      <c r="Z124" s="381">
        <v>463.44</v>
      </c>
      <c r="AA124" s="371">
        <v>145.18</v>
      </c>
      <c r="AB124" s="525">
        <f t="shared" si="5"/>
        <v>0.3132660107025721</v>
      </c>
      <c r="AC124" s="512">
        <f t="shared" si="6"/>
        <v>130.66200000000001</v>
      </c>
      <c r="AD124" s="525">
        <f t="shared" si="7"/>
        <v>0.2819394096323149</v>
      </c>
      <c r="AE124" s="371"/>
      <c r="AF124" s="371"/>
      <c r="AG124" s="371"/>
      <c r="AH124" s="371" t="s">
        <v>30</v>
      </c>
      <c r="AI124" s="371"/>
      <c r="AJ124" s="371"/>
      <c r="AK124" s="371"/>
      <c r="AL124" s="371" t="s">
        <v>30</v>
      </c>
      <c r="AM124" s="371"/>
      <c r="AN124" s="502"/>
    </row>
    <row r="125" spans="1:40" x14ac:dyDescent="0.25">
      <c r="A125" s="372"/>
      <c r="B125" s="371" t="s">
        <v>404</v>
      </c>
      <c r="C125" s="371" t="s">
        <v>4</v>
      </c>
      <c r="D125" s="371">
        <v>801</v>
      </c>
      <c r="E125" s="371">
        <v>1500</v>
      </c>
      <c r="F125" s="371" t="s">
        <v>539</v>
      </c>
      <c r="G125" s="230" t="s">
        <v>331</v>
      </c>
      <c r="H125" s="371" t="s">
        <v>545</v>
      </c>
      <c r="I125" s="371" t="s">
        <v>255</v>
      </c>
      <c r="J125" s="371" t="s">
        <v>269</v>
      </c>
      <c r="K125" s="371" t="s">
        <v>30</v>
      </c>
      <c r="L125" s="371" t="s">
        <v>30</v>
      </c>
      <c r="M125" s="371" t="s">
        <v>30</v>
      </c>
      <c r="N125" s="371" t="s">
        <v>8</v>
      </c>
      <c r="O125" s="371" t="s">
        <v>9</v>
      </c>
      <c r="P125" s="371" t="s">
        <v>30</v>
      </c>
      <c r="Q125" s="371" t="s">
        <v>30</v>
      </c>
      <c r="R125" s="371" t="s">
        <v>30</v>
      </c>
      <c r="S125" s="371"/>
      <c r="T125" s="371">
        <v>99</v>
      </c>
      <c r="U125" s="371" t="s">
        <v>30</v>
      </c>
      <c r="V125" s="371"/>
      <c r="W125" s="371" t="s">
        <v>30</v>
      </c>
      <c r="X125" s="371"/>
      <c r="Y125" s="373">
        <f t="shared" si="4"/>
        <v>357.07000000000005</v>
      </c>
      <c r="Z125" s="381">
        <v>426.37</v>
      </c>
      <c r="AA125" s="371">
        <v>133.65</v>
      </c>
      <c r="AB125" s="525">
        <f t="shared" si="5"/>
        <v>0.31346014025377023</v>
      </c>
      <c r="AC125" s="512">
        <f t="shared" si="6"/>
        <v>120.28500000000001</v>
      </c>
      <c r="AD125" s="525">
        <f t="shared" si="7"/>
        <v>0.28211412622839321</v>
      </c>
      <c r="AE125" s="371"/>
      <c r="AF125" s="371"/>
      <c r="AG125" s="371" t="s">
        <v>30</v>
      </c>
      <c r="AH125" s="371"/>
      <c r="AI125" s="371"/>
      <c r="AJ125" s="371"/>
      <c r="AK125" s="371"/>
      <c r="AL125" s="371" t="s">
        <v>30</v>
      </c>
      <c r="AM125" s="371"/>
      <c r="AN125" s="502"/>
    </row>
    <row r="126" spans="1:40" x14ac:dyDescent="0.25">
      <c r="A126" s="372"/>
      <c r="B126" s="371" t="s">
        <v>404</v>
      </c>
      <c r="C126" s="371" t="s">
        <v>11</v>
      </c>
      <c r="D126" s="371">
        <v>1</v>
      </c>
      <c r="E126" s="371">
        <v>400</v>
      </c>
      <c r="F126" s="371" t="s">
        <v>546</v>
      </c>
      <c r="G126" s="334" t="s">
        <v>224</v>
      </c>
      <c r="H126" s="371" t="s">
        <v>547</v>
      </c>
      <c r="I126" s="371" t="s">
        <v>944</v>
      </c>
      <c r="J126" s="371" t="s">
        <v>26</v>
      </c>
      <c r="K126" s="371" t="s">
        <v>268</v>
      </c>
      <c r="L126" s="371" t="s">
        <v>269</v>
      </c>
      <c r="M126" s="371" t="s">
        <v>30</v>
      </c>
      <c r="N126" s="371" t="s">
        <v>246</v>
      </c>
      <c r="O126" s="371" t="s">
        <v>8</v>
      </c>
      <c r="P126" s="371" t="s">
        <v>30</v>
      </c>
      <c r="Q126" s="371" t="s">
        <v>30</v>
      </c>
      <c r="R126" s="371" t="s">
        <v>30</v>
      </c>
      <c r="S126" s="371"/>
      <c r="T126" s="371">
        <v>99</v>
      </c>
      <c r="U126" s="371" t="s">
        <v>30</v>
      </c>
      <c r="V126" s="371"/>
      <c r="W126" s="371" t="s">
        <v>30</v>
      </c>
      <c r="X126" s="371"/>
      <c r="Y126" s="373">
        <f t="shared" si="4"/>
        <v>233.77</v>
      </c>
      <c r="Z126" s="381">
        <v>233.77</v>
      </c>
      <c r="AA126" s="371"/>
      <c r="AB126" s="525"/>
      <c r="AC126" s="512"/>
      <c r="AD126" s="525"/>
      <c r="AE126" s="371"/>
      <c r="AF126" s="371"/>
      <c r="AG126" s="371"/>
      <c r="AH126" s="371"/>
      <c r="AI126" s="371"/>
      <c r="AJ126" s="371"/>
      <c r="AK126" s="371" t="s">
        <v>30</v>
      </c>
      <c r="AL126" s="371"/>
      <c r="AM126" s="371"/>
      <c r="AN126" s="502"/>
    </row>
    <row r="127" spans="1:40" x14ac:dyDescent="0.25">
      <c r="A127" s="372"/>
      <c r="B127" s="371" t="s">
        <v>404</v>
      </c>
      <c r="C127" s="371" t="s">
        <v>11</v>
      </c>
      <c r="D127" s="371">
        <v>1</v>
      </c>
      <c r="E127" s="371">
        <v>400</v>
      </c>
      <c r="F127" s="371" t="s">
        <v>546</v>
      </c>
      <c r="G127" s="335" t="s">
        <v>225</v>
      </c>
      <c r="H127" s="371" t="s">
        <v>548</v>
      </c>
      <c r="I127" s="371" t="s">
        <v>944</v>
      </c>
      <c r="J127" s="371" t="s">
        <v>268</v>
      </c>
      <c r="K127" s="371" t="s">
        <v>269</v>
      </c>
      <c r="L127" s="371" t="s">
        <v>30</v>
      </c>
      <c r="M127" s="371" t="s">
        <v>30</v>
      </c>
      <c r="N127" s="371" t="s">
        <v>8</v>
      </c>
      <c r="O127" s="371" t="s">
        <v>30</v>
      </c>
      <c r="P127" s="371" t="s">
        <v>30</v>
      </c>
      <c r="Q127" s="371" t="s">
        <v>30</v>
      </c>
      <c r="R127" s="371" t="s">
        <v>30</v>
      </c>
      <c r="S127" s="371"/>
      <c r="T127" s="371">
        <v>99</v>
      </c>
      <c r="U127" s="371" t="s">
        <v>30</v>
      </c>
      <c r="V127" s="371"/>
      <c r="W127" s="371" t="s">
        <v>30</v>
      </c>
      <c r="X127" s="371"/>
      <c r="Y127" s="373">
        <f t="shared" si="4"/>
        <v>222.92000000000004</v>
      </c>
      <c r="Z127" s="381">
        <v>292.22000000000003</v>
      </c>
      <c r="AA127" s="371"/>
      <c r="AB127" s="525"/>
      <c r="AC127" s="512"/>
      <c r="AD127" s="525"/>
      <c r="AE127" s="371"/>
      <c r="AF127" s="371" t="s">
        <v>30</v>
      </c>
      <c r="AG127" s="371"/>
      <c r="AH127" s="371"/>
      <c r="AI127" s="371"/>
      <c r="AJ127" s="371"/>
      <c r="AK127" s="371"/>
      <c r="AL127" s="371" t="s">
        <v>30</v>
      </c>
      <c r="AM127" s="371"/>
      <c r="AN127" s="502"/>
    </row>
    <row r="128" spans="1:40" x14ac:dyDescent="0.25">
      <c r="A128" s="372"/>
      <c r="B128" s="371" t="s">
        <v>404</v>
      </c>
      <c r="C128" s="371" t="s">
        <v>11</v>
      </c>
      <c r="D128" s="371">
        <v>1</v>
      </c>
      <c r="E128" s="371">
        <v>400</v>
      </c>
      <c r="F128" s="371" t="s">
        <v>546</v>
      </c>
      <c r="G128" s="231" t="s">
        <v>313</v>
      </c>
      <c r="H128" s="371" t="s">
        <v>550</v>
      </c>
      <c r="I128" s="371" t="s">
        <v>944</v>
      </c>
      <c r="J128" s="371" t="s">
        <v>268</v>
      </c>
      <c r="K128" s="371" t="s">
        <v>269</v>
      </c>
      <c r="L128" s="371" t="s">
        <v>267</v>
      </c>
      <c r="M128" s="371" t="s">
        <v>30</v>
      </c>
      <c r="N128" s="371" t="s">
        <v>8</v>
      </c>
      <c r="O128" s="371" t="s">
        <v>30</v>
      </c>
      <c r="P128" s="371" t="s">
        <v>30</v>
      </c>
      <c r="Q128" s="371" t="s">
        <v>30</v>
      </c>
      <c r="R128" s="371" t="s">
        <v>30</v>
      </c>
      <c r="S128" s="371"/>
      <c r="T128" s="371">
        <v>99</v>
      </c>
      <c r="U128" s="371" t="s">
        <v>30</v>
      </c>
      <c r="V128" s="371"/>
      <c r="W128" s="371" t="s">
        <v>30</v>
      </c>
      <c r="X128" s="371"/>
      <c r="Y128" s="373">
        <f t="shared" si="4"/>
        <v>295.97000000000003</v>
      </c>
      <c r="Z128" s="381">
        <v>365.27</v>
      </c>
      <c r="AA128" s="371"/>
      <c r="AB128" s="525"/>
      <c r="AC128" s="512"/>
      <c r="AD128" s="525"/>
      <c r="AE128" s="371" t="s">
        <v>30</v>
      </c>
      <c r="AF128" s="371"/>
      <c r="AG128" s="371"/>
      <c r="AH128" s="371" t="s">
        <v>30</v>
      </c>
      <c r="AI128" s="371"/>
      <c r="AJ128" s="371"/>
      <c r="AK128" s="371"/>
      <c r="AL128" s="371" t="s">
        <v>30</v>
      </c>
      <c r="AM128" s="371"/>
      <c r="AN128" s="502"/>
    </row>
    <row r="129" spans="1:40" x14ac:dyDescent="0.25">
      <c r="A129" s="372"/>
      <c r="B129" s="371" t="s">
        <v>404</v>
      </c>
      <c r="C129" s="371" t="s">
        <v>11</v>
      </c>
      <c r="D129" s="371">
        <v>1</v>
      </c>
      <c r="E129" s="371">
        <v>400</v>
      </c>
      <c r="F129" s="371" t="s">
        <v>546</v>
      </c>
      <c r="G129" s="274" t="s">
        <v>314</v>
      </c>
      <c r="H129" s="371" t="s">
        <v>551</v>
      </c>
      <c r="I129" s="371" t="s">
        <v>944</v>
      </c>
      <c r="J129" s="371" t="s">
        <v>267</v>
      </c>
      <c r="K129" s="371" t="s">
        <v>1224</v>
      </c>
      <c r="L129" s="371" t="s">
        <v>30</v>
      </c>
      <c r="M129" s="371" t="s">
        <v>30</v>
      </c>
      <c r="N129" s="371" t="s">
        <v>8</v>
      </c>
      <c r="O129" s="371" t="s">
        <v>30</v>
      </c>
      <c r="P129" s="371" t="s">
        <v>30</v>
      </c>
      <c r="Q129" s="371" t="s">
        <v>30</v>
      </c>
      <c r="R129" s="371" t="s">
        <v>30</v>
      </c>
      <c r="S129" s="371"/>
      <c r="T129" s="371">
        <v>99</v>
      </c>
      <c r="U129" s="371" t="s">
        <v>30</v>
      </c>
      <c r="V129" s="371"/>
      <c r="W129" s="371" t="s">
        <v>30</v>
      </c>
      <c r="X129" s="371"/>
      <c r="Y129" s="373">
        <f t="shared" si="4"/>
        <v>295.97000000000003</v>
      </c>
      <c r="Z129" s="381">
        <v>365.27</v>
      </c>
      <c r="AA129" s="371"/>
      <c r="AB129" s="525"/>
      <c r="AC129" s="512"/>
      <c r="AD129" s="525"/>
      <c r="AE129" s="371"/>
      <c r="AF129" s="371"/>
      <c r="AG129" s="371"/>
      <c r="AH129" s="371" t="s">
        <v>30</v>
      </c>
      <c r="AI129" s="371"/>
      <c r="AJ129" s="371"/>
      <c r="AK129" s="371"/>
      <c r="AL129" s="371" t="s">
        <v>30</v>
      </c>
      <c r="AM129" s="371"/>
      <c r="AN129" s="502"/>
    </row>
    <row r="130" spans="1:40" x14ac:dyDescent="0.25">
      <c r="A130" s="372"/>
      <c r="B130" s="371" t="s">
        <v>404</v>
      </c>
      <c r="C130" s="371" t="s">
        <v>11</v>
      </c>
      <c r="D130" s="371">
        <v>1</v>
      </c>
      <c r="E130" s="371">
        <v>400</v>
      </c>
      <c r="F130" s="371" t="s">
        <v>546</v>
      </c>
      <c r="G130" s="273" t="s">
        <v>315</v>
      </c>
      <c r="H130" s="371" t="s">
        <v>549</v>
      </c>
      <c r="I130" s="371" t="s">
        <v>944</v>
      </c>
      <c r="J130" s="371" t="s">
        <v>267</v>
      </c>
      <c r="K130" s="371" t="s">
        <v>311</v>
      </c>
      <c r="L130" s="371" t="s">
        <v>30</v>
      </c>
      <c r="M130" s="371" t="s">
        <v>30</v>
      </c>
      <c r="N130" s="371" t="s">
        <v>8</v>
      </c>
      <c r="O130" s="371" t="s">
        <v>30</v>
      </c>
      <c r="P130" s="371" t="s">
        <v>30</v>
      </c>
      <c r="Q130" s="371" t="s">
        <v>30</v>
      </c>
      <c r="R130" s="371" t="s">
        <v>30</v>
      </c>
      <c r="S130" s="371"/>
      <c r="T130" s="371">
        <v>99</v>
      </c>
      <c r="U130" s="371" t="s">
        <v>30</v>
      </c>
      <c r="V130" s="371"/>
      <c r="W130" s="371" t="s">
        <v>30</v>
      </c>
      <c r="X130" s="371"/>
      <c r="Y130" s="373">
        <f t="shared" si="4"/>
        <v>295.97000000000003</v>
      </c>
      <c r="Z130" s="381">
        <v>365.27</v>
      </c>
      <c r="AA130" s="371"/>
      <c r="AB130" s="525"/>
      <c r="AC130" s="512"/>
      <c r="AD130" s="525"/>
      <c r="AE130" s="371"/>
      <c r="AF130" s="371"/>
      <c r="AG130" s="371"/>
      <c r="AH130" s="371" t="s">
        <v>30</v>
      </c>
      <c r="AI130" s="371"/>
      <c r="AJ130" s="371"/>
      <c r="AK130" s="371"/>
      <c r="AL130" s="371" t="s">
        <v>30</v>
      </c>
      <c r="AM130" s="371"/>
      <c r="AN130" s="502"/>
    </row>
    <row r="131" spans="1:40" x14ac:dyDescent="0.25">
      <c r="A131" s="372"/>
      <c r="B131" s="371" t="s">
        <v>404</v>
      </c>
      <c r="C131" s="371" t="s">
        <v>11</v>
      </c>
      <c r="D131" s="371">
        <v>1</v>
      </c>
      <c r="E131" s="371">
        <v>400</v>
      </c>
      <c r="F131" s="371" t="s">
        <v>546</v>
      </c>
      <c r="G131" s="230" t="s">
        <v>331</v>
      </c>
      <c r="H131" s="371" t="s">
        <v>552</v>
      </c>
      <c r="I131" s="371" t="s">
        <v>944</v>
      </c>
      <c r="J131" s="371" t="s">
        <v>269</v>
      </c>
      <c r="K131" s="371" t="s">
        <v>30</v>
      </c>
      <c r="L131" s="371" t="s">
        <v>30</v>
      </c>
      <c r="M131" s="371" t="s">
        <v>30</v>
      </c>
      <c r="N131" s="371" t="s">
        <v>8</v>
      </c>
      <c r="O131" s="371" t="s">
        <v>30</v>
      </c>
      <c r="P131" s="371" t="s">
        <v>30</v>
      </c>
      <c r="Q131" s="371" t="s">
        <v>30</v>
      </c>
      <c r="R131" s="371" t="s">
        <v>30</v>
      </c>
      <c r="S131" s="371"/>
      <c r="T131" s="371">
        <v>99</v>
      </c>
      <c r="U131" s="371" t="s">
        <v>30</v>
      </c>
      <c r="V131" s="371"/>
      <c r="W131" s="371" t="s">
        <v>30</v>
      </c>
      <c r="X131" s="371"/>
      <c r="Y131" s="373">
        <f t="shared" si="4"/>
        <v>266.75000000000006</v>
      </c>
      <c r="Z131" s="381">
        <v>336.05</v>
      </c>
      <c r="AA131" s="371"/>
      <c r="AB131" s="525"/>
      <c r="AC131" s="512"/>
      <c r="AD131" s="525"/>
      <c r="AE131" s="371"/>
      <c r="AF131" s="371"/>
      <c r="AG131" s="371" t="s">
        <v>30</v>
      </c>
      <c r="AH131" s="371"/>
      <c r="AI131" s="371"/>
      <c r="AJ131" s="371"/>
      <c r="AK131" s="371"/>
      <c r="AL131" s="371" t="s">
        <v>30</v>
      </c>
      <c r="AM131" s="371"/>
      <c r="AN131" s="502"/>
    </row>
    <row r="132" spans="1:40" x14ac:dyDescent="0.25">
      <c r="A132" s="372"/>
      <c r="B132" s="371" t="s">
        <v>404</v>
      </c>
      <c r="C132" s="371" t="s">
        <v>11</v>
      </c>
      <c r="D132" s="371">
        <v>401</v>
      </c>
      <c r="E132" s="371">
        <v>600</v>
      </c>
      <c r="F132" s="371" t="s">
        <v>553</v>
      </c>
      <c r="G132" s="334" t="s">
        <v>224</v>
      </c>
      <c r="H132" s="371" t="s">
        <v>554</v>
      </c>
      <c r="I132" s="371" t="s">
        <v>945</v>
      </c>
      <c r="J132" s="371" t="s">
        <v>26</v>
      </c>
      <c r="K132" s="371" t="s">
        <v>268</v>
      </c>
      <c r="L132" s="371" t="s">
        <v>269</v>
      </c>
      <c r="M132" s="371" t="s">
        <v>30</v>
      </c>
      <c r="N132" s="371" t="s">
        <v>246</v>
      </c>
      <c r="O132" s="371" t="s">
        <v>8</v>
      </c>
      <c r="P132" s="371" t="s">
        <v>30</v>
      </c>
      <c r="Q132" s="371" t="s">
        <v>30</v>
      </c>
      <c r="R132" s="371" t="s">
        <v>30</v>
      </c>
      <c r="S132" s="371"/>
      <c r="T132" s="371">
        <v>99</v>
      </c>
      <c r="U132" s="371" t="s">
        <v>30</v>
      </c>
      <c r="V132" s="371"/>
      <c r="W132" s="371" t="s">
        <v>30</v>
      </c>
      <c r="X132" s="371"/>
      <c r="Y132" s="373">
        <f t="shared" si="4"/>
        <v>233.77</v>
      </c>
      <c r="Z132" s="381">
        <v>233.77</v>
      </c>
      <c r="AA132" s="371"/>
      <c r="AB132" s="525"/>
      <c r="AC132" s="512"/>
      <c r="AD132" s="525"/>
      <c r="AE132" s="371"/>
      <c r="AF132" s="371"/>
      <c r="AG132" s="371"/>
      <c r="AH132" s="371"/>
      <c r="AI132" s="371"/>
      <c r="AJ132" s="371"/>
      <c r="AK132" s="371" t="s">
        <v>30</v>
      </c>
      <c r="AL132" s="371"/>
      <c r="AM132" s="371"/>
      <c r="AN132" s="502"/>
    </row>
    <row r="133" spans="1:40" x14ac:dyDescent="0.25">
      <c r="A133" s="372"/>
      <c r="B133" s="371" t="s">
        <v>404</v>
      </c>
      <c r="C133" s="371" t="s">
        <v>11</v>
      </c>
      <c r="D133" s="371">
        <v>401</v>
      </c>
      <c r="E133" s="371">
        <v>600</v>
      </c>
      <c r="F133" s="371" t="s">
        <v>553</v>
      </c>
      <c r="G133" s="335" t="s">
        <v>225</v>
      </c>
      <c r="H133" s="371" t="s">
        <v>555</v>
      </c>
      <c r="I133" s="371" t="s">
        <v>945</v>
      </c>
      <c r="J133" s="371" t="s">
        <v>268</v>
      </c>
      <c r="K133" s="371" t="s">
        <v>269</v>
      </c>
      <c r="L133" s="371" t="s">
        <v>30</v>
      </c>
      <c r="M133" s="371" t="s">
        <v>30</v>
      </c>
      <c r="N133" s="371" t="s">
        <v>8</v>
      </c>
      <c r="O133" s="371" t="s">
        <v>30</v>
      </c>
      <c r="P133" s="371" t="s">
        <v>30</v>
      </c>
      <c r="Q133" s="371" t="s">
        <v>30</v>
      </c>
      <c r="R133" s="371" t="s">
        <v>30</v>
      </c>
      <c r="S133" s="371"/>
      <c r="T133" s="371">
        <v>99</v>
      </c>
      <c r="U133" s="371" t="s">
        <v>30</v>
      </c>
      <c r="V133" s="371"/>
      <c r="W133" s="371" t="s">
        <v>30</v>
      </c>
      <c r="X133" s="371"/>
      <c r="Y133" s="373">
        <f t="shared" si="4"/>
        <v>222.92000000000004</v>
      </c>
      <c r="Z133" s="381">
        <v>292.22000000000003</v>
      </c>
      <c r="AA133" s="371"/>
      <c r="AB133" s="525"/>
      <c r="AC133" s="512"/>
      <c r="AD133" s="525"/>
      <c r="AE133" s="371"/>
      <c r="AF133" s="371" t="s">
        <v>30</v>
      </c>
      <c r="AG133" s="371"/>
      <c r="AH133" s="371"/>
      <c r="AI133" s="371"/>
      <c r="AJ133" s="371"/>
      <c r="AK133" s="371"/>
      <c r="AL133" s="371" t="s">
        <v>30</v>
      </c>
      <c r="AM133" s="371"/>
      <c r="AN133" s="502"/>
    </row>
    <row r="134" spans="1:40" x14ac:dyDescent="0.25">
      <c r="A134" s="372"/>
      <c r="B134" s="371" t="s">
        <v>404</v>
      </c>
      <c r="C134" s="371" t="s">
        <v>11</v>
      </c>
      <c r="D134" s="371">
        <v>401</v>
      </c>
      <c r="E134" s="371">
        <v>600</v>
      </c>
      <c r="F134" s="371" t="s">
        <v>553</v>
      </c>
      <c r="G134" s="231" t="s">
        <v>313</v>
      </c>
      <c r="H134" s="371" t="s">
        <v>557</v>
      </c>
      <c r="I134" s="371" t="s">
        <v>945</v>
      </c>
      <c r="J134" s="371" t="s">
        <v>268</v>
      </c>
      <c r="K134" s="371" t="s">
        <v>269</v>
      </c>
      <c r="L134" s="371" t="s">
        <v>267</v>
      </c>
      <c r="M134" s="371" t="s">
        <v>30</v>
      </c>
      <c r="N134" s="371" t="s">
        <v>8</v>
      </c>
      <c r="O134" s="371" t="s">
        <v>30</v>
      </c>
      <c r="P134" s="371" t="s">
        <v>30</v>
      </c>
      <c r="Q134" s="371" t="s">
        <v>30</v>
      </c>
      <c r="R134" s="371" t="s">
        <v>30</v>
      </c>
      <c r="S134" s="371"/>
      <c r="T134" s="371">
        <v>99</v>
      </c>
      <c r="U134" s="371" t="s">
        <v>30</v>
      </c>
      <c r="V134" s="371"/>
      <c r="W134" s="371" t="s">
        <v>30</v>
      </c>
      <c r="X134" s="371"/>
      <c r="Y134" s="373">
        <f t="shared" ref="Y134:Y197" si="8">$Z134-IF($AE134="X",rngO_BP_cost,0)-IF($AF134="X",rngO_BL_cost,0)-IF($AG134="X",rngO_WL_cost,0)-IF($AH134="X",rngO_M_cost,0)-IF($AI134="X",rngO_MM_cost,0)-IF($AJ134="X",rngO_DM_cost,0)-IF($AK134="X",rngO_LE_cost,0)-IF($AL134="X",rngO_FE_cost,0)-IF($AM134="X",rngO_SC_cost,0)</f>
        <v>295.97000000000003</v>
      </c>
      <c r="Z134" s="381">
        <v>365.27</v>
      </c>
      <c r="AA134" s="371"/>
      <c r="AB134" s="525"/>
      <c r="AC134" s="512"/>
      <c r="AD134" s="525"/>
      <c r="AE134" s="371" t="s">
        <v>30</v>
      </c>
      <c r="AF134" s="371"/>
      <c r="AG134" s="371"/>
      <c r="AH134" s="371" t="s">
        <v>30</v>
      </c>
      <c r="AI134" s="371"/>
      <c r="AJ134" s="371"/>
      <c r="AK134" s="371"/>
      <c r="AL134" s="371" t="s">
        <v>30</v>
      </c>
      <c r="AM134" s="371"/>
      <c r="AN134" s="502"/>
    </row>
    <row r="135" spans="1:40" x14ac:dyDescent="0.25">
      <c r="A135" s="372"/>
      <c r="B135" s="371" t="s">
        <v>404</v>
      </c>
      <c r="C135" s="371" t="s">
        <v>11</v>
      </c>
      <c r="D135" s="371">
        <v>401</v>
      </c>
      <c r="E135" s="371">
        <v>600</v>
      </c>
      <c r="F135" s="371" t="s">
        <v>553</v>
      </c>
      <c r="G135" s="274" t="s">
        <v>314</v>
      </c>
      <c r="H135" s="371" t="s">
        <v>558</v>
      </c>
      <c r="I135" s="371" t="s">
        <v>945</v>
      </c>
      <c r="J135" s="371" t="s">
        <v>267</v>
      </c>
      <c r="K135" s="371" t="s">
        <v>1224</v>
      </c>
      <c r="L135" s="371" t="s">
        <v>30</v>
      </c>
      <c r="M135" s="371" t="s">
        <v>30</v>
      </c>
      <c r="N135" s="371" t="s">
        <v>8</v>
      </c>
      <c r="O135" s="371" t="s">
        <v>30</v>
      </c>
      <c r="P135" s="371" t="s">
        <v>30</v>
      </c>
      <c r="Q135" s="371" t="s">
        <v>30</v>
      </c>
      <c r="R135" s="371" t="s">
        <v>30</v>
      </c>
      <c r="S135" s="371"/>
      <c r="T135" s="371">
        <v>99</v>
      </c>
      <c r="U135" s="371" t="s">
        <v>30</v>
      </c>
      <c r="V135" s="371"/>
      <c r="W135" s="371" t="s">
        <v>30</v>
      </c>
      <c r="X135" s="371"/>
      <c r="Y135" s="373">
        <f t="shared" si="8"/>
        <v>295.97000000000003</v>
      </c>
      <c r="Z135" s="381">
        <v>365.27</v>
      </c>
      <c r="AA135" s="371"/>
      <c r="AB135" s="525"/>
      <c r="AC135" s="512"/>
      <c r="AD135" s="525"/>
      <c r="AE135" s="371"/>
      <c r="AF135" s="371"/>
      <c r="AG135" s="371"/>
      <c r="AH135" s="371" t="s">
        <v>30</v>
      </c>
      <c r="AI135" s="371"/>
      <c r="AJ135" s="371"/>
      <c r="AK135" s="371"/>
      <c r="AL135" s="371" t="s">
        <v>30</v>
      </c>
      <c r="AM135" s="371"/>
      <c r="AN135" s="502"/>
    </row>
    <row r="136" spans="1:40" x14ac:dyDescent="0.25">
      <c r="A136" s="372"/>
      <c r="B136" s="371" t="s">
        <v>404</v>
      </c>
      <c r="C136" s="371" t="s">
        <v>11</v>
      </c>
      <c r="D136" s="371">
        <v>401</v>
      </c>
      <c r="E136" s="371">
        <v>600</v>
      </c>
      <c r="F136" s="371" t="s">
        <v>553</v>
      </c>
      <c r="G136" s="273" t="s">
        <v>315</v>
      </c>
      <c r="H136" s="371" t="s">
        <v>556</v>
      </c>
      <c r="I136" s="371" t="s">
        <v>945</v>
      </c>
      <c r="J136" s="371" t="s">
        <v>267</v>
      </c>
      <c r="K136" s="371" t="s">
        <v>311</v>
      </c>
      <c r="L136" s="371" t="s">
        <v>30</v>
      </c>
      <c r="M136" s="371" t="s">
        <v>30</v>
      </c>
      <c r="N136" s="371" t="s">
        <v>8</v>
      </c>
      <c r="O136" s="371" t="s">
        <v>30</v>
      </c>
      <c r="P136" s="371" t="s">
        <v>30</v>
      </c>
      <c r="Q136" s="371" t="s">
        <v>30</v>
      </c>
      <c r="R136" s="371" t="s">
        <v>30</v>
      </c>
      <c r="S136" s="371"/>
      <c r="T136" s="371">
        <v>99</v>
      </c>
      <c r="U136" s="371" t="s">
        <v>30</v>
      </c>
      <c r="V136" s="371"/>
      <c r="W136" s="371" t="s">
        <v>30</v>
      </c>
      <c r="X136" s="371"/>
      <c r="Y136" s="373">
        <f t="shared" si="8"/>
        <v>295.97000000000003</v>
      </c>
      <c r="Z136" s="381">
        <v>365.27</v>
      </c>
      <c r="AA136" s="371"/>
      <c r="AB136" s="525"/>
      <c r="AC136" s="512"/>
      <c r="AD136" s="525"/>
      <c r="AE136" s="371"/>
      <c r="AF136" s="371"/>
      <c r="AG136" s="371"/>
      <c r="AH136" s="371" t="s">
        <v>30</v>
      </c>
      <c r="AI136" s="371"/>
      <c r="AJ136" s="371"/>
      <c r="AK136" s="371"/>
      <c r="AL136" s="371" t="s">
        <v>30</v>
      </c>
      <c r="AM136" s="371"/>
      <c r="AN136" s="502"/>
    </row>
    <row r="137" spans="1:40" x14ac:dyDescent="0.25">
      <c r="A137" s="372"/>
      <c r="B137" s="371" t="s">
        <v>404</v>
      </c>
      <c r="C137" s="371" t="s">
        <v>11</v>
      </c>
      <c r="D137" s="371">
        <v>401</v>
      </c>
      <c r="E137" s="371">
        <v>600</v>
      </c>
      <c r="F137" s="371" t="s">
        <v>553</v>
      </c>
      <c r="G137" s="230" t="s">
        <v>331</v>
      </c>
      <c r="H137" s="371" t="s">
        <v>559</v>
      </c>
      <c r="I137" s="371" t="s">
        <v>945</v>
      </c>
      <c r="J137" s="371" t="s">
        <v>269</v>
      </c>
      <c r="K137" s="371" t="s">
        <v>30</v>
      </c>
      <c r="L137" s="371" t="s">
        <v>30</v>
      </c>
      <c r="M137" s="371" t="s">
        <v>30</v>
      </c>
      <c r="N137" s="371" t="s">
        <v>8</v>
      </c>
      <c r="O137" s="371" t="s">
        <v>30</v>
      </c>
      <c r="P137" s="371" t="s">
        <v>30</v>
      </c>
      <c r="Q137" s="371" t="s">
        <v>30</v>
      </c>
      <c r="R137" s="371" t="s">
        <v>30</v>
      </c>
      <c r="S137" s="371"/>
      <c r="T137" s="371">
        <v>99</v>
      </c>
      <c r="U137" s="371" t="s">
        <v>30</v>
      </c>
      <c r="V137" s="371"/>
      <c r="W137" s="371" t="s">
        <v>30</v>
      </c>
      <c r="X137" s="371"/>
      <c r="Y137" s="373">
        <f t="shared" si="8"/>
        <v>266.75000000000006</v>
      </c>
      <c r="Z137" s="381">
        <v>336.05</v>
      </c>
      <c r="AA137" s="371"/>
      <c r="AB137" s="525"/>
      <c r="AC137" s="512"/>
      <c r="AD137" s="525"/>
      <c r="AE137" s="371"/>
      <c r="AF137" s="371"/>
      <c r="AG137" s="371" t="s">
        <v>30</v>
      </c>
      <c r="AH137" s="371"/>
      <c r="AI137" s="371"/>
      <c r="AJ137" s="371"/>
      <c r="AK137" s="371"/>
      <c r="AL137" s="371" t="s">
        <v>30</v>
      </c>
      <c r="AM137" s="371"/>
      <c r="AN137" s="502"/>
    </row>
    <row r="138" spans="1:40" x14ac:dyDescent="0.25">
      <c r="A138" s="372"/>
      <c r="B138" s="371" t="s">
        <v>404</v>
      </c>
      <c r="C138" s="371" t="s">
        <v>11</v>
      </c>
      <c r="D138" s="371">
        <v>601</v>
      </c>
      <c r="E138" s="371">
        <v>800</v>
      </c>
      <c r="F138" s="371" t="s">
        <v>560</v>
      </c>
      <c r="G138" s="334" t="s">
        <v>224</v>
      </c>
      <c r="H138" s="371" t="s">
        <v>561</v>
      </c>
      <c r="I138" s="371" t="s">
        <v>946</v>
      </c>
      <c r="J138" s="371" t="s">
        <v>26</v>
      </c>
      <c r="K138" s="371" t="s">
        <v>268</v>
      </c>
      <c r="L138" s="371" t="s">
        <v>269</v>
      </c>
      <c r="M138" s="371" t="s">
        <v>30</v>
      </c>
      <c r="N138" s="371" t="s">
        <v>246</v>
      </c>
      <c r="O138" s="371" t="s">
        <v>8</v>
      </c>
      <c r="P138" s="371" t="s">
        <v>30</v>
      </c>
      <c r="Q138" s="371" t="s">
        <v>30</v>
      </c>
      <c r="R138" s="371" t="s">
        <v>30</v>
      </c>
      <c r="S138" s="371"/>
      <c r="T138" s="371">
        <v>99</v>
      </c>
      <c r="U138" s="371" t="s">
        <v>30</v>
      </c>
      <c r="V138" s="371"/>
      <c r="W138" s="371" t="s">
        <v>30</v>
      </c>
      <c r="X138" s="371"/>
      <c r="Y138" s="373">
        <f t="shared" si="8"/>
        <v>233.77</v>
      </c>
      <c r="Z138" s="381">
        <v>233.77</v>
      </c>
      <c r="AA138" s="371"/>
      <c r="AB138" s="525"/>
      <c r="AC138" s="512"/>
      <c r="AD138" s="525"/>
      <c r="AE138" s="371"/>
      <c r="AF138" s="371"/>
      <c r="AG138" s="371"/>
      <c r="AH138" s="371"/>
      <c r="AI138" s="371"/>
      <c r="AJ138" s="371"/>
      <c r="AK138" s="371" t="s">
        <v>30</v>
      </c>
      <c r="AL138" s="371"/>
      <c r="AM138" s="371"/>
      <c r="AN138" s="502"/>
    </row>
    <row r="139" spans="1:40" x14ac:dyDescent="0.25">
      <c r="A139" s="372"/>
      <c r="B139" s="371" t="s">
        <v>404</v>
      </c>
      <c r="C139" s="371" t="s">
        <v>11</v>
      </c>
      <c r="D139" s="371">
        <v>601</v>
      </c>
      <c r="E139" s="371">
        <v>800</v>
      </c>
      <c r="F139" s="371" t="s">
        <v>560</v>
      </c>
      <c r="G139" s="335" t="s">
        <v>225</v>
      </c>
      <c r="H139" s="371" t="s">
        <v>562</v>
      </c>
      <c r="I139" s="371" t="s">
        <v>946</v>
      </c>
      <c r="J139" s="371" t="s">
        <v>268</v>
      </c>
      <c r="K139" s="371" t="s">
        <v>269</v>
      </c>
      <c r="L139" s="371" t="s">
        <v>30</v>
      </c>
      <c r="M139" s="371" t="s">
        <v>30</v>
      </c>
      <c r="N139" s="371" t="s">
        <v>8</v>
      </c>
      <c r="O139" s="371" t="s">
        <v>30</v>
      </c>
      <c r="P139" s="371" t="s">
        <v>30</v>
      </c>
      <c r="Q139" s="371" t="s">
        <v>30</v>
      </c>
      <c r="R139" s="371" t="s">
        <v>30</v>
      </c>
      <c r="S139" s="371"/>
      <c r="T139" s="371">
        <v>99</v>
      </c>
      <c r="U139" s="371" t="s">
        <v>30</v>
      </c>
      <c r="V139" s="371"/>
      <c r="W139" s="371" t="s">
        <v>30</v>
      </c>
      <c r="X139" s="371"/>
      <c r="Y139" s="373">
        <f t="shared" si="8"/>
        <v>222.92000000000004</v>
      </c>
      <c r="Z139" s="381">
        <v>292.22000000000003</v>
      </c>
      <c r="AA139" s="371"/>
      <c r="AB139" s="525"/>
      <c r="AC139" s="512"/>
      <c r="AD139" s="525"/>
      <c r="AE139" s="371"/>
      <c r="AF139" s="371" t="s">
        <v>30</v>
      </c>
      <c r="AG139" s="371"/>
      <c r="AH139" s="371"/>
      <c r="AI139" s="371"/>
      <c r="AJ139" s="371"/>
      <c r="AK139" s="371"/>
      <c r="AL139" s="371" t="s">
        <v>30</v>
      </c>
      <c r="AM139" s="371"/>
      <c r="AN139" s="502"/>
    </row>
    <row r="140" spans="1:40" x14ac:dyDescent="0.25">
      <c r="A140" s="372"/>
      <c r="B140" s="371" t="s">
        <v>404</v>
      </c>
      <c r="C140" s="371" t="s">
        <v>11</v>
      </c>
      <c r="D140" s="371">
        <v>601</v>
      </c>
      <c r="E140" s="371">
        <v>800</v>
      </c>
      <c r="F140" s="371" t="s">
        <v>560</v>
      </c>
      <c r="G140" s="231" t="s">
        <v>313</v>
      </c>
      <c r="H140" s="371" t="s">
        <v>564</v>
      </c>
      <c r="I140" s="371" t="s">
        <v>946</v>
      </c>
      <c r="J140" s="371" t="s">
        <v>268</v>
      </c>
      <c r="K140" s="371" t="s">
        <v>269</v>
      </c>
      <c r="L140" s="371" t="s">
        <v>267</v>
      </c>
      <c r="M140" s="371" t="s">
        <v>30</v>
      </c>
      <c r="N140" s="371" t="s">
        <v>8</v>
      </c>
      <c r="O140" s="371" t="s">
        <v>30</v>
      </c>
      <c r="P140" s="371" t="s">
        <v>30</v>
      </c>
      <c r="Q140" s="371" t="s">
        <v>30</v>
      </c>
      <c r="R140" s="371" t="s">
        <v>30</v>
      </c>
      <c r="S140" s="371"/>
      <c r="T140" s="371">
        <v>99</v>
      </c>
      <c r="U140" s="371" t="s">
        <v>30</v>
      </c>
      <c r="V140" s="371"/>
      <c r="W140" s="371" t="s">
        <v>30</v>
      </c>
      <c r="X140" s="371"/>
      <c r="Y140" s="373">
        <f t="shared" si="8"/>
        <v>295.97000000000003</v>
      </c>
      <c r="Z140" s="381">
        <v>365.27</v>
      </c>
      <c r="AA140" s="371"/>
      <c r="AB140" s="525"/>
      <c r="AC140" s="512"/>
      <c r="AD140" s="525"/>
      <c r="AE140" s="371" t="s">
        <v>30</v>
      </c>
      <c r="AF140" s="371"/>
      <c r="AG140" s="371"/>
      <c r="AH140" s="371" t="s">
        <v>30</v>
      </c>
      <c r="AI140" s="371"/>
      <c r="AJ140" s="371"/>
      <c r="AK140" s="371"/>
      <c r="AL140" s="371" t="s">
        <v>30</v>
      </c>
      <c r="AM140" s="371"/>
      <c r="AN140" s="502"/>
    </row>
    <row r="141" spans="1:40" x14ac:dyDescent="0.25">
      <c r="A141" s="372"/>
      <c r="B141" s="371" t="s">
        <v>404</v>
      </c>
      <c r="C141" s="371" t="s">
        <v>11</v>
      </c>
      <c r="D141" s="371">
        <v>601</v>
      </c>
      <c r="E141" s="371">
        <v>800</v>
      </c>
      <c r="F141" s="371" t="s">
        <v>560</v>
      </c>
      <c r="G141" s="274" t="s">
        <v>314</v>
      </c>
      <c r="H141" s="371" t="s">
        <v>565</v>
      </c>
      <c r="I141" s="371" t="s">
        <v>946</v>
      </c>
      <c r="J141" s="371" t="s">
        <v>267</v>
      </c>
      <c r="K141" s="371" t="s">
        <v>1224</v>
      </c>
      <c r="L141" s="371" t="s">
        <v>30</v>
      </c>
      <c r="M141" s="371" t="s">
        <v>30</v>
      </c>
      <c r="N141" s="371" t="s">
        <v>8</v>
      </c>
      <c r="O141" s="371" t="s">
        <v>30</v>
      </c>
      <c r="P141" s="371" t="s">
        <v>30</v>
      </c>
      <c r="Q141" s="371" t="s">
        <v>30</v>
      </c>
      <c r="R141" s="371" t="s">
        <v>30</v>
      </c>
      <c r="S141" s="371"/>
      <c r="T141" s="371">
        <v>99</v>
      </c>
      <c r="U141" s="371" t="s">
        <v>30</v>
      </c>
      <c r="V141" s="371"/>
      <c r="W141" s="371" t="s">
        <v>30</v>
      </c>
      <c r="X141" s="371"/>
      <c r="Y141" s="373">
        <f t="shared" si="8"/>
        <v>295.97000000000003</v>
      </c>
      <c r="Z141" s="381">
        <v>365.27</v>
      </c>
      <c r="AA141" s="371"/>
      <c r="AB141" s="525"/>
      <c r="AC141" s="512"/>
      <c r="AD141" s="525"/>
      <c r="AE141" s="371"/>
      <c r="AF141" s="371"/>
      <c r="AG141" s="371"/>
      <c r="AH141" s="371" t="s">
        <v>30</v>
      </c>
      <c r="AI141" s="371"/>
      <c r="AJ141" s="371"/>
      <c r="AK141" s="371"/>
      <c r="AL141" s="371" t="s">
        <v>30</v>
      </c>
      <c r="AM141" s="371"/>
      <c r="AN141" s="502"/>
    </row>
    <row r="142" spans="1:40" x14ac:dyDescent="0.25">
      <c r="A142" s="372"/>
      <c r="B142" s="371" t="s">
        <v>404</v>
      </c>
      <c r="C142" s="371" t="s">
        <v>11</v>
      </c>
      <c r="D142" s="371">
        <v>601</v>
      </c>
      <c r="E142" s="371">
        <v>800</v>
      </c>
      <c r="F142" s="371" t="s">
        <v>560</v>
      </c>
      <c r="G142" s="273" t="s">
        <v>315</v>
      </c>
      <c r="H142" s="371" t="s">
        <v>563</v>
      </c>
      <c r="I142" s="371" t="s">
        <v>946</v>
      </c>
      <c r="J142" s="371" t="s">
        <v>267</v>
      </c>
      <c r="K142" s="371" t="s">
        <v>311</v>
      </c>
      <c r="L142" s="371" t="s">
        <v>30</v>
      </c>
      <c r="M142" s="371" t="s">
        <v>30</v>
      </c>
      <c r="N142" s="371" t="s">
        <v>8</v>
      </c>
      <c r="O142" s="371" t="s">
        <v>30</v>
      </c>
      <c r="P142" s="371" t="s">
        <v>30</v>
      </c>
      <c r="Q142" s="371" t="s">
        <v>30</v>
      </c>
      <c r="R142" s="371" t="s">
        <v>30</v>
      </c>
      <c r="S142" s="371"/>
      <c r="T142" s="371">
        <v>99</v>
      </c>
      <c r="U142" s="371" t="s">
        <v>30</v>
      </c>
      <c r="V142" s="371"/>
      <c r="W142" s="371" t="s">
        <v>30</v>
      </c>
      <c r="X142" s="371"/>
      <c r="Y142" s="373">
        <f t="shared" si="8"/>
        <v>295.97000000000003</v>
      </c>
      <c r="Z142" s="381">
        <v>365.27</v>
      </c>
      <c r="AA142" s="371"/>
      <c r="AB142" s="525"/>
      <c r="AC142" s="512"/>
      <c r="AD142" s="525"/>
      <c r="AE142" s="371"/>
      <c r="AF142" s="371"/>
      <c r="AG142" s="371"/>
      <c r="AH142" s="371" t="s">
        <v>30</v>
      </c>
      <c r="AI142" s="371"/>
      <c r="AJ142" s="371"/>
      <c r="AK142" s="371"/>
      <c r="AL142" s="371" t="s">
        <v>30</v>
      </c>
      <c r="AM142" s="371"/>
      <c r="AN142" s="502"/>
    </row>
    <row r="143" spans="1:40" x14ac:dyDescent="0.25">
      <c r="A143" s="372"/>
      <c r="B143" s="371" t="s">
        <v>404</v>
      </c>
      <c r="C143" s="371" t="s">
        <v>11</v>
      </c>
      <c r="D143" s="371">
        <v>601</v>
      </c>
      <c r="E143" s="371">
        <v>800</v>
      </c>
      <c r="F143" s="371" t="s">
        <v>560</v>
      </c>
      <c r="G143" s="230" t="s">
        <v>331</v>
      </c>
      <c r="H143" s="371" t="s">
        <v>566</v>
      </c>
      <c r="I143" s="371" t="s">
        <v>946</v>
      </c>
      <c r="J143" s="371" t="s">
        <v>269</v>
      </c>
      <c r="K143" s="371" t="s">
        <v>30</v>
      </c>
      <c r="L143" s="371" t="s">
        <v>30</v>
      </c>
      <c r="M143" s="371" t="s">
        <v>30</v>
      </c>
      <c r="N143" s="371" t="s">
        <v>8</v>
      </c>
      <c r="O143" s="371" t="s">
        <v>30</v>
      </c>
      <c r="P143" s="371" t="s">
        <v>30</v>
      </c>
      <c r="Q143" s="371" t="s">
        <v>30</v>
      </c>
      <c r="R143" s="371" t="s">
        <v>30</v>
      </c>
      <c r="S143" s="371"/>
      <c r="T143" s="371">
        <v>99</v>
      </c>
      <c r="U143" s="371" t="s">
        <v>30</v>
      </c>
      <c r="V143" s="371"/>
      <c r="W143" s="371" t="s">
        <v>30</v>
      </c>
      <c r="X143" s="371"/>
      <c r="Y143" s="373">
        <f t="shared" si="8"/>
        <v>266.75000000000006</v>
      </c>
      <c r="Z143" s="381">
        <v>336.05</v>
      </c>
      <c r="AA143" s="371"/>
      <c r="AB143" s="525"/>
      <c r="AC143" s="512"/>
      <c r="AD143" s="525"/>
      <c r="AE143" s="371"/>
      <c r="AF143" s="371"/>
      <c r="AG143" s="371" t="s">
        <v>30</v>
      </c>
      <c r="AH143" s="371"/>
      <c r="AI143" s="371"/>
      <c r="AJ143" s="371"/>
      <c r="AK143" s="371"/>
      <c r="AL143" s="371" t="s">
        <v>30</v>
      </c>
      <c r="AM143" s="371"/>
      <c r="AN143" s="502"/>
    </row>
    <row r="144" spans="1:40" x14ac:dyDescent="0.25">
      <c r="A144" s="372"/>
      <c r="B144" s="371" t="s">
        <v>404</v>
      </c>
      <c r="C144" s="371" t="s">
        <v>11</v>
      </c>
      <c r="D144" s="371">
        <v>801</v>
      </c>
      <c r="E144" s="371">
        <v>1500</v>
      </c>
      <c r="F144" s="371" t="s">
        <v>567</v>
      </c>
      <c r="G144" s="334" t="s">
        <v>224</v>
      </c>
      <c r="H144" s="371" t="s">
        <v>568</v>
      </c>
      <c r="I144" s="371" t="s">
        <v>947</v>
      </c>
      <c r="J144" s="371" t="s">
        <v>26</v>
      </c>
      <c r="K144" s="371" t="s">
        <v>268</v>
      </c>
      <c r="L144" s="371" t="s">
        <v>269</v>
      </c>
      <c r="M144" s="371" t="s">
        <v>30</v>
      </c>
      <c r="N144" s="371" t="s">
        <v>246</v>
      </c>
      <c r="O144" s="371" t="s">
        <v>8</v>
      </c>
      <c r="P144" s="371" t="s">
        <v>30</v>
      </c>
      <c r="Q144" s="371" t="s">
        <v>30</v>
      </c>
      <c r="R144" s="371" t="s">
        <v>30</v>
      </c>
      <c r="S144" s="371"/>
      <c r="T144" s="371">
        <v>99</v>
      </c>
      <c r="U144" s="371" t="s">
        <v>30</v>
      </c>
      <c r="V144" s="371"/>
      <c r="W144" s="371" t="s">
        <v>30</v>
      </c>
      <c r="X144" s="371"/>
      <c r="Y144" s="373">
        <f t="shared" si="8"/>
        <v>233.77</v>
      </c>
      <c r="Z144" s="381">
        <v>233.77</v>
      </c>
      <c r="AA144" s="371"/>
      <c r="AB144" s="525"/>
      <c r="AC144" s="512"/>
      <c r="AD144" s="525"/>
      <c r="AE144" s="371"/>
      <c r="AF144" s="371"/>
      <c r="AG144" s="371"/>
      <c r="AH144" s="371"/>
      <c r="AI144" s="371"/>
      <c r="AJ144" s="371"/>
      <c r="AK144" s="371" t="s">
        <v>30</v>
      </c>
      <c r="AL144" s="371"/>
      <c r="AM144" s="371"/>
      <c r="AN144" s="502"/>
    </row>
    <row r="145" spans="1:40" x14ac:dyDescent="0.25">
      <c r="A145" s="372"/>
      <c r="B145" s="371" t="s">
        <v>404</v>
      </c>
      <c r="C145" s="371" t="s">
        <v>11</v>
      </c>
      <c r="D145" s="371">
        <v>801</v>
      </c>
      <c r="E145" s="371">
        <v>1500</v>
      </c>
      <c r="F145" s="371" t="s">
        <v>567</v>
      </c>
      <c r="G145" s="335" t="s">
        <v>225</v>
      </c>
      <c r="H145" s="371" t="s">
        <v>569</v>
      </c>
      <c r="I145" s="371" t="s">
        <v>947</v>
      </c>
      <c r="J145" s="371" t="s">
        <v>268</v>
      </c>
      <c r="K145" s="371" t="s">
        <v>269</v>
      </c>
      <c r="L145" s="371" t="s">
        <v>30</v>
      </c>
      <c r="M145" s="371" t="s">
        <v>30</v>
      </c>
      <c r="N145" s="371" t="s">
        <v>8</v>
      </c>
      <c r="O145" s="371" t="s">
        <v>30</v>
      </c>
      <c r="P145" s="371" t="s">
        <v>30</v>
      </c>
      <c r="Q145" s="371" t="s">
        <v>30</v>
      </c>
      <c r="R145" s="371" t="s">
        <v>30</v>
      </c>
      <c r="S145" s="371"/>
      <c r="T145" s="371">
        <v>99</v>
      </c>
      <c r="U145" s="371" t="s">
        <v>30</v>
      </c>
      <c r="V145" s="371"/>
      <c r="W145" s="371" t="s">
        <v>30</v>
      </c>
      <c r="X145" s="371"/>
      <c r="Y145" s="373">
        <f t="shared" si="8"/>
        <v>222.92000000000004</v>
      </c>
      <c r="Z145" s="381">
        <v>292.22000000000003</v>
      </c>
      <c r="AA145" s="371"/>
      <c r="AB145" s="525"/>
      <c r="AC145" s="512"/>
      <c r="AD145" s="525"/>
      <c r="AE145" s="371"/>
      <c r="AF145" s="371" t="s">
        <v>30</v>
      </c>
      <c r="AG145" s="371"/>
      <c r="AH145" s="371"/>
      <c r="AI145" s="371"/>
      <c r="AJ145" s="371"/>
      <c r="AK145" s="371"/>
      <c r="AL145" s="371" t="s">
        <v>30</v>
      </c>
      <c r="AM145" s="371"/>
      <c r="AN145" s="502"/>
    </row>
    <row r="146" spans="1:40" x14ac:dyDescent="0.25">
      <c r="A146" s="372"/>
      <c r="B146" s="371" t="s">
        <v>404</v>
      </c>
      <c r="C146" s="371" t="s">
        <v>11</v>
      </c>
      <c r="D146" s="371">
        <v>801</v>
      </c>
      <c r="E146" s="371">
        <v>1500</v>
      </c>
      <c r="F146" s="371" t="s">
        <v>567</v>
      </c>
      <c r="G146" s="231" t="s">
        <v>313</v>
      </c>
      <c r="H146" s="371" t="s">
        <v>571</v>
      </c>
      <c r="I146" s="371" t="s">
        <v>947</v>
      </c>
      <c r="J146" s="371" t="s">
        <v>268</v>
      </c>
      <c r="K146" s="371" t="s">
        <v>269</v>
      </c>
      <c r="L146" s="371" t="s">
        <v>267</v>
      </c>
      <c r="M146" s="371" t="s">
        <v>30</v>
      </c>
      <c r="N146" s="371" t="s">
        <v>8</v>
      </c>
      <c r="O146" s="371" t="s">
        <v>30</v>
      </c>
      <c r="P146" s="371" t="s">
        <v>30</v>
      </c>
      <c r="Q146" s="371" t="s">
        <v>30</v>
      </c>
      <c r="R146" s="371" t="s">
        <v>30</v>
      </c>
      <c r="S146" s="371"/>
      <c r="T146" s="371">
        <v>99</v>
      </c>
      <c r="U146" s="371" t="s">
        <v>30</v>
      </c>
      <c r="V146" s="371"/>
      <c r="W146" s="371" t="s">
        <v>30</v>
      </c>
      <c r="X146" s="371"/>
      <c r="Y146" s="373">
        <f t="shared" si="8"/>
        <v>295.97000000000003</v>
      </c>
      <c r="Z146" s="381">
        <v>365.27</v>
      </c>
      <c r="AA146" s="371"/>
      <c r="AB146" s="525"/>
      <c r="AC146" s="512"/>
      <c r="AD146" s="525"/>
      <c r="AE146" s="371" t="s">
        <v>30</v>
      </c>
      <c r="AF146" s="371"/>
      <c r="AG146" s="371"/>
      <c r="AH146" s="371" t="s">
        <v>30</v>
      </c>
      <c r="AI146" s="371"/>
      <c r="AJ146" s="371"/>
      <c r="AK146" s="371"/>
      <c r="AL146" s="371" t="s">
        <v>30</v>
      </c>
      <c r="AM146" s="371"/>
      <c r="AN146" s="502"/>
    </row>
    <row r="147" spans="1:40" x14ac:dyDescent="0.25">
      <c r="A147" s="372"/>
      <c r="B147" s="371" t="s">
        <v>404</v>
      </c>
      <c r="C147" s="371" t="s">
        <v>11</v>
      </c>
      <c r="D147" s="371">
        <v>801</v>
      </c>
      <c r="E147" s="371">
        <v>1500</v>
      </c>
      <c r="F147" s="371" t="s">
        <v>567</v>
      </c>
      <c r="G147" s="274" t="s">
        <v>314</v>
      </c>
      <c r="H147" s="371" t="s">
        <v>572</v>
      </c>
      <c r="I147" s="371" t="s">
        <v>947</v>
      </c>
      <c r="J147" s="371" t="s">
        <v>267</v>
      </c>
      <c r="K147" s="371" t="s">
        <v>1224</v>
      </c>
      <c r="L147" s="371" t="s">
        <v>30</v>
      </c>
      <c r="M147" s="371" t="s">
        <v>30</v>
      </c>
      <c r="N147" s="371" t="s">
        <v>8</v>
      </c>
      <c r="O147" s="371" t="s">
        <v>30</v>
      </c>
      <c r="P147" s="371" t="s">
        <v>30</v>
      </c>
      <c r="Q147" s="371" t="s">
        <v>30</v>
      </c>
      <c r="R147" s="371" t="s">
        <v>30</v>
      </c>
      <c r="S147" s="371"/>
      <c r="T147" s="371">
        <v>99</v>
      </c>
      <c r="U147" s="371" t="s">
        <v>30</v>
      </c>
      <c r="V147" s="371"/>
      <c r="W147" s="371" t="s">
        <v>30</v>
      </c>
      <c r="X147" s="371"/>
      <c r="Y147" s="373">
        <f t="shared" si="8"/>
        <v>295.97000000000003</v>
      </c>
      <c r="Z147" s="381">
        <v>365.27</v>
      </c>
      <c r="AA147" s="371"/>
      <c r="AB147" s="525"/>
      <c r="AC147" s="512"/>
      <c r="AD147" s="525"/>
      <c r="AE147" s="371"/>
      <c r="AF147" s="371"/>
      <c r="AG147" s="371"/>
      <c r="AH147" s="371" t="s">
        <v>30</v>
      </c>
      <c r="AI147" s="371"/>
      <c r="AJ147" s="371"/>
      <c r="AK147" s="371"/>
      <c r="AL147" s="371" t="s">
        <v>30</v>
      </c>
      <c r="AM147" s="371"/>
      <c r="AN147" s="502"/>
    </row>
    <row r="148" spans="1:40" x14ac:dyDescent="0.25">
      <c r="A148" s="372"/>
      <c r="B148" s="371" t="s">
        <v>404</v>
      </c>
      <c r="C148" s="371" t="s">
        <v>11</v>
      </c>
      <c r="D148" s="371">
        <v>801</v>
      </c>
      <c r="E148" s="371">
        <v>1500</v>
      </c>
      <c r="F148" s="371" t="s">
        <v>567</v>
      </c>
      <c r="G148" s="273" t="s">
        <v>315</v>
      </c>
      <c r="H148" s="371" t="s">
        <v>570</v>
      </c>
      <c r="I148" s="371" t="s">
        <v>947</v>
      </c>
      <c r="J148" s="371" t="s">
        <v>267</v>
      </c>
      <c r="K148" s="371" t="s">
        <v>311</v>
      </c>
      <c r="L148" s="371" t="s">
        <v>30</v>
      </c>
      <c r="M148" s="371" t="s">
        <v>30</v>
      </c>
      <c r="N148" s="371" t="s">
        <v>8</v>
      </c>
      <c r="O148" s="371" t="s">
        <v>30</v>
      </c>
      <c r="P148" s="371" t="s">
        <v>30</v>
      </c>
      <c r="Q148" s="371" t="s">
        <v>30</v>
      </c>
      <c r="R148" s="371" t="s">
        <v>30</v>
      </c>
      <c r="S148" s="371"/>
      <c r="T148" s="371">
        <v>99</v>
      </c>
      <c r="U148" s="371" t="s">
        <v>30</v>
      </c>
      <c r="V148" s="371"/>
      <c r="W148" s="371" t="s">
        <v>30</v>
      </c>
      <c r="X148" s="371"/>
      <c r="Y148" s="373">
        <f t="shared" si="8"/>
        <v>295.97000000000003</v>
      </c>
      <c r="Z148" s="381">
        <v>365.27</v>
      </c>
      <c r="AA148" s="371"/>
      <c r="AB148" s="525"/>
      <c r="AC148" s="512"/>
      <c r="AD148" s="525"/>
      <c r="AE148" s="371"/>
      <c r="AF148" s="371"/>
      <c r="AG148" s="371"/>
      <c r="AH148" s="371" t="s">
        <v>30</v>
      </c>
      <c r="AI148" s="371"/>
      <c r="AJ148" s="371"/>
      <c r="AK148" s="371"/>
      <c r="AL148" s="371" t="s">
        <v>30</v>
      </c>
      <c r="AM148" s="371"/>
      <c r="AN148" s="502"/>
    </row>
    <row r="149" spans="1:40" x14ac:dyDescent="0.25">
      <c r="A149" s="372"/>
      <c r="B149" s="371" t="s">
        <v>404</v>
      </c>
      <c r="C149" s="371" t="s">
        <v>11</v>
      </c>
      <c r="D149" s="371">
        <v>801</v>
      </c>
      <c r="E149" s="371">
        <v>1500</v>
      </c>
      <c r="F149" s="371" t="s">
        <v>567</v>
      </c>
      <c r="G149" s="230" t="s">
        <v>331</v>
      </c>
      <c r="H149" s="371" t="s">
        <v>573</v>
      </c>
      <c r="I149" s="371" t="s">
        <v>947</v>
      </c>
      <c r="J149" s="371" t="s">
        <v>269</v>
      </c>
      <c r="K149" s="371" t="s">
        <v>30</v>
      </c>
      <c r="L149" s="371" t="s">
        <v>30</v>
      </c>
      <c r="M149" s="371" t="s">
        <v>30</v>
      </c>
      <c r="N149" s="371" t="s">
        <v>8</v>
      </c>
      <c r="O149" s="371" t="s">
        <v>30</v>
      </c>
      <c r="P149" s="371" t="s">
        <v>30</v>
      </c>
      <c r="Q149" s="371" t="s">
        <v>30</v>
      </c>
      <c r="R149" s="371" t="s">
        <v>30</v>
      </c>
      <c r="S149" s="371"/>
      <c r="T149" s="371">
        <v>99</v>
      </c>
      <c r="U149" s="371" t="s">
        <v>30</v>
      </c>
      <c r="V149" s="371"/>
      <c r="W149" s="371" t="s">
        <v>30</v>
      </c>
      <c r="X149" s="371"/>
      <c r="Y149" s="373">
        <f t="shared" si="8"/>
        <v>266.75000000000006</v>
      </c>
      <c r="Z149" s="381">
        <v>336.05</v>
      </c>
      <c r="AA149" s="371"/>
      <c r="AB149" s="525"/>
      <c r="AC149" s="512"/>
      <c r="AD149" s="525"/>
      <c r="AE149" s="371"/>
      <c r="AF149" s="371"/>
      <c r="AG149" s="371" t="s">
        <v>30</v>
      </c>
      <c r="AH149" s="371"/>
      <c r="AI149" s="371"/>
      <c r="AJ149" s="371"/>
      <c r="AK149" s="371"/>
      <c r="AL149" s="371" t="s">
        <v>30</v>
      </c>
      <c r="AM149" s="371"/>
      <c r="AN149" s="502"/>
    </row>
    <row r="150" spans="1:40" x14ac:dyDescent="0.25">
      <c r="A150" s="372"/>
      <c r="B150" s="371" t="s">
        <v>574</v>
      </c>
      <c r="C150" s="371" t="s">
        <v>11</v>
      </c>
      <c r="D150" s="371">
        <v>0</v>
      </c>
      <c r="E150" s="371">
        <v>0</v>
      </c>
      <c r="F150" s="371" t="s">
        <v>575</v>
      </c>
      <c r="G150" s="334" t="s">
        <v>224</v>
      </c>
      <c r="H150" s="371" t="s">
        <v>576</v>
      </c>
      <c r="I150" s="371" t="s">
        <v>948</v>
      </c>
      <c r="J150" s="371" t="s">
        <v>26</v>
      </c>
      <c r="K150" s="371" t="s">
        <v>268</v>
      </c>
      <c r="L150" s="371" t="s">
        <v>269</v>
      </c>
      <c r="M150" s="371" t="s">
        <v>30</v>
      </c>
      <c r="N150" s="371" t="s">
        <v>246</v>
      </c>
      <c r="O150" s="371" t="s">
        <v>8</v>
      </c>
      <c r="P150" s="371" t="s">
        <v>30</v>
      </c>
      <c r="Q150" s="371" t="s">
        <v>30</v>
      </c>
      <c r="R150" s="371"/>
      <c r="S150" s="371"/>
      <c r="T150" s="371"/>
      <c r="U150" s="371"/>
      <c r="V150" s="371"/>
      <c r="W150" s="371"/>
      <c r="X150" s="371"/>
      <c r="Y150" s="373">
        <f t="shared" si="8"/>
        <v>233.77</v>
      </c>
      <c r="Z150" s="381">
        <v>233.77</v>
      </c>
      <c r="AA150" s="371">
        <v>57.88</v>
      </c>
      <c r="AB150" s="525">
        <f t="shared" ref="AB150:AB198" si="9">AA150/Z150</f>
        <v>0.24759378876673654</v>
      </c>
      <c r="AC150" s="512">
        <f t="shared" ref="AC150:AC198" si="10">AA150*0.9</f>
        <v>52.092000000000006</v>
      </c>
      <c r="AD150" s="525">
        <f t="shared" ref="AD150:AD198" si="11">AC150/Z150</f>
        <v>0.2228344098900629</v>
      </c>
      <c r="AE150" s="371"/>
      <c r="AF150" s="371"/>
      <c r="AG150" s="371"/>
      <c r="AH150" s="371"/>
      <c r="AI150" s="371"/>
      <c r="AJ150" s="371"/>
      <c r="AK150" s="371"/>
      <c r="AL150" s="371"/>
      <c r="AM150" s="371"/>
      <c r="AN150" s="502"/>
    </row>
    <row r="151" spans="1:40" x14ac:dyDescent="0.25">
      <c r="A151" s="372"/>
      <c r="B151" s="371" t="s">
        <v>574</v>
      </c>
      <c r="C151" s="371" t="s">
        <v>11</v>
      </c>
      <c r="D151" s="371">
        <v>0</v>
      </c>
      <c r="E151" s="371">
        <v>0</v>
      </c>
      <c r="F151" s="371" t="s">
        <v>575</v>
      </c>
      <c r="G151" s="335" t="s">
        <v>225</v>
      </c>
      <c r="H151" s="371" t="s">
        <v>577</v>
      </c>
      <c r="I151" s="371" t="s">
        <v>948</v>
      </c>
      <c r="J151" s="371" t="s">
        <v>268</v>
      </c>
      <c r="K151" s="371" t="s">
        <v>269</v>
      </c>
      <c r="L151" s="371" t="s">
        <v>30</v>
      </c>
      <c r="M151" s="371" t="s">
        <v>30</v>
      </c>
      <c r="N151" s="371" t="s">
        <v>246</v>
      </c>
      <c r="O151" s="371" t="s">
        <v>8</v>
      </c>
      <c r="P151" s="371" t="s">
        <v>30</v>
      </c>
      <c r="Q151" s="371" t="s">
        <v>30</v>
      </c>
      <c r="R151" s="371"/>
      <c r="S151" s="371"/>
      <c r="T151" s="371"/>
      <c r="U151" s="371"/>
      <c r="V151" s="371"/>
      <c r="W151" s="371"/>
      <c r="X151" s="371"/>
      <c r="Y151" s="373">
        <f t="shared" si="8"/>
        <v>292.22000000000003</v>
      </c>
      <c r="Z151" s="381">
        <v>292.22000000000003</v>
      </c>
      <c r="AA151" s="371">
        <v>77.069999999999993</v>
      </c>
      <c r="AB151" s="525">
        <f t="shared" si="9"/>
        <v>0.26373964821025248</v>
      </c>
      <c r="AC151" s="512">
        <f t="shared" si="10"/>
        <v>69.363</v>
      </c>
      <c r="AD151" s="525">
        <f t="shared" si="11"/>
        <v>0.23736568338922728</v>
      </c>
      <c r="AE151" s="371"/>
      <c r="AF151" s="371"/>
      <c r="AG151" s="371"/>
      <c r="AH151" s="371"/>
      <c r="AI151" s="371"/>
      <c r="AJ151" s="371"/>
      <c r="AK151" s="371"/>
      <c r="AL151" s="371"/>
      <c r="AM151" s="371"/>
      <c r="AN151" s="502"/>
    </row>
    <row r="152" spans="1:40" x14ac:dyDescent="0.25">
      <c r="A152" s="372"/>
      <c r="B152" s="371" t="s">
        <v>574</v>
      </c>
      <c r="C152" s="371" t="s">
        <v>11</v>
      </c>
      <c r="D152" s="371">
        <v>0</v>
      </c>
      <c r="E152" s="371">
        <v>0</v>
      </c>
      <c r="F152" s="371" t="s">
        <v>575</v>
      </c>
      <c r="G152" s="231" t="s">
        <v>313</v>
      </c>
      <c r="H152" s="371" t="s">
        <v>579</v>
      </c>
      <c r="I152" s="371" t="s">
        <v>948</v>
      </c>
      <c r="J152" s="371" t="s">
        <v>268</v>
      </c>
      <c r="K152" s="371" t="s">
        <v>269</v>
      </c>
      <c r="L152" s="371" t="s">
        <v>267</v>
      </c>
      <c r="M152" s="371" t="s">
        <v>30</v>
      </c>
      <c r="N152" s="371" t="s">
        <v>246</v>
      </c>
      <c r="O152" s="371" t="s">
        <v>8</v>
      </c>
      <c r="P152" s="371" t="s">
        <v>30</v>
      </c>
      <c r="Q152" s="371" t="s">
        <v>30</v>
      </c>
      <c r="R152" s="371"/>
      <c r="S152" s="371"/>
      <c r="T152" s="371"/>
      <c r="U152" s="371"/>
      <c r="V152" s="371"/>
      <c r="W152" s="371"/>
      <c r="X152" s="371"/>
      <c r="Y152" s="373">
        <f t="shared" si="8"/>
        <v>365.27</v>
      </c>
      <c r="Z152" s="381">
        <v>365.27</v>
      </c>
      <c r="AA152" s="371">
        <v>97.31</v>
      </c>
      <c r="AB152" s="525">
        <f t="shared" si="9"/>
        <v>0.26640567251622088</v>
      </c>
      <c r="AC152" s="512">
        <f t="shared" si="10"/>
        <v>87.579000000000008</v>
      </c>
      <c r="AD152" s="525">
        <f t="shared" si="11"/>
        <v>0.23976510526459882</v>
      </c>
      <c r="AE152" s="371" t="s">
        <v>30</v>
      </c>
      <c r="AF152" s="371"/>
      <c r="AG152" s="371"/>
      <c r="AH152" s="371"/>
      <c r="AI152" s="371"/>
      <c r="AJ152" s="371"/>
      <c r="AK152" s="371"/>
      <c r="AL152" s="371"/>
      <c r="AM152" s="371"/>
      <c r="AN152" s="502"/>
    </row>
    <row r="153" spans="1:40" x14ac:dyDescent="0.25">
      <c r="A153" s="372"/>
      <c r="B153" s="371" t="s">
        <v>574</v>
      </c>
      <c r="C153" s="371" t="s">
        <v>11</v>
      </c>
      <c r="D153" s="371">
        <v>0</v>
      </c>
      <c r="E153" s="371">
        <v>0</v>
      </c>
      <c r="F153" s="371" t="s">
        <v>575</v>
      </c>
      <c r="G153" s="274" t="s">
        <v>314</v>
      </c>
      <c r="H153" s="371" t="s">
        <v>580</v>
      </c>
      <c r="I153" s="371" t="s">
        <v>948</v>
      </c>
      <c r="J153" s="371" t="s">
        <v>267</v>
      </c>
      <c r="K153" s="371" t="s">
        <v>1224</v>
      </c>
      <c r="L153" s="371" t="s">
        <v>30</v>
      </c>
      <c r="M153" s="371" t="s">
        <v>30</v>
      </c>
      <c r="N153" s="371" t="s">
        <v>246</v>
      </c>
      <c r="O153" s="371" t="s">
        <v>8</v>
      </c>
      <c r="P153" s="371" t="s">
        <v>30</v>
      </c>
      <c r="Q153" s="371" t="s">
        <v>30</v>
      </c>
      <c r="R153" s="371"/>
      <c r="S153" s="371"/>
      <c r="T153" s="371"/>
      <c r="U153" s="371"/>
      <c r="V153" s="371"/>
      <c r="W153" s="371"/>
      <c r="X153" s="371"/>
      <c r="Y153" s="373">
        <f t="shared" si="8"/>
        <v>365.27</v>
      </c>
      <c r="Z153" s="381">
        <v>365.27</v>
      </c>
      <c r="AA153" s="371">
        <v>97.31</v>
      </c>
      <c r="AB153" s="525">
        <f t="shared" si="9"/>
        <v>0.26640567251622088</v>
      </c>
      <c r="AC153" s="512">
        <f t="shared" si="10"/>
        <v>87.579000000000008</v>
      </c>
      <c r="AD153" s="525">
        <f t="shared" si="11"/>
        <v>0.23976510526459882</v>
      </c>
      <c r="AE153" s="371"/>
      <c r="AF153" s="371"/>
      <c r="AG153" s="371"/>
      <c r="AH153" s="371"/>
      <c r="AI153" s="371"/>
      <c r="AJ153" s="371"/>
      <c r="AK153" s="371"/>
      <c r="AL153" s="371"/>
      <c r="AM153" s="371"/>
      <c r="AN153" s="502"/>
    </row>
    <row r="154" spans="1:40" x14ac:dyDescent="0.25">
      <c r="A154" s="372"/>
      <c r="B154" s="371" t="s">
        <v>574</v>
      </c>
      <c r="C154" s="371" t="s">
        <v>11</v>
      </c>
      <c r="D154" s="371">
        <v>0</v>
      </c>
      <c r="E154" s="371">
        <v>0</v>
      </c>
      <c r="F154" s="371" t="s">
        <v>575</v>
      </c>
      <c r="G154" s="273" t="s">
        <v>315</v>
      </c>
      <c r="H154" s="371" t="s">
        <v>578</v>
      </c>
      <c r="I154" s="371" t="s">
        <v>948</v>
      </c>
      <c r="J154" s="371" t="s">
        <v>267</v>
      </c>
      <c r="K154" s="371" t="s">
        <v>311</v>
      </c>
      <c r="L154" s="371" t="s">
        <v>30</v>
      </c>
      <c r="M154" s="371" t="s">
        <v>30</v>
      </c>
      <c r="N154" s="371" t="s">
        <v>246</v>
      </c>
      <c r="O154" s="371" t="s">
        <v>8</v>
      </c>
      <c r="P154" s="371" t="s">
        <v>30</v>
      </c>
      <c r="Q154" s="371" t="s">
        <v>30</v>
      </c>
      <c r="R154" s="371"/>
      <c r="S154" s="371"/>
      <c r="T154" s="371"/>
      <c r="U154" s="371"/>
      <c r="V154" s="371"/>
      <c r="W154" s="371"/>
      <c r="X154" s="371"/>
      <c r="Y154" s="373">
        <f t="shared" si="8"/>
        <v>365.27</v>
      </c>
      <c r="Z154" s="381">
        <v>365.27</v>
      </c>
      <c r="AA154" s="371">
        <v>97.31</v>
      </c>
      <c r="AB154" s="525">
        <f t="shared" si="9"/>
        <v>0.26640567251622088</v>
      </c>
      <c r="AC154" s="512">
        <f t="shared" si="10"/>
        <v>87.579000000000008</v>
      </c>
      <c r="AD154" s="525">
        <f t="shared" si="11"/>
        <v>0.23976510526459882</v>
      </c>
      <c r="AE154" s="371"/>
      <c r="AF154" s="371"/>
      <c r="AG154" s="371"/>
      <c r="AH154" s="371"/>
      <c r="AI154" s="371"/>
      <c r="AJ154" s="371"/>
      <c r="AK154" s="371"/>
      <c r="AL154" s="371"/>
      <c r="AM154" s="371"/>
      <c r="AN154" s="502"/>
    </row>
    <row r="155" spans="1:40" x14ac:dyDescent="0.25">
      <c r="A155" s="372"/>
      <c r="B155" s="371" t="s">
        <v>574</v>
      </c>
      <c r="C155" s="371" t="s">
        <v>11</v>
      </c>
      <c r="D155" s="371">
        <v>0</v>
      </c>
      <c r="E155" s="371">
        <v>0</v>
      </c>
      <c r="F155" s="371" t="s">
        <v>575</v>
      </c>
      <c r="G155" s="230" t="s">
        <v>331</v>
      </c>
      <c r="H155" s="371" t="s">
        <v>581</v>
      </c>
      <c r="I155" s="371" t="s">
        <v>948</v>
      </c>
      <c r="J155" s="371" t="s">
        <v>269</v>
      </c>
      <c r="K155" s="371" t="s">
        <v>30</v>
      </c>
      <c r="L155" s="371" t="s">
        <v>30</v>
      </c>
      <c r="M155" s="371" t="s">
        <v>30</v>
      </c>
      <c r="N155" s="371" t="s">
        <v>246</v>
      </c>
      <c r="O155" s="371" t="s">
        <v>8</v>
      </c>
      <c r="P155" s="371" t="s">
        <v>30</v>
      </c>
      <c r="Q155" s="371" t="s">
        <v>30</v>
      </c>
      <c r="R155" s="371"/>
      <c r="S155" s="371"/>
      <c r="T155" s="371"/>
      <c r="U155" s="371"/>
      <c r="V155" s="371"/>
      <c r="W155" s="371"/>
      <c r="X155" s="371"/>
      <c r="Y155" s="373">
        <f t="shared" si="8"/>
        <v>336.05</v>
      </c>
      <c r="Z155" s="381">
        <v>336.05</v>
      </c>
      <c r="AA155" s="371">
        <v>88.63</v>
      </c>
      <c r="AB155" s="525">
        <f t="shared" si="9"/>
        <v>0.26374051480434457</v>
      </c>
      <c r="AC155" s="512">
        <f t="shared" si="10"/>
        <v>79.766999999999996</v>
      </c>
      <c r="AD155" s="525">
        <f t="shared" si="11"/>
        <v>0.23736646332391012</v>
      </c>
      <c r="AE155" s="371"/>
      <c r="AF155" s="371"/>
      <c r="AG155" s="371"/>
      <c r="AH155" s="371"/>
      <c r="AI155" s="371"/>
      <c r="AJ155" s="371"/>
      <c r="AK155" s="371"/>
      <c r="AL155" s="371"/>
      <c r="AM155" s="371"/>
      <c r="AN155" s="502"/>
    </row>
    <row r="156" spans="1:40" x14ac:dyDescent="0.25">
      <c r="A156" s="372"/>
      <c r="B156" s="371" t="s">
        <v>574</v>
      </c>
      <c r="C156" s="371" t="s">
        <v>11</v>
      </c>
      <c r="D156" s="371">
        <v>0</v>
      </c>
      <c r="E156" s="371">
        <v>0</v>
      </c>
      <c r="F156" s="371" t="s">
        <v>582</v>
      </c>
      <c r="G156" s="334" t="s">
        <v>224</v>
      </c>
      <c r="H156" s="371" t="s">
        <v>583</v>
      </c>
      <c r="I156" s="371" t="s">
        <v>949</v>
      </c>
      <c r="J156" s="371" t="s">
        <v>26</v>
      </c>
      <c r="K156" s="371" t="s">
        <v>268</v>
      </c>
      <c r="L156" s="371" t="s">
        <v>269</v>
      </c>
      <c r="M156" s="371" t="s">
        <v>30</v>
      </c>
      <c r="N156" s="371" t="s">
        <v>246</v>
      </c>
      <c r="O156" s="371" t="s">
        <v>8</v>
      </c>
      <c r="P156" s="371" t="s">
        <v>9</v>
      </c>
      <c r="Q156" s="371" t="s">
        <v>30</v>
      </c>
      <c r="R156" s="371"/>
      <c r="S156" s="371"/>
      <c r="T156" s="371"/>
      <c r="U156" s="371"/>
      <c r="V156" s="371"/>
      <c r="W156" s="371"/>
      <c r="X156" s="371"/>
      <c r="Y156" s="373">
        <f t="shared" si="8"/>
        <v>233.77</v>
      </c>
      <c r="Z156" s="381">
        <v>233.77</v>
      </c>
      <c r="AA156" s="371">
        <v>57.88</v>
      </c>
      <c r="AB156" s="525">
        <f t="shared" si="9"/>
        <v>0.24759378876673654</v>
      </c>
      <c r="AC156" s="512">
        <f t="shared" si="10"/>
        <v>52.092000000000006</v>
      </c>
      <c r="AD156" s="525">
        <f t="shared" si="11"/>
        <v>0.2228344098900629</v>
      </c>
      <c r="AE156" s="371"/>
      <c r="AF156" s="371"/>
      <c r="AG156" s="371"/>
      <c r="AH156" s="371"/>
      <c r="AI156" s="371"/>
      <c r="AJ156" s="371"/>
      <c r="AK156" s="371"/>
      <c r="AL156" s="371"/>
      <c r="AM156" s="371"/>
      <c r="AN156" s="502"/>
    </row>
    <row r="157" spans="1:40" x14ac:dyDescent="0.25">
      <c r="A157" s="372"/>
      <c r="B157" s="371" t="s">
        <v>574</v>
      </c>
      <c r="C157" s="371" t="s">
        <v>11</v>
      </c>
      <c r="D157" s="371">
        <v>0</v>
      </c>
      <c r="E157" s="371">
        <v>0</v>
      </c>
      <c r="F157" s="371" t="s">
        <v>582</v>
      </c>
      <c r="G157" s="334" t="s">
        <v>224</v>
      </c>
      <c r="H157" s="371" t="s">
        <v>584</v>
      </c>
      <c r="I157" s="371" t="s">
        <v>949</v>
      </c>
      <c r="J157" s="371" t="s">
        <v>268</v>
      </c>
      <c r="K157" s="371" t="s">
        <v>269</v>
      </c>
      <c r="L157" s="371" t="s">
        <v>30</v>
      </c>
      <c r="M157" s="371" t="s">
        <v>30</v>
      </c>
      <c r="N157" s="371" t="s">
        <v>246</v>
      </c>
      <c r="O157" s="371" t="s">
        <v>8</v>
      </c>
      <c r="P157" s="371" t="s">
        <v>9</v>
      </c>
      <c r="Q157" s="371" t="s">
        <v>30</v>
      </c>
      <c r="R157" s="371"/>
      <c r="S157" s="371"/>
      <c r="T157" s="371"/>
      <c r="U157" s="371"/>
      <c r="V157" s="371"/>
      <c r="W157" s="371"/>
      <c r="X157" s="371"/>
      <c r="Y157" s="373">
        <f t="shared" si="8"/>
        <v>292.22000000000003</v>
      </c>
      <c r="Z157" s="381">
        <v>292.22000000000003</v>
      </c>
      <c r="AA157" s="371">
        <v>77.069999999999993</v>
      </c>
      <c r="AB157" s="525">
        <f t="shared" si="9"/>
        <v>0.26373964821025248</v>
      </c>
      <c r="AC157" s="512">
        <f t="shared" si="10"/>
        <v>69.363</v>
      </c>
      <c r="AD157" s="525">
        <f t="shared" si="11"/>
        <v>0.23736568338922728</v>
      </c>
      <c r="AE157" s="371"/>
      <c r="AF157" s="371"/>
      <c r="AG157" s="371"/>
      <c r="AH157" s="371"/>
      <c r="AI157" s="371"/>
      <c r="AJ157" s="371"/>
      <c r="AK157" s="371"/>
      <c r="AL157" s="371"/>
      <c r="AM157" s="371"/>
      <c r="AN157" s="502"/>
    </row>
    <row r="158" spans="1:40" x14ac:dyDescent="0.25">
      <c r="A158" s="372"/>
      <c r="B158" s="371" t="s">
        <v>574</v>
      </c>
      <c r="C158" s="371" t="s">
        <v>11</v>
      </c>
      <c r="D158" s="371">
        <v>0</v>
      </c>
      <c r="E158" s="371">
        <v>0</v>
      </c>
      <c r="F158" s="371" t="s">
        <v>582</v>
      </c>
      <c r="G158" s="231" t="s">
        <v>313</v>
      </c>
      <c r="H158" s="371" t="s">
        <v>586</v>
      </c>
      <c r="I158" s="371" t="s">
        <v>949</v>
      </c>
      <c r="J158" s="371" t="s">
        <v>268</v>
      </c>
      <c r="K158" s="371" t="s">
        <v>269</v>
      </c>
      <c r="L158" s="371" t="s">
        <v>267</v>
      </c>
      <c r="M158" s="371" t="s">
        <v>30</v>
      </c>
      <c r="N158" s="371" t="s">
        <v>246</v>
      </c>
      <c r="O158" s="371" t="s">
        <v>8</v>
      </c>
      <c r="P158" s="371" t="s">
        <v>9</v>
      </c>
      <c r="Q158" s="371" t="s">
        <v>30</v>
      </c>
      <c r="R158" s="371"/>
      <c r="S158" s="371"/>
      <c r="T158" s="371"/>
      <c r="U158" s="371"/>
      <c r="V158" s="371"/>
      <c r="W158" s="371"/>
      <c r="X158" s="371"/>
      <c r="Y158" s="373">
        <f t="shared" si="8"/>
        <v>365.27</v>
      </c>
      <c r="Z158" s="381">
        <v>365.27</v>
      </c>
      <c r="AA158" s="371">
        <v>97.31</v>
      </c>
      <c r="AB158" s="525">
        <f t="shared" si="9"/>
        <v>0.26640567251622088</v>
      </c>
      <c r="AC158" s="512">
        <f t="shared" si="10"/>
        <v>87.579000000000008</v>
      </c>
      <c r="AD158" s="525">
        <f t="shared" si="11"/>
        <v>0.23976510526459882</v>
      </c>
      <c r="AE158" s="371" t="s">
        <v>30</v>
      </c>
      <c r="AF158" s="371"/>
      <c r="AG158" s="371"/>
      <c r="AH158" s="371"/>
      <c r="AI158" s="371"/>
      <c r="AJ158" s="371"/>
      <c r="AK158" s="371"/>
      <c r="AL158" s="371"/>
      <c r="AM158" s="371"/>
      <c r="AN158" s="502"/>
    </row>
    <row r="159" spans="1:40" x14ac:dyDescent="0.25">
      <c r="A159" s="372"/>
      <c r="B159" s="371" t="s">
        <v>574</v>
      </c>
      <c r="C159" s="371" t="s">
        <v>11</v>
      </c>
      <c r="D159" s="371">
        <v>0</v>
      </c>
      <c r="E159" s="371">
        <v>0</v>
      </c>
      <c r="F159" s="371" t="s">
        <v>582</v>
      </c>
      <c r="G159" s="274" t="s">
        <v>314</v>
      </c>
      <c r="H159" s="371" t="s">
        <v>587</v>
      </c>
      <c r="I159" s="371" t="s">
        <v>949</v>
      </c>
      <c r="J159" s="371" t="s">
        <v>267</v>
      </c>
      <c r="K159" s="371" t="s">
        <v>1224</v>
      </c>
      <c r="L159" s="371" t="s">
        <v>30</v>
      </c>
      <c r="M159" s="371" t="s">
        <v>30</v>
      </c>
      <c r="N159" s="371" t="s">
        <v>246</v>
      </c>
      <c r="O159" s="371" t="s">
        <v>8</v>
      </c>
      <c r="P159" s="371" t="s">
        <v>9</v>
      </c>
      <c r="Q159" s="371" t="s">
        <v>30</v>
      </c>
      <c r="R159" s="371"/>
      <c r="S159" s="371"/>
      <c r="T159" s="371"/>
      <c r="U159" s="371"/>
      <c r="V159" s="371"/>
      <c r="W159" s="371"/>
      <c r="X159" s="371"/>
      <c r="Y159" s="373">
        <f t="shared" si="8"/>
        <v>365.27</v>
      </c>
      <c r="Z159" s="381">
        <v>365.27</v>
      </c>
      <c r="AA159" s="371">
        <v>97.31</v>
      </c>
      <c r="AB159" s="525">
        <f t="shared" si="9"/>
        <v>0.26640567251622088</v>
      </c>
      <c r="AC159" s="512">
        <f t="shared" si="10"/>
        <v>87.579000000000008</v>
      </c>
      <c r="AD159" s="525">
        <f t="shared" si="11"/>
        <v>0.23976510526459882</v>
      </c>
      <c r="AE159" s="371"/>
      <c r="AF159" s="371"/>
      <c r="AG159" s="371"/>
      <c r="AH159" s="371"/>
      <c r="AI159" s="371"/>
      <c r="AJ159" s="371"/>
      <c r="AK159" s="371"/>
      <c r="AL159" s="371"/>
      <c r="AM159" s="371"/>
      <c r="AN159" s="502"/>
    </row>
    <row r="160" spans="1:40" x14ac:dyDescent="0.25">
      <c r="A160" s="372"/>
      <c r="B160" s="371" t="s">
        <v>574</v>
      </c>
      <c r="C160" s="371" t="s">
        <v>11</v>
      </c>
      <c r="D160" s="371">
        <v>0</v>
      </c>
      <c r="E160" s="371">
        <v>0</v>
      </c>
      <c r="F160" s="371" t="s">
        <v>582</v>
      </c>
      <c r="G160" s="273" t="s">
        <v>315</v>
      </c>
      <c r="H160" s="371" t="s">
        <v>585</v>
      </c>
      <c r="I160" s="371" t="s">
        <v>949</v>
      </c>
      <c r="J160" s="371" t="s">
        <v>267</v>
      </c>
      <c r="K160" s="371" t="s">
        <v>311</v>
      </c>
      <c r="L160" s="371" t="s">
        <v>30</v>
      </c>
      <c r="M160" s="371" t="s">
        <v>30</v>
      </c>
      <c r="N160" s="371" t="s">
        <v>246</v>
      </c>
      <c r="O160" s="371" t="s">
        <v>8</v>
      </c>
      <c r="P160" s="371" t="s">
        <v>9</v>
      </c>
      <c r="Q160" s="371" t="s">
        <v>30</v>
      </c>
      <c r="R160" s="371"/>
      <c r="S160" s="371"/>
      <c r="T160" s="371"/>
      <c r="U160" s="371"/>
      <c r="V160" s="371"/>
      <c r="W160" s="371"/>
      <c r="X160" s="371"/>
      <c r="Y160" s="373">
        <f t="shared" si="8"/>
        <v>365.27</v>
      </c>
      <c r="Z160" s="381">
        <v>365.27</v>
      </c>
      <c r="AA160" s="371">
        <v>97.31</v>
      </c>
      <c r="AB160" s="525">
        <f t="shared" si="9"/>
        <v>0.26640567251622088</v>
      </c>
      <c r="AC160" s="512">
        <f t="shared" si="10"/>
        <v>87.579000000000008</v>
      </c>
      <c r="AD160" s="525">
        <f t="shared" si="11"/>
        <v>0.23976510526459882</v>
      </c>
      <c r="AE160" s="371"/>
      <c r="AF160" s="371"/>
      <c r="AG160" s="371"/>
      <c r="AH160" s="371"/>
      <c r="AI160" s="371"/>
      <c r="AJ160" s="371"/>
      <c r="AK160" s="371"/>
      <c r="AL160" s="371"/>
      <c r="AM160" s="371"/>
      <c r="AN160" s="502"/>
    </row>
    <row r="161" spans="1:40" x14ac:dyDescent="0.25">
      <c r="A161" s="372"/>
      <c r="B161" s="371" t="s">
        <v>574</v>
      </c>
      <c r="C161" s="371" t="s">
        <v>11</v>
      </c>
      <c r="D161" s="371">
        <v>0</v>
      </c>
      <c r="E161" s="371">
        <v>0</v>
      </c>
      <c r="F161" s="371" t="s">
        <v>582</v>
      </c>
      <c r="G161" s="230" t="s">
        <v>331</v>
      </c>
      <c r="H161" s="371" t="s">
        <v>588</v>
      </c>
      <c r="I161" s="371" t="s">
        <v>949</v>
      </c>
      <c r="J161" s="371" t="s">
        <v>269</v>
      </c>
      <c r="K161" s="371" t="s">
        <v>30</v>
      </c>
      <c r="L161" s="371" t="s">
        <v>30</v>
      </c>
      <c r="M161" s="371" t="s">
        <v>30</v>
      </c>
      <c r="N161" s="371" t="s">
        <v>246</v>
      </c>
      <c r="O161" s="371" t="s">
        <v>8</v>
      </c>
      <c r="P161" s="371" t="s">
        <v>9</v>
      </c>
      <c r="Q161" s="371" t="s">
        <v>30</v>
      </c>
      <c r="R161" s="371"/>
      <c r="S161" s="371"/>
      <c r="T161" s="371"/>
      <c r="U161" s="371"/>
      <c r="V161" s="371"/>
      <c r="W161" s="371"/>
      <c r="X161" s="371"/>
      <c r="Y161" s="373">
        <f t="shared" si="8"/>
        <v>336.05</v>
      </c>
      <c r="Z161" s="381">
        <v>336.05</v>
      </c>
      <c r="AA161" s="371">
        <v>88.63</v>
      </c>
      <c r="AB161" s="525">
        <f t="shared" si="9"/>
        <v>0.26374051480434457</v>
      </c>
      <c r="AC161" s="512">
        <f t="shared" si="10"/>
        <v>79.766999999999996</v>
      </c>
      <c r="AD161" s="525">
        <f t="shared" si="11"/>
        <v>0.23736646332391012</v>
      </c>
      <c r="AE161" s="371"/>
      <c r="AF161" s="371"/>
      <c r="AG161" s="371"/>
      <c r="AH161" s="371"/>
      <c r="AI161" s="371"/>
      <c r="AJ161" s="371"/>
      <c r="AK161" s="371"/>
      <c r="AL161" s="371"/>
      <c r="AM161" s="371"/>
      <c r="AN161" s="502"/>
    </row>
    <row r="162" spans="1:40" x14ac:dyDescent="0.25">
      <c r="A162" s="372"/>
      <c r="B162" s="371" t="s">
        <v>574</v>
      </c>
      <c r="C162" s="371" t="s">
        <v>11</v>
      </c>
      <c r="D162" s="371">
        <v>0</v>
      </c>
      <c r="E162" s="371">
        <v>0</v>
      </c>
      <c r="F162" s="371" t="s">
        <v>589</v>
      </c>
      <c r="G162" s="334" t="s">
        <v>224</v>
      </c>
      <c r="H162" s="371" t="s">
        <v>590</v>
      </c>
      <c r="I162" s="371" t="s">
        <v>950</v>
      </c>
      <c r="J162" s="371" t="s">
        <v>26</v>
      </c>
      <c r="K162" s="371" t="s">
        <v>268</v>
      </c>
      <c r="L162" s="371" t="s">
        <v>269</v>
      </c>
      <c r="M162" s="371" t="s">
        <v>30</v>
      </c>
      <c r="N162" s="371" t="s">
        <v>246</v>
      </c>
      <c r="O162" s="371" t="s">
        <v>8</v>
      </c>
      <c r="P162" s="371" t="s">
        <v>9</v>
      </c>
      <c r="Q162" s="371" t="s">
        <v>30</v>
      </c>
      <c r="R162" s="371"/>
      <c r="S162" s="371"/>
      <c r="T162" s="371"/>
      <c r="U162" s="371"/>
      <c r="V162" s="371"/>
      <c r="W162" s="371"/>
      <c r="X162" s="371"/>
      <c r="Y162" s="373">
        <f t="shared" si="8"/>
        <v>233.77</v>
      </c>
      <c r="Z162" s="381">
        <v>233.77</v>
      </c>
      <c r="AA162" s="371">
        <v>57.88</v>
      </c>
      <c r="AB162" s="525">
        <f t="shared" si="9"/>
        <v>0.24759378876673654</v>
      </c>
      <c r="AC162" s="512">
        <f t="shared" si="10"/>
        <v>52.092000000000006</v>
      </c>
      <c r="AD162" s="525">
        <f t="shared" si="11"/>
        <v>0.2228344098900629</v>
      </c>
      <c r="AE162" s="371"/>
      <c r="AF162" s="371"/>
      <c r="AG162" s="371"/>
      <c r="AH162" s="371"/>
      <c r="AI162" s="371"/>
      <c r="AJ162" s="371"/>
      <c r="AK162" s="371"/>
      <c r="AL162" s="371"/>
      <c r="AM162" s="371"/>
      <c r="AN162" s="502"/>
    </row>
    <row r="163" spans="1:40" x14ac:dyDescent="0.25">
      <c r="A163" s="372"/>
      <c r="B163" s="371" t="s">
        <v>574</v>
      </c>
      <c r="C163" s="371" t="s">
        <v>11</v>
      </c>
      <c r="D163" s="371">
        <v>0</v>
      </c>
      <c r="E163" s="371">
        <v>0</v>
      </c>
      <c r="F163" s="371" t="s">
        <v>589</v>
      </c>
      <c r="G163" s="334" t="s">
        <v>224</v>
      </c>
      <c r="H163" s="371" t="s">
        <v>591</v>
      </c>
      <c r="I163" s="371" t="s">
        <v>950</v>
      </c>
      <c r="J163" s="371" t="s">
        <v>268</v>
      </c>
      <c r="K163" s="371" t="s">
        <v>269</v>
      </c>
      <c r="L163" s="371" t="s">
        <v>30</v>
      </c>
      <c r="M163" s="371" t="s">
        <v>30</v>
      </c>
      <c r="N163" s="371" t="s">
        <v>246</v>
      </c>
      <c r="O163" s="371" t="s">
        <v>8</v>
      </c>
      <c r="P163" s="371" t="s">
        <v>9</v>
      </c>
      <c r="Q163" s="371" t="s">
        <v>30</v>
      </c>
      <c r="R163" s="371"/>
      <c r="S163" s="371"/>
      <c r="T163" s="371"/>
      <c r="U163" s="371"/>
      <c r="V163" s="371"/>
      <c r="W163" s="371"/>
      <c r="X163" s="371"/>
      <c r="Y163" s="373">
        <f t="shared" si="8"/>
        <v>292.22000000000003</v>
      </c>
      <c r="Z163" s="381">
        <v>292.22000000000003</v>
      </c>
      <c r="AA163" s="371">
        <v>77.069999999999993</v>
      </c>
      <c r="AB163" s="525">
        <f t="shared" si="9"/>
        <v>0.26373964821025248</v>
      </c>
      <c r="AC163" s="512">
        <f t="shared" si="10"/>
        <v>69.363</v>
      </c>
      <c r="AD163" s="525">
        <f t="shared" si="11"/>
        <v>0.23736568338922728</v>
      </c>
      <c r="AE163" s="371"/>
      <c r="AF163" s="371"/>
      <c r="AG163" s="371"/>
      <c r="AH163" s="371"/>
      <c r="AI163" s="371"/>
      <c r="AJ163" s="371"/>
      <c r="AK163" s="371"/>
      <c r="AL163" s="371"/>
      <c r="AM163" s="371"/>
      <c r="AN163" s="502"/>
    </row>
    <row r="164" spans="1:40" x14ac:dyDescent="0.25">
      <c r="A164" s="372"/>
      <c r="B164" s="371" t="s">
        <v>574</v>
      </c>
      <c r="C164" s="371" t="s">
        <v>11</v>
      </c>
      <c r="D164" s="371">
        <v>0</v>
      </c>
      <c r="E164" s="371">
        <v>0</v>
      </c>
      <c r="F164" s="371" t="s">
        <v>589</v>
      </c>
      <c r="G164" s="231" t="s">
        <v>313</v>
      </c>
      <c r="H164" s="371" t="s">
        <v>593</v>
      </c>
      <c r="I164" s="371" t="s">
        <v>950</v>
      </c>
      <c r="J164" s="371" t="s">
        <v>268</v>
      </c>
      <c r="K164" s="371" t="s">
        <v>269</v>
      </c>
      <c r="L164" s="371" t="s">
        <v>267</v>
      </c>
      <c r="M164" s="371" t="s">
        <v>30</v>
      </c>
      <c r="N164" s="371" t="s">
        <v>246</v>
      </c>
      <c r="O164" s="371" t="s">
        <v>8</v>
      </c>
      <c r="P164" s="371" t="s">
        <v>9</v>
      </c>
      <c r="Q164" s="371" t="s">
        <v>30</v>
      </c>
      <c r="R164" s="371"/>
      <c r="S164" s="371"/>
      <c r="T164" s="371"/>
      <c r="U164" s="371"/>
      <c r="V164" s="371"/>
      <c r="W164" s="371"/>
      <c r="X164" s="371"/>
      <c r="Y164" s="373">
        <f t="shared" si="8"/>
        <v>365.27</v>
      </c>
      <c r="Z164" s="381">
        <v>365.27</v>
      </c>
      <c r="AA164" s="371">
        <v>97.31</v>
      </c>
      <c r="AB164" s="525">
        <f t="shared" si="9"/>
        <v>0.26640567251622088</v>
      </c>
      <c r="AC164" s="512">
        <f t="shared" si="10"/>
        <v>87.579000000000008</v>
      </c>
      <c r="AD164" s="525">
        <f t="shared" si="11"/>
        <v>0.23976510526459882</v>
      </c>
      <c r="AE164" s="371" t="s">
        <v>30</v>
      </c>
      <c r="AF164" s="371"/>
      <c r="AG164" s="371"/>
      <c r="AH164" s="371"/>
      <c r="AI164" s="371"/>
      <c r="AJ164" s="371"/>
      <c r="AK164" s="371"/>
      <c r="AL164" s="371"/>
      <c r="AM164" s="371"/>
      <c r="AN164" s="502"/>
    </row>
    <row r="165" spans="1:40" x14ac:dyDescent="0.25">
      <c r="A165" s="372"/>
      <c r="B165" s="371" t="s">
        <v>574</v>
      </c>
      <c r="C165" s="371" t="s">
        <v>11</v>
      </c>
      <c r="D165" s="371">
        <v>0</v>
      </c>
      <c r="E165" s="371">
        <v>0</v>
      </c>
      <c r="F165" s="371" t="s">
        <v>589</v>
      </c>
      <c r="G165" s="274" t="s">
        <v>314</v>
      </c>
      <c r="H165" s="371" t="s">
        <v>594</v>
      </c>
      <c r="I165" s="371" t="s">
        <v>950</v>
      </c>
      <c r="J165" s="371" t="s">
        <v>267</v>
      </c>
      <c r="K165" s="371" t="s">
        <v>1224</v>
      </c>
      <c r="L165" s="371" t="s">
        <v>30</v>
      </c>
      <c r="M165" s="371" t="s">
        <v>30</v>
      </c>
      <c r="N165" s="371" t="s">
        <v>246</v>
      </c>
      <c r="O165" s="371" t="s">
        <v>8</v>
      </c>
      <c r="P165" s="371" t="s">
        <v>9</v>
      </c>
      <c r="Q165" s="371" t="s">
        <v>30</v>
      </c>
      <c r="R165" s="371"/>
      <c r="S165" s="371"/>
      <c r="T165" s="371"/>
      <c r="U165" s="371"/>
      <c r="V165" s="371"/>
      <c r="W165" s="371"/>
      <c r="X165" s="371"/>
      <c r="Y165" s="373">
        <f t="shared" si="8"/>
        <v>365.27</v>
      </c>
      <c r="Z165" s="381">
        <v>365.27</v>
      </c>
      <c r="AA165" s="371">
        <v>97.31</v>
      </c>
      <c r="AB165" s="525">
        <f t="shared" si="9"/>
        <v>0.26640567251622088</v>
      </c>
      <c r="AC165" s="512">
        <f t="shared" si="10"/>
        <v>87.579000000000008</v>
      </c>
      <c r="AD165" s="525">
        <f t="shared" si="11"/>
        <v>0.23976510526459882</v>
      </c>
      <c r="AE165" s="371"/>
      <c r="AF165" s="371"/>
      <c r="AG165" s="371"/>
      <c r="AH165" s="371"/>
      <c r="AI165" s="371"/>
      <c r="AJ165" s="371"/>
      <c r="AK165" s="371"/>
      <c r="AL165" s="371"/>
      <c r="AM165" s="371"/>
      <c r="AN165" s="502"/>
    </row>
    <row r="166" spans="1:40" x14ac:dyDescent="0.25">
      <c r="A166" s="372"/>
      <c r="B166" s="371" t="s">
        <v>574</v>
      </c>
      <c r="C166" s="371" t="s">
        <v>11</v>
      </c>
      <c r="D166" s="371">
        <v>0</v>
      </c>
      <c r="E166" s="371">
        <v>0</v>
      </c>
      <c r="F166" s="371" t="s">
        <v>589</v>
      </c>
      <c r="G166" s="273" t="s">
        <v>315</v>
      </c>
      <c r="H166" s="371" t="s">
        <v>592</v>
      </c>
      <c r="I166" s="371" t="s">
        <v>950</v>
      </c>
      <c r="J166" s="371" t="s">
        <v>267</v>
      </c>
      <c r="K166" s="371" t="s">
        <v>311</v>
      </c>
      <c r="L166" s="371" t="s">
        <v>30</v>
      </c>
      <c r="M166" s="371" t="s">
        <v>30</v>
      </c>
      <c r="N166" s="371" t="s">
        <v>246</v>
      </c>
      <c r="O166" s="371" t="s">
        <v>8</v>
      </c>
      <c r="P166" s="371" t="s">
        <v>9</v>
      </c>
      <c r="Q166" s="371" t="s">
        <v>30</v>
      </c>
      <c r="R166" s="371"/>
      <c r="S166" s="371"/>
      <c r="T166" s="371"/>
      <c r="U166" s="371"/>
      <c r="V166" s="371"/>
      <c r="W166" s="371"/>
      <c r="X166" s="371"/>
      <c r="Y166" s="373">
        <f t="shared" si="8"/>
        <v>365.27</v>
      </c>
      <c r="Z166" s="381">
        <v>365.27</v>
      </c>
      <c r="AA166" s="371">
        <v>97.31</v>
      </c>
      <c r="AB166" s="525">
        <f t="shared" si="9"/>
        <v>0.26640567251622088</v>
      </c>
      <c r="AC166" s="512">
        <f t="shared" si="10"/>
        <v>87.579000000000008</v>
      </c>
      <c r="AD166" s="525">
        <f t="shared" si="11"/>
        <v>0.23976510526459882</v>
      </c>
      <c r="AE166" s="371"/>
      <c r="AF166" s="371"/>
      <c r="AG166" s="371"/>
      <c r="AH166" s="371"/>
      <c r="AI166" s="371"/>
      <c r="AJ166" s="371"/>
      <c r="AK166" s="371"/>
      <c r="AL166" s="371"/>
      <c r="AM166" s="371"/>
      <c r="AN166" s="502"/>
    </row>
    <row r="167" spans="1:40" x14ac:dyDescent="0.25">
      <c r="A167" s="372"/>
      <c r="B167" s="371" t="s">
        <v>574</v>
      </c>
      <c r="C167" s="371" t="s">
        <v>11</v>
      </c>
      <c r="D167" s="371">
        <v>0</v>
      </c>
      <c r="E167" s="371">
        <v>0</v>
      </c>
      <c r="F167" s="371" t="s">
        <v>589</v>
      </c>
      <c r="G167" s="230" t="s">
        <v>331</v>
      </c>
      <c r="H167" s="371" t="s">
        <v>595</v>
      </c>
      <c r="I167" s="371" t="s">
        <v>950</v>
      </c>
      <c r="J167" s="371" t="s">
        <v>269</v>
      </c>
      <c r="K167" s="371" t="s">
        <v>30</v>
      </c>
      <c r="L167" s="371" t="s">
        <v>30</v>
      </c>
      <c r="M167" s="371" t="s">
        <v>30</v>
      </c>
      <c r="N167" s="371" t="s">
        <v>246</v>
      </c>
      <c r="O167" s="371" t="s">
        <v>8</v>
      </c>
      <c r="P167" s="371" t="s">
        <v>9</v>
      </c>
      <c r="Q167" s="371" t="s">
        <v>30</v>
      </c>
      <c r="R167" s="371"/>
      <c r="S167" s="371"/>
      <c r="T167" s="371"/>
      <c r="U167" s="371"/>
      <c r="V167" s="371"/>
      <c r="W167" s="371"/>
      <c r="X167" s="371"/>
      <c r="Y167" s="373">
        <f t="shared" si="8"/>
        <v>336.05</v>
      </c>
      <c r="Z167" s="381">
        <v>336.05</v>
      </c>
      <c r="AA167" s="371">
        <v>88.63</v>
      </c>
      <c r="AB167" s="525">
        <f t="shared" si="9"/>
        <v>0.26374051480434457</v>
      </c>
      <c r="AC167" s="512">
        <f t="shared" si="10"/>
        <v>79.766999999999996</v>
      </c>
      <c r="AD167" s="525">
        <f t="shared" si="11"/>
        <v>0.23736646332391012</v>
      </c>
      <c r="AE167" s="371"/>
      <c r="AF167" s="371"/>
      <c r="AG167" s="371"/>
      <c r="AH167" s="371"/>
      <c r="AI167" s="371"/>
      <c r="AJ167" s="371"/>
      <c r="AK167" s="371"/>
      <c r="AL167" s="371"/>
      <c r="AM167" s="371"/>
      <c r="AN167" s="502"/>
    </row>
    <row r="168" spans="1:40" x14ac:dyDescent="0.25">
      <c r="A168" s="372"/>
      <c r="B168" s="371" t="s">
        <v>404</v>
      </c>
      <c r="C168" s="371" t="s">
        <v>10</v>
      </c>
      <c r="D168" s="371">
        <v>1</v>
      </c>
      <c r="E168" s="371">
        <v>400</v>
      </c>
      <c r="F168" s="371" t="s">
        <v>596</v>
      </c>
      <c r="G168" s="334" t="s">
        <v>224</v>
      </c>
      <c r="H168" s="371" t="s">
        <v>597</v>
      </c>
      <c r="I168" s="371" t="s">
        <v>16</v>
      </c>
      <c r="J168" s="371" t="s">
        <v>26</v>
      </c>
      <c r="K168" s="371" t="s">
        <v>268</v>
      </c>
      <c r="L168" s="371" t="s">
        <v>269</v>
      </c>
      <c r="M168" s="371" t="s">
        <v>30</v>
      </c>
      <c r="N168" s="371" t="s">
        <v>30</v>
      </c>
      <c r="O168" s="371" t="s">
        <v>30</v>
      </c>
      <c r="P168" s="371" t="s">
        <v>30</v>
      </c>
      <c r="Q168" s="371" t="s">
        <v>30</v>
      </c>
      <c r="R168" s="371" t="s">
        <v>30</v>
      </c>
      <c r="S168" s="371"/>
      <c r="T168" s="371">
        <v>99</v>
      </c>
      <c r="U168" s="371" t="s">
        <v>30</v>
      </c>
      <c r="V168" s="371"/>
      <c r="W168" s="371" t="s">
        <v>30</v>
      </c>
      <c r="X168" s="371"/>
      <c r="Y168" s="373">
        <f t="shared" si="8"/>
        <v>132.13</v>
      </c>
      <c r="Z168" s="381">
        <v>132.13</v>
      </c>
      <c r="AA168" s="371">
        <v>36.54</v>
      </c>
      <c r="AB168" s="525">
        <f t="shared" si="9"/>
        <v>0.27654582608037537</v>
      </c>
      <c r="AC168" s="512">
        <f t="shared" si="10"/>
        <v>32.886000000000003</v>
      </c>
      <c r="AD168" s="525">
        <f t="shared" si="11"/>
        <v>0.24889124347233788</v>
      </c>
      <c r="AE168" s="371"/>
      <c r="AF168" s="371"/>
      <c r="AG168" s="371"/>
      <c r="AH168" s="371"/>
      <c r="AI168" s="371"/>
      <c r="AJ168" s="371"/>
      <c r="AK168" s="371"/>
      <c r="AL168" s="371"/>
      <c r="AM168" s="371"/>
      <c r="AN168" s="502"/>
    </row>
    <row r="169" spans="1:40" x14ac:dyDescent="0.25">
      <c r="A169" s="372"/>
      <c r="B169" s="371" t="s">
        <v>404</v>
      </c>
      <c r="C169" s="371" t="s">
        <v>10</v>
      </c>
      <c r="D169" s="371">
        <v>1</v>
      </c>
      <c r="E169" s="371">
        <v>400</v>
      </c>
      <c r="F169" s="371" t="s">
        <v>596</v>
      </c>
      <c r="G169" s="335" t="s">
        <v>225</v>
      </c>
      <c r="H169" s="371" t="s">
        <v>598</v>
      </c>
      <c r="I169" s="371" t="s">
        <v>16</v>
      </c>
      <c r="J169" s="371" t="s">
        <v>268</v>
      </c>
      <c r="K169" s="371" t="s">
        <v>269</v>
      </c>
      <c r="L169" s="371" t="s">
        <v>30</v>
      </c>
      <c r="M169" s="371" t="s">
        <v>30</v>
      </c>
      <c r="N169" s="371" t="s">
        <v>30</v>
      </c>
      <c r="O169" s="371" t="s">
        <v>30</v>
      </c>
      <c r="P169" s="371" t="s">
        <v>30</v>
      </c>
      <c r="Q169" s="371" t="s">
        <v>30</v>
      </c>
      <c r="R169" s="371" t="s">
        <v>30</v>
      </c>
      <c r="S169" s="371"/>
      <c r="T169" s="371">
        <v>99</v>
      </c>
      <c r="U169" s="371" t="s">
        <v>30</v>
      </c>
      <c r="V169" s="371"/>
      <c r="W169" s="371" t="s">
        <v>30</v>
      </c>
      <c r="X169" s="371"/>
      <c r="Y169" s="373">
        <f t="shared" si="8"/>
        <v>130.51999999999998</v>
      </c>
      <c r="Z169" s="381">
        <v>165.17</v>
      </c>
      <c r="AA169" s="371">
        <v>43.54</v>
      </c>
      <c r="AB169" s="525">
        <f t="shared" si="9"/>
        <v>0.26360719258945331</v>
      </c>
      <c r="AC169" s="512">
        <f t="shared" si="10"/>
        <v>39.186</v>
      </c>
      <c r="AD169" s="525">
        <f t="shared" si="11"/>
        <v>0.23724647333050797</v>
      </c>
      <c r="AE169" s="371"/>
      <c r="AF169" s="371" t="s">
        <v>30</v>
      </c>
      <c r="AG169" s="371"/>
      <c r="AH169" s="371"/>
      <c r="AI169" s="371"/>
      <c r="AJ169" s="371"/>
      <c r="AK169" s="371"/>
      <c r="AL169" s="371"/>
      <c r="AM169" s="371"/>
      <c r="AN169" s="502"/>
    </row>
    <row r="170" spans="1:40" x14ac:dyDescent="0.25">
      <c r="A170" s="372"/>
      <c r="B170" s="371" t="s">
        <v>404</v>
      </c>
      <c r="C170" s="371" t="s">
        <v>10</v>
      </c>
      <c r="D170" s="371">
        <v>1</v>
      </c>
      <c r="E170" s="371">
        <v>400</v>
      </c>
      <c r="F170" s="371" t="s">
        <v>596</v>
      </c>
      <c r="G170" s="231" t="s">
        <v>313</v>
      </c>
      <c r="H170" s="371" t="s">
        <v>600</v>
      </c>
      <c r="I170" s="371" t="s">
        <v>16</v>
      </c>
      <c r="J170" s="371" t="s">
        <v>268</v>
      </c>
      <c r="K170" s="371" t="s">
        <v>269</v>
      </c>
      <c r="L170" s="371" t="s">
        <v>267</v>
      </c>
      <c r="M170" s="371" t="s">
        <v>30</v>
      </c>
      <c r="N170" s="371" t="s">
        <v>30</v>
      </c>
      <c r="O170" s="371" t="s">
        <v>30</v>
      </c>
      <c r="P170" s="371" t="s">
        <v>30</v>
      </c>
      <c r="Q170" s="371" t="s">
        <v>30</v>
      </c>
      <c r="R170" s="371" t="s">
        <v>30</v>
      </c>
      <c r="S170" s="371"/>
      <c r="T170" s="371">
        <v>99</v>
      </c>
      <c r="U170" s="371" t="s">
        <v>30</v>
      </c>
      <c r="V170" s="371"/>
      <c r="W170" s="371" t="s">
        <v>30</v>
      </c>
      <c r="X170" s="371"/>
      <c r="Y170" s="373">
        <f t="shared" si="8"/>
        <v>171.81</v>
      </c>
      <c r="Z170" s="381">
        <v>206.46</v>
      </c>
      <c r="AA170" s="371">
        <v>54.51</v>
      </c>
      <c r="AB170" s="525">
        <f t="shared" si="9"/>
        <v>0.26402208660273174</v>
      </c>
      <c r="AC170" s="512">
        <f t="shared" si="10"/>
        <v>49.058999999999997</v>
      </c>
      <c r="AD170" s="525">
        <f t="shared" si="11"/>
        <v>0.23761987794245856</v>
      </c>
      <c r="AE170" s="371" t="s">
        <v>30</v>
      </c>
      <c r="AF170" s="371"/>
      <c r="AG170" s="371"/>
      <c r="AH170" s="371" t="s">
        <v>30</v>
      </c>
      <c r="AI170" s="371"/>
      <c r="AJ170" s="371"/>
      <c r="AK170" s="371"/>
      <c r="AL170" s="371"/>
      <c r="AM170" s="371"/>
      <c r="AN170" s="502"/>
    </row>
    <row r="171" spans="1:40" x14ac:dyDescent="0.25">
      <c r="A171" s="372"/>
      <c r="B171" s="371" t="s">
        <v>404</v>
      </c>
      <c r="C171" s="371" t="s">
        <v>10</v>
      </c>
      <c r="D171" s="371">
        <v>1</v>
      </c>
      <c r="E171" s="371">
        <v>400</v>
      </c>
      <c r="F171" s="371" t="s">
        <v>596</v>
      </c>
      <c r="G171" s="274" t="s">
        <v>314</v>
      </c>
      <c r="H171" s="371" t="s">
        <v>601</v>
      </c>
      <c r="I171" s="371" t="s">
        <v>16</v>
      </c>
      <c r="J171" s="371" t="s">
        <v>267</v>
      </c>
      <c r="K171" s="371" t="s">
        <v>1224</v>
      </c>
      <c r="L171" s="371" t="s">
        <v>30</v>
      </c>
      <c r="M171" s="371" t="s">
        <v>30</v>
      </c>
      <c r="N171" s="371" t="s">
        <v>30</v>
      </c>
      <c r="O171" s="371" t="s">
        <v>30</v>
      </c>
      <c r="P171" s="371" t="s">
        <v>30</v>
      </c>
      <c r="Q171" s="371" t="s">
        <v>30</v>
      </c>
      <c r="R171" s="371" t="s">
        <v>30</v>
      </c>
      <c r="S171" s="371"/>
      <c r="T171" s="371">
        <v>99</v>
      </c>
      <c r="U171" s="371" t="s">
        <v>30</v>
      </c>
      <c r="V171" s="371"/>
      <c r="W171" s="371" t="s">
        <v>30</v>
      </c>
      <c r="X171" s="371"/>
      <c r="Y171" s="373">
        <f t="shared" si="8"/>
        <v>171.81</v>
      </c>
      <c r="Z171" s="381">
        <v>206.46</v>
      </c>
      <c r="AA171" s="371">
        <v>54.51</v>
      </c>
      <c r="AB171" s="525">
        <f t="shared" si="9"/>
        <v>0.26402208660273174</v>
      </c>
      <c r="AC171" s="512">
        <f t="shared" si="10"/>
        <v>49.058999999999997</v>
      </c>
      <c r="AD171" s="525">
        <f t="shared" si="11"/>
        <v>0.23761987794245856</v>
      </c>
      <c r="AE171" s="371"/>
      <c r="AF171" s="371"/>
      <c r="AG171" s="371"/>
      <c r="AH171" s="371" t="s">
        <v>30</v>
      </c>
      <c r="AI171" s="371"/>
      <c r="AJ171" s="371"/>
      <c r="AK171" s="371"/>
      <c r="AL171" s="371"/>
      <c r="AM171" s="371"/>
      <c r="AN171" s="502"/>
    </row>
    <row r="172" spans="1:40" x14ac:dyDescent="0.25">
      <c r="A172" s="372"/>
      <c r="B172" s="371" t="s">
        <v>404</v>
      </c>
      <c r="C172" s="371" t="s">
        <v>10</v>
      </c>
      <c r="D172" s="371">
        <v>1</v>
      </c>
      <c r="E172" s="371">
        <v>400</v>
      </c>
      <c r="F172" s="371" t="s">
        <v>596</v>
      </c>
      <c r="G172" s="273" t="s">
        <v>315</v>
      </c>
      <c r="H172" s="371" t="s">
        <v>599</v>
      </c>
      <c r="I172" s="371" t="s">
        <v>16</v>
      </c>
      <c r="J172" s="371" t="s">
        <v>267</v>
      </c>
      <c r="K172" s="371" t="s">
        <v>311</v>
      </c>
      <c r="L172" s="371" t="s">
        <v>30</v>
      </c>
      <c r="M172" s="371" t="s">
        <v>30</v>
      </c>
      <c r="N172" s="371" t="s">
        <v>30</v>
      </c>
      <c r="O172" s="371" t="s">
        <v>30</v>
      </c>
      <c r="P172" s="371" t="s">
        <v>30</v>
      </c>
      <c r="Q172" s="371" t="s">
        <v>30</v>
      </c>
      <c r="R172" s="371" t="s">
        <v>30</v>
      </c>
      <c r="S172" s="371"/>
      <c r="T172" s="371">
        <v>99</v>
      </c>
      <c r="U172" s="371" t="s">
        <v>30</v>
      </c>
      <c r="V172" s="371"/>
      <c r="W172" s="371" t="s">
        <v>30</v>
      </c>
      <c r="X172" s="371"/>
      <c r="Y172" s="373">
        <f t="shared" si="8"/>
        <v>171.81</v>
      </c>
      <c r="Z172" s="381">
        <v>206.46</v>
      </c>
      <c r="AA172" s="371">
        <v>54.51</v>
      </c>
      <c r="AB172" s="525">
        <f t="shared" si="9"/>
        <v>0.26402208660273174</v>
      </c>
      <c r="AC172" s="512">
        <f t="shared" si="10"/>
        <v>49.058999999999997</v>
      </c>
      <c r="AD172" s="525">
        <f t="shared" si="11"/>
        <v>0.23761987794245856</v>
      </c>
      <c r="AE172" s="371"/>
      <c r="AF172" s="371"/>
      <c r="AG172" s="371"/>
      <c r="AH172" s="371" t="s">
        <v>30</v>
      </c>
      <c r="AI172" s="371"/>
      <c r="AJ172" s="371"/>
      <c r="AK172" s="371"/>
      <c r="AL172" s="371"/>
      <c r="AM172" s="371"/>
      <c r="AN172" s="502"/>
    </row>
    <row r="173" spans="1:40" x14ac:dyDescent="0.25">
      <c r="A173" s="372"/>
      <c r="B173" s="371" t="s">
        <v>404</v>
      </c>
      <c r="C173" s="371" t="s">
        <v>10</v>
      </c>
      <c r="D173" s="371">
        <v>1</v>
      </c>
      <c r="E173" s="371">
        <v>400</v>
      </c>
      <c r="F173" s="371" t="s">
        <v>596</v>
      </c>
      <c r="G173" s="230" t="s">
        <v>331</v>
      </c>
      <c r="H173" s="371" t="s">
        <v>602</v>
      </c>
      <c r="I173" s="371" t="s">
        <v>16</v>
      </c>
      <c r="J173" s="371" t="s">
        <v>269</v>
      </c>
      <c r="K173" s="371" t="s">
        <v>30</v>
      </c>
      <c r="L173" s="371" t="s">
        <v>30</v>
      </c>
      <c r="M173" s="371" t="s">
        <v>30</v>
      </c>
      <c r="N173" s="371" t="s">
        <v>30</v>
      </c>
      <c r="O173" s="371" t="s">
        <v>30</v>
      </c>
      <c r="P173" s="371" t="s">
        <v>30</v>
      </c>
      <c r="Q173" s="371" t="s">
        <v>30</v>
      </c>
      <c r="R173" s="371" t="s">
        <v>30</v>
      </c>
      <c r="S173" s="371"/>
      <c r="T173" s="371">
        <v>99</v>
      </c>
      <c r="U173" s="371" t="s">
        <v>30</v>
      </c>
      <c r="V173" s="371"/>
      <c r="W173" s="371" t="s">
        <v>30</v>
      </c>
      <c r="X173" s="371"/>
      <c r="Y173" s="373">
        <f t="shared" si="8"/>
        <v>155.29</v>
      </c>
      <c r="Z173" s="381">
        <v>189.94</v>
      </c>
      <c r="AA173" s="371">
        <v>50.08</v>
      </c>
      <c r="AB173" s="525">
        <f t="shared" si="9"/>
        <v>0.26366220911866906</v>
      </c>
      <c r="AC173" s="512">
        <f t="shared" si="10"/>
        <v>45.072000000000003</v>
      </c>
      <c r="AD173" s="525">
        <f t="shared" si="11"/>
        <v>0.23729598820680217</v>
      </c>
      <c r="AE173" s="371"/>
      <c r="AF173" s="371"/>
      <c r="AG173" s="371" t="s">
        <v>30</v>
      </c>
      <c r="AH173" s="371"/>
      <c r="AI173" s="371"/>
      <c r="AJ173" s="371"/>
      <c r="AK173" s="371"/>
      <c r="AL173" s="371"/>
      <c r="AM173" s="371"/>
      <c r="AN173" s="502"/>
    </row>
    <row r="174" spans="1:40" x14ac:dyDescent="0.25">
      <c r="A174" s="372"/>
      <c r="B174" s="371" t="s">
        <v>404</v>
      </c>
      <c r="C174" s="371" t="s">
        <v>10</v>
      </c>
      <c r="D174" s="371">
        <v>401</v>
      </c>
      <c r="E174" s="371">
        <v>600</v>
      </c>
      <c r="F174" s="371" t="s">
        <v>603</v>
      </c>
      <c r="G174" s="334" t="s">
        <v>224</v>
      </c>
      <c r="H174" s="371" t="s">
        <v>604</v>
      </c>
      <c r="I174" s="371" t="s">
        <v>16</v>
      </c>
      <c r="J174" s="371" t="s">
        <v>26</v>
      </c>
      <c r="K174" s="371" t="s">
        <v>268</v>
      </c>
      <c r="L174" s="371" t="s">
        <v>269</v>
      </c>
      <c r="M174" s="371" t="s">
        <v>30</v>
      </c>
      <c r="N174" s="371" t="s">
        <v>30</v>
      </c>
      <c r="O174" s="371" t="s">
        <v>30</v>
      </c>
      <c r="P174" s="371" t="s">
        <v>30</v>
      </c>
      <c r="Q174" s="371" t="s">
        <v>30</v>
      </c>
      <c r="R174" s="371" t="s">
        <v>30</v>
      </c>
      <c r="S174" s="371"/>
      <c r="T174" s="371">
        <v>99</v>
      </c>
      <c r="U174" s="371" t="s">
        <v>30</v>
      </c>
      <c r="V174" s="371"/>
      <c r="W174" s="371" t="s">
        <v>30</v>
      </c>
      <c r="X174" s="371"/>
      <c r="Y174" s="373">
        <f t="shared" si="8"/>
        <v>144.02000000000001</v>
      </c>
      <c r="Z174" s="381">
        <v>144.02000000000001</v>
      </c>
      <c r="AA174" s="371">
        <v>40.19</v>
      </c>
      <c r="AB174" s="525">
        <f t="shared" si="9"/>
        <v>0.27905846410220797</v>
      </c>
      <c r="AC174" s="512">
        <f t="shared" si="10"/>
        <v>36.170999999999999</v>
      </c>
      <c r="AD174" s="525">
        <f t="shared" si="11"/>
        <v>0.25115261769198721</v>
      </c>
      <c r="AE174" s="371"/>
      <c r="AF174" s="371"/>
      <c r="AG174" s="371"/>
      <c r="AH174" s="371"/>
      <c r="AI174" s="371"/>
      <c r="AJ174" s="371"/>
      <c r="AK174" s="371"/>
      <c r="AL174" s="371"/>
      <c r="AM174" s="371"/>
      <c r="AN174" s="502"/>
    </row>
    <row r="175" spans="1:40" x14ac:dyDescent="0.25">
      <c r="A175" s="372"/>
      <c r="B175" s="371" t="s">
        <v>404</v>
      </c>
      <c r="C175" s="371" t="s">
        <v>10</v>
      </c>
      <c r="D175" s="371">
        <v>401</v>
      </c>
      <c r="E175" s="371">
        <v>600</v>
      </c>
      <c r="F175" s="371" t="s">
        <v>603</v>
      </c>
      <c r="G175" s="335" t="s">
        <v>225</v>
      </c>
      <c r="H175" s="371" t="s">
        <v>605</v>
      </c>
      <c r="I175" s="371" t="s">
        <v>16</v>
      </c>
      <c r="J175" s="371" t="s">
        <v>268</v>
      </c>
      <c r="K175" s="371" t="s">
        <v>269</v>
      </c>
      <c r="L175" s="371" t="s">
        <v>30</v>
      </c>
      <c r="M175" s="371" t="s">
        <v>30</v>
      </c>
      <c r="N175" s="371" t="s">
        <v>30</v>
      </c>
      <c r="O175" s="371" t="s">
        <v>30</v>
      </c>
      <c r="P175" s="371" t="s">
        <v>30</v>
      </c>
      <c r="Q175" s="371" t="s">
        <v>30</v>
      </c>
      <c r="R175" s="371" t="s">
        <v>30</v>
      </c>
      <c r="S175" s="371"/>
      <c r="T175" s="371">
        <v>99</v>
      </c>
      <c r="U175" s="371" t="s">
        <v>30</v>
      </c>
      <c r="V175" s="371"/>
      <c r="W175" s="371" t="s">
        <v>30</v>
      </c>
      <c r="X175" s="371"/>
      <c r="Y175" s="373">
        <f t="shared" si="8"/>
        <v>145.38</v>
      </c>
      <c r="Z175" s="381">
        <v>180.03</v>
      </c>
      <c r="AA175" s="371">
        <v>47.59</v>
      </c>
      <c r="AB175" s="525">
        <f t="shared" si="9"/>
        <v>0.26434483141698606</v>
      </c>
      <c r="AC175" s="512">
        <f t="shared" si="10"/>
        <v>42.831000000000003</v>
      </c>
      <c r="AD175" s="525">
        <f t="shared" si="11"/>
        <v>0.23791034827528748</v>
      </c>
      <c r="AE175" s="371"/>
      <c r="AF175" s="371" t="s">
        <v>30</v>
      </c>
      <c r="AG175" s="371"/>
      <c r="AH175" s="371"/>
      <c r="AI175" s="371"/>
      <c r="AJ175" s="371"/>
      <c r="AK175" s="371"/>
      <c r="AL175" s="371"/>
      <c r="AM175" s="371"/>
      <c r="AN175" s="502"/>
    </row>
    <row r="176" spans="1:40" x14ac:dyDescent="0.25">
      <c r="A176" s="372"/>
      <c r="B176" s="371" t="s">
        <v>404</v>
      </c>
      <c r="C176" s="371" t="s">
        <v>10</v>
      </c>
      <c r="D176" s="371">
        <v>401</v>
      </c>
      <c r="E176" s="371">
        <v>600</v>
      </c>
      <c r="F176" s="371" t="s">
        <v>603</v>
      </c>
      <c r="G176" s="231" t="s">
        <v>313</v>
      </c>
      <c r="H176" s="371" t="s">
        <v>607</v>
      </c>
      <c r="I176" s="371" t="s">
        <v>16</v>
      </c>
      <c r="J176" s="371" t="s">
        <v>268</v>
      </c>
      <c r="K176" s="371" t="s">
        <v>269</v>
      </c>
      <c r="L176" s="371" t="s">
        <v>267</v>
      </c>
      <c r="M176" s="371" t="s">
        <v>30</v>
      </c>
      <c r="N176" s="371" t="s">
        <v>30</v>
      </c>
      <c r="O176" s="371" t="s">
        <v>30</v>
      </c>
      <c r="P176" s="371" t="s">
        <v>30</v>
      </c>
      <c r="Q176" s="371" t="s">
        <v>30</v>
      </c>
      <c r="R176" s="371" t="s">
        <v>30</v>
      </c>
      <c r="S176" s="371"/>
      <c r="T176" s="371">
        <v>99</v>
      </c>
      <c r="U176" s="371" t="s">
        <v>30</v>
      </c>
      <c r="V176" s="371"/>
      <c r="W176" s="371" t="s">
        <v>30</v>
      </c>
      <c r="X176" s="371"/>
      <c r="Y176" s="373">
        <f t="shared" si="8"/>
        <v>190.38</v>
      </c>
      <c r="Z176" s="381">
        <v>225.03</v>
      </c>
      <c r="AA176" s="371">
        <v>59.96</v>
      </c>
      <c r="AB176" s="525">
        <f t="shared" si="9"/>
        <v>0.26645336177398571</v>
      </c>
      <c r="AC176" s="512">
        <f t="shared" si="10"/>
        <v>53.963999999999999</v>
      </c>
      <c r="AD176" s="525">
        <f t="shared" si="11"/>
        <v>0.23980802559658712</v>
      </c>
      <c r="AE176" s="371" t="s">
        <v>30</v>
      </c>
      <c r="AF176" s="371"/>
      <c r="AG176" s="371"/>
      <c r="AH176" s="371" t="s">
        <v>30</v>
      </c>
      <c r="AI176" s="371"/>
      <c r="AJ176" s="371"/>
      <c r="AK176" s="371"/>
      <c r="AL176" s="371"/>
      <c r="AM176" s="371"/>
      <c r="AN176" s="502"/>
    </row>
    <row r="177" spans="1:40" x14ac:dyDescent="0.25">
      <c r="A177" s="372"/>
      <c r="B177" s="371" t="s">
        <v>404</v>
      </c>
      <c r="C177" s="371" t="s">
        <v>10</v>
      </c>
      <c r="D177" s="371">
        <v>401</v>
      </c>
      <c r="E177" s="371">
        <v>600</v>
      </c>
      <c r="F177" s="371" t="s">
        <v>603</v>
      </c>
      <c r="G177" s="274" t="s">
        <v>314</v>
      </c>
      <c r="H177" s="371" t="s">
        <v>608</v>
      </c>
      <c r="I177" s="371" t="s">
        <v>16</v>
      </c>
      <c r="J177" s="371" t="s">
        <v>267</v>
      </c>
      <c r="K177" s="371" t="s">
        <v>1224</v>
      </c>
      <c r="L177" s="371" t="s">
        <v>30</v>
      </c>
      <c r="M177" s="371" t="s">
        <v>30</v>
      </c>
      <c r="N177" s="371" t="s">
        <v>30</v>
      </c>
      <c r="O177" s="371" t="s">
        <v>30</v>
      </c>
      <c r="P177" s="371" t="s">
        <v>30</v>
      </c>
      <c r="Q177" s="371" t="s">
        <v>30</v>
      </c>
      <c r="R177" s="371" t="s">
        <v>30</v>
      </c>
      <c r="S177" s="371"/>
      <c r="T177" s="371">
        <v>99</v>
      </c>
      <c r="U177" s="371" t="s">
        <v>30</v>
      </c>
      <c r="V177" s="371"/>
      <c r="W177" s="371" t="s">
        <v>30</v>
      </c>
      <c r="X177" s="371"/>
      <c r="Y177" s="373">
        <f t="shared" si="8"/>
        <v>190.38</v>
      </c>
      <c r="Z177" s="381">
        <v>225.03</v>
      </c>
      <c r="AA177" s="371">
        <v>59.96</v>
      </c>
      <c r="AB177" s="525">
        <f t="shared" si="9"/>
        <v>0.26645336177398571</v>
      </c>
      <c r="AC177" s="512">
        <f t="shared" si="10"/>
        <v>53.963999999999999</v>
      </c>
      <c r="AD177" s="525">
        <f t="shared" si="11"/>
        <v>0.23980802559658712</v>
      </c>
      <c r="AE177" s="371"/>
      <c r="AF177" s="371"/>
      <c r="AG177" s="371"/>
      <c r="AH177" s="371" t="s">
        <v>30</v>
      </c>
      <c r="AI177" s="371"/>
      <c r="AJ177" s="371"/>
      <c r="AK177" s="371"/>
      <c r="AL177" s="371"/>
      <c r="AM177" s="371"/>
      <c r="AN177" s="502"/>
    </row>
    <row r="178" spans="1:40" x14ac:dyDescent="0.25">
      <c r="A178" s="372"/>
      <c r="B178" s="371" t="s">
        <v>404</v>
      </c>
      <c r="C178" s="371" t="s">
        <v>10</v>
      </c>
      <c r="D178" s="371">
        <v>401</v>
      </c>
      <c r="E178" s="371">
        <v>600</v>
      </c>
      <c r="F178" s="371" t="s">
        <v>603</v>
      </c>
      <c r="G178" s="273" t="s">
        <v>315</v>
      </c>
      <c r="H178" s="371" t="s">
        <v>606</v>
      </c>
      <c r="I178" s="371" t="s">
        <v>16</v>
      </c>
      <c r="J178" s="371" t="s">
        <v>267</v>
      </c>
      <c r="K178" s="371" t="s">
        <v>311</v>
      </c>
      <c r="L178" s="371" t="s">
        <v>30</v>
      </c>
      <c r="M178" s="371" t="s">
        <v>30</v>
      </c>
      <c r="N178" s="371" t="s">
        <v>30</v>
      </c>
      <c r="O178" s="371" t="s">
        <v>30</v>
      </c>
      <c r="P178" s="371" t="s">
        <v>30</v>
      </c>
      <c r="Q178" s="371" t="s">
        <v>30</v>
      </c>
      <c r="R178" s="371" t="s">
        <v>30</v>
      </c>
      <c r="S178" s="371"/>
      <c r="T178" s="371">
        <v>99</v>
      </c>
      <c r="U178" s="371" t="s">
        <v>30</v>
      </c>
      <c r="V178" s="371"/>
      <c r="W178" s="371" t="s">
        <v>30</v>
      </c>
      <c r="X178" s="371"/>
      <c r="Y178" s="373">
        <f t="shared" si="8"/>
        <v>190.38</v>
      </c>
      <c r="Z178" s="381">
        <v>225.03</v>
      </c>
      <c r="AA178" s="371">
        <v>59.96</v>
      </c>
      <c r="AB178" s="525">
        <f t="shared" si="9"/>
        <v>0.26645336177398571</v>
      </c>
      <c r="AC178" s="512">
        <f t="shared" si="10"/>
        <v>53.963999999999999</v>
      </c>
      <c r="AD178" s="525">
        <f t="shared" si="11"/>
        <v>0.23980802559658712</v>
      </c>
      <c r="AE178" s="371"/>
      <c r="AF178" s="371"/>
      <c r="AG178" s="371"/>
      <c r="AH178" s="371" t="s">
        <v>30</v>
      </c>
      <c r="AI178" s="371"/>
      <c r="AJ178" s="371"/>
      <c r="AK178" s="371"/>
      <c r="AL178" s="371"/>
      <c r="AM178" s="371"/>
      <c r="AN178" s="502"/>
    </row>
    <row r="179" spans="1:40" x14ac:dyDescent="0.25">
      <c r="A179" s="372"/>
      <c r="B179" s="371" t="s">
        <v>404</v>
      </c>
      <c r="C179" s="371" t="s">
        <v>10</v>
      </c>
      <c r="D179" s="371">
        <v>401</v>
      </c>
      <c r="E179" s="371">
        <v>600</v>
      </c>
      <c r="F179" s="371" t="s">
        <v>603</v>
      </c>
      <c r="G179" s="230" t="s">
        <v>331</v>
      </c>
      <c r="H179" s="371" t="s">
        <v>609</v>
      </c>
      <c r="I179" s="371" t="s">
        <v>16</v>
      </c>
      <c r="J179" s="371" t="s">
        <v>269</v>
      </c>
      <c r="K179" s="371" t="s">
        <v>30</v>
      </c>
      <c r="L179" s="371" t="s">
        <v>30</v>
      </c>
      <c r="M179" s="371" t="s">
        <v>30</v>
      </c>
      <c r="N179" s="371" t="s">
        <v>30</v>
      </c>
      <c r="O179" s="371" t="s">
        <v>30</v>
      </c>
      <c r="P179" s="371" t="s">
        <v>30</v>
      </c>
      <c r="Q179" s="371" t="s">
        <v>30</v>
      </c>
      <c r="R179" s="371" t="s">
        <v>30</v>
      </c>
      <c r="S179" s="371"/>
      <c r="T179" s="371">
        <v>99</v>
      </c>
      <c r="U179" s="371" t="s">
        <v>30</v>
      </c>
      <c r="V179" s="371"/>
      <c r="W179" s="371" t="s">
        <v>30</v>
      </c>
      <c r="X179" s="371"/>
      <c r="Y179" s="373">
        <f t="shared" si="8"/>
        <v>172.38</v>
      </c>
      <c r="Z179" s="381">
        <v>207.03</v>
      </c>
      <c r="AA179" s="371">
        <v>55.08</v>
      </c>
      <c r="AB179" s="525">
        <f t="shared" si="9"/>
        <v>0.26604839878278508</v>
      </c>
      <c r="AC179" s="512">
        <f t="shared" si="10"/>
        <v>49.572000000000003</v>
      </c>
      <c r="AD179" s="525">
        <f t="shared" si="11"/>
        <v>0.23944355890450661</v>
      </c>
      <c r="AE179" s="371"/>
      <c r="AF179" s="371"/>
      <c r="AG179" s="371" t="s">
        <v>30</v>
      </c>
      <c r="AH179" s="371"/>
      <c r="AI179" s="371"/>
      <c r="AJ179" s="371"/>
      <c r="AK179" s="371"/>
      <c r="AL179" s="371"/>
      <c r="AM179" s="371"/>
      <c r="AN179" s="502"/>
    </row>
    <row r="180" spans="1:40" x14ac:dyDescent="0.25">
      <c r="A180" s="372"/>
      <c r="B180" s="371" t="s">
        <v>404</v>
      </c>
      <c r="C180" s="371" t="s">
        <v>10</v>
      </c>
      <c r="D180" s="371">
        <v>601</v>
      </c>
      <c r="E180" s="371">
        <v>800</v>
      </c>
      <c r="F180" s="371" t="s">
        <v>610</v>
      </c>
      <c r="G180" s="334" t="s">
        <v>224</v>
      </c>
      <c r="H180" s="371" t="s">
        <v>611</v>
      </c>
      <c r="I180" s="371" t="s">
        <v>16</v>
      </c>
      <c r="J180" s="371" t="s">
        <v>26</v>
      </c>
      <c r="K180" s="371" t="s">
        <v>268</v>
      </c>
      <c r="L180" s="371" t="s">
        <v>269</v>
      </c>
      <c r="M180" s="371" t="s">
        <v>30</v>
      </c>
      <c r="N180" s="371" t="s">
        <v>30</v>
      </c>
      <c r="O180" s="371" t="s">
        <v>30</v>
      </c>
      <c r="P180" s="371" t="s">
        <v>30</v>
      </c>
      <c r="Q180" s="371" t="s">
        <v>30</v>
      </c>
      <c r="R180" s="371" t="s">
        <v>30</v>
      </c>
      <c r="S180" s="371"/>
      <c r="T180" s="371">
        <v>99</v>
      </c>
      <c r="U180" s="371" t="s">
        <v>30</v>
      </c>
      <c r="V180" s="371"/>
      <c r="W180" s="371" t="s">
        <v>30</v>
      </c>
      <c r="X180" s="371"/>
      <c r="Y180" s="373">
        <f t="shared" si="8"/>
        <v>156.97</v>
      </c>
      <c r="Z180" s="381">
        <v>156.97</v>
      </c>
      <c r="AA180" s="371">
        <v>44.2</v>
      </c>
      <c r="AB180" s="525">
        <f t="shared" si="9"/>
        <v>0.28158246798751357</v>
      </c>
      <c r="AC180" s="512">
        <f t="shared" si="10"/>
        <v>39.78</v>
      </c>
      <c r="AD180" s="525">
        <f t="shared" si="11"/>
        <v>0.25342422118876218</v>
      </c>
      <c r="AE180" s="371"/>
      <c r="AF180" s="371"/>
      <c r="AG180" s="371"/>
      <c r="AH180" s="371"/>
      <c r="AI180" s="371"/>
      <c r="AJ180" s="371"/>
      <c r="AK180" s="371"/>
      <c r="AL180" s="371"/>
      <c r="AM180" s="371"/>
      <c r="AN180" s="502"/>
    </row>
    <row r="181" spans="1:40" x14ac:dyDescent="0.25">
      <c r="A181" s="372"/>
      <c r="B181" s="371" t="s">
        <v>404</v>
      </c>
      <c r="C181" s="371" t="s">
        <v>10</v>
      </c>
      <c r="D181" s="371">
        <v>601</v>
      </c>
      <c r="E181" s="371">
        <v>800</v>
      </c>
      <c r="F181" s="371" t="s">
        <v>610</v>
      </c>
      <c r="G181" s="335" t="s">
        <v>225</v>
      </c>
      <c r="H181" s="371" t="s">
        <v>612</v>
      </c>
      <c r="I181" s="371" t="s">
        <v>16</v>
      </c>
      <c r="J181" s="371" t="s">
        <v>268</v>
      </c>
      <c r="K181" s="371" t="s">
        <v>269</v>
      </c>
      <c r="L181" s="371" t="s">
        <v>30</v>
      </c>
      <c r="M181" s="371" t="s">
        <v>30</v>
      </c>
      <c r="N181" s="371" t="s">
        <v>30</v>
      </c>
      <c r="O181" s="371" t="s">
        <v>30</v>
      </c>
      <c r="P181" s="371" t="s">
        <v>30</v>
      </c>
      <c r="Q181" s="371" t="s">
        <v>30</v>
      </c>
      <c r="R181" s="371" t="s">
        <v>30</v>
      </c>
      <c r="S181" s="371"/>
      <c r="T181" s="371">
        <v>99</v>
      </c>
      <c r="U181" s="371" t="s">
        <v>30</v>
      </c>
      <c r="V181" s="371"/>
      <c r="W181" s="371" t="s">
        <v>30</v>
      </c>
      <c r="X181" s="371"/>
      <c r="Y181" s="373">
        <f t="shared" si="8"/>
        <v>161.57</v>
      </c>
      <c r="Z181" s="381">
        <v>196.22</v>
      </c>
      <c r="AA181" s="371">
        <v>52.34</v>
      </c>
      <c r="AB181" s="525">
        <f t="shared" si="9"/>
        <v>0.2667414127000306</v>
      </c>
      <c r="AC181" s="512">
        <f t="shared" si="10"/>
        <v>47.106000000000002</v>
      </c>
      <c r="AD181" s="525">
        <f t="shared" si="11"/>
        <v>0.24006727143002754</v>
      </c>
      <c r="AE181" s="371"/>
      <c r="AF181" s="371" t="s">
        <v>30</v>
      </c>
      <c r="AG181" s="371"/>
      <c r="AH181" s="371"/>
      <c r="AI181" s="371"/>
      <c r="AJ181" s="371"/>
      <c r="AK181" s="371"/>
      <c r="AL181" s="371"/>
      <c r="AM181" s="371"/>
      <c r="AN181" s="502"/>
    </row>
    <row r="182" spans="1:40" x14ac:dyDescent="0.25">
      <c r="A182" s="372"/>
      <c r="B182" s="371" t="s">
        <v>404</v>
      </c>
      <c r="C182" s="371" t="s">
        <v>10</v>
      </c>
      <c r="D182" s="371">
        <v>601</v>
      </c>
      <c r="E182" s="371">
        <v>800</v>
      </c>
      <c r="F182" s="371" t="s">
        <v>610</v>
      </c>
      <c r="G182" s="231" t="s">
        <v>313</v>
      </c>
      <c r="H182" s="371" t="s">
        <v>614</v>
      </c>
      <c r="I182" s="371" t="s">
        <v>16</v>
      </c>
      <c r="J182" s="371" t="s">
        <v>268</v>
      </c>
      <c r="K182" s="371" t="s">
        <v>269</v>
      </c>
      <c r="L182" s="371" t="s">
        <v>267</v>
      </c>
      <c r="M182" s="371" t="s">
        <v>30</v>
      </c>
      <c r="N182" s="371" t="s">
        <v>30</v>
      </c>
      <c r="O182" s="371" t="s">
        <v>30</v>
      </c>
      <c r="P182" s="371" t="s">
        <v>30</v>
      </c>
      <c r="Q182" s="371" t="s">
        <v>30</v>
      </c>
      <c r="R182" s="371" t="s">
        <v>30</v>
      </c>
      <c r="S182" s="371"/>
      <c r="T182" s="371">
        <v>99</v>
      </c>
      <c r="U182" s="371" t="s">
        <v>30</v>
      </c>
      <c r="V182" s="371"/>
      <c r="W182" s="371" t="s">
        <v>30</v>
      </c>
      <c r="X182" s="371"/>
      <c r="Y182" s="373">
        <f t="shared" si="8"/>
        <v>210.62</v>
      </c>
      <c r="Z182" s="381">
        <v>245.27</v>
      </c>
      <c r="AA182" s="371">
        <v>65.95</v>
      </c>
      <c r="AB182" s="525">
        <f t="shared" si="9"/>
        <v>0.26888734863619684</v>
      </c>
      <c r="AC182" s="512">
        <f t="shared" si="10"/>
        <v>59.355000000000004</v>
      </c>
      <c r="AD182" s="525">
        <f t="shared" si="11"/>
        <v>0.24199861377257717</v>
      </c>
      <c r="AE182" s="371" t="s">
        <v>30</v>
      </c>
      <c r="AF182" s="371"/>
      <c r="AG182" s="371"/>
      <c r="AH182" s="371" t="s">
        <v>30</v>
      </c>
      <c r="AI182" s="371"/>
      <c r="AJ182" s="371"/>
      <c r="AK182" s="371"/>
      <c r="AL182" s="371"/>
      <c r="AM182" s="371"/>
      <c r="AN182" s="502"/>
    </row>
    <row r="183" spans="1:40" x14ac:dyDescent="0.25">
      <c r="A183" s="372"/>
      <c r="B183" s="371" t="s">
        <v>404</v>
      </c>
      <c r="C183" s="371" t="s">
        <v>10</v>
      </c>
      <c r="D183" s="371">
        <v>601</v>
      </c>
      <c r="E183" s="371">
        <v>800</v>
      </c>
      <c r="F183" s="371" t="s">
        <v>610</v>
      </c>
      <c r="G183" s="274" t="s">
        <v>314</v>
      </c>
      <c r="H183" s="371" t="s">
        <v>615</v>
      </c>
      <c r="I183" s="371" t="s">
        <v>16</v>
      </c>
      <c r="J183" s="371" t="s">
        <v>267</v>
      </c>
      <c r="K183" s="371" t="s">
        <v>1224</v>
      </c>
      <c r="L183" s="371" t="s">
        <v>30</v>
      </c>
      <c r="M183" s="371" t="s">
        <v>30</v>
      </c>
      <c r="N183" s="371" t="s">
        <v>30</v>
      </c>
      <c r="O183" s="371" t="s">
        <v>30</v>
      </c>
      <c r="P183" s="371" t="s">
        <v>30</v>
      </c>
      <c r="Q183" s="371" t="s">
        <v>30</v>
      </c>
      <c r="R183" s="371" t="s">
        <v>30</v>
      </c>
      <c r="S183" s="371"/>
      <c r="T183" s="371">
        <v>99</v>
      </c>
      <c r="U183" s="371" t="s">
        <v>30</v>
      </c>
      <c r="V183" s="371"/>
      <c r="W183" s="371" t="s">
        <v>30</v>
      </c>
      <c r="X183" s="371"/>
      <c r="Y183" s="373">
        <f t="shared" si="8"/>
        <v>210.62</v>
      </c>
      <c r="Z183" s="381">
        <v>245.27</v>
      </c>
      <c r="AA183" s="371">
        <v>65.95</v>
      </c>
      <c r="AB183" s="525">
        <f t="shared" si="9"/>
        <v>0.26888734863619684</v>
      </c>
      <c r="AC183" s="512">
        <f t="shared" si="10"/>
        <v>59.355000000000004</v>
      </c>
      <c r="AD183" s="525">
        <f t="shared" si="11"/>
        <v>0.24199861377257717</v>
      </c>
      <c r="AE183" s="371"/>
      <c r="AF183" s="371"/>
      <c r="AG183" s="371"/>
      <c r="AH183" s="371" t="s">
        <v>30</v>
      </c>
      <c r="AI183" s="371"/>
      <c r="AJ183" s="371"/>
      <c r="AK183" s="371"/>
      <c r="AL183" s="371"/>
      <c r="AM183" s="371"/>
      <c r="AN183" s="502"/>
    </row>
    <row r="184" spans="1:40" x14ac:dyDescent="0.25">
      <c r="A184" s="372"/>
      <c r="B184" s="371" t="s">
        <v>404</v>
      </c>
      <c r="C184" s="371" t="s">
        <v>10</v>
      </c>
      <c r="D184" s="371">
        <v>601</v>
      </c>
      <c r="E184" s="371">
        <v>800</v>
      </c>
      <c r="F184" s="371" t="s">
        <v>610</v>
      </c>
      <c r="G184" s="273" t="s">
        <v>315</v>
      </c>
      <c r="H184" s="371" t="s">
        <v>613</v>
      </c>
      <c r="I184" s="371" t="s">
        <v>16</v>
      </c>
      <c r="J184" s="371" t="s">
        <v>267</v>
      </c>
      <c r="K184" s="371" t="s">
        <v>311</v>
      </c>
      <c r="L184" s="371" t="s">
        <v>30</v>
      </c>
      <c r="M184" s="371" t="s">
        <v>30</v>
      </c>
      <c r="N184" s="371" t="s">
        <v>30</v>
      </c>
      <c r="O184" s="371" t="s">
        <v>30</v>
      </c>
      <c r="P184" s="371" t="s">
        <v>30</v>
      </c>
      <c r="Q184" s="371" t="s">
        <v>30</v>
      </c>
      <c r="R184" s="371" t="s">
        <v>30</v>
      </c>
      <c r="S184" s="371"/>
      <c r="T184" s="371">
        <v>99</v>
      </c>
      <c r="U184" s="371" t="s">
        <v>30</v>
      </c>
      <c r="V184" s="371"/>
      <c r="W184" s="371" t="s">
        <v>30</v>
      </c>
      <c r="X184" s="371"/>
      <c r="Y184" s="373">
        <f t="shared" si="8"/>
        <v>210.62</v>
      </c>
      <c r="Z184" s="381">
        <v>245.27</v>
      </c>
      <c r="AA184" s="371">
        <v>65.95</v>
      </c>
      <c r="AB184" s="525">
        <f t="shared" si="9"/>
        <v>0.26888734863619684</v>
      </c>
      <c r="AC184" s="512">
        <f t="shared" si="10"/>
        <v>59.355000000000004</v>
      </c>
      <c r="AD184" s="525">
        <f t="shared" si="11"/>
        <v>0.24199861377257717</v>
      </c>
      <c r="AE184" s="371"/>
      <c r="AF184" s="371"/>
      <c r="AG184" s="371"/>
      <c r="AH184" s="371" t="s">
        <v>30</v>
      </c>
      <c r="AI184" s="371"/>
      <c r="AJ184" s="371"/>
      <c r="AK184" s="371"/>
      <c r="AL184" s="371"/>
      <c r="AM184" s="371"/>
      <c r="AN184" s="502"/>
    </row>
    <row r="185" spans="1:40" x14ac:dyDescent="0.25">
      <c r="A185" s="372"/>
      <c r="B185" s="371" t="s">
        <v>404</v>
      </c>
      <c r="C185" s="371" t="s">
        <v>10</v>
      </c>
      <c r="D185" s="371">
        <v>601</v>
      </c>
      <c r="E185" s="371">
        <v>800</v>
      </c>
      <c r="F185" s="371" t="s">
        <v>610</v>
      </c>
      <c r="G185" s="230" t="s">
        <v>331</v>
      </c>
      <c r="H185" s="371" t="s">
        <v>616</v>
      </c>
      <c r="I185" s="371" t="s">
        <v>16</v>
      </c>
      <c r="J185" s="371" t="s">
        <v>269</v>
      </c>
      <c r="K185" s="371" t="s">
        <v>30</v>
      </c>
      <c r="L185" s="371" t="s">
        <v>30</v>
      </c>
      <c r="M185" s="371" t="s">
        <v>30</v>
      </c>
      <c r="N185" s="371" t="s">
        <v>30</v>
      </c>
      <c r="O185" s="371" t="s">
        <v>30</v>
      </c>
      <c r="P185" s="371" t="s">
        <v>30</v>
      </c>
      <c r="Q185" s="371" t="s">
        <v>30</v>
      </c>
      <c r="R185" s="371" t="s">
        <v>30</v>
      </c>
      <c r="S185" s="371"/>
      <c r="T185" s="371">
        <v>99</v>
      </c>
      <c r="U185" s="371" t="s">
        <v>30</v>
      </c>
      <c r="V185" s="371"/>
      <c r="W185" s="371" t="s">
        <v>30</v>
      </c>
      <c r="X185" s="371"/>
      <c r="Y185" s="373">
        <f t="shared" si="8"/>
        <v>191</v>
      </c>
      <c r="Z185" s="381">
        <v>225.65</v>
      </c>
      <c r="AA185" s="371">
        <v>60.58</v>
      </c>
      <c r="AB185" s="525">
        <f t="shared" si="9"/>
        <v>0.26846886771548856</v>
      </c>
      <c r="AC185" s="512">
        <f t="shared" si="10"/>
        <v>54.521999999999998</v>
      </c>
      <c r="AD185" s="525">
        <f t="shared" si="11"/>
        <v>0.24162198094393972</v>
      </c>
      <c r="AE185" s="371"/>
      <c r="AF185" s="371"/>
      <c r="AG185" s="371" t="s">
        <v>30</v>
      </c>
      <c r="AH185" s="371"/>
      <c r="AI185" s="371"/>
      <c r="AJ185" s="371"/>
      <c r="AK185" s="371"/>
      <c r="AL185" s="371"/>
      <c r="AM185" s="371"/>
      <c r="AN185" s="502"/>
    </row>
    <row r="186" spans="1:40" x14ac:dyDescent="0.25">
      <c r="A186" s="372"/>
      <c r="B186" s="371" t="s">
        <v>404</v>
      </c>
      <c r="C186" s="371" t="s">
        <v>10</v>
      </c>
      <c r="D186" s="371">
        <v>801</v>
      </c>
      <c r="E186" s="371">
        <v>1500</v>
      </c>
      <c r="F186" s="371" t="s">
        <v>617</v>
      </c>
      <c r="G186" s="334" t="s">
        <v>224</v>
      </c>
      <c r="H186" s="371" t="s">
        <v>618</v>
      </c>
      <c r="I186" s="371" t="s">
        <v>16</v>
      </c>
      <c r="J186" s="371" t="s">
        <v>26</v>
      </c>
      <c r="K186" s="371" t="s">
        <v>268</v>
      </c>
      <c r="L186" s="371" t="s">
        <v>269</v>
      </c>
      <c r="M186" s="371" t="s">
        <v>30</v>
      </c>
      <c r="N186" s="371" t="s">
        <v>30</v>
      </c>
      <c r="O186" s="371" t="s">
        <v>30</v>
      </c>
      <c r="P186" s="371" t="s">
        <v>30</v>
      </c>
      <c r="Q186" s="371" t="s">
        <v>30</v>
      </c>
      <c r="R186" s="371" t="s">
        <v>30</v>
      </c>
      <c r="S186" s="371"/>
      <c r="T186" s="371">
        <v>99</v>
      </c>
      <c r="U186" s="371" t="s">
        <v>30</v>
      </c>
      <c r="V186" s="371"/>
      <c r="W186" s="371" t="s">
        <v>30</v>
      </c>
      <c r="X186" s="371"/>
      <c r="Y186" s="373">
        <f t="shared" si="8"/>
        <v>171.1</v>
      </c>
      <c r="Z186" s="381">
        <v>171.1</v>
      </c>
      <c r="AA186" s="371">
        <v>48.62</v>
      </c>
      <c r="AB186" s="525">
        <f t="shared" si="9"/>
        <v>0.28416130917592053</v>
      </c>
      <c r="AC186" s="512">
        <f t="shared" si="10"/>
        <v>43.757999999999996</v>
      </c>
      <c r="AD186" s="525">
        <f t="shared" si="11"/>
        <v>0.25574517825832843</v>
      </c>
      <c r="AE186" s="371"/>
      <c r="AF186" s="371"/>
      <c r="AG186" s="371"/>
      <c r="AH186" s="371"/>
      <c r="AI186" s="371"/>
      <c r="AJ186" s="371"/>
      <c r="AK186" s="371"/>
      <c r="AL186" s="371"/>
      <c r="AM186" s="371"/>
      <c r="AN186" s="502"/>
    </row>
    <row r="187" spans="1:40" x14ac:dyDescent="0.25">
      <c r="A187" s="372"/>
      <c r="B187" s="371" t="s">
        <v>404</v>
      </c>
      <c r="C187" s="371" t="s">
        <v>10</v>
      </c>
      <c r="D187" s="371">
        <v>801</v>
      </c>
      <c r="E187" s="371">
        <v>1500</v>
      </c>
      <c r="F187" s="371" t="s">
        <v>617</v>
      </c>
      <c r="G187" s="335" t="s">
        <v>225</v>
      </c>
      <c r="H187" s="371" t="s">
        <v>619</v>
      </c>
      <c r="I187" s="371" t="s">
        <v>16</v>
      </c>
      <c r="J187" s="371" t="s">
        <v>268</v>
      </c>
      <c r="K187" s="371" t="s">
        <v>269</v>
      </c>
      <c r="L187" s="371" t="s">
        <v>30</v>
      </c>
      <c r="M187" s="371" t="s">
        <v>30</v>
      </c>
      <c r="N187" s="371" t="s">
        <v>30</v>
      </c>
      <c r="O187" s="371" t="s">
        <v>30</v>
      </c>
      <c r="P187" s="371" t="s">
        <v>30</v>
      </c>
      <c r="Q187" s="371" t="s">
        <v>30</v>
      </c>
      <c r="R187" s="371" t="s">
        <v>30</v>
      </c>
      <c r="S187" s="371"/>
      <c r="T187" s="371">
        <v>99</v>
      </c>
      <c r="U187" s="371" t="s">
        <v>30</v>
      </c>
      <c r="V187" s="371"/>
      <c r="W187" s="371" t="s">
        <v>30</v>
      </c>
      <c r="X187" s="371"/>
      <c r="Y187" s="373">
        <f t="shared" si="8"/>
        <v>179.22</v>
      </c>
      <c r="Z187" s="381">
        <v>213.87</v>
      </c>
      <c r="AA187" s="371">
        <v>57.57</v>
      </c>
      <c r="AB187" s="525">
        <f t="shared" si="9"/>
        <v>0.2691822134941787</v>
      </c>
      <c r="AC187" s="512">
        <f t="shared" si="10"/>
        <v>51.813000000000002</v>
      </c>
      <c r="AD187" s="525">
        <f t="shared" si="11"/>
        <v>0.24226399214476085</v>
      </c>
      <c r="AE187" s="371"/>
      <c r="AF187" s="371" t="s">
        <v>30</v>
      </c>
      <c r="AG187" s="371"/>
      <c r="AH187" s="371"/>
      <c r="AI187" s="371"/>
      <c r="AJ187" s="371"/>
      <c r="AK187" s="371"/>
      <c r="AL187" s="371"/>
      <c r="AM187" s="371"/>
      <c r="AN187" s="502"/>
    </row>
    <row r="188" spans="1:40" x14ac:dyDescent="0.25">
      <c r="A188" s="372"/>
      <c r="B188" s="371" t="s">
        <v>404</v>
      </c>
      <c r="C188" s="371" t="s">
        <v>10</v>
      </c>
      <c r="D188" s="371">
        <v>801</v>
      </c>
      <c r="E188" s="371">
        <v>1500</v>
      </c>
      <c r="F188" s="371" t="s">
        <v>617</v>
      </c>
      <c r="G188" s="231" t="s">
        <v>313</v>
      </c>
      <c r="H188" s="371" t="s">
        <v>621</v>
      </c>
      <c r="I188" s="371" t="s">
        <v>16</v>
      </c>
      <c r="J188" s="371" t="s">
        <v>268</v>
      </c>
      <c r="K188" s="371" t="s">
        <v>269</v>
      </c>
      <c r="L188" s="371" t="s">
        <v>267</v>
      </c>
      <c r="M188" s="371" t="s">
        <v>30</v>
      </c>
      <c r="N188" s="371" t="s">
        <v>30</v>
      </c>
      <c r="O188" s="371" t="s">
        <v>30</v>
      </c>
      <c r="P188" s="371" t="s">
        <v>30</v>
      </c>
      <c r="Q188" s="371" t="s">
        <v>30</v>
      </c>
      <c r="R188" s="371" t="s">
        <v>30</v>
      </c>
      <c r="S188" s="371"/>
      <c r="T188" s="371">
        <v>99</v>
      </c>
      <c r="U188" s="371" t="s">
        <v>30</v>
      </c>
      <c r="V188" s="371"/>
      <c r="W188" s="371" t="s">
        <v>30</v>
      </c>
      <c r="X188" s="371"/>
      <c r="Y188" s="373">
        <f t="shared" si="8"/>
        <v>232.68999999999997</v>
      </c>
      <c r="Z188" s="381">
        <v>267.33999999999997</v>
      </c>
      <c r="AA188" s="371">
        <v>72.540000000000006</v>
      </c>
      <c r="AB188" s="525">
        <f t="shared" si="9"/>
        <v>0.27133986683623856</v>
      </c>
      <c r="AC188" s="512">
        <f t="shared" si="10"/>
        <v>65.286000000000001</v>
      </c>
      <c r="AD188" s="525">
        <f t="shared" si="11"/>
        <v>0.24420588015261468</v>
      </c>
      <c r="AE188" s="371" t="s">
        <v>30</v>
      </c>
      <c r="AF188" s="371"/>
      <c r="AG188" s="371"/>
      <c r="AH188" s="371" t="s">
        <v>30</v>
      </c>
      <c r="AI188" s="371"/>
      <c r="AJ188" s="371"/>
      <c r="AK188" s="371"/>
      <c r="AL188" s="371"/>
      <c r="AM188" s="371"/>
      <c r="AN188" s="502"/>
    </row>
    <row r="189" spans="1:40" x14ac:dyDescent="0.25">
      <c r="A189" s="372"/>
      <c r="B189" s="371" t="s">
        <v>404</v>
      </c>
      <c r="C189" s="371" t="s">
        <v>10</v>
      </c>
      <c r="D189" s="371">
        <v>801</v>
      </c>
      <c r="E189" s="371">
        <v>1500</v>
      </c>
      <c r="F189" s="371" t="s">
        <v>617</v>
      </c>
      <c r="G189" s="274" t="s">
        <v>314</v>
      </c>
      <c r="H189" s="371" t="s">
        <v>622</v>
      </c>
      <c r="I189" s="371" t="s">
        <v>16</v>
      </c>
      <c r="J189" s="371" t="s">
        <v>267</v>
      </c>
      <c r="K189" s="371" t="s">
        <v>1224</v>
      </c>
      <c r="L189" s="371" t="s">
        <v>30</v>
      </c>
      <c r="M189" s="371" t="s">
        <v>30</v>
      </c>
      <c r="N189" s="371" t="s">
        <v>30</v>
      </c>
      <c r="O189" s="371" t="s">
        <v>30</v>
      </c>
      <c r="P189" s="371" t="s">
        <v>30</v>
      </c>
      <c r="Q189" s="371" t="s">
        <v>30</v>
      </c>
      <c r="R189" s="371" t="s">
        <v>30</v>
      </c>
      <c r="S189" s="371"/>
      <c r="T189" s="371">
        <v>99</v>
      </c>
      <c r="U189" s="371" t="s">
        <v>30</v>
      </c>
      <c r="V189" s="371"/>
      <c r="W189" s="371" t="s">
        <v>30</v>
      </c>
      <c r="X189" s="371"/>
      <c r="Y189" s="373">
        <f t="shared" si="8"/>
        <v>232.68999999999997</v>
      </c>
      <c r="Z189" s="381">
        <v>267.33999999999997</v>
      </c>
      <c r="AA189" s="371">
        <v>72.540000000000006</v>
      </c>
      <c r="AB189" s="525">
        <f t="shared" si="9"/>
        <v>0.27133986683623856</v>
      </c>
      <c r="AC189" s="512">
        <f t="shared" si="10"/>
        <v>65.286000000000001</v>
      </c>
      <c r="AD189" s="525">
        <f t="shared" si="11"/>
        <v>0.24420588015261468</v>
      </c>
      <c r="AE189" s="371"/>
      <c r="AF189" s="371"/>
      <c r="AG189" s="371"/>
      <c r="AH189" s="371" t="s">
        <v>30</v>
      </c>
      <c r="AI189" s="371"/>
      <c r="AJ189" s="371"/>
      <c r="AK189" s="371"/>
      <c r="AL189" s="371"/>
      <c r="AM189" s="371"/>
      <c r="AN189" s="502"/>
    </row>
    <row r="190" spans="1:40" x14ac:dyDescent="0.25">
      <c r="A190" s="372"/>
      <c r="B190" s="371" t="s">
        <v>404</v>
      </c>
      <c r="C190" s="371" t="s">
        <v>10</v>
      </c>
      <c r="D190" s="371">
        <v>801</v>
      </c>
      <c r="E190" s="371">
        <v>1500</v>
      </c>
      <c r="F190" s="371" t="s">
        <v>617</v>
      </c>
      <c r="G190" s="273" t="s">
        <v>315</v>
      </c>
      <c r="H190" s="371" t="s">
        <v>620</v>
      </c>
      <c r="I190" s="371" t="s">
        <v>16</v>
      </c>
      <c r="J190" s="371" t="s">
        <v>267</v>
      </c>
      <c r="K190" s="371" t="s">
        <v>311</v>
      </c>
      <c r="L190" s="371" t="s">
        <v>30</v>
      </c>
      <c r="M190" s="371" t="s">
        <v>30</v>
      </c>
      <c r="N190" s="371" t="s">
        <v>30</v>
      </c>
      <c r="O190" s="371" t="s">
        <v>30</v>
      </c>
      <c r="P190" s="371" t="s">
        <v>30</v>
      </c>
      <c r="Q190" s="371" t="s">
        <v>30</v>
      </c>
      <c r="R190" s="371" t="s">
        <v>30</v>
      </c>
      <c r="S190" s="371"/>
      <c r="T190" s="371">
        <v>99</v>
      </c>
      <c r="U190" s="371" t="s">
        <v>30</v>
      </c>
      <c r="V190" s="371"/>
      <c r="W190" s="371" t="s">
        <v>30</v>
      </c>
      <c r="X190" s="371"/>
      <c r="Y190" s="373">
        <f t="shared" si="8"/>
        <v>232.68999999999997</v>
      </c>
      <c r="Z190" s="381">
        <v>267.33999999999997</v>
      </c>
      <c r="AA190" s="371">
        <v>72.540000000000006</v>
      </c>
      <c r="AB190" s="525">
        <f t="shared" si="9"/>
        <v>0.27133986683623856</v>
      </c>
      <c r="AC190" s="512">
        <f t="shared" si="10"/>
        <v>65.286000000000001</v>
      </c>
      <c r="AD190" s="525">
        <f t="shared" si="11"/>
        <v>0.24420588015261468</v>
      </c>
      <c r="AE190" s="371"/>
      <c r="AF190" s="371"/>
      <c r="AG190" s="371"/>
      <c r="AH190" s="371" t="s">
        <v>30</v>
      </c>
      <c r="AI190" s="371"/>
      <c r="AJ190" s="371"/>
      <c r="AK190" s="371"/>
      <c r="AL190" s="371"/>
      <c r="AM190" s="371"/>
      <c r="AN190" s="502"/>
    </row>
    <row r="191" spans="1:40" x14ac:dyDescent="0.25">
      <c r="A191" s="372"/>
      <c r="B191" s="371" t="s">
        <v>404</v>
      </c>
      <c r="C191" s="371" t="s">
        <v>10</v>
      </c>
      <c r="D191" s="371">
        <v>801</v>
      </c>
      <c r="E191" s="371">
        <v>1500</v>
      </c>
      <c r="F191" s="371" t="s">
        <v>617</v>
      </c>
      <c r="G191" s="230" t="s">
        <v>331</v>
      </c>
      <c r="H191" s="371" t="s">
        <v>623</v>
      </c>
      <c r="I191" s="371" t="s">
        <v>16</v>
      </c>
      <c r="J191" s="371" t="s">
        <v>269</v>
      </c>
      <c r="K191" s="371" t="s">
        <v>30</v>
      </c>
      <c r="L191" s="371" t="s">
        <v>30</v>
      </c>
      <c r="M191" s="371" t="s">
        <v>30</v>
      </c>
      <c r="N191" s="371" t="s">
        <v>30</v>
      </c>
      <c r="O191" s="371" t="s">
        <v>30</v>
      </c>
      <c r="P191" s="371" t="s">
        <v>30</v>
      </c>
      <c r="Q191" s="371" t="s">
        <v>30</v>
      </c>
      <c r="R191" s="371" t="s">
        <v>30</v>
      </c>
      <c r="S191" s="371"/>
      <c r="T191" s="371">
        <v>99</v>
      </c>
      <c r="U191" s="371" t="s">
        <v>30</v>
      </c>
      <c r="V191" s="371"/>
      <c r="W191" s="371" t="s">
        <v>30</v>
      </c>
      <c r="X191" s="371"/>
      <c r="Y191" s="373">
        <f t="shared" si="8"/>
        <v>211.29999999999998</v>
      </c>
      <c r="Z191" s="381">
        <v>245.95</v>
      </c>
      <c r="AA191" s="371">
        <v>66.63</v>
      </c>
      <c r="AB191" s="525">
        <f t="shared" si="9"/>
        <v>0.27090872128481397</v>
      </c>
      <c r="AC191" s="512">
        <f t="shared" si="10"/>
        <v>59.966999999999999</v>
      </c>
      <c r="AD191" s="525">
        <f t="shared" si="11"/>
        <v>0.24381784915633259</v>
      </c>
      <c r="AE191" s="371"/>
      <c r="AF191" s="371"/>
      <c r="AG191" s="371" t="s">
        <v>30</v>
      </c>
      <c r="AH191" s="371"/>
      <c r="AI191" s="371"/>
      <c r="AJ191" s="371"/>
      <c r="AK191" s="371"/>
      <c r="AL191" s="371"/>
      <c r="AM191" s="371"/>
      <c r="AN191" s="502"/>
    </row>
    <row r="192" spans="1:40" x14ac:dyDescent="0.25">
      <c r="A192" s="372"/>
      <c r="B192" s="371" t="s">
        <v>404</v>
      </c>
      <c r="C192" s="371" t="s">
        <v>1043</v>
      </c>
      <c r="D192" s="371">
        <v>1</v>
      </c>
      <c r="E192" s="371">
        <v>400</v>
      </c>
      <c r="F192" s="371" t="s">
        <v>1044</v>
      </c>
      <c r="G192" s="334" t="s">
        <v>224</v>
      </c>
      <c r="H192" s="371" t="s">
        <v>1045</v>
      </c>
      <c r="I192" s="371" t="s">
        <v>1046</v>
      </c>
      <c r="J192" s="371" t="s">
        <v>26</v>
      </c>
      <c r="K192" s="371" t="s">
        <v>268</v>
      </c>
      <c r="L192" s="371" t="s">
        <v>269</v>
      </c>
      <c r="M192" s="371" t="s">
        <v>30</v>
      </c>
      <c r="N192" s="371" t="s">
        <v>30</v>
      </c>
      <c r="O192" s="371" t="s">
        <v>30</v>
      </c>
      <c r="P192" s="371" t="s">
        <v>30</v>
      </c>
      <c r="Q192" s="371" t="s">
        <v>30</v>
      </c>
      <c r="R192" s="371" t="s">
        <v>30</v>
      </c>
      <c r="S192" s="371"/>
      <c r="T192" s="371">
        <v>99</v>
      </c>
      <c r="U192" s="371" t="s">
        <v>30</v>
      </c>
      <c r="V192" s="371"/>
      <c r="W192" s="371" t="s">
        <v>30</v>
      </c>
      <c r="X192" s="371"/>
      <c r="Y192" s="373">
        <f t="shared" si="8"/>
        <v>145.35</v>
      </c>
      <c r="Z192" s="381">
        <v>145.35</v>
      </c>
      <c r="AA192" s="371">
        <v>40.19</v>
      </c>
      <c r="AB192" s="525">
        <f t="shared" si="9"/>
        <v>0.27650498796009632</v>
      </c>
      <c r="AC192" s="512">
        <f t="shared" si="10"/>
        <v>36.170999999999999</v>
      </c>
      <c r="AD192" s="525">
        <f t="shared" si="11"/>
        <v>0.2488544891640867</v>
      </c>
      <c r="AE192" s="371"/>
      <c r="AF192" s="371"/>
      <c r="AG192" s="371"/>
      <c r="AH192" s="371"/>
      <c r="AI192" s="371"/>
      <c r="AJ192" s="371"/>
      <c r="AK192" s="371"/>
      <c r="AL192" s="371"/>
      <c r="AM192" s="371"/>
      <c r="AN192" s="502"/>
    </row>
    <row r="193" spans="1:40" x14ac:dyDescent="0.25">
      <c r="A193" s="372"/>
      <c r="B193" s="371" t="s">
        <v>404</v>
      </c>
      <c r="C193" s="371" t="s">
        <v>1043</v>
      </c>
      <c r="D193" s="371">
        <v>1</v>
      </c>
      <c r="E193" s="371">
        <v>400</v>
      </c>
      <c r="F193" s="371" t="s">
        <v>1044</v>
      </c>
      <c r="G193" s="335" t="s">
        <v>225</v>
      </c>
      <c r="H193" s="371" t="s">
        <v>1047</v>
      </c>
      <c r="I193" s="371" t="s">
        <v>1046</v>
      </c>
      <c r="J193" s="371" t="s">
        <v>268</v>
      </c>
      <c r="K193" s="371" t="s">
        <v>269</v>
      </c>
      <c r="L193" s="371" t="s">
        <v>30</v>
      </c>
      <c r="M193" s="371" t="s">
        <v>30</v>
      </c>
      <c r="N193" s="371" t="s">
        <v>30</v>
      </c>
      <c r="O193" s="371" t="s">
        <v>30</v>
      </c>
      <c r="P193" s="371" t="s">
        <v>30</v>
      </c>
      <c r="Q193" s="371" t="s">
        <v>30</v>
      </c>
      <c r="R193" s="371" t="s">
        <v>30</v>
      </c>
      <c r="S193" s="371"/>
      <c r="T193" s="371">
        <v>99</v>
      </c>
      <c r="U193" s="371" t="s">
        <v>30</v>
      </c>
      <c r="V193" s="371"/>
      <c r="W193" s="371" t="s">
        <v>30</v>
      </c>
      <c r="X193" s="371"/>
      <c r="Y193" s="373">
        <f t="shared" si="8"/>
        <v>147.03</v>
      </c>
      <c r="Z193" s="381">
        <v>181.68</v>
      </c>
      <c r="AA193" s="371">
        <v>47.9</v>
      </c>
      <c r="AB193" s="525">
        <f t="shared" si="9"/>
        <v>0.26365037428445615</v>
      </c>
      <c r="AC193" s="512">
        <f t="shared" si="10"/>
        <v>43.11</v>
      </c>
      <c r="AD193" s="525">
        <f t="shared" si="11"/>
        <v>0.23728533685601055</v>
      </c>
      <c r="AE193" s="371"/>
      <c r="AF193" s="371" t="s">
        <v>30</v>
      </c>
      <c r="AG193" s="371"/>
      <c r="AH193" s="371"/>
      <c r="AI193" s="371"/>
      <c r="AJ193" s="371"/>
      <c r="AK193" s="371"/>
      <c r="AL193" s="371"/>
      <c r="AM193" s="371"/>
      <c r="AN193" s="502"/>
    </row>
    <row r="194" spans="1:40" x14ac:dyDescent="0.25">
      <c r="A194" s="372"/>
      <c r="B194" s="371" t="s">
        <v>404</v>
      </c>
      <c r="C194" s="371" t="s">
        <v>1043</v>
      </c>
      <c r="D194" s="371">
        <v>1</v>
      </c>
      <c r="E194" s="371">
        <v>400</v>
      </c>
      <c r="F194" s="371" t="s">
        <v>1044</v>
      </c>
      <c r="G194" s="231" t="s">
        <v>313</v>
      </c>
      <c r="H194" s="371" t="s">
        <v>1049</v>
      </c>
      <c r="I194" s="371" t="s">
        <v>1046</v>
      </c>
      <c r="J194" s="371" t="s">
        <v>268</v>
      </c>
      <c r="K194" s="371" t="s">
        <v>269</v>
      </c>
      <c r="L194" s="371" t="s">
        <v>267</v>
      </c>
      <c r="M194" s="371" t="s">
        <v>30</v>
      </c>
      <c r="N194" s="371" t="s">
        <v>30</v>
      </c>
      <c r="O194" s="371" t="s">
        <v>30</v>
      </c>
      <c r="P194" s="371" t="s">
        <v>30</v>
      </c>
      <c r="Q194" s="371" t="s">
        <v>30</v>
      </c>
      <c r="R194" s="371" t="s">
        <v>30</v>
      </c>
      <c r="S194" s="371"/>
      <c r="T194" s="371">
        <v>99</v>
      </c>
      <c r="U194" s="371" t="s">
        <v>30</v>
      </c>
      <c r="V194" s="371"/>
      <c r="W194" s="371" t="s">
        <v>30</v>
      </c>
      <c r="X194" s="371"/>
      <c r="Y194" s="373">
        <f t="shared" si="8"/>
        <v>192.45</v>
      </c>
      <c r="Z194" s="381">
        <v>227.1</v>
      </c>
      <c r="AA194" s="371">
        <v>59.96</v>
      </c>
      <c r="AB194" s="525">
        <f t="shared" si="9"/>
        <v>0.2640246587406429</v>
      </c>
      <c r="AC194" s="512">
        <f t="shared" si="10"/>
        <v>53.963999999999999</v>
      </c>
      <c r="AD194" s="525">
        <f t="shared" si="11"/>
        <v>0.2376221928665786</v>
      </c>
      <c r="AE194" s="371" t="s">
        <v>30</v>
      </c>
      <c r="AF194" s="371"/>
      <c r="AG194" s="371"/>
      <c r="AH194" s="371" t="s">
        <v>30</v>
      </c>
      <c r="AI194" s="371"/>
      <c r="AJ194" s="371"/>
      <c r="AK194" s="371"/>
      <c r="AL194" s="371"/>
      <c r="AM194" s="371"/>
      <c r="AN194" s="502"/>
    </row>
    <row r="195" spans="1:40" x14ac:dyDescent="0.25">
      <c r="A195" s="372"/>
      <c r="B195" s="371" t="s">
        <v>404</v>
      </c>
      <c r="C195" s="371" t="s">
        <v>1043</v>
      </c>
      <c r="D195" s="371">
        <v>1</v>
      </c>
      <c r="E195" s="371">
        <v>400</v>
      </c>
      <c r="F195" s="371" t="s">
        <v>1044</v>
      </c>
      <c r="G195" s="274" t="s">
        <v>314</v>
      </c>
      <c r="H195" s="371" t="s">
        <v>1050</v>
      </c>
      <c r="I195" s="371" t="s">
        <v>1046</v>
      </c>
      <c r="J195" s="371" t="s">
        <v>267</v>
      </c>
      <c r="K195" s="371" t="s">
        <v>1224</v>
      </c>
      <c r="L195" s="371" t="s">
        <v>30</v>
      </c>
      <c r="M195" s="371" t="s">
        <v>30</v>
      </c>
      <c r="N195" s="371" t="s">
        <v>30</v>
      </c>
      <c r="O195" s="371" t="s">
        <v>30</v>
      </c>
      <c r="P195" s="371" t="s">
        <v>30</v>
      </c>
      <c r="Q195" s="371" t="s">
        <v>30</v>
      </c>
      <c r="R195" s="371" t="s">
        <v>30</v>
      </c>
      <c r="S195" s="371"/>
      <c r="T195" s="371">
        <v>99</v>
      </c>
      <c r="U195" s="371" t="s">
        <v>30</v>
      </c>
      <c r="V195" s="371"/>
      <c r="W195" s="371" t="s">
        <v>30</v>
      </c>
      <c r="X195" s="371"/>
      <c r="Y195" s="373">
        <f t="shared" si="8"/>
        <v>192.45</v>
      </c>
      <c r="Z195" s="381">
        <v>227.1</v>
      </c>
      <c r="AA195" s="371">
        <v>59.96</v>
      </c>
      <c r="AB195" s="525">
        <f t="shared" si="9"/>
        <v>0.2640246587406429</v>
      </c>
      <c r="AC195" s="512">
        <f t="shared" si="10"/>
        <v>53.963999999999999</v>
      </c>
      <c r="AD195" s="525">
        <f t="shared" si="11"/>
        <v>0.2376221928665786</v>
      </c>
      <c r="AE195" s="371"/>
      <c r="AF195" s="371"/>
      <c r="AG195" s="371"/>
      <c r="AH195" s="371" t="s">
        <v>30</v>
      </c>
      <c r="AI195" s="371"/>
      <c r="AJ195" s="371"/>
      <c r="AK195" s="371"/>
      <c r="AL195" s="371"/>
      <c r="AM195" s="371"/>
      <c r="AN195" s="502"/>
    </row>
    <row r="196" spans="1:40" x14ac:dyDescent="0.25">
      <c r="A196" s="372"/>
      <c r="B196" s="371" t="s">
        <v>404</v>
      </c>
      <c r="C196" s="371" t="s">
        <v>1043</v>
      </c>
      <c r="D196" s="371">
        <v>1</v>
      </c>
      <c r="E196" s="371">
        <v>400</v>
      </c>
      <c r="F196" s="371" t="s">
        <v>1044</v>
      </c>
      <c r="G196" s="273" t="s">
        <v>315</v>
      </c>
      <c r="H196" s="371" t="s">
        <v>1048</v>
      </c>
      <c r="I196" s="371" t="s">
        <v>1046</v>
      </c>
      <c r="J196" s="371" t="s">
        <v>267</v>
      </c>
      <c r="K196" s="371" t="s">
        <v>311</v>
      </c>
      <c r="L196" s="371" t="s">
        <v>30</v>
      </c>
      <c r="M196" s="371" t="s">
        <v>30</v>
      </c>
      <c r="N196" s="371" t="s">
        <v>30</v>
      </c>
      <c r="O196" s="371" t="s">
        <v>30</v>
      </c>
      <c r="P196" s="371" t="s">
        <v>30</v>
      </c>
      <c r="Q196" s="371" t="s">
        <v>30</v>
      </c>
      <c r="R196" s="371" t="s">
        <v>30</v>
      </c>
      <c r="S196" s="371"/>
      <c r="T196" s="371">
        <v>99</v>
      </c>
      <c r="U196" s="371" t="s">
        <v>30</v>
      </c>
      <c r="V196" s="371"/>
      <c r="W196" s="371" t="s">
        <v>30</v>
      </c>
      <c r="X196" s="371"/>
      <c r="Y196" s="373">
        <f t="shared" si="8"/>
        <v>192.45</v>
      </c>
      <c r="Z196" s="381">
        <v>227.1</v>
      </c>
      <c r="AA196" s="371">
        <v>59.96</v>
      </c>
      <c r="AB196" s="525">
        <f t="shared" si="9"/>
        <v>0.2640246587406429</v>
      </c>
      <c r="AC196" s="512">
        <f t="shared" si="10"/>
        <v>53.963999999999999</v>
      </c>
      <c r="AD196" s="525">
        <f t="shared" si="11"/>
        <v>0.2376221928665786</v>
      </c>
      <c r="AE196" s="371"/>
      <c r="AF196" s="371"/>
      <c r="AG196" s="371"/>
      <c r="AH196" s="371" t="s">
        <v>30</v>
      </c>
      <c r="AI196" s="371"/>
      <c r="AJ196" s="371"/>
      <c r="AK196" s="371"/>
      <c r="AL196" s="371"/>
      <c r="AM196" s="371"/>
      <c r="AN196" s="502"/>
    </row>
    <row r="197" spans="1:40" x14ac:dyDescent="0.25">
      <c r="A197" s="372"/>
      <c r="B197" s="371" t="s">
        <v>404</v>
      </c>
      <c r="C197" s="371" t="s">
        <v>1043</v>
      </c>
      <c r="D197" s="371">
        <v>1</v>
      </c>
      <c r="E197" s="371">
        <v>400</v>
      </c>
      <c r="F197" s="371" t="s">
        <v>1044</v>
      </c>
      <c r="G197" s="230" t="s">
        <v>331</v>
      </c>
      <c r="H197" s="371" t="s">
        <v>1051</v>
      </c>
      <c r="I197" s="371" t="s">
        <v>1046</v>
      </c>
      <c r="J197" s="371" t="s">
        <v>269</v>
      </c>
      <c r="K197" s="371" t="s">
        <v>30</v>
      </c>
      <c r="L197" s="371" t="s">
        <v>30</v>
      </c>
      <c r="M197" s="371" t="s">
        <v>30</v>
      </c>
      <c r="N197" s="371" t="s">
        <v>30</v>
      </c>
      <c r="O197" s="371" t="s">
        <v>30</v>
      </c>
      <c r="P197" s="371" t="s">
        <v>30</v>
      </c>
      <c r="Q197" s="371" t="s">
        <v>30</v>
      </c>
      <c r="R197" s="371" t="s">
        <v>30</v>
      </c>
      <c r="S197" s="371"/>
      <c r="T197" s="371">
        <v>99</v>
      </c>
      <c r="U197" s="371" t="s">
        <v>30</v>
      </c>
      <c r="V197" s="371"/>
      <c r="W197" s="371" t="s">
        <v>30</v>
      </c>
      <c r="X197" s="371"/>
      <c r="Y197" s="373">
        <f t="shared" si="8"/>
        <v>174.28</v>
      </c>
      <c r="Z197" s="381">
        <v>208.93</v>
      </c>
      <c r="AA197" s="371">
        <v>55.08</v>
      </c>
      <c r="AB197" s="525">
        <f t="shared" si="9"/>
        <v>0.26362896663954433</v>
      </c>
      <c r="AC197" s="512">
        <f t="shared" si="10"/>
        <v>49.572000000000003</v>
      </c>
      <c r="AD197" s="525">
        <f t="shared" si="11"/>
        <v>0.23726606997558991</v>
      </c>
      <c r="AE197" s="371"/>
      <c r="AF197" s="371"/>
      <c r="AG197" s="371" t="s">
        <v>30</v>
      </c>
      <c r="AH197" s="371"/>
      <c r="AI197" s="371"/>
      <c r="AJ197" s="371"/>
      <c r="AK197" s="371"/>
      <c r="AL197" s="371"/>
      <c r="AM197" s="371"/>
      <c r="AN197" s="502"/>
    </row>
    <row r="198" spans="1:40" x14ac:dyDescent="0.25">
      <c r="A198" s="372"/>
      <c r="B198" s="371" t="s">
        <v>404</v>
      </c>
      <c r="C198" s="371" t="s">
        <v>1043</v>
      </c>
      <c r="D198" s="371">
        <v>401</v>
      </c>
      <c r="E198" s="371">
        <v>600</v>
      </c>
      <c r="F198" s="371" t="s">
        <v>1052</v>
      </c>
      <c r="G198" s="334" t="s">
        <v>224</v>
      </c>
      <c r="H198" s="371" t="s">
        <v>1053</v>
      </c>
      <c r="I198" s="371" t="s">
        <v>1046</v>
      </c>
      <c r="J198" s="371" t="s">
        <v>26</v>
      </c>
      <c r="K198" s="371" t="s">
        <v>268</v>
      </c>
      <c r="L198" s="371" t="s">
        <v>269</v>
      </c>
      <c r="M198" s="371" t="s">
        <v>30</v>
      </c>
      <c r="N198" s="371" t="s">
        <v>30</v>
      </c>
      <c r="O198" s="371" t="s">
        <v>30</v>
      </c>
      <c r="P198" s="371" t="s">
        <v>30</v>
      </c>
      <c r="Q198" s="371" t="s">
        <v>30</v>
      </c>
      <c r="R198" s="371" t="s">
        <v>30</v>
      </c>
      <c r="S198" s="371"/>
      <c r="T198" s="371">
        <v>99</v>
      </c>
      <c r="U198" s="371" t="s">
        <v>30</v>
      </c>
      <c r="V198" s="371"/>
      <c r="W198" s="371" t="s">
        <v>30</v>
      </c>
      <c r="X198" s="371"/>
      <c r="Y198" s="373">
        <f t="shared" ref="Y198:Y261" si="12">$Z198-IF($AE198="X",rngO_BP_cost,0)-IF($AF198="X",rngO_BL_cost,0)-IF($AG198="X",rngO_WL_cost,0)-IF($AH198="X",rngO_M_cost,0)-IF($AI198="X",rngO_MM_cost,0)-IF($AJ198="X",rngO_DM_cost,0)-IF($AK198="X",rngO_LE_cost,0)-IF($AL198="X",rngO_FE_cost,0)-IF($AM198="X",rngO_SC_cost,0)</f>
        <v>158.41999999999999</v>
      </c>
      <c r="Z198" s="381">
        <v>158.41999999999999</v>
      </c>
      <c r="AA198" s="371">
        <v>44.21</v>
      </c>
      <c r="AB198" s="525">
        <f t="shared" si="9"/>
        <v>0.27906829945713929</v>
      </c>
      <c r="AC198" s="512">
        <f t="shared" si="10"/>
        <v>39.789000000000001</v>
      </c>
      <c r="AD198" s="525">
        <f t="shared" si="11"/>
        <v>0.25116146951142537</v>
      </c>
      <c r="AE198" s="371"/>
      <c r="AF198" s="371"/>
      <c r="AG198" s="371"/>
      <c r="AH198" s="371"/>
      <c r="AI198" s="371"/>
      <c r="AJ198" s="371"/>
      <c r="AK198" s="371"/>
      <c r="AL198" s="371"/>
      <c r="AM198" s="371"/>
      <c r="AN198" s="502"/>
    </row>
    <row r="199" spans="1:40" x14ac:dyDescent="0.25">
      <c r="A199" s="372"/>
      <c r="B199" s="371" t="s">
        <v>404</v>
      </c>
      <c r="C199" s="371" t="s">
        <v>1043</v>
      </c>
      <c r="D199" s="371">
        <v>401</v>
      </c>
      <c r="E199" s="371">
        <v>600</v>
      </c>
      <c r="F199" s="371" t="s">
        <v>1052</v>
      </c>
      <c r="G199" s="335" t="s">
        <v>225</v>
      </c>
      <c r="H199" s="371" t="s">
        <v>1054</v>
      </c>
      <c r="I199" s="371" t="s">
        <v>1046</v>
      </c>
      <c r="J199" s="371" t="s">
        <v>268</v>
      </c>
      <c r="K199" s="371" t="s">
        <v>269</v>
      </c>
      <c r="L199" s="371" t="s">
        <v>30</v>
      </c>
      <c r="M199" s="371" t="s">
        <v>30</v>
      </c>
      <c r="N199" s="371" t="s">
        <v>30</v>
      </c>
      <c r="O199" s="371" t="s">
        <v>30</v>
      </c>
      <c r="P199" s="371" t="s">
        <v>30</v>
      </c>
      <c r="Q199" s="371" t="s">
        <v>30</v>
      </c>
      <c r="R199" s="371" t="s">
        <v>30</v>
      </c>
      <c r="S199" s="371"/>
      <c r="T199" s="371">
        <v>99</v>
      </c>
      <c r="U199" s="371" t="s">
        <v>30</v>
      </c>
      <c r="V199" s="371"/>
      <c r="W199" s="371" t="s">
        <v>30</v>
      </c>
      <c r="X199" s="371"/>
      <c r="Y199" s="373">
        <f t="shared" si="12"/>
        <v>163.38</v>
      </c>
      <c r="Z199" s="381">
        <v>198.03</v>
      </c>
      <c r="AA199" s="371">
        <v>52.35</v>
      </c>
      <c r="AB199" s="525">
        <f t="shared" ref="AB199:AB262" si="13">AA199/Z199</f>
        <v>0.26435388577488261</v>
      </c>
      <c r="AC199" s="512">
        <f t="shared" ref="AC199:AC262" si="14">AA199*0.9</f>
        <v>47.115000000000002</v>
      </c>
      <c r="AD199" s="525">
        <f t="shared" ref="AD199:AD262" si="15">AC199/Z199</f>
        <v>0.23791849719739433</v>
      </c>
      <c r="AE199" s="371"/>
      <c r="AF199" s="371" t="s">
        <v>30</v>
      </c>
      <c r="AG199" s="371"/>
      <c r="AH199" s="371"/>
      <c r="AI199" s="371"/>
      <c r="AJ199" s="371"/>
      <c r="AK199" s="371"/>
      <c r="AL199" s="371"/>
      <c r="AM199" s="371"/>
      <c r="AN199" s="502"/>
    </row>
    <row r="200" spans="1:40" x14ac:dyDescent="0.25">
      <c r="A200" s="372"/>
      <c r="B200" s="371" t="s">
        <v>404</v>
      </c>
      <c r="C200" s="371" t="s">
        <v>1043</v>
      </c>
      <c r="D200" s="371">
        <v>401</v>
      </c>
      <c r="E200" s="371">
        <v>600</v>
      </c>
      <c r="F200" s="371" t="s">
        <v>1052</v>
      </c>
      <c r="G200" s="231" t="s">
        <v>313</v>
      </c>
      <c r="H200" s="371" t="s">
        <v>1056</v>
      </c>
      <c r="I200" s="371" t="s">
        <v>1046</v>
      </c>
      <c r="J200" s="371" t="s">
        <v>268</v>
      </c>
      <c r="K200" s="371" t="s">
        <v>269</v>
      </c>
      <c r="L200" s="371" t="s">
        <v>267</v>
      </c>
      <c r="M200" s="371" t="s">
        <v>30</v>
      </c>
      <c r="N200" s="371" t="s">
        <v>30</v>
      </c>
      <c r="O200" s="371" t="s">
        <v>30</v>
      </c>
      <c r="P200" s="371" t="s">
        <v>30</v>
      </c>
      <c r="Q200" s="371" t="s">
        <v>30</v>
      </c>
      <c r="R200" s="371" t="s">
        <v>30</v>
      </c>
      <c r="S200" s="371"/>
      <c r="T200" s="371">
        <v>99</v>
      </c>
      <c r="U200" s="371" t="s">
        <v>30</v>
      </c>
      <c r="V200" s="371"/>
      <c r="W200" s="371" t="s">
        <v>30</v>
      </c>
      <c r="X200" s="371"/>
      <c r="Y200" s="373">
        <f t="shared" si="12"/>
        <v>212.89</v>
      </c>
      <c r="Z200" s="381">
        <v>247.54</v>
      </c>
      <c r="AA200" s="371">
        <v>65.959999999999994</v>
      </c>
      <c r="AB200" s="525">
        <f t="shared" si="13"/>
        <v>0.26646198594166598</v>
      </c>
      <c r="AC200" s="512">
        <f t="shared" si="14"/>
        <v>59.363999999999997</v>
      </c>
      <c r="AD200" s="525">
        <f t="shared" si="15"/>
        <v>0.23981578734749939</v>
      </c>
      <c r="AE200" s="371" t="s">
        <v>30</v>
      </c>
      <c r="AF200" s="371"/>
      <c r="AG200" s="371"/>
      <c r="AH200" s="371" t="s">
        <v>30</v>
      </c>
      <c r="AI200" s="371"/>
      <c r="AJ200" s="371"/>
      <c r="AK200" s="371"/>
      <c r="AL200" s="371"/>
      <c r="AM200" s="371"/>
      <c r="AN200" s="502"/>
    </row>
    <row r="201" spans="1:40" x14ac:dyDescent="0.25">
      <c r="A201" s="372"/>
      <c r="B201" s="371" t="s">
        <v>404</v>
      </c>
      <c r="C201" s="371" t="s">
        <v>1043</v>
      </c>
      <c r="D201" s="371">
        <v>401</v>
      </c>
      <c r="E201" s="371">
        <v>600</v>
      </c>
      <c r="F201" s="371" t="s">
        <v>1052</v>
      </c>
      <c r="G201" s="274" t="s">
        <v>314</v>
      </c>
      <c r="H201" s="371" t="s">
        <v>1057</v>
      </c>
      <c r="I201" s="371" t="s">
        <v>1046</v>
      </c>
      <c r="J201" s="371" t="s">
        <v>267</v>
      </c>
      <c r="K201" s="371" t="s">
        <v>1224</v>
      </c>
      <c r="L201" s="371" t="s">
        <v>30</v>
      </c>
      <c r="M201" s="371" t="s">
        <v>30</v>
      </c>
      <c r="N201" s="371" t="s">
        <v>30</v>
      </c>
      <c r="O201" s="371" t="s">
        <v>30</v>
      </c>
      <c r="P201" s="371" t="s">
        <v>30</v>
      </c>
      <c r="Q201" s="371" t="s">
        <v>30</v>
      </c>
      <c r="R201" s="371" t="s">
        <v>30</v>
      </c>
      <c r="S201" s="371"/>
      <c r="T201" s="371">
        <v>99</v>
      </c>
      <c r="U201" s="371" t="s">
        <v>30</v>
      </c>
      <c r="V201" s="371"/>
      <c r="W201" s="371" t="s">
        <v>30</v>
      </c>
      <c r="X201" s="371"/>
      <c r="Y201" s="373">
        <f t="shared" si="12"/>
        <v>212.89</v>
      </c>
      <c r="Z201" s="381">
        <v>247.54</v>
      </c>
      <c r="AA201" s="371">
        <v>65.959999999999994</v>
      </c>
      <c r="AB201" s="525">
        <f t="shared" si="13"/>
        <v>0.26646198594166598</v>
      </c>
      <c r="AC201" s="512">
        <f t="shared" si="14"/>
        <v>59.363999999999997</v>
      </c>
      <c r="AD201" s="525">
        <f t="shared" si="15"/>
        <v>0.23981578734749939</v>
      </c>
      <c r="AE201" s="371"/>
      <c r="AF201" s="371"/>
      <c r="AG201" s="371"/>
      <c r="AH201" s="371" t="s">
        <v>30</v>
      </c>
      <c r="AI201" s="371"/>
      <c r="AJ201" s="371"/>
      <c r="AK201" s="371"/>
      <c r="AL201" s="371"/>
      <c r="AM201" s="371"/>
      <c r="AN201" s="502"/>
    </row>
    <row r="202" spans="1:40" x14ac:dyDescent="0.25">
      <c r="A202" s="372"/>
      <c r="B202" s="371" t="s">
        <v>404</v>
      </c>
      <c r="C202" s="371" t="s">
        <v>1043</v>
      </c>
      <c r="D202" s="371">
        <v>401</v>
      </c>
      <c r="E202" s="371">
        <v>600</v>
      </c>
      <c r="F202" s="371" t="s">
        <v>1052</v>
      </c>
      <c r="G202" s="273" t="s">
        <v>315</v>
      </c>
      <c r="H202" s="371" t="s">
        <v>1055</v>
      </c>
      <c r="I202" s="371" t="s">
        <v>1046</v>
      </c>
      <c r="J202" s="371" t="s">
        <v>267</v>
      </c>
      <c r="K202" s="371" t="s">
        <v>311</v>
      </c>
      <c r="L202" s="371" t="s">
        <v>30</v>
      </c>
      <c r="M202" s="371" t="s">
        <v>30</v>
      </c>
      <c r="N202" s="371" t="s">
        <v>30</v>
      </c>
      <c r="O202" s="371" t="s">
        <v>30</v>
      </c>
      <c r="P202" s="371" t="s">
        <v>30</v>
      </c>
      <c r="Q202" s="371" t="s">
        <v>30</v>
      </c>
      <c r="R202" s="371" t="s">
        <v>30</v>
      </c>
      <c r="S202" s="371"/>
      <c r="T202" s="371">
        <v>99</v>
      </c>
      <c r="U202" s="371" t="s">
        <v>30</v>
      </c>
      <c r="V202" s="371"/>
      <c r="W202" s="371" t="s">
        <v>30</v>
      </c>
      <c r="X202" s="371"/>
      <c r="Y202" s="373">
        <f t="shared" si="12"/>
        <v>212.89</v>
      </c>
      <c r="Z202" s="381">
        <v>247.54</v>
      </c>
      <c r="AA202" s="371">
        <v>65.959999999999994</v>
      </c>
      <c r="AB202" s="525">
        <f t="shared" si="13"/>
        <v>0.26646198594166598</v>
      </c>
      <c r="AC202" s="512">
        <f t="shared" si="14"/>
        <v>59.363999999999997</v>
      </c>
      <c r="AD202" s="525">
        <f t="shared" si="15"/>
        <v>0.23981578734749939</v>
      </c>
      <c r="AE202" s="371"/>
      <c r="AF202" s="371"/>
      <c r="AG202" s="371"/>
      <c r="AH202" s="371" t="s">
        <v>30</v>
      </c>
      <c r="AI202" s="371"/>
      <c r="AJ202" s="371"/>
      <c r="AK202" s="371"/>
      <c r="AL202" s="371"/>
      <c r="AM202" s="371"/>
      <c r="AN202" s="502"/>
    </row>
    <row r="203" spans="1:40" x14ac:dyDescent="0.25">
      <c r="A203" s="372"/>
      <c r="B203" s="371" t="s">
        <v>404</v>
      </c>
      <c r="C203" s="371" t="s">
        <v>1043</v>
      </c>
      <c r="D203" s="371">
        <v>401</v>
      </c>
      <c r="E203" s="371">
        <v>600</v>
      </c>
      <c r="F203" s="371" t="s">
        <v>1052</v>
      </c>
      <c r="G203" s="230" t="s">
        <v>331</v>
      </c>
      <c r="H203" s="371" t="s">
        <v>1058</v>
      </c>
      <c r="I203" s="371" t="s">
        <v>1046</v>
      </c>
      <c r="J203" s="371" t="s">
        <v>269</v>
      </c>
      <c r="K203" s="371" t="s">
        <v>30</v>
      </c>
      <c r="L203" s="371" t="s">
        <v>30</v>
      </c>
      <c r="M203" s="371" t="s">
        <v>30</v>
      </c>
      <c r="N203" s="371" t="s">
        <v>30</v>
      </c>
      <c r="O203" s="371" t="s">
        <v>30</v>
      </c>
      <c r="P203" s="371" t="s">
        <v>30</v>
      </c>
      <c r="Q203" s="371" t="s">
        <v>30</v>
      </c>
      <c r="R203" s="371" t="s">
        <v>30</v>
      </c>
      <c r="S203" s="371"/>
      <c r="T203" s="371">
        <v>99</v>
      </c>
      <c r="U203" s="371" t="s">
        <v>30</v>
      </c>
      <c r="V203" s="371"/>
      <c r="W203" s="371" t="s">
        <v>30</v>
      </c>
      <c r="X203" s="371"/>
      <c r="Y203" s="373">
        <f t="shared" si="12"/>
        <v>193.07999999999998</v>
      </c>
      <c r="Z203" s="381">
        <v>227.73</v>
      </c>
      <c r="AA203" s="371">
        <v>60.59</v>
      </c>
      <c r="AB203" s="525">
        <f t="shared" si="13"/>
        <v>0.26606068589996928</v>
      </c>
      <c r="AC203" s="512">
        <f t="shared" si="14"/>
        <v>54.531000000000006</v>
      </c>
      <c r="AD203" s="525">
        <f t="shared" si="15"/>
        <v>0.23945461730997236</v>
      </c>
      <c r="AE203" s="371"/>
      <c r="AF203" s="371"/>
      <c r="AG203" s="371" t="s">
        <v>30</v>
      </c>
      <c r="AH203" s="371"/>
      <c r="AI203" s="371"/>
      <c r="AJ203" s="371"/>
      <c r="AK203" s="371"/>
      <c r="AL203" s="371"/>
      <c r="AM203" s="371"/>
      <c r="AN203" s="502"/>
    </row>
    <row r="204" spans="1:40" x14ac:dyDescent="0.25">
      <c r="A204" s="372"/>
      <c r="B204" s="371" t="s">
        <v>404</v>
      </c>
      <c r="C204" s="371" t="s">
        <v>1043</v>
      </c>
      <c r="D204" s="371">
        <v>601</v>
      </c>
      <c r="E204" s="371">
        <v>800</v>
      </c>
      <c r="F204" s="371" t="s">
        <v>1059</v>
      </c>
      <c r="G204" s="334" t="s">
        <v>224</v>
      </c>
      <c r="H204" s="371" t="s">
        <v>1060</v>
      </c>
      <c r="I204" s="371" t="s">
        <v>1046</v>
      </c>
      <c r="J204" s="371" t="s">
        <v>26</v>
      </c>
      <c r="K204" s="371" t="s">
        <v>268</v>
      </c>
      <c r="L204" s="371" t="s">
        <v>269</v>
      </c>
      <c r="M204" s="371" t="s">
        <v>30</v>
      </c>
      <c r="N204" s="371" t="s">
        <v>30</v>
      </c>
      <c r="O204" s="371" t="s">
        <v>30</v>
      </c>
      <c r="P204" s="371" t="s">
        <v>30</v>
      </c>
      <c r="Q204" s="371" t="s">
        <v>30</v>
      </c>
      <c r="R204" s="371" t="s">
        <v>30</v>
      </c>
      <c r="S204" s="371"/>
      <c r="T204" s="371">
        <v>99</v>
      </c>
      <c r="U204" s="371" t="s">
        <v>30</v>
      </c>
      <c r="V204" s="371"/>
      <c r="W204" s="371" t="s">
        <v>30</v>
      </c>
      <c r="X204" s="371"/>
      <c r="Y204" s="373">
        <f t="shared" si="12"/>
        <v>172.67</v>
      </c>
      <c r="Z204" s="381">
        <v>172.67</v>
      </c>
      <c r="AA204" s="371">
        <v>48.62</v>
      </c>
      <c r="AB204" s="525">
        <f t="shared" si="13"/>
        <v>0.28157757572247638</v>
      </c>
      <c r="AC204" s="512">
        <f t="shared" si="14"/>
        <v>43.757999999999996</v>
      </c>
      <c r="AD204" s="525">
        <f t="shared" si="15"/>
        <v>0.25341981815022874</v>
      </c>
      <c r="AE204" s="371"/>
      <c r="AF204" s="371"/>
      <c r="AG204" s="371"/>
      <c r="AH204" s="371"/>
      <c r="AI204" s="371"/>
      <c r="AJ204" s="371"/>
      <c r="AK204" s="371"/>
      <c r="AL204" s="371"/>
      <c r="AM204" s="371"/>
      <c r="AN204" s="502"/>
    </row>
    <row r="205" spans="1:40" x14ac:dyDescent="0.25">
      <c r="A205" s="372"/>
      <c r="B205" s="371" t="s">
        <v>404</v>
      </c>
      <c r="C205" s="371" t="s">
        <v>1043</v>
      </c>
      <c r="D205" s="371">
        <v>601</v>
      </c>
      <c r="E205" s="371">
        <v>800</v>
      </c>
      <c r="F205" s="371" t="s">
        <v>1059</v>
      </c>
      <c r="G205" s="335" t="s">
        <v>225</v>
      </c>
      <c r="H205" s="371" t="s">
        <v>1061</v>
      </c>
      <c r="I205" s="371" t="s">
        <v>1046</v>
      </c>
      <c r="J205" s="371" t="s">
        <v>268</v>
      </c>
      <c r="K205" s="371" t="s">
        <v>269</v>
      </c>
      <c r="L205" s="371" t="s">
        <v>30</v>
      </c>
      <c r="M205" s="371" t="s">
        <v>30</v>
      </c>
      <c r="N205" s="371" t="s">
        <v>30</v>
      </c>
      <c r="O205" s="371" t="s">
        <v>30</v>
      </c>
      <c r="P205" s="371" t="s">
        <v>30</v>
      </c>
      <c r="Q205" s="371" t="s">
        <v>30</v>
      </c>
      <c r="R205" s="371" t="s">
        <v>30</v>
      </c>
      <c r="S205" s="371"/>
      <c r="T205" s="371">
        <v>99</v>
      </c>
      <c r="U205" s="371" t="s">
        <v>30</v>
      </c>
      <c r="V205" s="371"/>
      <c r="W205" s="371" t="s">
        <v>30</v>
      </c>
      <c r="X205" s="371"/>
      <c r="Y205" s="373">
        <f t="shared" si="12"/>
        <v>181.19</v>
      </c>
      <c r="Z205" s="381">
        <v>215.84</v>
      </c>
      <c r="AA205" s="371">
        <v>57.57</v>
      </c>
      <c r="AB205" s="525">
        <f t="shared" si="13"/>
        <v>0.26672535211267606</v>
      </c>
      <c r="AC205" s="512">
        <f t="shared" si="14"/>
        <v>51.813000000000002</v>
      </c>
      <c r="AD205" s="525">
        <f t="shared" si="15"/>
        <v>0.24005281690140845</v>
      </c>
      <c r="AE205" s="371"/>
      <c r="AF205" s="371" t="s">
        <v>30</v>
      </c>
      <c r="AG205" s="371"/>
      <c r="AH205" s="371"/>
      <c r="AI205" s="371"/>
      <c r="AJ205" s="371"/>
      <c r="AK205" s="371"/>
      <c r="AL205" s="371"/>
      <c r="AM205" s="371"/>
      <c r="AN205" s="502"/>
    </row>
    <row r="206" spans="1:40" x14ac:dyDescent="0.25">
      <c r="A206" s="372"/>
      <c r="B206" s="371" t="s">
        <v>404</v>
      </c>
      <c r="C206" s="371" t="s">
        <v>1043</v>
      </c>
      <c r="D206" s="371">
        <v>601</v>
      </c>
      <c r="E206" s="371">
        <v>800</v>
      </c>
      <c r="F206" s="371" t="s">
        <v>1059</v>
      </c>
      <c r="G206" s="231" t="s">
        <v>313</v>
      </c>
      <c r="H206" s="371" t="s">
        <v>1063</v>
      </c>
      <c r="I206" s="371" t="s">
        <v>1046</v>
      </c>
      <c r="J206" s="371" t="s">
        <v>268</v>
      </c>
      <c r="K206" s="371" t="s">
        <v>269</v>
      </c>
      <c r="L206" s="371" t="s">
        <v>267</v>
      </c>
      <c r="M206" s="371" t="s">
        <v>30</v>
      </c>
      <c r="N206" s="371" t="s">
        <v>30</v>
      </c>
      <c r="O206" s="371" t="s">
        <v>30</v>
      </c>
      <c r="P206" s="371" t="s">
        <v>30</v>
      </c>
      <c r="Q206" s="371" t="s">
        <v>30</v>
      </c>
      <c r="R206" s="371" t="s">
        <v>30</v>
      </c>
      <c r="S206" s="371"/>
      <c r="T206" s="371">
        <v>99</v>
      </c>
      <c r="U206" s="371" t="s">
        <v>30</v>
      </c>
      <c r="V206" s="371"/>
      <c r="W206" s="371" t="s">
        <v>30</v>
      </c>
      <c r="X206" s="371"/>
      <c r="Y206" s="373">
        <f t="shared" si="12"/>
        <v>235.15</v>
      </c>
      <c r="Z206" s="381">
        <v>269.8</v>
      </c>
      <c r="AA206" s="371">
        <v>72.55</v>
      </c>
      <c r="AB206" s="525">
        <f t="shared" si="13"/>
        <v>0.26890289103039289</v>
      </c>
      <c r="AC206" s="512">
        <f t="shared" si="14"/>
        <v>65.295000000000002</v>
      </c>
      <c r="AD206" s="525">
        <f t="shared" si="15"/>
        <v>0.2420126019273536</v>
      </c>
      <c r="AE206" s="371" t="s">
        <v>30</v>
      </c>
      <c r="AF206" s="371"/>
      <c r="AG206" s="371"/>
      <c r="AH206" s="371" t="s">
        <v>30</v>
      </c>
      <c r="AI206" s="371"/>
      <c r="AJ206" s="371"/>
      <c r="AK206" s="371"/>
      <c r="AL206" s="371"/>
      <c r="AM206" s="371"/>
      <c r="AN206" s="502"/>
    </row>
    <row r="207" spans="1:40" x14ac:dyDescent="0.25">
      <c r="A207" s="372"/>
      <c r="B207" s="371" t="s">
        <v>404</v>
      </c>
      <c r="C207" s="371" t="s">
        <v>1043</v>
      </c>
      <c r="D207" s="371">
        <v>601</v>
      </c>
      <c r="E207" s="371">
        <v>800</v>
      </c>
      <c r="F207" s="371" t="s">
        <v>1059</v>
      </c>
      <c r="G207" s="274" t="s">
        <v>314</v>
      </c>
      <c r="H207" s="371" t="s">
        <v>1064</v>
      </c>
      <c r="I207" s="371" t="s">
        <v>1046</v>
      </c>
      <c r="J207" s="371" t="s">
        <v>267</v>
      </c>
      <c r="K207" s="371" t="s">
        <v>1224</v>
      </c>
      <c r="L207" s="371" t="s">
        <v>30</v>
      </c>
      <c r="M207" s="371" t="s">
        <v>30</v>
      </c>
      <c r="N207" s="371" t="s">
        <v>30</v>
      </c>
      <c r="O207" s="371" t="s">
        <v>30</v>
      </c>
      <c r="P207" s="371" t="s">
        <v>30</v>
      </c>
      <c r="Q207" s="371" t="s">
        <v>30</v>
      </c>
      <c r="R207" s="371" t="s">
        <v>30</v>
      </c>
      <c r="S207" s="371"/>
      <c r="T207" s="371">
        <v>99</v>
      </c>
      <c r="U207" s="371" t="s">
        <v>30</v>
      </c>
      <c r="V207" s="371"/>
      <c r="W207" s="371" t="s">
        <v>30</v>
      </c>
      <c r="X207" s="371"/>
      <c r="Y207" s="373">
        <f t="shared" si="12"/>
        <v>235.15</v>
      </c>
      <c r="Z207" s="381">
        <v>269.8</v>
      </c>
      <c r="AA207" s="371">
        <v>72.55</v>
      </c>
      <c r="AB207" s="525">
        <f t="shared" si="13"/>
        <v>0.26890289103039289</v>
      </c>
      <c r="AC207" s="512">
        <f t="shared" si="14"/>
        <v>65.295000000000002</v>
      </c>
      <c r="AD207" s="525">
        <f t="shared" si="15"/>
        <v>0.2420126019273536</v>
      </c>
      <c r="AE207" s="371"/>
      <c r="AF207" s="371"/>
      <c r="AG207" s="371"/>
      <c r="AH207" s="371" t="s">
        <v>30</v>
      </c>
      <c r="AI207" s="371"/>
      <c r="AJ207" s="371"/>
      <c r="AK207" s="371"/>
      <c r="AL207" s="371"/>
      <c r="AM207" s="371"/>
      <c r="AN207" s="502"/>
    </row>
    <row r="208" spans="1:40" x14ac:dyDescent="0.25">
      <c r="A208" s="372"/>
      <c r="B208" s="371" t="s">
        <v>404</v>
      </c>
      <c r="C208" s="371" t="s">
        <v>1043</v>
      </c>
      <c r="D208" s="371">
        <v>601</v>
      </c>
      <c r="E208" s="371">
        <v>800</v>
      </c>
      <c r="F208" s="371" t="s">
        <v>1059</v>
      </c>
      <c r="G208" s="273" t="s">
        <v>315</v>
      </c>
      <c r="H208" s="371" t="s">
        <v>1062</v>
      </c>
      <c r="I208" s="371" t="s">
        <v>1046</v>
      </c>
      <c r="J208" s="371" t="s">
        <v>267</v>
      </c>
      <c r="K208" s="371" t="s">
        <v>311</v>
      </c>
      <c r="L208" s="371" t="s">
        <v>30</v>
      </c>
      <c r="M208" s="371" t="s">
        <v>30</v>
      </c>
      <c r="N208" s="371" t="s">
        <v>30</v>
      </c>
      <c r="O208" s="371" t="s">
        <v>30</v>
      </c>
      <c r="P208" s="371" t="s">
        <v>30</v>
      </c>
      <c r="Q208" s="371" t="s">
        <v>30</v>
      </c>
      <c r="R208" s="371" t="s">
        <v>30</v>
      </c>
      <c r="S208" s="371"/>
      <c r="T208" s="371">
        <v>99</v>
      </c>
      <c r="U208" s="371" t="s">
        <v>30</v>
      </c>
      <c r="V208" s="371"/>
      <c r="W208" s="371" t="s">
        <v>30</v>
      </c>
      <c r="X208" s="371"/>
      <c r="Y208" s="373">
        <f t="shared" si="12"/>
        <v>235.15</v>
      </c>
      <c r="Z208" s="381">
        <v>269.8</v>
      </c>
      <c r="AA208" s="371">
        <v>72.55</v>
      </c>
      <c r="AB208" s="525">
        <f t="shared" si="13"/>
        <v>0.26890289103039289</v>
      </c>
      <c r="AC208" s="512">
        <f t="shared" si="14"/>
        <v>65.295000000000002</v>
      </c>
      <c r="AD208" s="525">
        <f t="shared" si="15"/>
        <v>0.2420126019273536</v>
      </c>
      <c r="AE208" s="371"/>
      <c r="AF208" s="371"/>
      <c r="AG208" s="371"/>
      <c r="AH208" s="371" t="s">
        <v>30</v>
      </c>
      <c r="AI208" s="371"/>
      <c r="AJ208" s="371"/>
      <c r="AK208" s="371"/>
      <c r="AL208" s="371"/>
      <c r="AM208" s="371"/>
      <c r="AN208" s="502"/>
    </row>
    <row r="209" spans="1:40" x14ac:dyDescent="0.25">
      <c r="A209" s="372"/>
      <c r="B209" s="371" t="s">
        <v>404</v>
      </c>
      <c r="C209" s="371" t="s">
        <v>1043</v>
      </c>
      <c r="D209" s="371">
        <v>601</v>
      </c>
      <c r="E209" s="371">
        <v>800</v>
      </c>
      <c r="F209" s="371" t="s">
        <v>1059</v>
      </c>
      <c r="G209" s="230" t="s">
        <v>331</v>
      </c>
      <c r="H209" s="371" t="s">
        <v>1065</v>
      </c>
      <c r="I209" s="371" t="s">
        <v>1046</v>
      </c>
      <c r="J209" s="371" t="s">
        <v>269</v>
      </c>
      <c r="K209" s="371" t="s">
        <v>30</v>
      </c>
      <c r="L209" s="371" t="s">
        <v>30</v>
      </c>
      <c r="M209" s="371" t="s">
        <v>30</v>
      </c>
      <c r="N209" s="371" t="s">
        <v>30</v>
      </c>
      <c r="O209" s="371" t="s">
        <v>30</v>
      </c>
      <c r="P209" s="371" t="s">
        <v>30</v>
      </c>
      <c r="Q209" s="371" t="s">
        <v>30</v>
      </c>
      <c r="R209" s="371" t="s">
        <v>30</v>
      </c>
      <c r="S209" s="371"/>
      <c r="T209" s="371">
        <v>99</v>
      </c>
      <c r="U209" s="371" t="s">
        <v>30</v>
      </c>
      <c r="V209" s="371"/>
      <c r="W209" s="371" t="s">
        <v>30</v>
      </c>
      <c r="X209" s="371"/>
      <c r="Y209" s="373">
        <f t="shared" si="12"/>
        <v>213.57</v>
      </c>
      <c r="Z209" s="381">
        <v>248.22</v>
      </c>
      <c r="AA209" s="371">
        <v>66.64</v>
      </c>
      <c r="AB209" s="525">
        <f t="shared" si="13"/>
        <v>0.26847151720248169</v>
      </c>
      <c r="AC209" s="512">
        <f t="shared" si="14"/>
        <v>59.975999999999999</v>
      </c>
      <c r="AD209" s="525">
        <f t="shared" si="15"/>
        <v>0.24162436548223351</v>
      </c>
      <c r="AE209" s="371"/>
      <c r="AF209" s="371"/>
      <c r="AG209" s="371" t="s">
        <v>30</v>
      </c>
      <c r="AH209" s="371"/>
      <c r="AI209" s="371"/>
      <c r="AJ209" s="371"/>
      <c r="AK209" s="371"/>
      <c r="AL209" s="371"/>
      <c r="AM209" s="371"/>
      <c r="AN209" s="502"/>
    </row>
    <row r="210" spans="1:40" x14ac:dyDescent="0.25">
      <c r="A210" s="372"/>
      <c r="B210" s="371" t="s">
        <v>404</v>
      </c>
      <c r="C210" s="371" t="s">
        <v>1043</v>
      </c>
      <c r="D210" s="371">
        <v>801</v>
      </c>
      <c r="E210" s="371">
        <v>1500</v>
      </c>
      <c r="F210" s="371" t="s">
        <v>1066</v>
      </c>
      <c r="G210" s="334" t="s">
        <v>224</v>
      </c>
      <c r="H210" s="371" t="s">
        <v>1067</v>
      </c>
      <c r="I210" s="371" t="s">
        <v>1046</v>
      </c>
      <c r="J210" s="371" t="s">
        <v>26</v>
      </c>
      <c r="K210" s="371" t="s">
        <v>268</v>
      </c>
      <c r="L210" s="371" t="s">
        <v>269</v>
      </c>
      <c r="M210" s="371" t="s">
        <v>30</v>
      </c>
      <c r="N210" s="371" t="s">
        <v>30</v>
      </c>
      <c r="O210" s="371" t="s">
        <v>30</v>
      </c>
      <c r="P210" s="371" t="s">
        <v>30</v>
      </c>
      <c r="Q210" s="371" t="s">
        <v>30</v>
      </c>
      <c r="R210" s="371" t="s">
        <v>30</v>
      </c>
      <c r="S210" s="371"/>
      <c r="T210" s="371">
        <v>99</v>
      </c>
      <c r="U210" s="371" t="s">
        <v>30</v>
      </c>
      <c r="V210" s="371"/>
      <c r="W210" s="371" t="s">
        <v>30</v>
      </c>
      <c r="X210" s="371"/>
      <c r="Y210" s="373">
        <f t="shared" si="12"/>
        <v>188.21</v>
      </c>
      <c r="Z210" s="381">
        <v>188.21</v>
      </c>
      <c r="AA210" s="371">
        <v>53.48</v>
      </c>
      <c r="AB210" s="525">
        <f t="shared" si="13"/>
        <v>0.28415068274799421</v>
      </c>
      <c r="AC210" s="512">
        <f t="shared" si="14"/>
        <v>48.131999999999998</v>
      </c>
      <c r="AD210" s="525">
        <f t="shared" si="15"/>
        <v>0.25573561447319482</v>
      </c>
      <c r="AE210" s="371"/>
      <c r="AF210" s="371"/>
      <c r="AG210" s="371"/>
      <c r="AH210" s="371"/>
      <c r="AI210" s="371"/>
      <c r="AJ210" s="371"/>
      <c r="AK210" s="371"/>
      <c r="AL210" s="371"/>
      <c r="AM210" s="371"/>
      <c r="AN210" s="502"/>
    </row>
    <row r="211" spans="1:40" x14ac:dyDescent="0.25">
      <c r="A211" s="372"/>
      <c r="B211" s="371" t="s">
        <v>404</v>
      </c>
      <c r="C211" s="371" t="s">
        <v>1043</v>
      </c>
      <c r="D211" s="371">
        <v>801</v>
      </c>
      <c r="E211" s="371">
        <v>1500</v>
      </c>
      <c r="F211" s="371" t="s">
        <v>1066</v>
      </c>
      <c r="G211" s="335" t="s">
        <v>225</v>
      </c>
      <c r="H211" s="371" t="s">
        <v>1068</v>
      </c>
      <c r="I211" s="371" t="s">
        <v>1046</v>
      </c>
      <c r="J211" s="371" t="s">
        <v>268</v>
      </c>
      <c r="K211" s="371" t="s">
        <v>269</v>
      </c>
      <c r="L211" s="371" t="s">
        <v>30</v>
      </c>
      <c r="M211" s="371" t="s">
        <v>30</v>
      </c>
      <c r="N211" s="371" t="s">
        <v>30</v>
      </c>
      <c r="O211" s="371" t="s">
        <v>30</v>
      </c>
      <c r="P211" s="371" t="s">
        <v>30</v>
      </c>
      <c r="Q211" s="371" t="s">
        <v>30</v>
      </c>
      <c r="R211" s="371" t="s">
        <v>30</v>
      </c>
      <c r="S211" s="371"/>
      <c r="T211" s="371">
        <v>99</v>
      </c>
      <c r="U211" s="371" t="s">
        <v>30</v>
      </c>
      <c r="V211" s="371"/>
      <c r="W211" s="371" t="s">
        <v>30</v>
      </c>
      <c r="X211" s="371"/>
      <c r="Y211" s="373">
        <f t="shared" si="12"/>
        <v>200.60999999999999</v>
      </c>
      <c r="Z211" s="381">
        <v>235.26</v>
      </c>
      <c r="AA211" s="371">
        <v>63.33</v>
      </c>
      <c r="AB211" s="525">
        <f t="shared" si="13"/>
        <v>0.269191532772252</v>
      </c>
      <c r="AC211" s="512">
        <f t="shared" si="14"/>
        <v>56.997</v>
      </c>
      <c r="AD211" s="525">
        <f t="shared" si="15"/>
        <v>0.24227237949502678</v>
      </c>
      <c r="AE211" s="371"/>
      <c r="AF211" s="371" t="s">
        <v>30</v>
      </c>
      <c r="AG211" s="371"/>
      <c r="AH211" s="371"/>
      <c r="AI211" s="371"/>
      <c r="AJ211" s="371"/>
      <c r="AK211" s="371"/>
      <c r="AL211" s="371"/>
      <c r="AM211" s="371"/>
      <c r="AN211" s="502"/>
    </row>
    <row r="212" spans="1:40" x14ac:dyDescent="0.25">
      <c r="A212" s="372"/>
      <c r="B212" s="371" t="s">
        <v>404</v>
      </c>
      <c r="C212" s="371" t="s">
        <v>1043</v>
      </c>
      <c r="D212" s="371">
        <v>801</v>
      </c>
      <c r="E212" s="371">
        <v>1500</v>
      </c>
      <c r="F212" s="371" t="s">
        <v>1066</v>
      </c>
      <c r="G212" s="231" t="s">
        <v>313</v>
      </c>
      <c r="H212" s="371" t="s">
        <v>1070</v>
      </c>
      <c r="I212" s="371" t="s">
        <v>1046</v>
      </c>
      <c r="J212" s="371" t="s">
        <v>268</v>
      </c>
      <c r="K212" s="371" t="s">
        <v>269</v>
      </c>
      <c r="L212" s="371" t="s">
        <v>267</v>
      </c>
      <c r="M212" s="371" t="s">
        <v>30</v>
      </c>
      <c r="N212" s="371" t="s">
        <v>30</v>
      </c>
      <c r="O212" s="371" t="s">
        <v>30</v>
      </c>
      <c r="P212" s="371" t="s">
        <v>30</v>
      </c>
      <c r="Q212" s="371" t="s">
        <v>30</v>
      </c>
      <c r="R212" s="371" t="s">
        <v>30</v>
      </c>
      <c r="S212" s="371"/>
      <c r="T212" s="371">
        <v>99</v>
      </c>
      <c r="U212" s="371" t="s">
        <v>30</v>
      </c>
      <c r="V212" s="371"/>
      <c r="W212" s="371" t="s">
        <v>30</v>
      </c>
      <c r="X212" s="371"/>
      <c r="Y212" s="373">
        <f t="shared" si="12"/>
        <v>259.43</v>
      </c>
      <c r="Z212" s="381">
        <v>294.08</v>
      </c>
      <c r="AA212" s="371">
        <v>79.790000000000006</v>
      </c>
      <c r="AB212" s="525">
        <f t="shared" si="13"/>
        <v>0.27132072905331889</v>
      </c>
      <c r="AC212" s="512">
        <f t="shared" si="14"/>
        <v>71.811000000000007</v>
      </c>
      <c r="AD212" s="525">
        <f t="shared" si="15"/>
        <v>0.24418865614798699</v>
      </c>
      <c r="AE212" s="371" t="s">
        <v>30</v>
      </c>
      <c r="AF212" s="371"/>
      <c r="AG212" s="371"/>
      <c r="AH212" s="371" t="s">
        <v>30</v>
      </c>
      <c r="AI212" s="371"/>
      <c r="AJ212" s="371"/>
      <c r="AK212" s="371"/>
      <c r="AL212" s="371"/>
      <c r="AM212" s="371"/>
      <c r="AN212" s="502"/>
    </row>
    <row r="213" spans="1:40" x14ac:dyDescent="0.25">
      <c r="A213" s="372"/>
      <c r="B213" s="371" t="s">
        <v>404</v>
      </c>
      <c r="C213" s="371" t="s">
        <v>1043</v>
      </c>
      <c r="D213" s="371">
        <v>801</v>
      </c>
      <c r="E213" s="371">
        <v>1500</v>
      </c>
      <c r="F213" s="371" t="s">
        <v>1066</v>
      </c>
      <c r="G213" s="274" t="s">
        <v>314</v>
      </c>
      <c r="H213" s="371" t="s">
        <v>1071</v>
      </c>
      <c r="I213" s="371" t="s">
        <v>1046</v>
      </c>
      <c r="J213" s="371" t="s">
        <v>267</v>
      </c>
      <c r="K213" s="371" t="s">
        <v>1224</v>
      </c>
      <c r="L213" s="371" t="s">
        <v>30</v>
      </c>
      <c r="M213" s="371" t="s">
        <v>30</v>
      </c>
      <c r="N213" s="371" t="s">
        <v>30</v>
      </c>
      <c r="O213" s="371" t="s">
        <v>30</v>
      </c>
      <c r="P213" s="371" t="s">
        <v>30</v>
      </c>
      <c r="Q213" s="371" t="s">
        <v>30</v>
      </c>
      <c r="R213" s="371" t="s">
        <v>30</v>
      </c>
      <c r="S213" s="371"/>
      <c r="T213" s="371">
        <v>99</v>
      </c>
      <c r="U213" s="371" t="s">
        <v>30</v>
      </c>
      <c r="V213" s="371"/>
      <c r="W213" s="371" t="s">
        <v>30</v>
      </c>
      <c r="X213" s="371"/>
      <c r="Y213" s="373">
        <f t="shared" si="12"/>
        <v>259.43</v>
      </c>
      <c r="Z213" s="381">
        <v>294.08</v>
      </c>
      <c r="AA213" s="371">
        <v>79.790000000000006</v>
      </c>
      <c r="AB213" s="525">
        <f t="shared" si="13"/>
        <v>0.27132072905331889</v>
      </c>
      <c r="AC213" s="512">
        <f t="shared" si="14"/>
        <v>71.811000000000007</v>
      </c>
      <c r="AD213" s="525">
        <f t="shared" si="15"/>
        <v>0.24418865614798699</v>
      </c>
      <c r="AE213" s="371"/>
      <c r="AF213" s="371"/>
      <c r="AG213" s="371"/>
      <c r="AH213" s="371" t="s">
        <v>30</v>
      </c>
      <c r="AI213" s="371"/>
      <c r="AJ213" s="371"/>
      <c r="AK213" s="371"/>
      <c r="AL213" s="371"/>
      <c r="AM213" s="371"/>
      <c r="AN213" s="502"/>
    </row>
    <row r="214" spans="1:40" x14ac:dyDescent="0.25">
      <c r="A214" s="372"/>
      <c r="B214" s="371" t="s">
        <v>404</v>
      </c>
      <c r="C214" s="371" t="s">
        <v>1043</v>
      </c>
      <c r="D214" s="371">
        <v>801</v>
      </c>
      <c r="E214" s="371">
        <v>1500</v>
      </c>
      <c r="F214" s="371" t="s">
        <v>1066</v>
      </c>
      <c r="G214" s="273" t="s">
        <v>315</v>
      </c>
      <c r="H214" s="371" t="s">
        <v>1069</v>
      </c>
      <c r="I214" s="371" t="s">
        <v>1046</v>
      </c>
      <c r="J214" s="371" t="s">
        <v>267</v>
      </c>
      <c r="K214" s="371" t="s">
        <v>311</v>
      </c>
      <c r="L214" s="371" t="s">
        <v>30</v>
      </c>
      <c r="M214" s="371" t="s">
        <v>30</v>
      </c>
      <c r="N214" s="371" t="s">
        <v>30</v>
      </c>
      <c r="O214" s="371" t="s">
        <v>30</v>
      </c>
      <c r="P214" s="371" t="s">
        <v>30</v>
      </c>
      <c r="Q214" s="371" t="s">
        <v>30</v>
      </c>
      <c r="R214" s="371" t="s">
        <v>30</v>
      </c>
      <c r="S214" s="371"/>
      <c r="T214" s="371">
        <v>99</v>
      </c>
      <c r="U214" s="371" t="s">
        <v>30</v>
      </c>
      <c r="V214" s="371"/>
      <c r="W214" s="371" t="s">
        <v>30</v>
      </c>
      <c r="X214" s="371"/>
      <c r="Y214" s="373">
        <f t="shared" si="12"/>
        <v>259.43</v>
      </c>
      <c r="Z214" s="381">
        <v>294.08</v>
      </c>
      <c r="AA214" s="371">
        <v>79.790000000000006</v>
      </c>
      <c r="AB214" s="525">
        <f t="shared" si="13"/>
        <v>0.27132072905331889</v>
      </c>
      <c r="AC214" s="512">
        <f t="shared" si="14"/>
        <v>71.811000000000007</v>
      </c>
      <c r="AD214" s="525">
        <f t="shared" si="15"/>
        <v>0.24418865614798699</v>
      </c>
      <c r="AE214" s="371"/>
      <c r="AF214" s="371"/>
      <c r="AG214" s="371"/>
      <c r="AH214" s="371" t="s">
        <v>30</v>
      </c>
      <c r="AI214" s="371"/>
      <c r="AJ214" s="371"/>
      <c r="AK214" s="371"/>
      <c r="AL214" s="371"/>
      <c r="AM214" s="371"/>
      <c r="AN214" s="502"/>
    </row>
    <row r="215" spans="1:40" x14ac:dyDescent="0.25">
      <c r="A215" s="372"/>
      <c r="B215" s="371" t="s">
        <v>404</v>
      </c>
      <c r="C215" s="371" t="s">
        <v>1043</v>
      </c>
      <c r="D215" s="371">
        <v>801</v>
      </c>
      <c r="E215" s="371">
        <v>1500</v>
      </c>
      <c r="F215" s="371" t="s">
        <v>1066</v>
      </c>
      <c r="G215" s="230" t="s">
        <v>331</v>
      </c>
      <c r="H215" s="371" t="s">
        <v>1072</v>
      </c>
      <c r="I215" s="371" t="s">
        <v>1046</v>
      </c>
      <c r="J215" s="371" t="s">
        <v>269</v>
      </c>
      <c r="K215" s="371" t="s">
        <v>30</v>
      </c>
      <c r="L215" s="371" t="s">
        <v>30</v>
      </c>
      <c r="M215" s="371" t="s">
        <v>30</v>
      </c>
      <c r="N215" s="371" t="s">
        <v>30</v>
      </c>
      <c r="O215" s="371" t="s">
        <v>30</v>
      </c>
      <c r="P215" s="371" t="s">
        <v>30</v>
      </c>
      <c r="Q215" s="371" t="s">
        <v>30</v>
      </c>
      <c r="R215" s="371" t="s">
        <v>30</v>
      </c>
      <c r="S215" s="371"/>
      <c r="T215" s="371">
        <v>99</v>
      </c>
      <c r="U215" s="371" t="s">
        <v>30</v>
      </c>
      <c r="V215" s="371"/>
      <c r="W215" s="371" t="s">
        <v>30</v>
      </c>
      <c r="X215" s="371"/>
      <c r="Y215" s="373">
        <f t="shared" si="12"/>
        <v>235.9</v>
      </c>
      <c r="Z215" s="381">
        <v>270.55</v>
      </c>
      <c r="AA215" s="371">
        <v>73.290000000000006</v>
      </c>
      <c r="AB215" s="525">
        <f t="shared" si="13"/>
        <v>0.27089262613195342</v>
      </c>
      <c r="AC215" s="512">
        <f t="shared" si="14"/>
        <v>65.961000000000013</v>
      </c>
      <c r="AD215" s="525">
        <f t="shared" si="15"/>
        <v>0.24380336351875811</v>
      </c>
      <c r="AE215" s="371"/>
      <c r="AF215" s="371"/>
      <c r="AG215" s="371" t="s">
        <v>30</v>
      </c>
      <c r="AH215" s="371"/>
      <c r="AI215" s="371"/>
      <c r="AJ215" s="371"/>
      <c r="AK215" s="371"/>
      <c r="AL215" s="371"/>
      <c r="AM215" s="371"/>
      <c r="AN215" s="502"/>
    </row>
    <row r="216" spans="1:40" x14ac:dyDescent="0.25">
      <c r="A216" s="372"/>
      <c r="B216" s="371" t="s">
        <v>404</v>
      </c>
      <c r="C216" s="371" t="s">
        <v>285</v>
      </c>
      <c r="D216" s="371">
        <v>1</v>
      </c>
      <c r="E216" s="371">
        <v>400</v>
      </c>
      <c r="F216" s="371" t="s">
        <v>624</v>
      </c>
      <c r="G216" s="334" t="s">
        <v>224</v>
      </c>
      <c r="H216" s="371" t="s">
        <v>625</v>
      </c>
      <c r="I216" s="371" t="s">
        <v>284</v>
      </c>
      <c r="J216" s="371" t="s">
        <v>26</v>
      </c>
      <c r="K216" s="371" t="s">
        <v>268</v>
      </c>
      <c r="L216" s="371" t="s">
        <v>269</v>
      </c>
      <c r="M216" s="371" t="s">
        <v>30</v>
      </c>
      <c r="N216" s="371" t="s">
        <v>30</v>
      </c>
      <c r="O216" s="371" t="s">
        <v>30</v>
      </c>
      <c r="P216" s="371" t="s">
        <v>30</v>
      </c>
      <c r="Q216" s="371" t="s">
        <v>30</v>
      </c>
      <c r="R216" s="371" t="s">
        <v>30</v>
      </c>
      <c r="S216" s="371"/>
      <c r="T216" s="371">
        <v>99</v>
      </c>
      <c r="U216" s="371" t="s">
        <v>30</v>
      </c>
      <c r="V216" s="371"/>
      <c r="W216" s="371" t="s">
        <v>30</v>
      </c>
      <c r="X216" s="371"/>
      <c r="Y216" s="373">
        <f t="shared" si="12"/>
        <v>147.84</v>
      </c>
      <c r="Z216" s="381">
        <v>147.84</v>
      </c>
      <c r="AA216" s="371">
        <v>41.27</v>
      </c>
      <c r="AB216" s="525">
        <f t="shared" si="13"/>
        <v>0.27915313852813856</v>
      </c>
      <c r="AC216" s="512">
        <f t="shared" si="14"/>
        <v>37.143000000000001</v>
      </c>
      <c r="AD216" s="525">
        <f t="shared" si="15"/>
        <v>0.25123782467532468</v>
      </c>
      <c r="AE216" s="371"/>
      <c r="AF216" s="371"/>
      <c r="AG216" s="371"/>
      <c r="AH216" s="371"/>
      <c r="AI216" s="371"/>
      <c r="AJ216" s="371"/>
      <c r="AK216" s="371"/>
      <c r="AL216" s="371"/>
      <c r="AM216" s="371"/>
      <c r="AN216" s="502"/>
    </row>
    <row r="217" spans="1:40" x14ac:dyDescent="0.25">
      <c r="A217" s="372"/>
      <c r="B217" s="371" t="s">
        <v>404</v>
      </c>
      <c r="C217" s="371" t="s">
        <v>285</v>
      </c>
      <c r="D217" s="371">
        <v>1</v>
      </c>
      <c r="E217" s="371">
        <v>400</v>
      </c>
      <c r="F217" s="371" t="s">
        <v>624</v>
      </c>
      <c r="G217" s="335" t="s">
        <v>225</v>
      </c>
      <c r="H217" s="371" t="s">
        <v>626</v>
      </c>
      <c r="I217" s="371" t="s">
        <v>284</v>
      </c>
      <c r="J217" s="371" t="s">
        <v>268</v>
      </c>
      <c r="K217" s="371" t="s">
        <v>269</v>
      </c>
      <c r="L217" s="371" t="s">
        <v>30</v>
      </c>
      <c r="M217" s="371" t="s">
        <v>30</v>
      </c>
      <c r="N217" s="371" t="s">
        <v>30</v>
      </c>
      <c r="O217" s="371" t="s">
        <v>30</v>
      </c>
      <c r="P217" s="371" t="s">
        <v>30</v>
      </c>
      <c r="Q217" s="371" t="s">
        <v>30</v>
      </c>
      <c r="R217" s="371" t="s">
        <v>30</v>
      </c>
      <c r="S217" s="371"/>
      <c r="T217" s="371">
        <v>99</v>
      </c>
      <c r="U217" s="371" t="s">
        <v>30</v>
      </c>
      <c r="V217" s="371"/>
      <c r="W217" s="371" t="s">
        <v>30</v>
      </c>
      <c r="X217" s="371"/>
      <c r="Y217" s="373">
        <f t="shared" si="12"/>
        <v>150.15</v>
      </c>
      <c r="Z217" s="381">
        <v>184.8</v>
      </c>
      <c r="AA217" s="371">
        <v>48.51</v>
      </c>
      <c r="AB217" s="525">
        <f t="shared" si="13"/>
        <v>0.26249999999999996</v>
      </c>
      <c r="AC217" s="512">
        <f t="shared" si="14"/>
        <v>43.658999999999999</v>
      </c>
      <c r="AD217" s="525">
        <f t="shared" si="15"/>
        <v>0.23624999999999999</v>
      </c>
      <c r="AE217" s="371"/>
      <c r="AF217" s="371" t="s">
        <v>30</v>
      </c>
      <c r="AG217" s="371"/>
      <c r="AH217" s="371"/>
      <c r="AI217" s="371"/>
      <c r="AJ217" s="371"/>
      <c r="AK217" s="371"/>
      <c r="AL217" s="371"/>
      <c r="AM217" s="371"/>
      <c r="AN217" s="502"/>
    </row>
    <row r="218" spans="1:40" x14ac:dyDescent="0.25">
      <c r="A218" s="372"/>
      <c r="B218" s="371" t="s">
        <v>404</v>
      </c>
      <c r="C218" s="371" t="s">
        <v>285</v>
      </c>
      <c r="D218" s="371">
        <v>1</v>
      </c>
      <c r="E218" s="371">
        <v>400</v>
      </c>
      <c r="F218" s="371" t="s">
        <v>624</v>
      </c>
      <c r="G218" s="231" t="s">
        <v>313</v>
      </c>
      <c r="H218" s="371" t="s">
        <v>628</v>
      </c>
      <c r="I218" s="371" t="s">
        <v>284</v>
      </c>
      <c r="J218" s="371" t="s">
        <v>268</v>
      </c>
      <c r="K218" s="371" t="s">
        <v>269</v>
      </c>
      <c r="L218" s="371" t="s">
        <v>267</v>
      </c>
      <c r="M218" s="371" t="s">
        <v>30</v>
      </c>
      <c r="N218" s="371" t="s">
        <v>30</v>
      </c>
      <c r="O218" s="371" t="s">
        <v>30</v>
      </c>
      <c r="P218" s="371" t="s">
        <v>30</v>
      </c>
      <c r="Q218" s="371" t="s">
        <v>30</v>
      </c>
      <c r="R218" s="371" t="s">
        <v>30</v>
      </c>
      <c r="S218" s="371"/>
      <c r="T218" s="371">
        <v>99</v>
      </c>
      <c r="U218" s="371" t="s">
        <v>30</v>
      </c>
      <c r="V218" s="371"/>
      <c r="W218" s="371" t="s">
        <v>30</v>
      </c>
      <c r="X218" s="371"/>
      <c r="Y218" s="373">
        <f t="shared" si="12"/>
        <v>196.35</v>
      </c>
      <c r="Z218" s="381">
        <v>231</v>
      </c>
      <c r="AA218" s="371">
        <v>59.75</v>
      </c>
      <c r="AB218" s="525">
        <f t="shared" si="13"/>
        <v>0.25865800865800864</v>
      </c>
      <c r="AC218" s="512">
        <f t="shared" si="14"/>
        <v>53.774999999999999</v>
      </c>
      <c r="AD218" s="525">
        <f t="shared" si="15"/>
        <v>0.23279220779220777</v>
      </c>
      <c r="AE218" s="371" t="s">
        <v>30</v>
      </c>
      <c r="AF218" s="371"/>
      <c r="AG218" s="371"/>
      <c r="AH218" s="371" t="s">
        <v>30</v>
      </c>
      <c r="AI218" s="371"/>
      <c r="AJ218" s="371"/>
      <c r="AK218" s="371"/>
      <c r="AL218" s="371"/>
      <c r="AM218" s="371"/>
      <c r="AN218" s="502"/>
    </row>
    <row r="219" spans="1:40" x14ac:dyDescent="0.25">
      <c r="A219" s="372"/>
      <c r="B219" s="371" t="s">
        <v>404</v>
      </c>
      <c r="C219" s="371" t="s">
        <v>285</v>
      </c>
      <c r="D219" s="371">
        <v>1</v>
      </c>
      <c r="E219" s="371">
        <v>400</v>
      </c>
      <c r="F219" s="371" t="s">
        <v>624</v>
      </c>
      <c r="G219" s="274" t="s">
        <v>314</v>
      </c>
      <c r="H219" s="371" t="s">
        <v>629</v>
      </c>
      <c r="I219" s="371" t="s">
        <v>284</v>
      </c>
      <c r="J219" s="371" t="s">
        <v>267</v>
      </c>
      <c r="K219" s="371" t="s">
        <v>1224</v>
      </c>
      <c r="L219" s="371" t="s">
        <v>30</v>
      </c>
      <c r="M219" s="371" t="s">
        <v>30</v>
      </c>
      <c r="N219" s="371" t="s">
        <v>30</v>
      </c>
      <c r="O219" s="371" t="s">
        <v>30</v>
      </c>
      <c r="P219" s="371" t="s">
        <v>30</v>
      </c>
      <c r="Q219" s="371" t="s">
        <v>30</v>
      </c>
      <c r="R219" s="371" t="s">
        <v>30</v>
      </c>
      <c r="S219" s="371"/>
      <c r="T219" s="371">
        <v>99</v>
      </c>
      <c r="U219" s="371" t="s">
        <v>30</v>
      </c>
      <c r="V219" s="371"/>
      <c r="W219" s="371" t="s">
        <v>30</v>
      </c>
      <c r="X219" s="371"/>
      <c r="Y219" s="373">
        <f t="shared" si="12"/>
        <v>196.35</v>
      </c>
      <c r="Z219" s="381">
        <v>231</v>
      </c>
      <c r="AA219" s="371">
        <v>59.75</v>
      </c>
      <c r="AB219" s="525">
        <f t="shared" si="13"/>
        <v>0.25865800865800864</v>
      </c>
      <c r="AC219" s="512">
        <f t="shared" si="14"/>
        <v>53.774999999999999</v>
      </c>
      <c r="AD219" s="525">
        <f t="shared" si="15"/>
        <v>0.23279220779220777</v>
      </c>
      <c r="AE219" s="371"/>
      <c r="AF219" s="371"/>
      <c r="AG219" s="371"/>
      <c r="AH219" s="371" t="s">
        <v>30</v>
      </c>
      <c r="AI219" s="371"/>
      <c r="AJ219" s="371"/>
      <c r="AK219" s="371"/>
      <c r="AL219" s="371"/>
      <c r="AM219" s="371"/>
      <c r="AN219" s="502"/>
    </row>
    <row r="220" spans="1:40" x14ac:dyDescent="0.25">
      <c r="A220" s="372"/>
      <c r="B220" s="371" t="s">
        <v>404</v>
      </c>
      <c r="C220" s="371" t="s">
        <v>285</v>
      </c>
      <c r="D220" s="371">
        <v>1</v>
      </c>
      <c r="E220" s="371">
        <v>400</v>
      </c>
      <c r="F220" s="371" t="s">
        <v>624</v>
      </c>
      <c r="G220" s="273" t="s">
        <v>315</v>
      </c>
      <c r="H220" s="371" t="s">
        <v>627</v>
      </c>
      <c r="I220" s="371" t="s">
        <v>284</v>
      </c>
      <c r="J220" s="371" t="s">
        <v>267</v>
      </c>
      <c r="K220" s="371" t="s">
        <v>311</v>
      </c>
      <c r="L220" s="371" t="s">
        <v>30</v>
      </c>
      <c r="M220" s="371" t="s">
        <v>30</v>
      </c>
      <c r="N220" s="371" t="s">
        <v>30</v>
      </c>
      <c r="O220" s="371" t="s">
        <v>30</v>
      </c>
      <c r="P220" s="371" t="s">
        <v>30</v>
      </c>
      <c r="Q220" s="371" t="s">
        <v>30</v>
      </c>
      <c r="R220" s="371" t="s">
        <v>30</v>
      </c>
      <c r="S220" s="371"/>
      <c r="T220" s="371">
        <v>99</v>
      </c>
      <c r="U220" s="371" t="s">
        <v>30</v>
      </c>
      <c r="V220" s="371"/>
      <c r="W220" s="371" t="s">
        <v>30</v>
      </c>
      <c r="X220" s="371"/>
      <c r="Y220" s="373">
        <f t="shared" si="12"/>
        <v>196.35</v>
      </c>
      <c r="Z220" s="381">
        <v>231</v>
      </c>
      <c r="AA220" s="371">
        <v>59.75</v>
      </c>
      <c r="AB220" s="525">
        <f t="shared" si="13"/>
        <v>0.25865800865800864</v>
      </c>
      <c r="AC220" s="512">
        <f t="shared" si="14"/>
        <v>53.774999999999999</v>
      </c>
      <c r="AD220" s="525">
        <f t="shared" si="15"/>
        <v>0.23279220779220777</v>
      </c>
      <c r="AE220" s="371"/>
      <c r="AF220" s="371"/>
      <c r="AG220" s="371"/>
      <c r="AH220" s="371" t="s">
        <v>30</v>
      </c>
      <c r="AI220" s="371"/>
      <c r="AJ220" s="371"/>
      <c r="AK220" s="371"/>
      <c r="AL220" s="371"/>
      <c r="AM220" s="371"/>
      <c r="AN220" s="502"/>
    </row>
    <row r="221" spans="1:40" x14ac:dyDescent="0.25">
      <c r="A221" s="372"/>
      <c r="B221" s="371" t="s">
        <v>404</v>
      </c>
      <c r="C221" s="371" t="s">
        <v>285</v>
      </c>
      <c r="D221" s="371">
        <v>1</v>
      </c>
      <c r="E221" s="371">
        <v>400</v>
      </c>
      <c r="F221" s="371" t="s">
        <v>624</v>
      </c>
      <c r="G221" s="230" t="s">
        <v>331</v>
      </c>
      <c r="H221" s="371" t="s">
        <v>630</v>
      </c>
      <c r="I221" s="371" t="s">
        <v>284</v>
      </c>
      <c r="J221" s="371" t="s">
        <v>269</v>
      </c>
      <c r="K221" s="371" t="s">
        <v>30</v>
      </c>
      <c r="L221" s="371" t="s">
        <v>30</v>
      </c>
      <c r="M221" s="371" t="s">
        <v>30</v>
      </c>
      <c r="N221" s="371" t="s">
        <v>30</v>
      </c>
      <c r="O221" s="371" t="s">
        <v>30</v>
      </c>
      <c r="P221" s="371" t="s">
        <v>30</v>
      </c>
      <c r="Q221" s="371" t="s">
        <v>30</v>
      </c>
      <c r="R221" s="371" t="s">
        <v>30</v>
      </c>
      <c r="S221" s="371"/>
      <c r="T221" s="371">
        <v>99</v>
      </c>
      <c r="U221" s="371" t="s">
        <v>30</v>
      </c>
      <c r="V221" s="371"/>
      <c r="W221" s="371" t="s">
        <v>30</v>
      </c>
      <c r="X221" s="371"/>
      <c r="Y221" s="373">
        <f t="shared" si="12"/>
        <v>177.87</v>
      </c>
      <c r="Z221" s="381">
        <v>212.52</v>
      </c>
      <c r="AA221" s="371">
        <v>55.79</v>
      </c>
      <c r="AB221" s="525">
        <f t="shared" si="13"/>
        <v>0.26251646903820813</v>
      </c>
      <c r="AC221" s="512">
        <f t="shared" si="14"/>
        <v>50.210999999999999</v>
      </c>
      <c r="AD221" s="525">
        <f t="shared" si="15"/>
        <v>0.23626482213438732</v>
      </c>
      <c r="AE221" s="371"/>
      <c r="AF221" s="371"/>
      <c r="AG221" s="371" t="s">
        <v>30</v>
      </c>
      <c r="AH221" s="371"/>
      <c r="AI221" s="371"/>
      <c r="AJ221" s="371"/>
      <c r="AK221" s="371"/>
      <c r="AL221" s="371"/>
      <c r="AM221" s="371"/>
      <c r="AN221" s="502"/>
    </row>
    <row r="222" spans="1:40" x14ac:dyDescent="0.25">
      <c r="A222" s="372"/>
      <c r="B222" s="371" t="s">
        <v>404</v>
      </c>
      <c r="C222" s="371" t="s">
        <v>285</v>
      </c>
      <c r="D222" s="371">
        <v>401</v>
      </c>
      <c r="E222" s="371">
        <v>600</v>
      </c>
      <c r="F222" s="371" t="s">
        <v>631</v>
      </c>
      <c r="G222" s="334" t="s">
        <v>224</v>
      </c>
      <c r="H222" s="371" t="s">
        <v>632</v>
      </c>
      <c r="I222" s="371" t="s">
        <v>284</v>
      </c>
      <c r="J222" s="371" t="s">
        <v>26</v>
      </c>
      <c r="K222" s="371" t="s">
        <v>268</v>
      </c>
      <c r="L222" s="371" t="s">
        <v>269</v>
      </c>
      <c r="M222" s="371" t="s">
        <v>30</v>
      </c>
      <c r="N222" s="371" t="s">
        <v>30</v>
      </c>
      <c r="O222" s="371" t="s">
        <v>30</v>
      </c>
      <c r="P222" s="371" t="s">
        <v>30</v>
      </c>
      <c r="Q222" s="371" t="s">
        <v>30</v>
      </c>
      <c r="R222" s="371" t="s">
        <v>30</v>
      </c>
      <c r="S222" s="371"/>
      <c r="T222" s="371">
        <v>99</v>
      </c>
      <c r="U222" s="371" t="s">
        <v>30</v>
      </c>
      <c r="V222" s="371"/>
      <c r="W222" s="371" t="s">
        <v>30</v>
      </c>
      <c r="X222" s="371"/>
      <c r="Y222" s="373">
        <f t="shared" si="12"/>
        <v>159.72999999999999</v>
      </c>
      <c r="Z222" s="381">
        <v>159.72999999999999</v>
      </c>
      <c r="AA222" s="371">
        <v>45.39</v>
      </c>
      <c r="AB222" s="525">
        <f t="shared" si="13"/>
        <v>0.28416703186627434</v>
      </c>
      <c r="AC222" s="512">
        <f t="shared" si="14"/>
        <v>40.850999999999999</v>
      </c>
      <c r="AD222" s="525">
        <f t="shared" si="15"/>
        <v>0.25575032867964692</v>
      </c>
      <c r="AE222" s="371"/>
      <c r="AF222" s="371"/>
      <c r="AG222" s="371"/>
      <c r="AH222" s="371"/>
      <c r="AI222" s="371"/>
      <c r="AJ222" s="371"/>
      <c r="AK222" s="371"/>
      <c r="AL222" s="371"/>
      <c r="AM222" s="371"/>
      <c r="AN222" s="502"/>
    </row>
    <row r="223" spans="1:40" x14ac:dyDescent="0.25">
      <c r="A223" s="372"/>
      <c r="B223" s="371" t="s">
        <v>404</v>
      </c>
      <c r="C223" s="371" t="s">
        <v>285</v>
      </c>
      <c r="D223" s="371">
        <v>401</v>
      </c>
      <c r="E223" s="371">
        <v>600</v>
      </c>
      <c r="F223" s="371" t="s">
        <v>631</v>
      </c>
      <c r="G223" s="335" t="s">
        <v>225</v>
      </c>
      <c r="H223" s="371" t="s">
        <v>633</v>
      </c>
      <c r="I223" s="371" t="s">
        <v>284</v>
      </c>
      <c r="J223" s="371" t="s">
        <v>268</v>
      </c>
      <c r="K223" s="371" t="s">
        <v>269</v>
      </c>
      <c r="L223" s="371" t="s">
        <v>30</v>
      </c>
      <c r="M223" s="371" t="s">
        <v>30</v>
      </c>
      <c r="N223" s="371" t="s">
        <v>30</v>
      </c>
      <c r="O223" s="371" t="s">
        <v>30</v>
      </c>
      <c r="P223" s="371" t="s">
        <v>30</v>
      </c>
      <c r="Q223" s="371" t="s">
        <v>30</v>
      </c>
      <c r="R223" s="371" t="s">
        <v>30</v>
      </c>
      <c r="S223" s="371"/>
      <c r="T223" s="371">
        <v>99</v>
      </c>
      <c r="U223" s="371" t="s">
        <v>30</v>
      </c>
      <c r="V223" s="371"/>
      <c r="W223" s="371" t="s">
        <v>30</v>
      </c>
      <c r="X223" s="371"/>
      <c r="Y223" s="373">
        <f t="shared" si="12"/>
        <v>165.01</v>
      </c>
      <c r="Z223" s="381">
        <v>199.66</v>
      </c>
      <c r="AA223" s="371">
        <v>53.36</v>
      </c>
      <c r="AB223" s="525">
        <f t="shared" si="13"/>
        <v>0.26725433236502055</v>
      </c>
      <c r="AC223" s="512">
        <f t="shared" si="14"/>
        <v>48.024000000000001</v>
      </c>
      <c r="AD223" s="525">
        <f t="shared" si="15"/>
        <v>0.24052889912851849</v>
      </c>
      <c r="AE223" s="371"/>
      <c r="AF223" s="371" t="s">
        <v>30</v>
      </c>
      <c r="AG223" s="371"/>
      <c r="AH223" s="371"/>
      <c r="AI223" s="371"/>
      <c r="AJ223" s="371"/>
      <c r="AK223" s="371"/>
      <c r="AL223" s="371"/>
      <c r="AM223" s="371"/>
      <c r="AN223" s="502"/>
    </row>
    <row r="224" spans="1:40" x14ac:dyDescent="0.25">
      <c r="A224" s="372"/>
      <c r="B224" s="371" t="s">
        <v>404</v>
      </c>
      <c r="C224" s="371" t="s">
        <v>285</v>
      </c>
      <c r="D224" s="371">
        <v>401</v>
      </c>
      <c r="E224" s="371">
        <v>600</v>
      </c>
      <c r="F224" s="371" t="s">
        <v>631</v>
      </c>
      <c r="G224" s="231" t="s">
        <v>313</v>
      </c>
      <c r="H224" s="371" t="s">
        <v>635</v>
      </c>
      <c r="I224" s="371" t="s">
        <v>284</v>
      </c>
      <c r="J224" s="371" t="s">
        <v>268</v>
      </c>
      <c r="K224" s="371" t="s">
        <v>269</v>
      </c>
      <c r="L224" s="371" t="s">
        <v>267</v>
      </c>
      <c r="M224" s="371" t="s">
        <v>30</v>
      </c>
      <c r="N224" s="371" t="s">
        <v>30</v>
      </c>
      <c r="O224" s="371" t="s">
        <v>30</v>
      </c>
      <c r="P224" s="371" t="s">
        <v>30</v>
      </c>
      <c r="Q224" s="371" t="s">
        <v>30</v>
      </c>
      <c r="R224" s="371" t="s">
        <v>30</v>
      </c>
      <c r="S224" s="371"/>
      <c r="T224" s="371">
        <v>99</v>
      </c>
      <c r="U224" s="371" t="s">
        <v>30</v>
      </c>
      <c r="V224" s="371"/>
      <c r="W224" s="371" t="s">
        <v>30</v>
      </c>
      <c r="X224" s="371"/>
      <c r="Y224" s="373">
        <f t="shared" si="12"/>
        <v>214.93</v>
      </c>
      <c r="Z224" s="381">
        <v>249.58</v>
      </c>
      <c r="AA224" s="371">
        <v>65.72</v>
      </c>
      <c r="AB224" s="525">
        <f t="shared" si="13"/>
        <v>0.26332238160108984</v>
      </c>
      <c r="AC224" s="512">
        <f t="shared" si="14"/>
        <v>59.148000000000003</v>
      </c>
      <c r="AD224" s="525">
        <f t="shared" si="15"/>
        <v>0.23699014344098085</v>
      </c>
      <c r="AE224" s="371" t="s">
        <v>30</v>
      </c>
      <c r="AF224" s="371"/>
      <c r="AG224" s="371"/>
      <c r="AH224" s="371" t="s">
        <v>30</v>
      </c>
      <c r="AI224" s="371"/>
      <c r="AJ224" s="371"/>
      <c r="AK224" s="371"/>
      <c r="AL224" s="371"/>
      <c r="AM224" s="371"/>
      <c r="AN224" s="502"/>
    </row>
    <row r="225" spans="1:40" x14ac:dyDescent="0.25">
      <c r="A225" s="372"/>
      <c r="B225" s="371" t="s">
        <v>404</v>
      </c>
      <c r="C225" s="371" t="s">
        <v>285</v>
      </c>
      <c r="D225" s="371">
        <v>401</v>
      </c>
      <c r="E225" s="371">
        <v>600</v>
      </c>
      <c r="F225" s="371" t="s">
        <v>631</v>
      </c>
      <c r="G225" s="274" t="s">
        <v>314</v>
      </c>
      <c r="H225" s="371" t="s">
        <v>636</v>
      </c>
      <c r="I225" s="371" t="s">
        <v>284</v>
      </c>
      <c r="J225" s="371" t="s">
        <v>267</v>
      </c>
      <c r="K225" s="371" t="s">
        <v>1224</v>
      </c>
      <c r="L225" s="371" t="s">
        <v>30</v>
      </c>
      <c r="M225" s="371" t="s">
        <v>30</v>
      </c>
      <c r="N225" s="371" t="s">
        <v>30</v>
      </c>
      <c r="O225" s="371" t="s">
        <v>30</v>
      </c>
      <c r="P225" s="371" t="s">
        <v>30</v>
      </c>
      <c r="Q225" s="371" t="s">
        <v>30</v>
      </c>
      <c r="R225" s="371" t="s">
        <v>30</v>
      </c>
      <c r="S225" s="371"/>
      <c r="T225" s="371">
        <v>99</v>
      </c>
      <c r="U225" s="371" t="s">
        <v>30</v>
      </c>
      <c r="V225" s="371"/>
      <c r="W225" s="371" t="s">
        <v>30</v>
      </c>
      <c r="X225" s="371"/>
      <c r="Y225" s="373">
        <f t="shared" si="12"/>
        <v>214.93</v>
      </c>
      <c r="Z225" s="381">
        <v>249.58</v>
      </c>
      <c r="AA225" s="371">
        <v>65.72</v>
      </c>
      <c r="AB225" s="525">
        <f t="shared" si="13"/>
        <v>0.26332238160108984</v>
      </c>
      <c r="AC225" s="512">
        <f t="shared" si="14"/>
        <v>59.148000000000003</v>
      </c>
      <c r="AD225" s="525">
        <f t="shared" si="15"/>
        <v>0.23699014344098085</v>
      </c>
      <c r="AE225" s="371"/>
      <c r="AF225" s="371"/>
      <c r="AG225" s="371"/>
      <c r="AH225" s="371" t="s">
        <v>30</v>
      </c>
      <c r="AI225" s="371"/>
      <c r="AJ225" s="371"/>
      <c r="AK225" s="371"/>
      <c r="AL225" s="371"/>
      <c r="AM225" s="371"/>
      <c r="AN225" s="502"/>
    </row>
    <row r="226" spans="1:40" x14ac:dyDescent="0.25">
      <c r="A226" s="372"/>
      <c r="B226" s="371" t="s">
        <v>404</v>
      </c>
      <c r="C226" s="371" t="s">
        <v>285</v>
      </c>
      <c r="D226" s="371">
        <v>401</v>
      </c>
      <c r="E226" s="371">
        <v>600</v>
      </c>
      <c r="F226" s="371" t="s">
        <v>631</v>
      </c>
      <c r="G226" s="273" t="s">
        <v>315</v>
      </c>
      <c r="H226" s="371" t="s">
        <v>634</v>
      </c>
      <c r="I226" s="371" t="s">
        <v>284</v>
      </c>
      <c r="J226" s="371" t="s">
        <v>267</v>
      </c>
      <c r="K226" s="371" t="s">
        <v>311</v>
      </c>
      <c r="L226" s="371" t="s">
        <v>30</v>
      </c>
      <c r="M226" s="371" t="s">
        <v>30</v>
      </c>
      <c r="N226" s="371" t="s">
        <v>30</v>
      </c>
      <c r="O226" s="371" t="s">
        <v>30</v>
      </c>
      <c r="P226" s="371" t="s">
        <v>30</v>
      </c>
      <c r="Q226" s="371" t="s">
        <v>30</v>
      </c>
      <c r="R226" s="371" t="s">
        <v>30</v>
      </c>
      <c r="S226" s="371"/>
      <c r="T226" s="371">
        <v>99</v>
      </c>
      <c r="U226" s="371" t="s">
        <v>30</v>
      </c>
      <c r="V226" s="371"/>
      <c r="W226" s="371" t="s">
        <v>30</v>
      </c>
      <c r="X226" s="371"/>
      <c r="Y226" s="373">
        <f t="shared" si="12"/>
        <v>214.93</v>
      </c>
      <c r="Z226" s="381">
        <v>249.58</v>
      </c>
      <c r="AA226" s="371">
        <v>65.72</v>
      </c>
      <c r="AB226" s="525">
        <f t="shared" si="13"/>
        <v>0.26332238160108984</v>
      </c>
      <c r="AC226" s="512">
        <f t="shared" si="14"/>
        <v>59.148000000000003</v>
      </c>
      <c r="AD226" s="525">
        <f t="shared" si="15"/>
        <v>0.23699014344098085</v>
      </c>
      <c r="AE226" s="371"/>
      <c r="AF226" s="371"/>
      <c r="AG226" s="371"/>
      <c r="AH226" s="371" t="s">
        <v>30</v>
      </c>
      <c r="AI226" s="371"/>
      <c r="AJ226" s="371"/>
      <c r="AK226" s="371"/>
      <c r="AL226" s="371"/>
      <c r="AM226" s="371"/>
      <c r="AN226" s="502"/>
    </row>
    <row r="227" spans="1:40" x14ac:dyDescent="0.25">
      <c r="A227" s="372"/>
      <c r="B227" s="371" t="s">
        <v>404</v>
      </c>
      <c r="C227" s="371" t="s">
        <v>285</v>
      </c>
      <c r="D227" s="371">
        <v>401</v>
      </c>
      <c r="E227" s="371">
        <v>600</v>
      </c>
      <c r="F227" s="371" t="s">
        <v>631</v>
      </c>
      <c r="G227" s="230" t="s">
        <v>331</v>
      </c>
      <c r="H227" s="371" t="s">
        <v>637</v>
      </c>
      <c r="I227" s="371" t="s">
        <v>284</v>
      </c>
      <c r="J227" s="371" t="s">
        <v>269</v>
      </c>
      <c r="K227" s="371" t="s">
        <v>30</v>
      </c>
      <c r="L227" s="371" t="s">
        <v>30</v>
      </c>
      <c r="M227" s="371" t="s">
        <v>30</v>
      </c>
      <c r="N227" s="371" t="s">
        <v>30</v>
      </c>
      <c r="O227" s="371" t="s">
        <v>30</v>
      </c>
      <c r="P227" s="371" t="s">
        <v>30</v>
      </c>
      <c r="Q227" s="371" t="s">
        <v>30</v>
      </c>
      <c r="R227" s="371" t="s">
        <v>30</v>
      </c>
      <c r="S227" s="371"/>
      <c r="T227" s="371">
        <v>99</v>
      </c>
      <c r="U227" s="371" t="s">
        <v>30</v>
      </c>
      <c r="V227" s="371"/>
      <c r="W227" s="371" t="s">
        <v>30</v>
      </c>
      <c r="X227" s="371"/>
      <c r="Y227" s="373">
        <f t="shared" si="12"/>
        <v>194.96</v>
      </c>
      <c r="Z227" s="381">
        <v>229.61</v>
      </c>
      <c r="AA227" s="371">
        <v>61.36</v>
      </c>
      <c r="AB227" s="525">
        <f t="shared" si="13"/>
        <v>0.26723574757196983</v>
      </c>
      <c r="AC227" s="512">
        <f t="shared" si="14"/>
        <v>55.224000000000004</v>
      </c>
      <c r="AD227" s="525">
        <f t="shared" si="15"/>
        <v>0.24051217281477288</v>
      </c>
      <c r="AE227" s="371"/>
      <c r="AF227" s="371"/>
      <c r="AG227" s="371" t="s">
        <v>30</v>
      </c>
      <c r="AH227" s="371"/>
      <c r="AI227" s="371"/>
      <c r="AJ227" s="371"/>
      <c r="AK227" s="371"/>
      <c r="AL227" s="371"/>
      <c r="AM227" s="371"/>
      <c r="AN227" s="502"/>
    </row>
    <row r="228" spans="1:40" x14ac:dyDescent="0.25">
      <c r="A228" s="372"/>
      <c r="B228" s="371" t="s">
        <v>404</v>
      </c>
      <c r="C228" s="371" t="s">
        <v>285</v>
      </c>
      <c r="D228" s="371">
        <v>601</v>
      </c>
      <c r="E228" s="371">
        <v>800</v>
      </c>
      <c r="F228" s="371" t="s">
        <v>638</v>
      </c>
      <c r="G228" s="334" t="s">
        <v>224</v>
      </c>
      <c r="H228" s="371" t="s">
        <v>639</v>
      </c>
      <c r="I228" s="371" t="s">
        <v>284</v>
      </c>
      <c r="J228" s="371" t="s">
        <v>26</v>
      </c>
      <c r="K228" s="371" t="s">
        <v>268</v>
      </c>
      <c r="L228" s="371" t="s">
        <v>269</v>
      </c>
      <c r="M228" s="371" t="s">
        <v>30</v>
      </c>
      <c r="N228" s="371" t="s">
        <v>30</v>
      </c>
      <c r="O228" s="371" t="s">
        <v>30</v>
      </c>
      <c r="P228" s="371" t="s">
        <v>30</v>
      </c>
      <c r="Q228" s="371" t="s">
        <v>30</v>
      </c>
      <c r="R228" s="371" t="s">
        <v>30</v>
      </c>
      <c r="S228" s="371"/>
      <c r="T228" s="371">
        <v>99</v>
      </c>
      <c r="U228" s="371" t="s">
        <v>30</v>
      </c>
      <c r="V228" s="371"/>
      <c r="W228" s="371" t="s">
        <v>30</v>
      </c>
      <c r="X228" s="371"/>
      <c r="Y228" s="373">
        <f t="shared" si="12"/>
        <v>171.46</v>
      </c>
      <c r="Z228" s="381">
        <v>171.46</v>
      </c>
      <c r="AA228" s="371">
        <v>49.92</v>
      </c>
      <c r="AB228" s="525">
        <f t="shared" si="13"/>
        <v>0.29114662311909484</v>
      </c>
      <c r="AC228" s="512">
        <f t="shared" si="14"/>
        <v>44.928000000000004</v>
      </c>
      <c r="AD228" s="525">
        <f t="shared" si="15"/>
        <v>0.26203196080718538</v>
      </c>
      <c r="AE228" s="371"/>
      <c r="AF228" s="371"/>
      <c r="AG228" s="371"/>
      <c r="AH228" s="371"/>
      <c r="AI228" s="371"/>
      <c r="AJ228" s="371"/>
      <c r="AK228" s="371"/>
      <c r="AL228" s="371"/>
      <c r="AM228" s="371"/>
      <c r="AN228" s="502"/>
    </row>
    <row r="229" spans="1:40" x14ac:dyDescent="0.25">
      <c r="A229" s="372"/>
      <c r="B229" s="371" t="s">
        <v>404</v>
      </c>
      <c r="C229" s="371" t="s">
        <v>285</v>
      </c>
      <c r="D229" s="371">
        <v>601</v>
      </c>
      <c r="E229" s="371">
        <v>800</v>
      </c>
      <c r="F229" s="371" t="s">
        <v>638</v>
      </c>
      <c r="G229" s="335" t="s">
        <v>225</v>
      </c>
      <c r="H229" s="371" t="s">
        <v>640</v>
      </c>
      <c r="I229" s="371" t="s">
        <v>284</v>
      </c>
      <c r="J229" s="371" t="s">
        <v>268</v>
      </c>
      <c r="K229" s="371" t="s">
        <v>269</v>
      </c>
      <c r="L229" s="371" t="s">
        <v>30</v>
      </c>
      <c r="M229" s="371" t="s">
        <v>30</v>
      </c>
      <c r="N229" s="371" t="s">
        <v>30</v>
      </c>
      <c r="O229" s="371" t="s">
        <v>30</v>
      </c>
      <c r="P229" s="371" t="s">
        <v>30</v>
      </c>
      <c r="Q229" s="371" t="s">
        <v>30</v>
      </c>
      <c r="R229" s="371" t="s">
        <v>30</v>
      </c>
      <c r="S229" s="371"/>
      <c r="T229" s="371">
        <v>99</v>
      </c>
      <c r="U229" s="371" t="s">
        <v>30</v>
      </c>
      <c r="V229" s="371"/>
      <c r="W229" s="371" t="s">
        <v>30</v>
      </c>
      <c r="X229" s="371"/>
      <c r="Y229" s="373">
        <f t="shared" si="12"/>
        <v>179.67</v>
      </c>
      <c r="Z229" s="381">
        <v>214.32</v>
      </c>
      <c r="AA229" s="371">
        <v>58.69</v>
      </c>
      <c r="AB229" s="525">
        <f t="shared" si="13"/>
        <v>0.27384285181037699</v>
      </c>
      <c r="AC229" s="512">
        <f t="shared" si="14"/>
        <v>52.820999999999998</v>
      </c>
      <c r="AD229" s="525">
        <f t="shared" si="15"/>
        <v>0.24645856662933929</v>
      </c>
      <c r="AE229" s="371"/>
      <c r="AF229" s="371" t="s">
        <v>30</v>
      </c>
      <c r="AG229" s="371"/>
      <c r="AH229" s="371"/>
      <c r="AI229" s="371"/>
      <c r="AJ229" s="371"/>
      <c r="AK229" s="371"/>
      <c r="AL229" s="371"/>
      <c r="AM229" s="371"/>
      <c r="AN229" s="502"/>
    </row>
    <row r="230" spans="1:40" x14ac:dyDescent="0.25">
      <c r="A230" s="372"/>
      <c r="B230" s="371" t="s">
        <v>404</v>
      </c>
      <c r="C230" s="371" t="s">
        <v>285</v>
      </c>
      <c r="D230" s="371">
        <v>601</v>
      </c>
      <c r="E230" s="371">
        <v>800</v>
      </c>
      <c r="F230" s="371" t="s">
        <v>638</v>
      </c>
      <c r="G230" s="231" t="s">
        <v>313</v>
      </c>
      <c r="H230" s="371" t="s">
        <v>642</v>
      </c>
      <c r="I230" s="371" t="s">
        <v>284</v>
      </c>
      <c r="J230" s="371" t="s">
        <v>268</v>
      </c>
      <c r="K230" s="371" t="s">
        <v>269</v>
      </c>
      <c r="L230" s="371" t="s">
        <v>267</v>
      </c>
      <c r="M230" s="371" t="s">
        <v>30</v>
      </c>
      <c r="N230" s="371" t="s">
        <v>30</v>
      </c>
      <c r="O230" s="371" t="s">
        <v>30</v>
      </c>
      <c r="P230" s="371" t="s">
        <v>30</v>
      </c>
      <c r="Q230" s="371" t="s">
        <v>30</v>
      </c>
      <c r="R230" s="371" t="s">
        <v>30</v>
      </c>
      <c r="S230" s="371"/>
      <c r="T230" s="371">
        <v>99</v>
      </c>
      <c r="U230" s="371" t="s">
        <v>30</v>
      </c>
      <c r="V230" s="371"/>
      <c r="W230" s="371" t="s">
        <v>30</v>
      </c>
      <c r="X230" s="371"/>
      <c r="Y230" s="373">
        <f t="shared" si="12"/>
        <v>233.26000000000002</v>
      </c>
      <c r="Z230" s="381">
        <v>267.91000000000003</v>
      </c>
      <c r="AA230" s="371">
        <v>72.290000000000006</v>
      </c>
      <c r="AB230" s="525">
        <f t="shared" si="13"/>
        <v>0.269829420327722</v>
      </c>
      <c r="AC230" s="512">
        <f t="shared" si="14"/>
        <v>65.061000000000007</v>
      </c>
      <c r="AD230" s="525">
        <f t="shared" si="15"/>
        <v>0.24284647829494979</v>
      </c>
      <c r="AE230" s="371"/>
      <c r="AF230" s="371"/>
      <c r="AG230" s="371"/>
      <c r="AH230" s="371" t="s">
        <v>30</v>
      </c>
      <c r="AI230" s="371"/>
      <c r="AJ230" s="371"/>
      <c r="AK230" s="371"/>
      <c r="AL230" s="371"/>
      <c r="AM230" s="371"/>
      <c r="AN230" s="502"/>
    </row>
    <row r="231" spans="1:40" x14ac:dyDescent="0.25">
      <c r="A231" s="372"/>
      <c r="B231" s="371" t="s">
        <v>404</v>
      </c>
      <c r="C231" s="371" t="s">
        <v>285</v>
      </c>
      <c r="D231" s="371">
        <v>601</v>
      </c>
      <c r="E231" s="371">
        <v>800</v>
      </c>
      <c r="F231" s="371" t="s">
        <v>638</v>
      </c>
      <c r="G231" s="274" t="s">
        <v>314</v>
      </c>
      <c r="H231" s="371" t="s">
        <v>643</v>
      </c>
      <c r="I231" s="371" t="s">
        <v>284</v>
      </c>
      <c r="J231" s="371" t="s">
        <v>267</v>
      </c>
      <c r="K231" s="371" t="s">
        <v>1224</v>
      </c>
      <c r="L231" s="371" t="s">
        <v>30</v>
      </c>
      <c r="M231" s="371" t="s">
        <v>30</v>
      </c>
      <c r="N231" s="371" t="s">
        <v>30</v>
      </c>
      <c r="O231" s="371" t="s">
        <v>30</v>
      </c>
      <c r="P231" s="371" t="s">
        <v>30</v>
      </c>
      <c r="Q231" s="371" t="s">
        <v>30</v>
      </c>
      <c r="R231" s="371" t="s">
        <v>30</v>
      </c>
      <c r="S231" s="371"/>
      <c r="T231" s="371">
        <v>99</v>
      </c>
      <c r="U231" s="371" t="s">
        <v>30</v>
      </c>
      <c r="V231" s="371"/>
      <c r="W231" s="371" t="s">
        <v>30</v>
      </c>
      <c r="X231" s="371"/>
      <c r="Y231" s="373">
        <f t="shared" si="12"/>
        <v>233.26000000000002</v>
      </c>
      <c r="Z231" s="381">
        <v>267.91000000000003</v>
      </c>
      <c r="AA231" s="371">
        <v>72.290000000000006</v>
      </c>
      <c r="AB231" s="525">
        <f t="shared" si="13"/>
        <v>0.269829420327722</v>
      </c>
      <c r="AC231" s="512">
        <f t="shared" si="14"/>
        <v>65.061000000000007</v>
      </c>
      <c r="AD231" s="525">
        <f t="shared" si="15"/>
        <v>0.24284647829494979</v>
      </c>
      <c r="AE231" s="371"/>
      <c r="AF231" s="371"/>
      <c r="AG231" s="371"/>
      <c r="AH231" s="371" t="s">
        <v>30</v>
      </c>
      <c r="AI231" s="371"/>
      <c r="AJ231" s="371"/>
      <c r="AK231" s="371"/>
      <c r="AL231" s="371"/>
      <c r="AM231" s="371"/>
      <c r="AN231" s="502"/>
    </row>
    <row r="232" spans="1:40" x14ac:dyDescent="0.25">
      <c r="A232" s="372"/>
      <c r="B232" s="371" t="s">
        <v>404</v>
      </c>
      <c r="C232" s="371" t="s">
        <v>285</v>
      </c>
      <c r="D232" s="371">
        <v>601</v>
      </c>
      <c r="E232" s="371">
        <v>800</v>
      </c>
      <c r="F232" s="371" t="s">
        <v>638</v>
      </c>
      <c r="G232" s="273" t="s">
        <v>315</v>
      </c>
      <c r="H232" s="371" t="s">
        <v>641</v>
      </c>
      <c r="I232" s="371" t="s">
        <v>284</v>
      </c>
      <c r="J232" s="371" t="s">
        <v>267</v>
      </c>
      <c r="K232" s="371" t="s">
        <v>311</v>
      </c>
      <c r="L232" s="371" t="s">
        <v>30</v>
      </c>
      <c r="M232" s="371" t="s">
        <v>30</v>
      </c>
      <c r="N232" s="371" t="s">
        <v>30</v>
      </c>
      <c r="O232" s="371" t="s">
        <v>30</v>
      </c>
      <c r="P232" s="371" t="s">
        <v>30</v>
      </c>
      <c r="Q232" s="371" t="s">
        <v>30</v>
      </c>
      <c r="R232" s="371" t="s">
        <v>30</v>
      </c>
      <c r="S232" s="371"/>
      <c r="T232" s="371">
        <v>99</v>
      </c>
      <c r="U232" s="371" t="s">
        <v>30</v>
      </c>
      <c r="V232" s="371"/>
      <c r="W232" s="371" t="s">
        <v>30</v>
      </c>
      <c r="X232" s="371"/>
      <c r="Y232" s="373">
        <f t="shared" si="12"/>
        <v>233.26000000000002</v>
      </c>
      <c r="Z232" s="381">
        <v>267.91000000000003</v>
      </c>
      <c r="AA232" s="371">
        <v>72.290000000000006</v>
      </c>
      <c r="AB232" s="525">
        <f t="shared" si="13"/>
        <v>0.269829420327722</v>
      </c>
      <c r="AC232" s="512">
        <f t="shared" si="14"/>
        <v>65.061000000000007</v>
      </c>
      <c r="AD232" s="525">
        <f t="shared" si="15"/>
        <v>0.24284647829494979</v>
      </c>
      <c r="AE232" s="371"/>
      <c r="AF232" s="371"/>
      <c r="AG232" s="371"/>
      <c r="AH232" s="371" t="s">
        <v>30</v>
      </c>
      <c r="AI232" s="371"/>
      <c r="AJ232" s="371"/>
      <c r="AK232" s="371"/>
      <c r="AL232" s="371"/>
      <c r="AM232" s="371"/>
      <c r="AN232" s="502"/>
    </row>
    <row r="233" spans="1:40" x14ac:dyDescent="0.25">
      <c r="A233" s="372"/>
      <c r="B233" s="371" t="s">
        <v>404</v>
      </c>
      <c r="C233" s="371" t="s">
        <v>285</v>
      </c>
      <c r="D233" s="371">
        <v>601</v>
      </c>
      <c r="E233" s="371">
        <v>800</v>
      </c>
      <c r="F233" s="371" t="s">
        <v>638</v>
      </c>
      <c r="G233" s="230" t="s">
        <v>331</v>
      </c>
      <c r="H233" s="371" t="s">
        <v>644</v>
      </c>
      <c r="I233" s="371" t="s">
        <v>284</v>
      </c>
      <c r="J233" s="371" t="s">
        <v>269</v>
      </c>
      <c r="K233" s="371" t="s">
        <v>30</v>
      </c>
      <c r="L233" s="371" t="s">
        <v>30</v>
      </c>
      <c r="M233" s="371" t="s">
        <v>30</v>
      </c>
      <c r="N233" s="371" t="s">
        <v>30</v>
      </c>
      <c r="O233" s="371" t="s">
        <v>30</v>
      </c>
      <c r="P233" s="371" t="s">
        <v>30</v>
      </c>
      <c r="Q233" s="371" t="s">
        <v>30</v>
      </c>
      <c r="R233" s="371" t="s">
        <v>30</v>
      </c>
      <c r="S233" s="371"/>
      <c r="T233" s="371">
        <v>99</v>
      </c>
      <c r="U233" s="371" t="s">
        <v>30</v>
      </c>
      <c r="V233" s="371"/>
      <c r="W233" s="371" t="s">
        <v>30</v>
      </c>
      <c r="X233" s="371"/>
      <c r="Y233" s="373">
        <f t="shared" si="12"/>
        <v>211.82</v>
      </c>
      <c r="Z233" s="381">
        <v>246.47</v>
      </c>
      <c r="AA233" s="371">
        <v>67.489999999999995</v>
      </c>
      <c r="AB233" s="525">
        <f t="shared" si="13"/>
        <v>0.27382642918002187</v>
      </c>
      <c r="AC233" s="512">
        <f t="shared" si="14"/>
        <v>60.741</v>
      </c>
      <c r="AD233" s="525">
        <f t="shared" si="15"/>
        <v>0.24644378626201971</v>
      </c>
      <c r="AE233" s="371"/>
      <c r="AF233" s="371"/>
      <c r="AG233" s="371" t="s">
        <v>30</v>
      </c>
      <c r="AH233" s="371"/>
      <c r="AI233" s="371"/>
      <c r="AJ233" s="371"/>
      <c r="AK233" s="371"/>
      <c r="AL233" s="371"/>
      <c r="AM233" s="371"/>
      <c r="AN233" s="502"/>
    </row>
    <row r="234" spans="1:40" x14ac:dyDescent="0.25">
      <c r="A234" s="372"/>
      <c r="B234" s="371" t="s">
        <v>404</v>
      </c>
      <c r="C234" s="371" t="s">
        <v>285</v>
      </c>
      <c r="D234" s="371">
        <v>801</v>
      </c>
      <c r="E234" s="371">
        <v>1500</v>
      </c>
      <c r="F234" s="371" t="s">
        <v>645</v>
      </c>
      <c r="G234" s="334" t="s">
        <v>224</v>
      </c>
      <c r="H234" s="371" t="s">
        <v>646</v>
      </c>
      <c r="I234" s="371" t="s">
        <v>284</v>
      </c>
      <c r="J234" s="371" t="s">
        <v>26</v>
      </c>
      <c r="K234" s="371" t="s">
        <v>268</v>
      </c>
      <c r="L234" s="371" t="s">
        <v>269</v>
      </c>
      <c r="M234" s="371" t="s">
        <v>30</v>
      </c>
      <c r="N234" s="371" t="s">
        <v>30</v>
      </c>
      <c r="O234" s="371" t="s">
        <v>30</v>
      </c>
      <c r="P234" s="371" t="s">
        <v>30</v>
      </c>
      <c r="Q234" s="371" t="s">
        <v>30</v>
      </c>
      <c r="R234" s="371" t="s">
        <v>30</v>
      </c>
      <c r="S234" s="371"/>
      <c r="T234" s="371">
        <v>99</v>
      </c>
      <c r="U234" s="371" t="s">
        <v>30</v>
      </c>
      <c r="V234" s="371"/>
      <c r="W234" s="371" t="s">
        <v>30</v>
      </c>
      <c r="X234" s="371"/>
      <c r="Y234" s="373">
        <f t="shared" si="12"/>
        <v>186.89</v>
      </c>
      <c r="Z234" s="381">
        <v>186.89</v>
      </c>
      <c r="AA234" s="371">
        <v>54.91</v>
      </c>
      <c r="AB234" s="525">
        <f t="shared" si="13"/>
        <v>0.2938091925731714</v>
      </c>
      <c r="AC234" s="512">
        <f t="shared" si="14"/>
        <v>49.418999999999997</v>
      </c>
      <c r="AD234" s="525">
        <f t="shared" si="15"/>
        <v>0.26442827331585422</v>
      </c>
      <c r="AE234" s="371"/>
      <c r="AF234" s="371"/>
      <c r="AG234" s="371"/>
      <c r="AH234" s="371"/>
      <c r="AI234" s="371"/>
      <c r="AJ234" s="371"/>
      <c r="AK234" s="371"/>
      <c r="AL234" s="371"/>
      <c r="AM234" s="371"/>
      <c r="AN234" s="502"/>
    </row>
    <row r="235" spans="1:40" x14ac:dyDescent="0.25">
      <c r="A235" s="372"/>
      <c r="B235" s="371" t="s">
        <v>404</v>
      </c>
      <c r="C235" s="371" t="s">
        <v>285</v>
      </c>
      <c r="D235" s="371">
        <v>801</v>
      </c>
      <c r="E235" s="371">
        <v>1500</v>
      </c>
      <c r="F235" s="371" t="s">
        <v>645</v>
      </c>
      <c r="G235" s="335" t="s">
        <v>225</v>
      </c>
      <c r="H235" s="371" t="s">
        <v>647</v>
      </c>
      <c r="I235" s="371" t="s">
        <v>284</v>
      </c>
      <c r="J235" s="371" t="s">
        <v>268</v>
      </c>
      <c r="K235" s="371" t="s">
        <v>269</v>
      </c>
      <c r="L235" s="371" t="s">
        <v>30</v>
      </c>
      <c r="M235" s="371" t="s">
        <v>30</v>
      </c>
      <c r="N235" s="371" t="s">
        <v>30</v>
      </c>
      <c r="O235" s="371" t="s">
        <v>30</v>
      </c>
      <c r="P235" s="371" t="s">
        <v>30</v>
      </c>
      <c r="Q235" s="371" t="s">
        <v>30</v>
      </c>
      <c r="R235" s="371" t="s">
        <v>30</v>
      </c>
      <c r="S235" s="371"/>
      <c r="T235" s="371">
        <v>99</v>
      </c>
      <c r="U235" s="371" t="s">
        <v>30</v>
      </c>
      <c r="V235" s="371"/>
      <c r="W235" s="371" t="s">
        <v>30</v>
      </c>
      <c r="X235" s="371"/>
      <c r="Y235" s="373">
        <f t="shared" si="12"/>
        <v>198.96</v>
      </c>
      <c r="Z235" s="381">
        <v>233.61</v>
      </c>
      <c r="AA235" s="371">
        <v>64.55</v>
      </c>
      <c r="AB235" s="525">
        <f t="shared" si="13"/>
        <v>0.27631522623175375</v>
      </c>
      <c r="AC235" s="512">
        <f t="shared" si="14"/>
        <v>58.094999999999999</v>
      </c>
      <c r="AD235" s="525">
        <f t="shared" si="15"/>
        <v>0.24868370360857839</v>
      </c>
      <c r="AE235" s="371"/>
      <c r="AF235" s="371" t="s">
        <v>30</v>
      </c>
      <c r="AG235" s="371"/>
      <c r="AH235" s="371"/>
      <c r="AI235" s="371"/>
      <c r="AJ235" s="371"/>
      <c r="AK235" s="371"/>
      <c r="AL235" s="371"/>
      <c r="AM235" s="371"/>
      <c r="AN235" s="502"/>
    </row>
    <row r="236" spans="1:40" x14ac:dyDescent="0.25">
      <c r="A236" s="372"/>
      <c r="B236" s="371" t="s">
        <v>404</v>
      </c>
      <c r="C236" s="371" t="s">
        <v>285</v>
      </c>
      <c r="D236" s="371">
        <v>801</v>
      </c>
      <c r="E236" s="371">
        <v>1500</v>
      </c>
      <c r="F236" s="371" t="s">
        <v>645</v>
      </c>
      <c r="G236" s="231" t="s">
        <v>313</v>
      </c>
      <c r="H236" s="371" t="s">
        <v>649</v>
      </c>
      <c r="I236" s="371" t="s">
        <v>284</v>
      </c>
      <c r="J236" s="371" t="s">
        <v>268</v>
      </c>
      <c r="K236" s="371" t="s">
        <v>269</v>
      </c>
      <c r="L236" s="371" t="s">
        <v>267</v>
      </c>
      <c r="M236" s="371" t="s">
        <v>30</v>
      </c>
      <c r="N236" s="371" t="s">
        <v>30</v>
      </c>
      <c r="O236" s="371" t="s">
        <v>30</v>
      </c>
      <c r="P236" s="371" t="s">
        <v>30</v>
      </c>
      <c r="Q236" s="371" t="s">
        <v>30</v>
      </c>
      <c r="R236" s="371" t="s">
        <v>30</v>
      </c>
      <c r="S236" s="371"/>
      <c r="T236" s="371">
        <v>99</v>
      </c>
      <c r="U236" s="371" t="s">
        <v>30</v>
      </c>
      <c r="V236" s="371"/>
      <c r="W236" s="371" t="s">
        <v>30</v>
      </c>
      <c r="X236" s="371"/>
      <c r="Y236" s="373">
        <f t="shared" si="12"/>
        <v>257.36</v>
      </c>
      <c r="Z236" s="381">
        <v>292.01</v>
      </c>
      <c r="AA236" s="371">
        <v>79.510000000000005</v>
      </c>
      <c r="AB236" s="525">
        <f t="shared" si="13"/>
        <v>0.27228519571247561</v>
      </c>
      <c r="AC236" s="512">
        <f t="shared" si="14"/>
        <v>71.559000000000012</v>
      </c>
      <c r="AD236" s="525">
        <f t="shared" si="15"/>
        <v>0.24505667614122809</v>
      </c>
      <c r="AE236" s="371"/>
      <c r="AF236" s="371"/>
      <c r="AG236" s="371"/>
      <c r="AH236" s="371" t="s">
        <v>30</v>
      </c>
      <c r="AI236" s="371"/>
      <c r="AJ236" s="371"/>
      <c r="AK236" s="371"/>
      <c r="AL236" s="371"/>
      <c r="AM236" s="371"/>
      <c r="AN236" s="502"/>
    </row>
    <row r="237" spans="1:40" x14ac:dyDescent="0.25">
      <c r="A237" s="372"/>
      <c r="B237" s="371" t="s">
        <v>404</v>
      </c>
      <c r="C237" s="371" t="s">
        <v>285</v>
      </c>
      <c r="D237" s="371">
        <v>801</v>
      </c>
      <c r="E237" s="371">
        <v>1500</v>
      </c>
      <c r="F237" s="371" t="s">
        <v>645</v>
      </c>
      <c r="G237" s="274" t="s">
        <v>314</v>
      </c>
      <c r="H237" s="371" t="s">
        <v>650</v>
      </c>
      <c r="I237" s="371" t="s">
        <v>284</v>
      </c>
      <c r="J237" s="371" t="s">
        <v>267</v>
      </c>
      <c r="K237" s="371" t="s">
        <v>1224</v>
      </c>
      <c r="L237" s="371" t="s">
        <v>30</v>
      </c>
      <c r="M237" s="371" t="s">
        <v>30</v>
      </c>
      <c r="N237" s="371" t="s">
        <v>30</v>
      </c>
      <c r="O237" s="371" t="s">
        <v>30</v>
      </c>
      <c r="P237" s="371" t="s">
        <v>30</v>
      </c>
      <c r="Q237" s="371" t="s">
        <v>30</v>
      </c>
      <c r="R237" s="371" t="s">
        <v>30</v>
      </c>
      <c r="S237" s="371"/>
      <c r="T237" s="371">
        <v>99</v>
      </c>
      <c r="U237" s="371" t="s">
        <v>30</v>
      </c>
      <c r="V237" s="371"/>
      <c r="W237" s="371" t="s">
        <v>30</v>
      </c>
      <c r="X237" s="371"/>
      <c r="Y237" s="373">
        <f t="shared" si="12"/>
        <v>257.36</v>
      </c>
      <c r="Z237" s="381">
        <v>292.01</v>
      </c>
      <c r="AA237" s="371">
        <v>79.510000000000005</v>
      </c>
      <c r="AB237" s="525">
        <f t="shared" si="13"/>
        <v>0.27228519571247561</v>
      </c>
      <c r="AC237" s="512">
        <f t="shared" si="14"/>
        <v>71.559000000000012</v>
      </c>
      <c r="AD237" s="525">
        <f t="shared" si="15"/>
        <v>0.24505667614122809</v>
      </c>
      <c r="AE237" s="371"/>
      <c r="AF237" s="371"/>
      <c r="AG237" s="371"/>
      <c r="AH237" s="371" t="s">
        <v>30</v>
      </c>
      <c r="AI237" s="371"/>
      <c r="AJ237" s="371"/>
      <c r="AK237" s="371"/>
      <c r="AL237" s="371"/>
      <c r="AM237" s="371"/>
      <c r="AN237" s="502"/>
    </row>
    <row r="238" spans="1:40" x14ac:dyDescent="0.25">
      <c r="A238" s="372"/>
      <c r="B238" s="371" t="s">
        <v>404</v>
      </c>
      <c r="C238" s="371" t="s">
        <v>285</v>
      </c>
      <c r="D238" s="371">
        <v>801</v>
      </c>
      <c r="E238" s="371">
        <v>1500</v>
      </c>
      <c r="F238" s="371" t="s">
        <v>645</v>
      </c>
      <c r="G238" s="273" t="s">
        <v>315</v>
      </c>
      <c r="H238" s="371" t="s">
        <v>648</v>
      </c>
      <c r="I238" s="371" t="s">
        <v>284</v>
      </c>
      <c r="J238" s="371" t="s">
        <v>267</v>
      </c>
      <c r="K238" s="371" t="s">
        <v>311</v>
      </c>
      <c r="L238" s="371" t="s">
        <v>30</v>
      </c>
      <c r="M238" s="371" t="s">
        <v>30</v>
      </c>
      <c r="N238" s="371" t="s">
        <v>30</v>
      </c>
      <c r="O238" s="371" t="s">
        <v>30</v>
      </c>
      <c r="P238" s="371" t="s">
        <v>30</v>
      </c>
      <c r="Q238" s="371" t="s">
        <v>30</v>
      </c>
      <c r="R238" s="371" t="s">
        <v>30</v>
      </c>
      <c r="S238" s="371"/>
      <c r="T238" s="371">
        <v>99</v>
      </c>
      <c r="U238" s="371" t="s">
        <v>30</v>
      </c>
      <c r="V238" s="371"/>
      <c r="W238" s="371" t="s">
        <v>30</v>
      </c>
      <c r="X238" s="371"/>
      <c r="Y238" s="373">
        <f t="shared" si="12"/>
        <v>257.36</v>
      </c>
      <c r="Z238" s="381">
        <v>292.01</v>
      </c>
      <c r="AA238" s="371">
        <v>79.510000000000005</v>
      </c>
      <c r="AB238" s="525">
        <f t="shared" si="13"/>
        <v>0.27228519571247561</v>
      </c>
      <c r="AC238" s="512">
        <f t="shared" si="14"/>
        <v>71.559000000000012</v>
      </c>
      <c r="AD238" s="525">
        <f t="shared" si="15"/>
        <v>0.24505667614122809</v>
      </c>
      <c r="AE238" s="371"/>
      <c r="AF238" s="371"/>
      <c r="AG238" s="371"/>
      <c r="AH238" s="371" t="s">
        <v>30</v>
      </c>
      <c r="AI238" s="371"/>
      <c r="AJ238" s="371"/>
      <c r="AK238" s="371"/>
      <c r="AL238" s="371"/>
      <c r="AM238" s="371"/>
      <c r="AN238" s="502"/>
    </row>
    <row r="239" spans="1:40" x14ac:dyDescent="0.25">
      <c r="A239" s="372"/>
      <c r="B239" s="371" t="s">
        <v>404</v>
      </c>
      <c r="C239" s="371" t="s">
        <v>285</v>
      </c>
      <c r="D239" s="371">
        <v>801</v>
      </c>
      <c r="E239" s="371">
        <v>1500</v>
      </c>
      <c r="F239" s="371" t="s">
        <v>645</v>
      </c>
      <c r="G239" s="230" t="s">
        <v>331</v>
      </c>
      <c r="H239" s="371" t="s">
        <v>651</v>
      </c>
      <c r="I239" s="371" t="s">
        <v>284</v>
      </c>
      <c r="J239" s="371" t="s">
        <v>269</v>
      </c>
      <c r="K239" s="371" t="s">
        <v>30</v>
      </c>
      <c r="L239" s="371" t="s">
        <v>30</v>
      </c>
      <c r="M239" s="371" t="s">
        <v>30</v>
      </c>
      <c r="N239" s="371" t="s">
        <v>30</v>
      </c>
      <c r="O239" s="371" t="s">
        <v>30</v>
      </c>
      <c r="P239" s="371" t="s">
        <v>30</v>
      </c>
      <c r="Q239" s="371" t="s">
        <v>30</v>
      </c>
      <c r="R239" s="371" t="s">
        <v>30</v>
      </c>
      <c r="S239" s="371"/>
      <c r="T239" s="371">
        <v>99</v>
      </c>
      <c r="U239" s="371" t="s">
        <v>30</v>
      </c>
      <c r="V239" s="371"/>
      <c r="W239" s="371" t="s">
        <v>30</v>
      </c>
      <c r="X239" s="371"/>
      <c r="Y239" s="373">
        <f t="shared" si="12"/>
        <v>233.99999999999997</v>
      </c>
      <c r="Z239" s="381">
        <v>268.64999999999998</v>
      </c>
      <c r="AA239" s="371">
        <v>74.23</v>
      </c>
      <c r="AB239" s="525">
        <f t="shared" si="13"/>
        <v>0.27630746324213662</v>
      </c>
      <c r="AC239" s="512">
        <f t="shared" si="14"/>
        <v>66.807000000000002</v>
      </c>
      <c r="AD239" s="525">
        <f t="shared" si="15"/>
        <v>0.24867671691792298</v>
      </c>
      <c r="AE239" s="371"/>
      <c r="AF239" s="371"/>
      <c r="AG239" s="371" t="s">
        <v>30</v>
      </c>
      <c r="AH239" s="371"/>
      <c r="AI239" s="371"/>
      <c r="AJ239" s="371"/>
      <c r="AK239" s="371"/>
      <c r="AL239" s="371"/>
      <c r="AM239" s="371"/>
      <c r="AN239" s="502"/>
    </row>
    <row r="240" spans="1:40" x14ac:dyDescent="0.25">
      <c r="A240" s="372"/>
      <c r="B240" s="371" t="s">
        <v>404</v>
      </c>
      <c r="C240" s="371" t="s">
        <v>13</v>
      </c>
      <c r="D240" s="371">
        <v>1</v>
      </c>
      <c r="E240" s="371">
        <v>400</v>
      </c>
      <c r="F240" s="371" t="s">
        <v>652</v>
      </c>
      <c r="G240" s="334" t="s">
        <v>224</v>
      </c>
      <c r="H240" s="371" t="s">
        <v>653</v>
      </c>
      <c r="I240" s="371" t="s">
        <v>256</v>
      </c>
      <c r="J240" s="371" t="s">
        <v>26</v>
      </c>
      <c r="K240" s="371" t="s">
        <v>268</v>
      </c>
      <c r="L240" s="371" t="s">
        <v>269</v>
      </c>
      <c r="M240" s="371" t="s">
        <v>30</v>
      </c>
      <c r="N240" s="371" t="s">
        <v>246</v>
      </c>
      <c r="O240" s="371" t="s">
        <v>8</v>
      </c>
      <c r="P240" s="371" t="s">
        <v>9</v>
      </c>
      <c r="Q240" s="371" t="s">
        <v>1391</v>
      </c>
      <c r="R240" s="371" t="s">
        <v>30</v>
      </c>
      <c r="S240" s="371" t="s">
        <v>30</v>
      </c>
      <c r="T240" s="371">
        <v>99</v>
      </c>
      <c r="U240" s="371" t="s">
        <v>30</v>
      </c>
      <c r="V240" s="371"/>
      <c r="W240" s="371" t="s">
        <v>30</v>
      </c>
      <c r="X240" s="371"/>
      <c r="Y240" s="373">
        <f t="shared" si="12"/>
        <v>279.97000000000003</v>
      </c>
      <c r="Z240" s="381">
        <v>279.97000000000003</v>
      </c>
      <c r="AA240" s="371">
        <v>52.41</v>
      </c>
      <c r="AB240" s="525">
        <f t="shared" si="13"/>
        <v>0.18719862842447402</v>
      </c>
      <c r="AC240" s="512">
        <f t="shared" si="14"/>
        <v>47.168999999999997</v>
      </c>
      <c r="AD240" s="525">
        <f t="shared" si="15"/>
        <v>0.16847876558202662</v>
      </c>
      <c r="AE240" s="371"/>
      <c r="AF240" s="371"/>
      <c r="AG240" s="371"/>
      <c r="AH240" s="371"/>
      <c r="AI240" s="371"/>
      <c r="AJ240" s="371"/>
      <c r="AK240" s="371" t="s">
        <v>30</v>
      </c>
      <c r="AL240" s="371"/>
      <c r="AM240" s="371"/>
      <c r="AN240" s="502"/>
    </row>
    <row r="241" spans="1:40" x14ac:dyDescent="0.25">
      <c r="A241" s="372"/>
      <c r="B241" s="371" t="s">
        <v>404</v>
      </c>
      <c r="C241" s="371" t="s">
        <v>13</v>
      </c>
      <c r="D241" s="371">
        <v>1</v>
      </c>
      <c r="E241" s="371">
        <v>400</v>
      </c>
      <c r="F241" s="371" t="s">
        <v>652</v>
      </c>
      <c r="G241" s="335" t="s">
        <v>225</v>
      </c>
      <c r="H241" s="371" t="s">
        <v>654</v>
      </c>
      <c r="I241" s="371" t="s">
        <v>256</v>
      </c>
      <c r="J241" s="371" t="s">
        <v>268</v>
      </c>
      <c r="K241" s="371" t="s">
        <v>269</v>
      </c>
      <c r="L241" s="371" t="s">
        <v>30</v>
      </c>
      <c r="M241" s="371" t="s">
        <v>30</v>
      </c>
      <c r="N241" s="371" t="s">
        <v>8</v>
      </c>
      <c r="O241" s="371" t="s">
        <v>9</v>
      </c>
      <c r="P241" s="371" t="s">
        <v>1391</v>
      </c>
      <c r="Q241" s="371" t="s">
        <v>30</v>
      </c>
      <c r="R241" s="371" t="s">
        <v>30</v>
      </c>
      <c r="S241" s="371" t="s">
        <v>30</v>
      </c>
      <c r="T241" s="371">
        <v>99</v>
      </c>
      <c r="U241" s="371" t="s">
        <v>30</v>
      </c>
      <c r="V241" s="371"/>
      <c r="W241" s="371" t="s">
        <v>30</v>
      </c>
      <c r="X241" s="371"/>
      <c r="Y241" s="373">
        <f t="shared" si="12"/>
        <v>280.67000000000007</v>
      </c>
      <c r="Z241" s="381">
        <v>349.97</v>
      </c>
      <c r="AA241" s="371">
        <v>69.87</v>
      </c>
      <c r="AB241" s="525">
        <f t="shared" si="13"/>
        <v>0.1996456839157642</v>
      </c>
      <c r="AC241" s="512">
        <f t="shared" si="14"/>
        <v>62.883000000000003</v>
      </c>
      <c r="AD241" s="525">
        <f t="shared" si="15"/>
        <v>0.17968111552418778</v>
      </c>
      <c r="AE241" s="371"/>
      <c r="AF241" s="371" t="s">
        <v>30</v>
      </c>
      <c r="AG241" s="371"/>
      <c r="AH241" s="371"/>
      <c r="AI241" s="371"/>
      <c r="AJ241" s="371"/>
      <c r="AK241" s="371"/>
      <c r="AL241" s="371" t="s">
        <v>30</v>
      </c>
      <c r="AM241" s="371"/>
      <c r="AN241" s="502"/>
    </row>
    <row r="242" spans="1:40" x14ac:dyDescent="0.25">
      <c r="A242" s="372"/>
      <c r="B242" s="371" t="s">
        <v>404</v>
      </c>
      <c r="C242" s="371" t="s">
        <v>13</v>
      </c>
      <c r="D242" s="371">
        <v>1</v>
      </c>
      <c r="E242" s="371">
        <v>400</v>
      </c>
      <c r="F242" s="371" t="s">
        <v>652</v>
      </c>
      <c r="G242" s="231" t="s">
        <v>313</v>
      </c>
      <c r="H242" s="371" t="s">
        <v>656</v>
      </c>
      <c r="I242" s="371" t="s">
        <v>256</v>
      </c>
      <c r="J242" s="371" t="s">
        <v>268</v>
      </c>
      <c r="K242" s="371" t="s">
        <v>269</v>
      </c>
      <c r="L242" s="371" t="s">
        <v>267</v>
      </c>
      <c r="M242" s="371" t="s">
        <v>30</v>
      </c>
      <c r="N242" s="371" t="s">
        <v>8</v>
      </c>
      <c r="O242" s="371" t="s">
        <v>9</v>
      </c>
      <c r="P242" s="371" t="s">
        <v>1391</v>
      </c>
      <c r="Q242" s="371" t="s">
        <v>30</v>
      </c>
      <c r="R242" s="371" t="s">
        <v>30</v>
      </c>
      <c r="S242" s="371" t="s">
        <v>30</v>
      </c>
      <c r="T242" s="371">
        <v>99</v>
      </c>
      <c r="U242" s="371" t="s">
        <v>30</v>
      </c>
      <c r="V242" s="371"/>
      <c r="W242" s="371" t="s">
        <v>30</v>
      </c>
      <c r="X242" s="371"/>
      <c r="Y242" s="373">
        <f t="shared" si="12"/>
        <v>368.16</v>
      </c>
      <c r="Z242" s="381">
        <v>437.46</v>
      </c>
      <c r="AA242" s="371">
        <v>87.38</v>
      </c>
      <c r="AB242" s="525">
        <f t="shared" si="13"/>
        <v>0.19974397659214557</v>
      </c>
      <c r="AC242" s="512">
        <f t="shared" si="14"/>
        <v>78.641999999999996</v>
      </c>
      <c r="AD242" s="525">
        <f t="shared" si="15"/>
        <v>0.17976957893293102</v>
      </c>
      <c r="AE242" s="371"/>
      <c r="AF242" s="371"/>
      <c r="AG242" s="371"/>
      <c r="AH242" s="371" t="s">
        <v>30</v>
      </c>
      <c r="AI242" s="371"/>
      <c r="AJ242" s="371"/>
      <c r="AK242" s="371"/>
      <c r="AL242" s="371" t="s">
        <v>30</v>
      </c>
      <c r="AM242" s="371"/>
      <c r="AN242" s="502"/>
    </row>
    <row r="243" spans="1:40" x14ac:dyDescent="0.25">
      <c r="A243" s="372"/>
      <c r="B243" s="371" t="s">
        <v>404</v>
      </c>
      <c r="C243" s="371" t="s">
        <v>13</v>
      </c>
      <c r="D243" s="371">
        <v>1</v>
      </c>
      <c r="E243" s="371">
        <v>400</v>
      </c>
      <c r="F243" s="371" t="s">
        <v>652</v>
      </c>
      <c r="G243" s="274" t="s">
        <v>314</v>
      </c>
      <c r="H243" s="371" t="s">
        <v>657</v>
      </c>
      <c r="I243" s="371" t="s">
        <v>256</v>
      </c>
      <c r="J243" s="371" t="s">
        <v>267</v>
      </c>
      <c r="K243" s="371" t="s">
        <v>1224</v>
      </c>
      <c r="L243" s="371" t="s">
        <v>30</v>
      </c>
      <c r="M243" s="371" t="s">
        <v>30</v>
      </c>
      <c r="N243" s="371" t="s">
        <v>8</v>
      </c>
      <c r="O243" s="371" t="s">
        <v>9</v>
      </c>
      <c r="P243" s="371" t="s">
        <v>1391</v>
      </c>
      <c r="Q243" s="371" t="s">
        <v>30</v>
      </c>
      <c r="R243" s="371" t="s">
        <v>30</v>
      </c>
      <c r="S243" s="371" t="s">
        <v>30</v>
      </c>
      <c r="T243" s="371">
        <v>99</v>
      </c>
      <c r="U243" s="371" t="s">
        <v>30</v>
      </c>
      <c r="V243" s="371"/>
      <c r="W243" s="371" t="s">
        <v>30</v>
      </c>
      <c r="X243" s="371"/>
      <c r="Y243" s="373">
        <f t="shared" si="12"/>
        <v>368.16</v>
      </c>
      <c r="Z243" s="381">
        <v>437.46</v>
      </c>
      <c r="AA243" s="371">
        <v>87.38</v>
      </c>
      <c r="AB243" s="525">
        <f t="shared" si="13"/>
        <v>0.19974397659214557</v>
      </c>
      <c r="AC243" s="512">
        <f t="shared" si="14"/>
        <v>78.641999999999996</v>
      </c>
      <c r="AD243" s="525">
        <f t="shared" si="15"/>
        <v>0.17976957893293102</v>
      </c>
      <c r="AE243" s="371"/>
      <c r="AF243" s="371"/>
      <c r="AG243" s="371"/>
      <c r="AH243" s="371" t="s">
        <v>30</v>
      </c>
      <c r="AI243" s="371"/>
      <c r="AJ243" s="371"/>
      <c r="AK243" s="371"/>
      <c r="AL243" s="371" t="s">
        <v>30</v>
      </c>
      <c r="AM243" s="371"/>
      <c r="AN243" s="502"/>
    </row>
    <row r="244" spans="1:40" x14ac:dyDescent="0.25">
      <c r="A244" s="372"/>
      <c r="B244" s="371" t="s">
        <v>404</v>
      </c>
      <c r="C244" s="371" t="s">
        <v>13</v>
      </c>
      <c r="D244" s="371">
        <v>1</v>
      </c>
      <c r="E244" s="371">
        <v>400</v>
      </c>
      <c r="F244" s="371" t="s">
        <v>652</v>
      </c>
      <c r="G244" s="273" t="s">
        <v>315</v>
      </c>
      <c r="H244" s="371" t="s">
        <v>655</v>
      </c>
      <c r="I244" s="371" t="s">
        <v>256</v>
      </c>
      <c r="J244" s="371" t="s">
        <v>267</v>
      </c>
      <c r="K244" s="371" t="s">
        <v>311</v>
      </c>
      <c r="L244" s="371" t="s">
        <v>30</v>
      </c>
      <c r="M244" s="371" t="s">
        <v>30</v>
      </c>
      <c r="N244" s="371" t="s">
        <v>8</v>
      </c>
      <c r="O244" s="371" t="s">
        <v>9</v>
      </c>
      <c r="P244" s="371" t="s">
        <v>1391</v>
      </c>
      <c r="Q244" s="371" t="s">
        <v>30</v>
      </c>
      <c r="R244" s="371" t="s">
        <v>30</v>
      </c>
      <c r="S244" s="371" t="s">
        <v>30</v>
      </c>
      <c r="T244" s="371">
        <v>99</v>
      </c>
      <c r="U244" s="371" t="s">
        <v>30</v>
      </c>
      <c r="V244" s="371"/>
      <c r="W244" s="371" t="s">
        <v>30</v>
      </c>
      <c r="X244" s="371"/>
      <c r="Y244" s="373">
        <f t="shared" si="12"/>
        <v>368.16</v>
      </c>
      <c r="Z244" s="381">
        <v>437.46</v>
      </c>
      <c r="AA244" s="371">
        <v>87.38</v>
      </c>
      <c r="AB244" s="525">
        <f t="shared" si="13"/>
        <v>0.19974397659214557</v>
      </c>
      <c r="AC244" s="512">
        <f t="shared" si="14"/>
        <v>78.641999999999996</v>
      </c>
      <c r="AD244" s="525">
        <f t="shared" si="15"/>
        <v>0.17976957893293102</v>
      </c>
      <c r="AE244" s="371"/>
      <c r="AF244" s="371"/>
      <c r="AG244" s="371"/>
      <c r="AH244" s="371" t="s">
        <v>30</v>
      </c>
      <c r="AI244" s="371"/>
      <c r="AJ244" s="371"/>
      <c r="AK244" s="371"/>
      <c r="AL244" s="371" t="s">
        <v>30</v>
      </c>
      <c r="AM244" s="371"/>
      <c r="AN244" s="502"/>
    </row>
    <row r="245" spans="1:40" x14ac:dyDescent="0.25">
      <c r="A245" s="372"/>
      <c r="B245" s="371" t="s">
        <v>404</v>
      </c>
      <c r="C245" s="371" t="s">
        <v>13</v>
      </c>
      <c r="D245" s="371">
        <v>1</v>
      </c>
      <c r="E245" s="371">
        <v>400</v>
      </c>
      <c r="F245" s="371" t="s">
        <v>652</v>
      </c>
      <c r="G245" s="230" t="s">
        <v>331</v>
      </c>
      <c r="H245" s="371" t="s">
        <v>658</v>
      </c>
      <c r="I245" s="371" t="s">
        <v>256</v>
      </c>
      <c r="J245" s="371" t="s">
        <v>269</v>
      </c>
      <c r="K245" s="371" t="s">
        <v>30</v>
      </c>
      <c r="L245" s="371" t="s">
        <v>30</v>
      </c>
      <c r="M245" s="371" t="s">
        <v>30</v>
      </c>
      <c r="N245" s="371" t="s">
        <v>8</v>
      </c>
      <c r="O245" s="371" t="s">
        <v>9</v>
      </c>
      <c r="P245" s="371" t="s">
        <v>1391</v>
      </c>
      <c r="Q245" s="371" t="s">
        <v>30</v>
      </c>
      <c r="R245" s="371" t="s">
        <v>30</v>
      </c>
      <c r="S245" s="371" t="s">
        <v>30</v>
      </c>
      <c r="T245" s="371">
        <v>99</v>
      </c>
      <c r="U245" s="371" t="s">
        <v>30</v>
      </c>
      <c r="V245" s="371"/>
      <c r="W245" s="371" t="s">
        <v>30</v>
      </c>
      <c r="X245" s="371"/>
      <c r="Y245" s="373">
        <f t="shared" si="12"/>
        <v>333.16</v>
      </c>
      <c r="Z245" s="381">
        <v>402.46</v>
      </c>
      <c r="AA245" s="371">
        <v>80.349999999999994</v>
      </c>
      <c r="AB245" s="525">
        <f t="shared" si="13"/>
        <v>0.19964716990508374</v>
      </c>
      <c r="AC245" s="512">
        <f t="shared" si="14"/>
        <v>72.314999999999998</v>
      </c>
      <c r="AD245" s="525">
        <f t="shared" si="15"/>
        <v>0.17968245291457535</v>
      </c>
      <c r="AE245" s="371"/>
      <c r="AF245" s="371"/>
      <c r="AG245" s="371" t="s">
        <v>30</v>
      </c>
      <c r="AH245" s="371"/>
      <c r="AI245" s="371"/>
      <c r="AJ245" s="371"/>
      <c r="AK245" s="371"/>
      <c r="AL245" s="371" t="s">
        <v>30</v>
      </c>
      <c r="AM245" s="371"/>
      <c r="AN245" s="502"/>
    </row>
    <row r="246" spans="1:40" x14ac:dyDescent="0.25">
      <c r="A246" s="372"/>
      <c r="B246" s="371" t="s">
        <v>404</v>
      </c>
      <c r="C246" s="371" t="s">
        <v>13</v>
      </c>
      <c r="D246" s="371">
        <v>401</v>
      </c>
      <c r="E246" s="371">
        <v>600</v>
      </c>
      <c r="F246" s="371" t="s">
        <v>659</v>
      </c>
      <c r="G246" s="334" t="s">
        <v>224</v>
      </c>
      <c r="H246" s="371" t="s">
        <v>660</v>
      </c>
      <c r="I246" s="371" t="s">
        <v>256</v>
      </c>
      <c r="J246" s="371" t="s">
        <v>26</v>
      </c>
      <c r="K246" s="371" t="s">
        <v>268</v>
      </c>
      <c r="L246" s="371" t="s">
        <v>269</v>
      </c>
      <c r="M246" s="371" t="s">
        <v>30</v>
      </c>
      <c r="N246" s="371" t="s">
        <v>246</v>
      </c>
      <c r="O246" s="371" t="s">
        <v>8</v>
      </c>
      <c r="P246" s="371" t="s">
        <v>9</v>
      </c>
      <c r="Q246" s="371" t="s">
        <v>1391</v>
      </c>
      <c r="R246" s="371" t="s">
        <v>30</v>
      </c>
      <c r="S246" s="371" t="s">
        <v>30</v>
      </c>
      <c r="T246" s="371">
        <v>99</v>
      </c>
      <c r="U246" s="371" t="s">
        <v>30</v>
      </c>
      <c r="V246" s="371"/>
      <c r="W246" s="371" t="s">
        <v>30</v>
      </c>
      <c r="X246" s="371"/>
      <c r="Y246" s="373">
        <f t="shared" si="12"/>
        <v>300.3</v>
      </c>
      <c r="Z246" s="381">
        <v>300.3</v>
      </c>
      <c r="AA246" s="371">
        <v>60.1</v>
      </c>
      <c r="AB246" s="525">
        <f t="shared" si="13"/>
        <v>0.20013320013320013</v>
      </c>
      <c r="AC246" s="512">
        <f t="shared" si="14"/>
        <v>54.09</v>
      </c>
      <c r="AD246" s="525">
        <f t="shared" si="15"/>
        <v>0.18011988011988012</v>
      </c>
      <c r="AE246" s="371"/>
      <c r="AF246" s="371"/>
      <c r="AG246" s="371"/>
      <c r="AH246" s="371"/>
      <c r="AI246" s="371"/>
      <c r="AJ246" s="371"/>
      <c r="AK246" s="371" t="s">
        <v>30</v>
      </c>
      <c r="AL246" s="371"/>
      <c r="AM246" s="371"/>
      <c r="AN246" s="502"/>
    </row>
    <row r="247" spans="1:40" x14ac:dyDescent="0.25">
      <c r="A247" s="372"/>
      <c r="B247" s="371" t="s">
        <v>404</v>
      </c>
      <c r="C247" s="371" t="s">
        <v>13</v>
      </c>
      <c r="D247" s="371">
        <v>401</v>
      </c>
      <c r="E247" s="371">
        <v>600</v>
      </c>
      <c r="F247" s="371" t="s">
        <v>659</v>
      </c>
      <c r="G247" s="335" t="s">
        <v>225</v>
      </c>
      <c r="H247" s="371" t="s">
        <v>661</v>
      </c>
      <c r="I247" s="371" t="s">
        <v>256</v>
      </c>
      <c r="J247" s="371" t="s">
        <v>268</v>
      </c>
      <c r="K247" s="371" t="s">
        <v>269</v>
      </c>
      <c r="L247" s="371" t="s">
        <v>30</v>
      </c>
      <c r="M247" s="371" t="s">
        <v>30</v>
      </c>
      <c r="N247" s="371" t="s">
        <v>8</v>
      </c>
      <c r="O247" s="371" t="s">
        <v>9</v>
      </c>
      <c r="P247" s="371" t="s">
        <v>1391</v>
      </c>
      <c r="Q247" s="371" t="s">
        <v>30</v>
      </c>
      <c r="R247" s="371" t="s">
        <v>30</v>
      </c>
      <c r="S247" s="371" t="s">
        <v>30</v>
      </c>
      <c r="T247" s="371">
        <v>99</v>
      </c>
      <c r="U247" s="371" t="s">
        <v>30</v>
      </c>
      <c r="V247" s="371"/>
      <c r="W247" s="371" t="s">
        <v>30</v>
      </c>
      <c r="X247" s="371"/>
      <c r="Y247" s="373">
        <f t="shared" si="12"/>
        <v>306.08000000000004</v>
      </c>
      <c r="Z247" s="381">
        <v>375.38</v>
      </c>
      <c r="AA247" s="371">
        <v>80.14</v>
      </c>
      <c r="AB247" s="525">
        <f t="shared" si="13"/>
        <v>0.21349032979913687</v>
      </c>
      <c r="AC247" s="512">
        <f t="shared" si="14"/>
        <v>72.126000000000005</v>
      </c>
      <c r="AD247" s="525">
        <f t="shared" si="15"/>
        <v>0.19214129681922321</v>
      </c>
      <c r="AE247" s="371"/>
      <c r="AF247" s="371" t="s">
        <v>30</v>
      </c>
      <c r="AG247" s="371"/>
      <c r="AH247" s="371"/>
      <c r="AI247" s="371"/>
      <c r="AJ247" s="371"/>
      <c r="AK247" s="371"/>
      <c r="AL247" s="371" t="s">
        <v>30</v>
      </c>
      <c r="AM247" s="371"/>
      <c r="AN247" s="502"/>
    </row>
    <row r="248" spans="1:40" x14ac:dyDescent="0.25">
      <c r="A248" s="372"/>
      <c r="B248" s="371" t="s">
        <v>404</v>
      </c>
      <c r="C248" s="371" t="s">
        <v>13</v>
      </c>
      <c r="D248" s="371">
        <v>401</v>
      </c>
      <c r="E248" s="371">
        <v>600</v>
      </c>
      <c r="F248" s="371" t="s">
        <v>659</v>
      </c>
      <c r="G248" s="231" t="s">
        <v>313</v>
      </c>
      <c r="H248" s="371" t="s">
        <v>663</v>
      </c>
      <c r="I248" s="371" t="s">
        <v>256</v>
      </c>
      <c r="J248" s="371" t="s">
        <v>268</v>
      </c>
      <c r="K248" s="371" t="s">
        <v>269</v>
      </c>
      <c r="L248" s="371" t="s">
        <v>267</v>
      </c>
      <c r="M248" s="371" t="s">
        <v>30</v>
      </c>
      <c r="N248" s="371" t="s">
        <v>8</v>
      </c>
      <c r="O248" s="371" t="s">
        <v>9</v>
      </c>
      <c r="P248" s="371" t="s">
        <v>1391</v>
      </c>
      <c r="Q248" s="371" t="s">
        <v>30</v>
      </c>
      <c r="R248" s="371" t="s">
        <v>30</v>
      </c>
      <c r="S248" s="371" t="s">
        <v>30</v>
      </c>
      <c r="T248" s="371">
        <v>99</v>
      </c>
      <c r="U248" s="371" t="s">
        <v>30</v>
      </c>
      <c r="V248" s="371"/>
      <c r="W248" s="371" t="s">
        <v>30</v>
      </c>
      <c r="X248" s="371"/>
      <c r="Y248" s="373">
        <f t="shared" si="12"/>
        <v>399.92000000000007</v>
      </c>
      <c r="Z248" s="381">
        <v>469.22</v>
      </c>
      <c r="AA248" s="371">
        <v>100.11</v>
      </c>
      <c r="AB248" s="525">
        <f t="shared" si="13"/>
        <v>0.21335407697881589</v>
      </c>
      <c r="AC248" s="512">
        <f t="shared" si="14"/>
        <v>90.099000000000004</v>
      </c>
      <c r="AD248" s="525">
        <f t="shared" si="15"/>
        <v>0.19201866928093431</v>
      </c>
      <c r="AE248" s="371"/>
      <c r="AF248" s="371"/>
      <c r="AG248" s="371"/>
      <c r="AH248" s="371" t="s">
        <v>30</v>
      </c>
      <c r="AI248" s="371"/>
      <c r="AJ248" s="371"/>
      <c r="AK248" s="371"/>
      <c r="AL248" s="371" t="s">
        <v>30</v>
      </c>
      <c r="AM248" s="371"/>
      <c r="AN248" s="502"/>
    </row>
    <row r="249" spans="1:40" x14ac:dyDescent="0.25">
      <c r="A249" s="372"/>
      <c r="B249" s="371" t="s">
        <v>404</v>
      </c>
      <c r="C249" s="371" t="s">
        <v>13</v>
      </c>
      <c r="D249" s="371">
        <v>401</v>
      </c>
      <c r="E249" s="371">
        <v>600</v>
      </c>
      <c r="F249" s="371" t="s">
        <v>659</v>
      </c>
      <c r="G249" s="274" t="s">
        <v>314</v>
      </c>
      <c r="H249" s="371" t="s">
        <v>664</v>
      </c>
      <c r="I249" s="371" t="s">
        <v>256</v>
      </c>
      <c r="J249" s="371" t="s">
        <v>267</v>
      </c>
      <c r="K249" s="371" t="s">
        <v>1224</v>
      </c>
      <c r="L249" s="371" t="s">
        <v>30</v>
      </c>
      <c r="M249" s="371" t="s">
        <v>30</v>
      </c>
      <c r="N249" s="371" t="s">
        <v>8</v>
      </c>
      <c r="O249" s="371" t="s">
        <v>9</v>
      </c>
      <c r="P249" s="371" t="s">
        <v>1391</v>
      </c>
      <c r="Q249" s="371" t="s">
        <v>30</v>
      </c>
      <c r="R249" s="371" t="s">
        <v>30</v>
      </c>
      <c r="S249" s="371" t="s">
        <v>30</v>
      </c>
      <c r="T249" s="371">
        <v>99</v>
      </c>
      <c r="U249" s="371" t="s">
        <v>30</v>
      </c>
      <c r="V249" s="371"/>
      <c r="W249" s="371" t="s">
        <v>30</v>
      </c>
      <c r="X249" s="371"/>
      <c r="Y249" s="373">
        <f t="shared" si="12"/>
        <v>399.92000000000007</v>
      </c>
      <c r="Z249" s="381">
        <v>469.22</v>
      </c>
      <c r="AA249" s="371">
        <v>100.11</v>
      </c>
      <c r="AB249" s="525">
        <f t="shared" si="13"/>
        <v>0.21335407697881589</v>
      </c>
      <c r="AC249" s="512">
        <f t="shared" si="14"/>
        <v>90.099000000000004</v>
      </c>
      <c r="AD249" s="525">
        <f t="shared" si="15"/>
        <v>0.19201866928093431</v>
      </c>
      <c r="AE249" s="371"/>
      <c r="AF249" s="371"/>
      <c r="AG249" s="371"/>
      <c r="AH249" s="371" t="s">
        <v>30</v>
      </c>
      <c r="AI249" s="371"/>
      <c r="AJ249" s="371"/>
      <c r="AK249" s="371"/>
      <c r="AL249" s="371" t="s">
        <v>30</v>
      </c>
      <c r="AM249" s="371"/>
      <c r="AN249" s="502"/>
    </row>
    <row r="250" spans="1:40" x14ac:dyDescent="0.25">
      <c r="A250" s="372"/>
      <c r="B250" s="371" t="s">
        <v>404</v>
      </c>
      <c r="C250" s="371" t="s">
        <v>13</v>
      </c>
      <c r="D250" s="371">
        <v>401</v>
      </c>
      <c r="E250" s="371">
        <v>600</v>
      </c>
      <c r="F250" s="371" t="s">
        <v>659</v>
      </c>
      <c r="G250" s="273" t="s">
        <v>315</v>
      </c>
      <c r="H250" s="371" t="s">
        <v>662</v>
      </c>
      <c r="I250" s="371" t="s">
        <v>256</v>
      </c>
      <c r="J250" s="371" t="s">
        <v>267</v>
      </c>
      <c r="K250" s="371" t="s">
        <v>311</v>
      </c>
      <c r="L250" s="371" t="s">
        <v>30</v>
      </c>
      <c r="M250" s="371" t="s">
        <v>30</v>
      </c>
      <c r="N250" s="371" t="s">
        <v>8</v>
      </c>
      <c r="O250" s="371" t="s">
        <v>9</v>
      </c>
      <c r="P250" s="371" t="s">
        <v>1391</v>
      </c>
      <c r="Q250" s="371" t="s">
        <v>30</v>
      </c>
      <c r="R250" s="371" t="s">
        <v>30</v>
      </c>
      <c r="S250" s="371" t="s">
        <v>30</v>
      </c>
      <c r="T250" s="371">
        <v>99</v>
      </c>
      <c r="U250" s="371" t="s">
        <v>30</v>
      </c>
      <c r="V250" s="371"/>
      <c r="W250" s="371" t="s">
        <v>30</v>
      </c>
      <c r="X250" s="371"/>
      <c r="Y250" s="373">
        <f t="shared" si="12"/>
        <v>399.92000000000007</v>
      </c>
      <c r="Z250" s="381">
        <v>469.22</v>
      </c>
      <c r="AA250" s="371">
        <v>100.11</v>
      </c>
      <c r="AB250" s="525">
        <f t="shared" si="13"/>
        <v>0.21335407697881589</v>
      </c>
      <c r="AC250" s="512">
        <f t="shared" si="14"/>
        <v>90.099000000000004</v>
      </c>
      <c r="AD250" s="525">
        <f t="shared" si="15"/>
        <v>0.19201866928093431</v>
      </c>
      <c r="AE250" s="371"/>
      <c r="AF250" s="371"/>
      <c r="AG250" s="371"/>
      <c r="AH250" s="371" t="s">
        <v>30</v>
      </c>
      <c r="AI250" s="371"/>
      <c r="AJ250" s="371"/>
      <c r="AK250" s="371"/>
      <c r="AL250" s="371" t="s">
        <v>30</v>
      </c>
      <c r="AM250" s="371"/>
      <c r="AN250" s="502"/>
    </row>
    <row r="251" spans="1:40" x14ac:dyDescent="0.25">
      <c r="A251" s="372"/>
      <c r="B251" s="371" t="s">
        <v>404</v>
      </c>
      <c r="C251" s="371" t="s">
        <v>13</v>
      </c>
      <c r="D251" s="371">
        <v>401</v>
      </c>
      <c r="E251" s="371">
        <v>600</v>
      </c>
      <c r="F251" s="371" t="s">
        <v>659</v>
      </c>
      <c r="G251" s="230" t="s">
        <v>331</v>
      </c>
      <c r="H251" s="371" t="s">
        <v>665</v>
      </c>
      <c r="I251" s="371" t="s">
        <v>256</v>
      </c>
      <c r="J251" s="371" t="s">
        <v>269</v>
      </c>
      <c r="K251" s="371" t="s">
        <v>30</v>
      </c>
      <c r="L251" s="371" t="s">
        <v>30</v>
      </c>
      <c r="M251" s="371" t="s">
        <v>30</v>
      </c>
      <c r="N251" s="371" t="s">
        <v>8</v>
      </c>
      <c r="O251" s="371" t="s">
        <v>9</v>
      </c>
      <c r="P251" s="371" t="s">
        <v>1391</v>
      </c>
      <c r="Q251" s="371" t="s">
        <v>30</v>
      </c>
      <c r="R251" s="371" t="s">
        <v>30</v>
      </c>
      <c r="S251" s="371" t="s">
        <v>30</v>
      </c>
      <c r="T251" s="371">
        <v>99</v>
      </c>
      <c r="U251" s="371" t="s">
        <v>30</v>
      </c>
      <c r="V251" s="371"/>
      <c r="W251" s="371" t="s">
        <v>30</v>
      </c>
      <c r="X251" s="371"/>
      <c r="Y251" s="373">
        <f t="shared" si="12"/>
        <v>362.38000000000005</v>
      </c>
      <c r="Z251" s="381">
        <v>431.68</v>
      </c>
      <c r="AA251" s="371">
        <v>92.16</v>
      </c>
      <c r="AB251" s="525">
        <f t="shared" si="13"/>
        <v>0.21349147516679021</v>
      </c>
      <c r="AC251" s="512">
        <f t="shared" si="14"/>
        <v>82.944000000000003</v>
      </c>
      <c r="AD251" s="525">
        <f t="shared" si="15"/>
        <v>0.19214232765011119</v>
      </c>
      <c r="AE251" s="371"/>
      <c r="AF251" s="371"/>
      <c r="AG251" s="371" t="s">
        <v>30</v>
      </c>
      <c r="AH251" s="371"/>
      <c r="AI251" s="371"/>
      <c r="AJ251" s="371"/>
      <c r="AK251" s="371"/>
      <c r="AL251" s="371" t="s">
        <v>30</v>
      </c>
      <c r="AM251" s="371"/>
      <c r="AN251" s="502"/>
    </row>
    <row r="252" spans="1:40" x14ac:dyDescent="0.25">
      <c r="A252" s="372"/>
      <c r="B252" s="371" t="s">
        <v>404</v>
      </c>
      <c r="C252" s="371" t="s">
        <v>13</v>
      </c>
      <c r="D252" s="371">
        <v>601</v>
      </c>
      <c r="E252" s="371">
        <v>800</v>
      </c>
      <c r="F252" s="371" t="s">
        <v>666</v>
      </c>
      <c r="G252" s="334" t="s">
        <v>224</v>
      </c>
      <c r="H252" s="371" t="s">
        <v>667</v>
      </c>
      <c r="I252" s="371" t="s">
        <v>256</v>
      </c>
      <c r="J252" s="371" t="s">
        <v>26</v>
      </c>
      <c r="K252" s="371" t="s">
        <v>268</v>
      </c>
      <c r="L252" s="371" t="s">
        <v>269</v>
      </c>
      <c r="M252" s="371" t="s">
        <v>30</v>
      </c>
      <c r="N252" s="371" t="s">
        <v>246</v>
      </c>
      <c r="O252" s="371" t="s">
        <v>8</v>
      </c>
      <c r="P252" s="371" t="s">
        <v>9</v>
      </c>
      <c r="Q252" s="371" t="s">
        <v>1391</v>
      </c>
      <c r="R252" s="371" t="s">
        <v>30</v>
      </c>
      <c r="S252" s="371" t="s">
        <v>30</v>
      </c>
      <c r="T252" s="371">
        <v>99</v>
      </c>
      <c r="U252" s="371" t="s">
        <v>30</v>
      </c>
      <c r="V252" s="371"/>
      <c r="W252" s="371" t="s">
        <v>30</v>
      </c>
      <c r="X252" s="371"/>
      <c r="Y252" s="373">
        <f t="shared" si="12"/>
        <v>320.63</v>
      </c>
      <c r="Z252" s="381">
        <v>320.63</v>
      </c>
      <c r="AA252" s="371">
        <v>65.239999999999995</v>
      </c>
      <c r="AB252" s="525">
        <f t="shared" si="13"/>
        <v>0.20347440975579326</v>
      </c>
      <c r="AC252" s="512">
        <f t="shared" si="14"/>
        <v>58.715999999999994</v>
      </c>
      <c r="AD252" s="525">
        <f t="shared" si="15"/>
        <v>0.18312696878021395</v>
      </c>
      <c r="AE252" s="371"/>
      <c r="AF252" s="371"/>
      <c r="AG252" s="371"/>
      <c r="AH252" s="371"/>
      <c r="AI252" s="371"/>
      <c r="AJ252" s="371"/>
      <c r="AK252" s="371" t="s">
        <v>30</v>
      </c>
      <c r="AL252" s="371"/>
      <c r="AM252" s="371"/>
      <c r="AN252" s="502"/>
    </row>
    <row r="253" spans="1:40" x14ac:dyDescent="0.25">
      <c r="A253" s="372"/>
      <c r="B253" s="371" t="s">
        <v>404</v>
      </c>
      <c r="C253" s="371" t="s">
        <v>13</v>
      </c>
      <c r="D253" s="371">
        <v>601</v>
      </c>
      <c r="E253" s="371">
        <v>800</v>
      </c>
      <c r="F253" s="371" t="s">
        <v>666</v>
      </c>
      <c r="G253" s="335" t="s">
        <v>225</v>
      </c>
      <c r="H253" s="371" t="s">
        <v>668</v>
      </c>
      <c r="I253" s="371" t="s">
        <v>256</v>
      </c>
      <c r="J253" s="371" t="s">
        <v>268</v>
      </c>
      <c r="K253" s="371" t="s">
        <v>269</v>
      </c>
      <c r="L253" s="371" t="s">
        <v>30</v>
      </c>
      <c r="M253" s="371" t="s">
        <v>30</v>
      </c>
      <c r="N253" s="371" t="s">
        <v>8</v>
      </c>
      <c r="O253" s="371" t="s">
        <v>9</v>
      </c>
      <c r="P253" s="371" t="s">
        <v>1391</v>
      </c>
      <c r="Q253" s="371" t="s">
        <v>30</v>
      </c>
      <c r="R253" s="371" t="s">
        <v>30</v>
      </c>
      <c r="S253" s="371" t="s">
        <v>30</v>
      </c>
      <c r="T253" s="371">
        <v>99</v>
      </c>
      <c r="U253" s="371" t="s">
        <v>30</v>
      </c>
      <c r="V253" s="371"/>
      <c r="W253" s="371" t="s">
        <v>30</v>
      </c>
      <c r="X253" s="371"/>
      <c r="Y253" s="373">
        <f t="shared" si="12"/>
        <v>331.49000000000007</v>
      </c>
      <c r="Z253" s="381">
        <v>400.79</v>
      </c>
      <c r="AA253" s="371">
        <v>86.98</v>
      </c>
      <c r="AB253" s="525">
        <f t="shared" si="13"/>
        <v>0.21702138276903116</v>
      </c>
      <c r="AC253" s="512">
        <f t="shared" si="14"/>
        <v>78.282000000000011</v>
      </c>
      <c r="AD253" s="525">
        <f t="shared" si="15"/>
        <v>0.19531924449212806</v>
      </c>
      <c r="AE253" s="371"/>
      <c r="AF253" s="371" t="s">
        <v>30</v>
      </c>
      <c r="AG253" s="371"/>
      <c r="AH253" s="371"/>
      <c r="AI253" s="371"/>
      <c r="AJ253" s="371"/>
      <c r="AK253" s="371"/>
      <c r="AL253" s="371" t="s">
        <v>30</v>
      </c>
      <c r="AM253" s="371"/>
      <c r="AN253" s="502"/>
    </row>
    <row r="254" spans="1:40" x14ac:dyDescent="0.25">
      <c r="A254" s="372"/>
      <c r="B254" s="371" t="s">
        <v>404</v>
      </c>
      <c r="C254" s="371" t="s">
        <v>13</v>
      </c>
      <c r="D254" s="371">
        <v>601</v>
      </c>
      <c r="E254" s="371">
        <v>800</v>
      </c>
      <c r="F254" s="371" t="s">
        <v>666</v>
      </c>
      <c r="G254" s="231" t="s">
        <v>313</v>
      </c>
      <c r="H254" s="371" t="s">
        <v>670</v>
      </c>
      <c r="I254" s="371" t="s">
        <v>256</v>
      </c>
      <c r="J254" s="371" t="s">
        <v>268</v>
      </c>
      <c r="K254" s="371" t="s">
        <v>269</v>
      </c>
      <c r="L254" s="371" t="s">
        <v>267</v>
      </c>
      <c r="M254" s="371" t="s">
        <v>30</v>
      </c>
      <c r="N254" s="371" t="s">
        <v>8</v>
      </c>
      <c r="O254" s="371" t="s">
        <v>9</v>
      </c>
      <c r="P254" s="371" t="s">
        <v>1391</v>
      </c>
      <c r="Q254" s="371" t="s">
        <v>30</v>
      </c>
      <c r="R254" s="371" t="s">
        <v>30</v>
      </c>
      <c r="S254" s="371" t="s">
        <v>30</v>
      </c>
      <c r="T254" s="371">
        <v>99</v>
      </c>
      <c r="U254" s="371" t="s">
        <v>30</v>
      </c>
      <c r="V254" s="371"/>
      <c r="W254" s="371" t="s">
        <v>30</v>
      </c>
      <c r="X254" s="371"/>
      <c r="Y254" s="373">
        <f t="shared" si="12"/>
        <v>431.68000000000006</v>
      </c>
      <c r="Z254" s="381">
        <v>500.98</v>
      </c>
      <c r="AA254" s="371">
        <v>108.8</v>
      </c>
      <c r="AB254" s="525">
        <f t="shared" si="13"/>
        <v>0.217174338296938</v>
      </c>
      <c r="AC254" s="512">
        <f t="shared" si="14"/>
        <v>97.92</v>
      </c>
      <c r="AD254" s="525">
        <f t="shared" si="15"/>
        <v>0.1954569044672442</v>
      </c>
      <c r="AE254" s="371"/>
      <c r="AF254" s="371"/>
      <c r="AG254" s="371"/>
      <c r="AH254" s="371" t="s">
        <v>30</v>
      </c>
      <c r="AI254" s="371"/>
      <c r="AJ254" s="371"/>
      <c r="AK254" s="371"/>
      <c r="AL254" s="371" t="s">
        <v>30</v>
      </c>
      <c r="AM254" s="371"/>
      <c r="AN254" s="502"/>
    </row>
    <row r="255" spans="1:40" x14ac:dyDescent="0.25">
      <c r="A255" s="372"/>
      <c r="B255" s="371" t="s">
        <v>404</v>
      </c>
      <c r="C255" s="371" t="s">
        <v>13</v>
      </c>
      <c r="D255" s="371">
        <v>601</v>
      </c>
      <c r="E255" s="371">
        <v>800</v>
      </c>
      <c r="F255" s="371" t="s">
        <v>666</v>
      </c>
      <c r="G255" s="274" t="s">
        <v>314</v>
      </c>
      <c r="H255" s="371" t="s">
        <v>671</v>
      </c>
      <c r="I255" s="371" t="s">
        <v>256</v>
      </c>
      <c r="J255" s="371" t="s">
        <v>267</v>
      </c>
      <c r="K255" s="371" t="s">
        <v>1224</v>
      </c>
      <c r="L255" s="371" t="s">
        <v>30</v>
      </c>
      <c r="M255" s="371" t="s">
        <v>30</v>
      </c>
      <c r="N255" s="371" t="s">
        <v>8</v>
      </c>
      <c r="O255" s="371" t="s">
        <v>9</v>
      </c>
      <c r="P255" s="371" t="s">
        <v>1391</v>
      </c>
      <c r="Q255" s="371" t="s">
        <v>30</v>
      </c>
      <c r="R255" s="371" t="s">
        <v>30</v>
      </c>
      <c r="S255" s="371" t="s">
        <v>30</v>
      </c>
      <c r="T255" s="371">
        <v>99</v>
      </c>
      <c r="U255" s="371" t="s">
        <v>30</v>
      </c>
      <c r="V255" s="371"/>
      <c r="W255" s="371" t="s">
        <v>30</v>
      </c>
      <c r="X255" s="371"/>
      <c r="Y255" s="373">
        <f t="shared" si="12"/>
        <v>431.68000000000006</v>
      </c>
      <c r="Z255" s="381">
        <v>500.98</v>
      </c>
      <c r="AA255" s="371">
        <v>108.8</v>
      </c>
      <c r="AB255" s="525">
        <f t="shared" si="13"/>
        <v>0.217174338296938</v>
      </c>
      <c r="AC255" s="512">
        <f t="shared" si="14"/>
        <v>97.92</v>
      </c>
      <c r="AD255" s="525">
        <f t="shared" si="15"/>
        <v>0.1954569044672442</v>
      </c>
      <c r="AE255" s="371"/>
      <c r="AF255" s="371"/>
      <c r="AG255" s="371"/>
      <c r="AH255" s="371" t="s">
        <v>30</v>
      </c>
      <c r="AI255" s="371"/>
      <c r="AJ255" s="371"/>
      <c r="AK255" s="371"/>
      <c r="AL255" s="371" t="s">
        <v>30</v>
      </c>
      <c r="AM255" s="371"/>
      <c r="AN255" s="502"/>
    </row>
    <row r="256" spans="1:40" x14ac:dyDescent="0.25">
      <c r="A256" s="372"/>
      <c r="B256" s="371" t="s">
        <v>404</v>
      </c>
      <c r="C256" s="371" t="s">
        <v>13</v>
      </c>
      <c r="D256" s="371">
        <v>601</v>
      </c>
      <c r="E256" s="371">
        <v>800</v>
      </c>
      <c r="F256" s="371" t="s">
        <v>666</v>
      </c>
      <c r="G256" s="273" t="s">
        <v>315</v>
      </c>
      <c r="H256" s="371" t="s">
        <v>669</v>
      </c>
      <c r="I256" s="371" t="s">
        <v>256</v>
      </c>
      <c r="J256" s="371" t="s">
        <v>267</v>
      </c>
      <c r="K256" s="371" t="s">
        <v>311</v>
      </c>
      <c r="L256" s="371" t="s">
        <v>30</v>
      </c>
      <c r="M256" s="371" t="s">
        <v>30</v>
      </c>
      <c r="N256" s="371" t="s">
        <v>8</v>
      </c>
      <c r="O256" s="371" t="s">
        <v>9</v>
      </c>
      <c r="P256" s="371" t="s">
        <v>1391</v>
      </c>
      <c r="Q256" s="371" t="s">
        <v>30</v>
      </c>
      <c r="R256" s="371" t="s">
        <v>30</v>
      </c>
      <c r="S256" s="371" t="s">
        <v>30</v>
      </c>
      <c r="T256" s="371">
        <v>99</v>
      </c>
      <c r="U256" s="371" t="s">
        <v>30</v>
      </c>
      <c r="V256" s="371"/>
      <c r="W256" s="371" t="s">
        <v>30</v>
      </c>
      <c r="X256" s="371"/>
      <c r="Y256" s="373">
        <f t="shared" si="12"/>
        <v>431.68000000000006</v>
      </c>
      <c r="Z256" s="381">
        <v>500.98</v>
      </c>
      <c r="AA256" s="371">
        <v>108.8</v>
      </c>
      <c r="AB256" s="525">
        <f t="shared" si="13"/>
        <v>0.217174338296938</v>
      </c>
      <c r="AC256" s="512">
        <f t="shared" si="14"/>
        <v>97.92</v>
      </c>
      <c r="AD256" s="525">
        <f t="shared" si="15"/>
        <v>0.1954569044672442</v>
      </c>
      <c r="AE256" s="371"/>
      <c r="AF256" s="371"/>
      <c r="AG256" s="371"/>
      <c r="AH256" s="371" t="s">
        <v>30</v>
      </c>
      <c r="AI256" s="371"/>
      <c r="AJ256" s="371"/>
      <c r="AK256" s="371"/>
      <c r="AL256" s="371" t="s">
        <v>30</v>
      </c>
      <c r="AM256" s="371"/>
      <c r="AN256" s="502"/>
    </row>
    <row r="257" spans="1:40" x14ac:dyDescent="0.25">
      <c r="A257" s="372"/>
      <c r="B257" s="371" t="s">
        <v>404</v>
      </c>
      <c r="C257" s="371" t="s">
        <v>13</v>
      </c>
      <c r="D257" s="371">
        <v>601</v>
      </c>
      <c r="E257" s="371">
        <v>800</v>
      </c>
      <c r="F257" s="371" t="s">
        <v>666</v>
      </c>
      <c r="G257" s="230" t="s">
        <v>331</v>
      </c>
      <c r="H257" s="371" t="s">
        <v>672</v>
      </c>
      <c r="I257" s="371" t="s">
        <v>256</v>
      </c>
      <c r="J257" s="371" t="s">
        <v>269</v>
      </c>
      <c r="K257" s="371" t="s">
        <v>30</v>
      </c>
      <c r="L257" s="371" t="s">
        <v>30</v>
      </c>
      <c r="M257" s="371" t="s">
        <v>30</v>
      </c>
      <c r="N257" s="371" t="s">
        <v>8</v>
      </c>
      <c r="O257" s="371" t="s">
        <v>9</v>
      </c>
      <c r="P257" s="371" t="s">
        <v>1391</v>
      </c>
      <c r="Q257" s="371" t="s">
        <v>30</v>
      </c>
      <c r="R257" s="371" t="s">
        <v>30</v>
      </c>
      <c r="S257" s="371" t="s">
        <v>30</v>
      </c>
      <c r="T257" s="371">
        <v>99</v>
      </c>
      <c r="U257" s="371" t="s">
        <v>30</v>
      </c>
      <c r="V257" s="371"/>
      <c r="W257" s="371" t="s">
        <v>30</v>
      </c>
      <c r="X257" s="371"/>
      <c r="Y257" s="373">
        <f t="shared" si="12"/>
        <v>391.6</v>
      </c>
      <c r="Z257" s="381">
        <v>460.9</v>
      </c>
      <c r="AA257" s="371">
        <v>100.03</v>
      </c>
      <c r="AB257" s="525">
        <f t="shared" si="13"/>
        <v>0.21703189412019963</v>
      </c>
      <c r="AC257" s="512">
        <f t="shared" si="14"/>
        <v>90.027000000000001</v>
      </c>
      <c r="AD257" s="525">
        <f t="shared" si="15"/>
        <v>0.19532870470817967</v>
      </c>
      <c r="AE257" s="371"/>
      <c r="AF257" s="371"/>
      <c r="AG257" s="371" t="s">
        <v>30</v>
      </c>
      <c r="AH257" s="371"/>
      <c r="AI257" s="371"/>
      <c r="AJ257" s="371"/>
      <c r="AK257" s="371"/>
      <c r="AL257" s="371" t="s">
        <v>30</v>
      </c>
      <c r="AM257" s="371"/>
      <c r="AN257" s="502"/>
    </row>
    <row r="258" spans="1:40" x14ac:dyDescent="0.25">
      <c r="A258" s="372"/>
      <c r="B258" s="371" t="s">
        <v>404</v>
      </c>
      <c r="C258" s="371" t="s">
        <v>13</v>
      </c>
      <c r="D258" s="371">
        <v>801</v>
      </c>
      <c r="E258" s="371">
        <v>1500</v>
      </c>
      <c r="F258" s="371" t="s">
        <v>673</v>
      </c>
      <c r="G258" s="334" t="s">
        <v>224</v>
      </c>
      <c r="H258" s="371" t="s">
        <v>674</v>
      </c>
      <c r="I258" s="371" t="s">
        <v>256</v>
      </c>
      <c r="J258" s="371" t="s">
        <v>26</v>
      </c>
      <c r="K258" s="371" t="s">
        <v>268</v>
      </c>
      <c r="L258" s="371" t="s">
        <v>269</v>
      </c>
      <c r="M258" s="371" t="s">
        <v>30</v>
      </c>
      <c r="N258" s="371" t="s">
        <v>246</v>
      </c>
      <c r="O258" s="371" t="s">
        <v>8</v>
      </c>
      <c r="P258" s="371" t="s">
        <v>9</v>
      </c>
      <c r="Q258" s="371" t="s">
        <v>1391</v>
      </c>
      <c r="R258" s="371" t="s">
        <v>30</v>
      </c>
      <c r="S258" s="371" t="s">
        <v>30</v>
      </c>
      <c r="T258" s="371">
        <v>99</v>
      </c>
      <c r="U258" s="371" t="s">
        <v>30</v>
      </c>
      <c r="V258" s="371"/>
      <c r="W258" s="371" t="s">
        <v>30</v>
      </c>
      <c r="X258" s="371"/>
      <c r="Y258" s="373">
        <f t="shared" si="12"/>
        <v>361.28</v>
      </c>
      <c r="Z258" s="381">
        <v>361.28</v>
      </c>
      <c r="AA258" s="371">
        <v>67.31</v>
      </c>
      <c r="AB258" s="525">
        <f t="shared" si="13"/>
        <v>0.18630978742249782</v>
      </c>
      <c r="AC258" s="512">
        <f t="shared" si="14"/>
        <v>60.579000000000001</v>
      </c>
      <c r="AD258" s="525">
        <f t="shared" si="15"/>
        <v>0.16767880868024801</v>
      </c>
      <c r="AE258" s="371"/>
      <c r="AF258" s="371"/>
      <c r="AG258" s="371"/>
      <c r="AH258" s="371"/>
      <c r="AI258" s="371"/>
      <c r="AJ258" s="371"/>
      <c r="AK258" s="371" t="s">
        <v>30</v>
      </c>
      <c r="AL258" s="371"/>
      <c r="AM258" s="371"/>
      <c r="AN258" s="502"/>
    </row>
    <row r="259" spans="1:40" x14ac:dyDescent="0.25">
      <c r="A259" s="372"/>
      <c r="B259" s="371" t="s">
        <v>404</v>
      </c>
      <c r="C259" s="371" t="s">
        <v>13</v>
      </c>
      <c r="D259" s="371">
        <v>801</v>
      </c>
      <c r="E259" s="371">
        <v>1500</v>
      </c>
      <c r="F259" s="371" t="s">
        <v>673</v>
      </c>
      <c r="G259" s="335" t="s">
        <v>225</v>
      </c>
      <c r="H259" s="371" t="s">
        <v>675</v>
      </c>
      <c r="I259" s="371" t="s">
        <v>256</v>
      </c>
      <c r="J259" s="371" t="s">
        <v>268</v>
      </c>
      <c r="K259" s="371" t="s">
        <v>269</v>
      </c>
      <c r="L259" s="371" t="s">
        <v>30</v>
      </c>
      <c r="M259" s="371" t="s">
        <v>30</v>
      </c>
      <c r="N259" s="371" t="s">
        <v>8</v>
      </c>
      <c r="O259" s="371" t="s">
        <v>9</v>
      </c>
      <c r="P259" s="371" t="s">
        <v>1391</v>
      </c>
      <c r="Q259" s="371" t="s">
        <v>30</v>
      </c>
      <c r="R259" s="371" t="s">
        <v>30</v>
      </c>
      <c r="S259" s="371" t="s">
        <v>30</v>
      </c>
      <c r="T259" s="371">
        <v>99</v>
      </c>
      <c r="U259" s="371" t="s">
        <v>30</v>
      </c>
      <c r="V259" s="371"/>
      <c r="W259" s="371" t="s">
        <v>30</v>
      </c>
      <c r="X259" s="371"/>
      <c r="Y259" s="373">
        <f t="shared" si="12"/>
        <v>382.31000000000006</v>
      </c>
      <c r="Z259" s="381">
        <v>451.61</v>
      </c>
      <c r="AA259" s="371">
        <v>89.73</v>
      </c>
      <c r="AB259" s="525">
        <f t="shared" si="13"/>
        <v>0.19868913443014991</v>
      </c>
      <c r="AC259" s="512">
        <f t="shared" si="14"/>
        <v>80.757000000000005</v>
      </c>
      <c r="AD259" s="525">
        <f t="shared" si="15"/>
        <v>0.17882022098713493</v>
      </c>
      <c r="AE259" s="371"/>
      <c r="AF259" s="371" t="s">
        <v>30</v>
      </c>
      <c r="AG259" s="371"/>
      <c r="AH259" s="371"/>
      <c r="AI259" s="371"/>
      <c r="AJ259" s="371"/>
      <c r="AK259" s="371"/>
      <c r="AL259" s="371" t="s">
        <v>30</v>
      </c>
      <c r="AM259" s="371"/>
      <c r="AN259" s="502"/>
    </row>
    <row r="260" spans="1:40" x14ac:dyDescent="0.25">
      <c r="A260" s="372"/>
      <c r="B260" s="371" t="s">
        <v>404</v>
      </c>
      <c r="C260" s="371" t="s">
        <v>13</v>
      </c>
      <c r="D260" s="371">
        <v>801</v>
      </c>
      <c r="E260" s="371">
        <v>1500</v>
      </c>
      <c r="F260" s="371" t="s">
        <v>673</v>
      </c>
      <c r="G260" s="231" t="s">
        <v>313</v>
      </c>
      <c r="H260" s="371" t="s">
        <v>677</v>
      </c>
      <c r="I260" s="371" t="s">
        <v>256</v>
      </c>
      <c r="J260" s="371" t="s">
        <v>268</v>
      </c>
      <c r="K260" s="371" t="s">
        <v>269</v>
      </c>
      <c r="L260" s="371" t="s">
        <v>267</v>
      </c>
      <c r="M260" s="371" t="s">
        <v>30</v>
      </c>
      <c r="N260" s="371" t="s">
        <v>8</v>
      </c>
      <c r="O260" s="371" t="s">
        <v>9</v>
      </c>
      <c r="P260" s="371" t="s">
        <v>1391</v>
      </c>
      <c r="Q260" s="371" t="s">
        <v>30</v>
      </c>
      <c r="R260" s="371" t="s">
        <v>30</v>
      </c>
      <c r="S260" s="371" t="s">
        <v>30</v>
      </c>
      <c r="T260" s="371">
        <v>99</v>
      </c>
      <c r="U260" s="371" t="s">
        <v>30</v>
      </c>
      <c r="V260" s="371"/>
      <c r="W260" s="371" t="s">
        <v>30</v>
      </c>
      <c r="X260" s="371"/>
      <c r="Y260" s="373">
        <f t="shared" si="12"/>
        <v>495.21000000000004</v>
      </c>
      <c r="Z260" s="381">
        <v>564.51</v>
      </c>
      <c r="AA260" s="371">
        <v>112.23</v>
      </c>
      <c r="AB260" s="525">
        <f t="shared" si="13"/>
        <v>0.19880958707551682</v>
      </c>
      <c r="AC260" s="512">
        <f t="shared" si="14"/>
        <v>101.00700000000001</v>
      </c>
      <c r="AD260" s="525">
        <f t="shared" si="15"/>
        <v>0.17892862836796514</v>
      </c>
      <c r="AE260" s="371"/>
      <c r="AF260" s="371"/>
      <c r="AG260" s="371"/>
      <c r="AH260" s="371" t="s">
        <v>30</v>
      </c>
      <c r="AI260" s="371"/>
      <c r="AJ260" s="371"/>
      <c r="AK260" s="371"/>
      <c r="AL260" s="371" t="s">
        <v>30</v>
      </c>
      <c r="AM260" s="371"/>
      <c r="AN260" s="502"/>
    </row>
    <row r="261" spans="1:40" x14ac:dyDescent="0.25">
      <c r="A261" s="372"/>
      <c r="B261" s="371" t="s">
        <v>404</v>
      </c>
      <c r="C261" s="371" t="s">
        <v>13</v>
      </c>
      <c r="D261" s="371">
        <v>801</v>
      </c>
      <c r="E261" s="371">
        <v>1500</v>
      </c>
      <c r="F261" s="371" t="s">
        <v>673</v>
      </c>
      <c r="G261" s="274" t="s">
        <v>314</v>
      </c>
      <c r="H261" s="371" t="s">
        <v>678</v>
      </c>
      <c r="I261" s="371" t="s">
        <v>256</v>
      </c>
      <c r="J261" s="371" t="s">
        <v>267</v>
      </c>
      <c r="K261" s="371" t="s">
        <v>1224</v>
      </c>
      <c r="L261" s="371" t="s">
        <v>30</v>
      </c>
      <c r="M261" s="371" t="s">
        <v>30</v>
      </c>
      <c r="N261" s="371" t="s">
        <v>8</v>
      </c>
      <c r="O261" s="371" t="s">
        <v>9</v>
      </c>
      <c r="P261" s="371" t="s">
        <v>1391</v>
      </c>
      <c r="Q261" s="371" t="s">
        <v>30</v>
      </c>
      <c r="R261" s="371" t="s">
        <v>30</v>
      </c>
      <c r="S261" s="371" t="s">
        <v>30</v>
      </c>
      <c r="T261" s="371">
        <v>99</v>
      </c>
      <c r="U261" s="371" t="s">
        <v>30</v>
      </c>
      <c r="V261" s="371"/>
      <c r="W261" s="371" t="s">
        <v>30</v>
      </c>
      <c r="X261" s="371"/>
      <c r="Y261" s="373">
        <f t="shared" si="12"/>
        <v>495.21000000000004</v>
      </c>
      <c r="Z261" s="381">
        <v>564.51</v>
      </c>
      <c r="AA261" s="371">
        <v>112.23</v>
      </c>
      <c r="AB261" s="525">
        <f t="shared" si="13"/>
        <v>0.19880958707551682</v>
      </c>
      <c r="AC261" s="512">
        <f t="shared" si="14"/>
        <v>101.00700000000001</v>
      </c>
      <c r="AD261" s="525">
        <f t="shared" si="15"/>
        <v>0.17892862836796514</v>
      </c>
      <c r="AE261" s="371"/>
      <c r="AF261" s="371"/>
      <c r="AG261" s="371"/>
      <c r="AH261" s="371" t="s">
        <v>30</v>
      </c>
      <c r="AI261" s="371"/>
      <c r="AJ261" s="371"/>
      <c r="AK261" s="371"/>
      <c r="AL261" s="371" t="s">
        <v>30</v>
      </c>
      <c r="AM261" s="371"/>
      <c r="AN261" s="502"/>
    </row>
    <row r="262" spans="1:40" x14ac:dyDescent="0.25">
      <c r="A262" s="372"/>
      <c r="B262" s="371" t="s">
        <v>404</v>
      </c>
      <c r="C262" s="371" t="s">
        <v>13</v>
      </c>
      <c r="D262" s="371">
        <v>801</v>
      </c>
      <c r="E262" s="371">
        <v>1500</v>
      </c>
      <c r="F262" s="371" t="s">
        <v>673</v>
      </c>
      <c r="G262" s="273" t="s">
        <v>315</v>
      </c>
      <c r="H262" s="371" t="s">
        <v>676</v>
      </c>
      <c r="I262" s="371" t="s">
        <v>256</v>
      </c>
      <c r="J262" s="371" t="s">
        <v>267</v>
      </c>
      <c r="K262" s="371" t="s">
        <v>311</v>
      </c>
      <c r="L262" s="371" t="s">
        <v>30</v>
      </c>
      <c r="M262" s="371" t="s">
        <v>30</v>
      </c>
      <c r="N262" s="371" t="s">
        <v>8</v>
      </c>
      <c r="O262" s="371" t="s">
        <v>9</v>
      </c>
      <c r="P262" s="371" t="s">
        <v>1391</v>
      </c>
      <c r="Q262" s="371" t="s">
        <v>30</v>
      </c>
      <c r="R262" s="371" t="s">
        <v>30</v>
      </c>
      <c r="S262" s="371" t="s">
        <v>30</v>
      </c>
      <c r="T262" s="371">
        <v>99</v>
      </c>
      <c r="U262" s="371" t="s">
        <v>30</v>
      </c>
      <c r="V262" s="371"/>
      <c r="W262" s="371" t="s">
        <v>30</v>
      </c>
      <c r="X262" s="371"/>
      <c r="Y262" s="373">
        <f t="shared" ref="Y262:Y325" si="16">$Z262-IF($AE262="X",rngO_BP_cost,0)-IF($AF262="X",rngO_BL_cost,0)-IF($AG262="X",rngO_WL_cost,0)-IF($AH262="X",rngO_M_cost,0)-IF($AI262="X",rngO_MM_cost,0)-IF($AJ262="X",rngO_DM_cost,0)-IF($AK262="X",rngO_LE_cost,0)-IF($AL262="X",rngO_FE_cost,0)-IF($AM262="X",rngO_SC_cost,0)</f>
        <v>495.21000000000004</v>
      </c>
      <c r="Z262" s="381">
        <v>564.51</v>
      </c>
      <c r="AA262" s="371">
        <v>112.23</v>
      </c>
      <c r="AB262" s="525">
        <f t="shared" si="13"/>
        <v>0.19880958707551682</v>
      </c>
      <c r="AC262" s="512">
        <f t="shared" si="14"/>
        <v>101.00700000000001</v>
      </c>
      <c r="AD262" s="525">
        <f t="shared" si="15"/>
        <v>0.17892862836796514</v>
      </c>
      <c r="AE262" s="371"/>
      <c r="AF262" s="371"/>
      <c r="AG262" s="371"/>
      <c r="AH262" s="371" t="s">
        <v>30</v>
      </c>
      <c r="AI262" s="371"/>
      <c r="AJ262" s="371"/>
      <c r="AK262" s="371"/>
      <c r="AL262" s="371" t="s">
        <v>30</v>
      </c>
      <c r="AM262" s="371"/>
      <c r="AN262" s="502"/>
    </row>
    <row r="263" spans="1:40" x14ac:dyDescent="0.25">
      <c r="A263" s="372"/>
      <c r="B263" s="371" t="s">
        <v>404</v>
      </c>
      <c r="C263" s="371" t="s">
        <v>13</v>
      </c>
      <c r="D263" s="371">
        <v>801</v>
      </c>
      <c r="E263" s="371">
        <v>1500</v>
      </c>
      <c r="F263" s="371" t="s">
        <v>673</v>
      </c>
      <c r="G263" s="230" t="s">
        <v>331</v>
      </c>
      <c r="H263" s="371" t="s">
        <v>679</v>
      </c>
      <c r="I263" s="371" t="s">
        <v>256</v>
      </c>
      <c r="J263" s="371" t="s">
        <v>269</v>
      </c>
      <c r="K263" s="371" t="s">
        <v>30</v>
      </c>
      <c r="L263" s="371" t="s">
        <v>30</v>
      </c>
      <c r="M263" s="371" t="s">
        <v>30</v>
      </c>
      <c r="N263" s="371" t="s">
        <v>8</v>
      </c>
      <c r="O263" s="371" t="s">
        <v>9</v>
      </c>
      <c r="P263" s="371" t="s">
        <v>1391</v>
      </c>
      <c r="Q263" s="371" t="s">
        <v>30</v>
      </c>
      <c r="R263" s="371" t="s">
        <v>30</v>
      </c>
      <c r="S263" s="371" t="s">
        <v>30</v>
      </c>
      <c r="T263" s="371">
        <v>99</v>
      </c>
      <c r="U263" s="371" t="s">
        <v>30</v>
      </c>
      <c r="V263" s="371"/>
      <c r="W263" s="371" t="s">
        <v>30</v>
      </c>
      <c r="X263" s="371"/>
      <c r="Y263" s="373">
        <f t="shared" si="16"/>
        <v>450.05000000000007</v>
      </c>
      <c r="Z263" s="381">
        <v>519.35</v>
      </c>
      <c r="AA263" s="371">
        <v>103.19</v>
      </c>
      <c r="AB263" s="525">
        <f t="shared" ref="AB263:AB326" si="17">AA263/Z263</f>
        <v>0.19869067103109656</v>
      </c>
      <c r="AC263" s="512">
        <f t="shared" ref="AC263:AC326" si="18">AA263*0.9</f>
        <v>92.870999999999995</v>
      </c>
      <c r="AD263" s="525">
        <f t="shared" ref="AD263:AD326" si="19">AC263/Z263</f>
        <v>0.17882160392798688</v>
      </c>
      <c r="AE263" s="371"/>
      <c r="AF263" s="371"/>
      <c r="AG263" s="371" t="s">
        <v>30</v>
      </c>
      <c r="AH263" s="371"/>
      <c r="AI263" s="371"/>
      <c r="AJ263" s="371"/>
      <c r="AK263" s="371"/>
      <c r="AL263" s="371" t="s">
        <v>30</v>
      </c>
      <c r="AM263" s="371"/>
      <c r="AN263" s="502"/>
    </row>
    <row r="264" spans="1:40" x14ac:dyDescent="0.25">
      <c r="A264" s="372"/>
      <c r="B264" s="371" t="s">
        <v>404</v>
      </c>
      <c r="C264" s="371" t="s">
        <v>351</v>
      </c>
      <c r="D264" s="371">
        <v>1</v>
      </c>
      <c r="E264" s="371">
        <v>400</v>
      </c>
      <c r="F264" s="371" t="s">
        <v>680</v>
      </c>
      <c r="G264" s="334" t="s">
        <v>224</v>
      </c>
      <c r="H264" s="371" t="s">
        <v>681</v>
      </c>
      <c r="I264" s="371" t="s">
        <v>363</v>
      </c>
      <c r="J264" s="371" t="s">
        <v>26</v>
      </c>
      <c r="K264" s="371" t="s">
        <v>268</v>
      </c>
      <c r="L264" s="371" t="s">
        <v>269</v>
      </c>
      <c r="M264" s="371" t="s">
        <v>30</v>
      </c>
      <c r="N264" s="371" t="s">
        <v>246</v>
      </c>
      <c r="O264" s="371" t="s">
        <v>8</v>
      </c>
      <c r="P264" s="371" t="s">
        <v>30</v>
      </c>
      <c r="Q264" s="371" t="s">
        <v>30</v>
      </c>
      <c r="R264" s="371" t="s">
        <v>30</v>
      </c>
      <c r="S264" s="371"/>
      <c r="T264" s="371">
        <v>99</v>
      </c>
      <c r="U264" s="371" t="s">
        <v>30</v>
      </c>
      <c r="V264" s="371"/>
      <c r="W264" s="371" t="s">
        <v>30</v>
      </c>
      <c r="X264" s="371"/>
      <c r="Y264" s="373">
        <f t="shared" si="16"/>
        <v>257.14</v>
      </c>
      <c r="Z264" s="381">
        <v>257.14</v>
      </c>
      <c r="AA264" s="371"/>
      <c r="AB264" s="525"/>
      <c r="AC264" s="512"/>
      <c r="AD264" s="525"/>
      <c r="AE264" s="371"/>
      <c r="AF264" s="371"/>
      <c r="AG264" s="371"/>
      <c r="AH264" s="371"/>
      <c r="AI264" s="371"/>
      <c r="AJ264" s="371"/>
      <c r="AK264" s="371" t="s">
        <v>30</v>
      </c>
      <c r="AL264" s="371"/>
      <c r="AM264" s="371"/>
      <c r="AN264" s="502"/>
    </row>
    <row r="265" spans="1:40" x14ac:dyDescent="0.25">
      <c r="A265" s="372"/>
      <c r="B265" s="371" t="s">
        <v>404</v>
      </c>
      <c r="C265" s="371" t="s">
        <v>351</v>
      </c>
      <c r="D265" s="371">
        <v>1</v>
      </c>
      <c r="E265" s="371">
        <v>400</v>
      </c>
      <c r="F265" s="371" t="s">
        <v>680</v>
      </c>
      <c r="G265" s="335" t="s">
        <v>225</v>
      </c>
      <c r="H265" s="371" t="s">
        <v>682</v>
      </c>
      <c r="I265" s="371" t="s">
        <v>363</v>
      </c>
      <c r="J265" s="371" t="s">
        <v>268</v>
      </c>
      <c r="K265" s="371" t="s">
        <v>269</v>
      </c>
      <c r="L265" s="371" t="s">
        <v>30</v>
      </c>
      <c r="M265" s="371" t="s">
        <v>30</v>
      </c>
      <c r="N265" s="371" t="s">
        <v>8</v>
      </c>
      <c r="O265" s="371" t="s">
        <v>30</v>
      </c>
      <c r="P265" s="371" t="s">
        <v>30</v>
      </c>
      <c r="Q265" s="371" t="s">
        <v>30</v>
      </c>
      <c r="R265" s="371" t="s">
        <v>30</v>
      </c>
      <c r="S265" s="371"/>
      <c r="T265" s="371">
        <v>99</v>
      </c>
      <c r="U265" s="371" t="s">
        <v>30</v>
      </c>
      <c r="V265" s="371"/>
      <c r="W265" s="371" t="s">
        <v>30</v>
      </c>
      <c r="X265" s="371"/>
      <c r="Y265" s="373">
        <f t="shared" si="16"/>
        <v>252.13000000000002</v>
      </c>
      <c r="Z265" s="381">
        <v>321.43</v>
      </c>
      <c r="AA265" s="371"/>
      <c r="AB265" s="525"/>
      <c r="AC265" s="512"/>
      <c r="AD265" s="525"/>
      <c r="AE265" s="371"/>
      <c r="AF265" s="371" t="s">
        <v>30</v>
      </c>
      <c r="AG265" s="371"/>
      <c r="AH265" s="371"/>
      <c r="AI265" s="371"/>
      <c r="AJ265" s="371"/>
      <c r="AK265" s="371"/>
      <c r="AL265" s="371" t="s">
        <v>30</v>
      </c>
      <c r="AM265" s="371"/>
      <c r="AN265" s="502"/>
    </row>
    <row r="266" spans="1:40" x14ac:dyDescent="0.25">
      <c r="A266" s="372"/>
      <c r="B266" s="371" t="s">
        <v>404</v>
      </c>
      <c r="C266" s="371" t="s">
        <v>351</v>
      </c>
      <c r="D266" s="371">
        <v>1</v>
      </c>
      <c r="E266" s="371">
        <v>400</v>
      </c>
      <c r="F266" s="371" t="s">
        <v>680</v>
      </c>
      <c r="G266" s="231" t="s">
        <v>313</v>
      </c>
      <c r="H266" s="371" t="s">
        <v>684</v>
      </c>
      <c r="I266" s="371" t="s">
        <v>363</v>
      </c>
      <c r="J266" s="371" t="s">
        <v>268</v>
      </c>
      <c r="K266" s="371" t="s">
        <v>269</v>
      </c>
      <c r="L266" s="371" t="s">
        <v>267</v>
      </c>
      <c r="M266" s="371" t="s">
        <v>30</v>
      </c>
      <c r="N266" s="371" t="s">
        <v>8</v>
      </c>
      <c r="O266" s="371" t="s">
        <v>30</v>
      </c>
      <c r="P266" s="371" t="s">
        <v>30</v>
      </c>
      <c r="Q266" s="371" t="s">
        <v>30</v>
      </c>
      <c r="R266" s="371" t="s">
        <v>30</v>
      </c>
      <c r="S266" s="371"/>
      <c r="T266" s="371">
        <v>99</v>
      </c>
      <c r="U266" s="371" t="s">
        <v>30</v>
      </c>
      <c r="V266" s="371"/>
      <c r="W266" s="371" t="s">
        <v>30</v>
      </c>
      <c r="X266" s="371"/>
      <c r="Y266" s="373">
        <f t="shared" si="16"/>
        <v>332.49000000000007</v>
      </c>
      <c r="Z266" s="381">
        <v>401.79</v>
      </c>
      <c r="AA266" s="371"/>
      <c r="AB266" s="525"/>
      <c r="AC266" s="512"/>
      <c r="AD266" s="525"/>
      <c r="AE266" s="371"/>
      <c r="AF266" s="371"/>
      <c r="AG266" s="371"/>
      <c r="AH266" s="371" t="s">
        <v>30</v>
      </c>
      <c r="AI266" s="371"/>
      <c r="AJ266" s="371"/>
      <c r="AK266" s="371"/>
      <c r="AL266" s="371" t="s">
        <v>30</v>
      </c>
      <c r="AM266" s="371"/>
      <c r="AN266" s="502"/>
    </row>
    <row r="267" spans="1:40" x14ac:dyDescent="0.25">
      <c r="A267" s="372"/>
      <c r="B267" s="371" t="s">
        <v>404</v>
      </c>
      <c r="C267" s="371" t="s">
        <v>351</v>
      </c>
      <c r="D267" s="371">
        <v>1</v>
      </c>
      <c r="E267" s="371">
        <v>400</v>
      </c>
      <c r="F267" s="371" t="s">
        <v>680</v>
      </c>
      <c r="G267" s="274" t="s">
        <v>314</v>
      </c>
      <c r="H267" s="371" t="s">
        <v>685</v>
      </c>
      <c r="I267" s="371" t="s">
        <v>363</v>
      </c>
      <c r="J267" s="371" t="s">
        <v>267</v>
      </c>
      <c r="K267" s="371" t="s">
        <v>1224</v>
      </c>
      <c r="L267" s="371" t="s">
        <v>30</v>
      </c>
      <c r="M267" s="371" t="s">
        <v>30</v>
      </c>
      <c r="N267" s="371" t="s">
        <v>8</v>
      </c>
      <c r="O267" s="371" t="s">
        <v>30</v>
      </c>
      <c r="P267" s="371" t="s">
        <v>30</v>
      </c>
      <c r="Q267" s="371" t="s">
        <v>30</v>
      </c>
      <c r="R267" s="371" t="s">
        <v>30</v>
      </c>
      <c r="S267" s="371"/>
      <c r="T267" s="371">
        <v>99</v>
      </c>
      <c r="U267" s="371" t="s">
        <v>30</v>
      </c>
      <c r="V267" s="371"/>
      <c r="W267" s="371" t="s">
        <v>30</v>
      </c>
      <c r="X267" s="371"/>
      <c r="Y267" s="373">
        <f t="shared" si="16"/>
        <v>332.49000000000007</v>
      </c>
      <c r="Z267" s="381">
        <v>401.79</v>
      </c>
      <c r="AA267" s="371"/>
      <c r="AB267" s="525"/>
      <c r="AC267" s="512"/>
      <c r="AD267" s="525"/>
      <c r="AE267" s="371"/>
      <c r="AF267" s="371"/>
      <c r="AG267" s="371"/>
      <c r="AH267" s="371" t="s">
        <v>30</v>
      </c>
      <c r="AI267" s="371"/>
      <c r="AJ267" s="371"/>
      <c r="AK267" s="371"/>
      <c r="AL267" s="371" t="s">
        <v>30</v>
      </c>
      <c r="AM267" s="371"/>
      <c r="AN267" s="502"/>
    </row>
    <row r="268" spans="1:40" x14ac:dyDescent="0.25">
      <c r="A268" s="372"/>
      <c r="B268" s="371" t="s">
        <v>404</v>
      </c>
      <c r="C268" s="371" t="s">
        <v>351</v>
      </c>
      <c r="D268" s="371">
        <v>1</v>
      </c>
      <c r="E268" s="371">
        <v>400</v>
      </c>
      <c r="F268" s="371" t="s">
        <v>680</v>
      </c>
      <c r="G268" s="273" t="s">
        <v>315</v>
      </c>
      <c r="H268" s="371" t="s">
        <v>683</v>
      </c>
      <c r="I268" s="371" t="s">
        <v>363</v>
      </c>
      <c r="J268" s="371" t="s">
        <v>267</v>
      </c>
      <c r="K268" s="371" t="s">
        <v>311</v>
      </c>
      <c r="L268" s="371" t="s">
        <v>30</v>
      </c>
      <c r="M268" s="371" t="s">
        <v>30</v>
      </c>
      <c r="N268" s="371" t="s">
        <v>8</v>
      </c>
      <c r="O268" s="371" t="s">
        <v>30</v>
      </c>
      <c r="P268" s="371" t="s">
        <v>30</v>
      </c>
      <c r="Q268" s="371" t="s">
        <v>30</v>
      </c>
      <c r="R268" s="371" t="s">
        <v>30</v>
      </c>
      <c r="S268" s="371"/>
      <c r="T268" s="371">
        <v>99</v>
      </c>
      <c r="U268" s="371" t="s">
        <v>30</v>
      </c>
      <c r="V268" s="371"/>
      <c r="W268" s="371" t="s">
        <v>30</v>
      </c>
      <c r="X268" s="371"/>
      <c r="Y268" s="373">
        <f t="shared" si="16"/>
        <v>332.49000000000007</v>
      </c>
      <c r="Z268" s="381">
        <v>401.79</v>
      </c>
      <c r="AA268" s="371"/>
      <c r="AB268" s="525"/>
      <c r="AC268" s="512"/>
      <c r="AD268" s="525"/>
      <c r="AE268" s="371"/>
      <c r="AF268" s="371"/>
      <c r="AG268" s="371"/>
      <c r="AH268" s="371" t="s">
        <v>30</v>
      </c>
      <c r="AI268" s="371"/>
      <c r="AJ268" s="371"/>
      <c r="AK268" s="371"/>
      <c r="AL268" s="371" t="s">
        <v>30</v>
      </c>
      <c r="AM268" s="371"/>
      <c r="AN268" s="502"/>
    </row>
    <row r="269" spans="1:40" x14ac:dyDescent="0.25">
      <c r="A269" s="372"/>
      <c r="B269" s="371" t="s">
        <v>404</v>
      </c>
      <c r="C269" s="371" t="s">
        <v>351</v>
      </c>
      <c r="D269" s="371">
        <v>1</v>
      </c>
      <c r="E269" s="371">
        <v>400</v>
      </c>
      <c r="F269" s="371" t="s">
        <v>680</v>
      </c>
      <c r="G269" s="230" t="s">
        <v>331</v>
      </c>
      <c r="H269" s="371" t="s">
        <v>686</v>
      </c>
      <c r="I269" s="371" t="s">
        <v>363</v>
      </c>
      <c r="J269" s="371" t="s">
        <v>269</v>
      </c>
      <c r="K269" s="371" t="s">
        <v>30</v>
      </c>
      <c r="L269" s="371" t="s">
        <v>30</v>
      </c>
      <c r="M269" s="371" t="s">
        <v>30</v>
      </c>
      <c r="N269" s="371" t="s">
        <v>8</v>
      </c>
      <c r="O269" s="371" t="s">
        <v>30</v>
      </c>
      <c r="P269" s="371" t="s">
        <v>30</v>
      </c>
      <c r="Q269" s="371" t="s">
        <v>30</v>
      </c>
      <c r="R269" s="371" t="s">
        <v>30</v>
      </c>
      <c r="S269" s="371"/>
      <c r="T269" s="371">
        <v>99</v>
      </c>
      <c r="U269" s="371" t="s">
        <v>30</v>
      </c>
      <c r="V269" s="371"/>
      <c r="W269" s="371" t="s">
        <v>30</v>
      </c>
      <c r="X269" s="371"/>
      <c r="Y269" s="373">
        <f t="shared" si="16"/>
        <v>300.35000000000002</v>
      </c>
      <c r="Z269" s="381">
        <v>369.65</v>
      </c>
      <c r="AA269" s="371"/>
      <c r="AB269" s="525"/>
      <c r="AC269" s="512"/>
      <c r="AD269" s="525"/>
      <c r="AE269" s="371"/>
      <c r="AF269" s="371"/>
      <c r="AG269" s="371" t="s">
        <v>30</v>
      </c>
      <c r="AH269" s="371"/>
      <c r="AI269" s="371"/>
      <c r="AJ269" s="371"/>
      <c r="AK269" s="371"/>
      <c r="AL269" s="371" t="s">
        <v>30</v>
      </c>
      <c r="AM269" s="371"/>
      <c r="AN269" s="502"/>
    </row>
    <row r="270" spans="1:40" x14ac:dyDescent="0.25">
      <c r="A270" s="372"/>
      <c r="B270" s="371" t="s">
        <v>404</v>
      </c>
      <c r="C270" s="371" t="s">
        <v>351</v>
      </c>
      <c r="D270" s="371">
        <v>401</v>
      </c>
      <c r="E270" s="371">
        <v>600</v>
      </c>
      <c r="F270" s="371" t="s">
        <v>687</v>
      </c>
      <c r="G270" s="334" t="s">
        <v>224</v>
      </c>
      <c r="H270" s="371" t="s">
        <v>688</v>
      </c>
      <c r="I270" s="371" t="s">
        <v>363</v>
      </c>
      <c r="J270" s="371" t="s">
        <v>26</v>
      </c>
      <c r="K270" s="371" t="s">
        <v>268</v>
      </c>
      <c r="L270" s="371" t="s">
        <v>269</v>
      </c>
      <c r="M270" s="371" t="s">
        <v>30</v>
      </c>
      <c r="N270" s="371" t="s">
        <v>246</v>
      </c>
      <c r="O270" s="371" t="s">
        <v>8</v>
      </c>
      <c r="P270" s="371" t="s">
        <v>30</v>
      </c>
      <c r="Q270" s="371" t="s">
        <v>30</v>
      </c>
      <c r="R270" s="371" t="s">
        <v>30</v>
      </c>
      <c r="S270" s="371"/>
      <c r="T270" s="371">
        <v>99</v>
      </c>
      <c r="U270" s="371" t="s">
        <v>30</v>
      </c>
      <c r="V270" s="371"/>
      <c r="W270" s="371" t="s">
        <v>30</v>
      </c>
      <c r="X270" s="371"/>
      <c r="Y270" s="373">
        <f t="shared" si="16"/>
        <v>257.14</v>
      </c>
      <c r="Z270" s="381">
        <v>257.14</v>
      </c>
      <c r="AA270" s="371"/>
      <c r="AB270" s="525"/>
      <c r="AC270" s="512"/>
      <c r="AD270" s="525"/>
      <c r="AE270" s="371"/>
      <c r="AF270" s="371"/>
      <c r="AG270" s="371"/>
      <c r="AH270" s="371"/>
      <c r="AI270" s="371"/>
      <c r="AJ270" s="371"/>
      <c r="AK270" s="371" t="s">
        <v>30</v>
      </c>
      <c r="AL270" s="371"/>
      <c r="AM270" s="371"/>
      <c r="AN270" s="502"/>
    </row>
    <row r="271" spans="1:40" x14ac:dyDescent="0.25">
      <c r="A271" s="372"/>
      <c r="B271" s="371" t="s">
        <v>404</v>
      </c>
      <c r="C271" s="371" t="s">
        <v>351</v>
      </c>
      <c r="D271" s="371">
        <v>401</v>
      </c>
      <c r="E271" s="371">
        <v>600</v>
      </c>
      <c r="F271" s="371" t="s">
        <v>687</v>
      </c>
      <c r="G271" s="335" t="s">
        <v>225</v>
      </c>
      <c r="H271" s="371" t="s">
        <v>689</v>
      </c>
      <c r="I271" s="371" t="s">
        <v>363</v>
      </c>
      <c r="J271" s="371" t="s">
        <v>268</v>
      </c>
      <c r="K271" s="371" t="s">
        <v>269</v>
      </c>
      <c r="L271" s="371" t="s">
        <v>30</v>
      </c>
      <c r="M271" s="371" t="s">
        <v>30</v>
      </c>
      <c r="N271" s="371" t="s">
        <v>8</v>
      </c>
      <c r="O271" s="371" t="s">
        <v>30</v>
      </c>
      <c r="P271" s="371" t="s">
        <v>30</v>
      </c>
      <c r="Q271" s="371" t="s">
        <v>30</v>
      </c>
      <c r="R271" s="371" t="s">
        <v>30</v>
      </c>
      <c r="S271" s="371"/>
      <c r="T271" s="371">
        <v>99</v>
      </c>
      <c r="U271" s="371" t="s">
        <v>30</v>
      </c>
      <c r="V271" s="371"/>
      <c r="W271" s="371" t="s">
        <v>30</v>
      </c>
      <c r="X271" s="371"/>
      <c r="Y271" s="373">
        <f t="shared" si="16"/>
        <v>252.13000000000002</v>
      </c>
      <c r="Z271" s="381">
        <v>321.43</v>
      </c>
      <c r="AA271" s="371"/>
      <c r="AB271" s="525"/>
      <c r="AC271" s="512"/>
      <c r="AD271" s="525"/>
      <c r="AE271" s="371"/>
      <c r="AF271" s="371" t="s">
        <v>30</v>
      </c>
      <c r="AG271" s="371"/>
      <c r="AH271" s="371"/>
      <c r="AI271" s="371"/>
      <c r="AJ271" s="371"/>
      <c r="AK271" s="371"/>
      <c r="AL271" s="371" t="s">
        <v>30</v>
      </c>
      <c r="AM271" s="371"/>
      <c r="AN271" s="502"/>
    </row>
    <row r="272" spans="1:40" x14ac:dyDescent="0.25">
      <c r="A272" s="372"/>
      <c r="B272" s="371" t="s">
        <v>404</v>
      </c>
      <c r="C272" s="371" t="s">
        <v>351</v>
      </c>
      <c r="D272" s="371">
        <v>401</v>
      </c>
      <c r="E272" s="371">
        <v>600</v>
      </c>
      <c r="F272" s="371" t="s">
        <v>687</v>
      </c>
      <c r="G272" s="231" t="s">
        <v>313</v>
      </c>
      <c r="H272" s="371" t="s">
        <v>691</v>
      </c>
      <c r="I272" s="371" t="s">
        <v>363</v>
      </c>
      <c r="J272" s="371" t="s">
        <v>268</v>
      </c>
      <c r="K272" s="371" t="s">
        <v>269</v>
      </c>
      <c r="L272" s="371" t="s">
        <v>267</v>
      </c>
      <c r="M272" s="371" t="s">
        <v>30</v>
      </c>
      <c r="N272" s="371" t="s">
        <v>8</v>
      </c>
      <c r="O272" s="371" t="s">
        <v>30</v>
      </c>
      <c r="P272" s="371" t="s">
        <v>30</v>
      </c>
      <c r="Q272" s="371" t="s">
        <v>30</v>
      </c>
      <c r="R272" s="371" t="s">
        <v>30</v>
      </c>
      <c r="S272" s="371"/>
      <c r="T272" s="371">
        <v>99</v>
      </c>
      <c r="U272" s="371" t="s">
        <v>30</v>
      </c>
      <c r="V272" s="371"/>
      <c r="W272" s="371" t="s">
        <v>30</v>
      </c>
      <c r="X272" s="371"/>
      <c r="Y272" s="373">
        <f t="shared" si="16"/>
        <v>332.49000000000007</v>
      </c>
      <c r="Z272" s="381">
        <v>401.79</v>
      </c>
      <c r="AA272" s="371"/>
      <c r="AB272" s="525"/>
      <c r="AC272" s="512"/>
      <c r="AD272" s="525"/>
      <c r="AE272" s="371"/>
      <c r="AF272" s="371"/>
      <c r="AG272" s="371"/>
      <c r="AH272" s="371" t="s">
        <v>30</v>
      </c>
      <c r="AI272" s="371"/>
      <c r="AJ272" s="371"/>
      <c r="AK272" s="371"/>
      <c r="AL272" s="371" t="s">
        <v>30</v>
      </c>
      <c r="AM272" s="371"/>
      <c r="AN272" s="502"/>
    </row>
    <row r="273" spans="1:40" x14ac:dyDescent="0.25">
      <c r="A273" s="372"/>
      <c r="B273" s="371" t="s">
        <v>404</v>
      </c>
      <c r="C273" s="371" t="s">
        <v>351</v>
      </c>
      <c r="D273" s="371">
        <v>401</v>
      </c>
      <c r="E273" s="371">
        <v>600</v>
      </c>
      <c r="F273" s="371" t="s">
        <v>687</v>
      </c>
      <c r="G273" s="274" t="s">
        <v>314</v>
      </c>
      <c r="H273" s="371" t="s">
        <v>692</v>
      </c>
      <c r="I273" s="371" t="s">
        <v>363</v>
      </c>
      <c r="J273" s="371" t="s">
        <v>267</v>
      </c>
      <c r="K273" s="371" t="s">
        <v>1224</v>
      </c>
      <c r="L273" s="371" t="s">
        <v>30</v>
      </c>
      <c r="M273" s="371" t="s">
        <v>30</v>
      </c>
      <c r="N273" s="371" t="s">
        <v>8</v>
      </c>
      <c r="O273" s="371" t="s">
        <v>30</v>
      </c>
      <c r="P273" s="371" t="s">
        <v>30</v>
      </c>
      <c r="Q273" s="371" t="s">
        <v>30</v>
      </c>
      <c r="R273" s="371" t="s">
        <v>30</v>
      </c>
      <c r="S273" s="371"/>
      <c r="T273" s="371">
        <v>99</v>
      </c>
      <c r="U273" s="371" t="s">
        <v>30</v>
      </c>
      <c r="V273" s="371"/>
      <c r="W273" s="371" t="s">
        <v>30</v>
      </c>
      <c r="X273" s="371"/>
      <c r="Y273" s="373">
        <f t="shared" si="16"/>
        <v>332.49000000000007</v>
      </c>
      <c r="Z273" s="381">
        <v>401.79</v>
      </c>
      <c r="AA273" s="371"/>
      <c r="AB273" s="525"/>
      <c r="AC273" s="512"/>
      <c r="AD273" s="525"/>
      <c r="AE273" s="371"/>
      <c r="AF273" s="371"/>
      <c r="AG273" s="371"/>
      <c r="AH273" s="371" t="s">
        <v>30</v>
      </c>
      <c r="AI273" s="371"/>
      <c r="AJ273" s="371"/>
      <c r="AK273" s="371"/>
      <c r="AL273" s="371" t="s">
        <v>30</v>
      </c>
      <c r="AM273" s="371"/>
      <c r="AN273" s="502"/>
    </row>
    <row r="274" spans="1:40" x14ac:dyDescent="0.25">
      <c r="A274" s="372"/>
      <c r="B274" s="371" t="s">
        <v>404</v>
      </c>
      <c r="C274" s="371" t="s">
        <v>351</v>
      </c>
      <c r="D274" s="371">
        <v>401</v>
      </c>
      <c r="E274" s="371">
        <v>600</v>
      </c>
      <c r="F274" s="371" t="s">
        <v>687</v>
      </c>
      <c r="G274" s="273" t="s">
        <v>315</v>
      </c>
      <c r="H274" s="371" t="s">
        <v>690</v>
      </c>
      <c r="I274" s="371" t="s">
        <v>363</v>
      </c>
      <c r="J274" s="371" t="s">
        <v>267</v>
      </c>
      <c r="K274" s="371" t="s">
        <v>311</v>
      </c>
      <c r="L274" s="371" t="s">
        <v>30</v>
      </c>
      <c r="M274" s="371" t="s">
        <v>30</v>
      </c>
      <c r="N274" s="371" t="s">
        <v>8</v>
      </c>
      <c r="O274" s="371" t="s">
        <v>30</v>
      </c>
      <c r="P274" s="371" t="s">
        <v>30</v>
      </c>
      <c r="Q274" s="371" t="s">
        <v>30</v>
      </c>
      <c r="R274" s="371" t="s">
        <v>30</v>
      </c>
      <c r="S274" s="371"/>
      <c r="T274" s="371">
        <v>99</v>
      </c>
      <c r="U274" s="371" t="s">
        <v>30</v>
      </c>
      <c r="V274" s="371"/>
      <c r="W274" s="371" t="s">
        <v>30</v>
      </c>
      <c r="X274" s="371"/>
      <c r="Y274" s="373">
        <f t="shared" si="16"/>
        <v>332.49000000000007</v>
      </c>
      <c r="Z274" s="381">
        <v>401.79</v>
      </c>
      <c r="AA274" s="371"/>
      <c r="AB274" s="525"/>
      <c r="AC274" s="512"/>
      <c r="AD274" s="525"/>
      <c r="AE274" s="371"/>
      <c r="AF274" s="371"/>
      <c r="AG274" s="371"/>
      <c r="AH274" s="371" t="s">
        <v>30</v>
      </c>
      <c r="AI274" s="371"/>
      <c r="AJ274" s="371"/>
      <c r="AK274" s="371"/>
      <c r="AL274" s="371" t="s">
        <v>30</v>
      </c>
      <c r="AM274" s="371"/>
      <c r="AN274" s="502"/>
    </row>
    <row r="275" spans="1:40" x14ac:dyDescent="0.25">
      <c r="A275" s="372"/>
      <c r="B275" s="371" t="s">
        <v>404</v>
      </c>
      <c r="C275" s="371" t="s">
        <v>351</v>
      </c>
      <c r="D275" s="371">
        <v>401</v>
      </c>
      <c r="E275" s="371">
        <v>600</v>
      </c>
      <c r="F275" s="371" t="s">
        <v>687</v>
      </c>
      <c r="G275" s="230" t="s">
        <v>331</v>
      </c>
      <c r="H275" s="371" t="s">
        <v>693</v>
      </c>
      <c r="I275" s="371" t="s">
        <v>363</v>
      </c>
      <c r="J275" s="371" t="s">
        <v>269</v>
      </c>
      <c r="K275" s="371" t="s">
        <v>30</v>
      </c>
      <c r="L275" s="371" t="s">
        <v>30</v>
      </c>
      <c r="M275" s="371" t="s">
        <v>30</v>
      </c>
      <c r="N275" s="371" t="s">
        <v>8</v>
      </c>
      <c r="O275" s="371" t="s">
        <v>30</v>
      </c>
      <c r="P275" s="371" t="s">
        <v>30</v>
      </c>
      <c r="Q275" s="371" t="s">
        <v>30</v>
      </c>
      <c r="R275" s="371" t="s">
        <v>30</v>
      </c>
      <c r="S275" s="371"/>
      <c r="T275" s="371">
        <v>99</v>
      </c>
      <c r="U275" s="371" t="s">
        <v>30</v>
      </c>
      <c r="V275" s="371"/>
      <c r="W275" s="371" t="s">
        <v>30</v>
      </c>
      <c r="X275" s="371"/>
      <c r="Y275" s="373">
        <f t="shared" si="16"/>
        <v>300.35000000000002</v>
      </c>
      <c r="Z275" s="381">
        <v>369.65</v>
      </c>
      <c r="AA275" s="371"/>
      <c r="AB275" s="525"/>
      <c r="AC275" s="512"/>
      <c r="AD275" s="525"/>
      <c r="AE275" s="371"/>
      <c r="AF275" s="371"/>
      <c r="AG275" s="371" t="s">
        <v>30</v>
      </c>
      <c r="AH275" s="371"/>
      <c r="AI275" s="371"/>
      <c r="AJ275" s="371"/>
      <c r="AK275" s="371"/>
      <c r="AL275" s="371" t="s">
        <v>30</v>
      </c>
      <c r="AM275" s="371"/>
      <c r="AN275" s="502"/>
    </row>
    <row r="276" spans="1:40" x14ac:dyDescent="0.25">
      <c r="A276" s="372"/>
      <c r="B276" s="371" t="s">
        <v>404</v>
      </c>
      <c r="C276" s="371" t="s">
        <v>351</v>
      </c>
      <c r="D276" s="371">
        <v>601</v>
      </c>
      <c r="E276" s="371">
        <v>800</v>
      </c>
      <c r="F276" s="371" t="s">
        <v>694</v>
      </c>
      <c r="G276" s="334" t="s">
        <v>224</v>
      </c>
      <c r="H276" s="371" t="s">
        <v>695</v>
      </c>
      <c r="I276" s="371" t="s">
        <v>363</v>
      </c>
      <c r="J276" s="371" t="s">
        <v>26</v>
      </c>
      <c r="K276" s="371" t="s">
        <v>268</v>
      </c>
      <c r="L276" s="371" t="s">
        <v>269</v>
      </c>
      <c r="M276" s="371" t="s">
        <v>30</v>
      </c>
      <c r="N276" s="371" t="s">
        <v>246</v>
      </c>
      <c r="O276" s="371" t="s">
        <v>8</v>
      </c>
      <c r="P276" s="371" t="s">
        <v>30</v>
      </c>
      <c r="Q276" s="371" t="s">
        <v>30</v>
      </c>
      <c r="R276" s="371" t="s">
        <v>30</v>
      </c>
      <c r="S276" s="371"/>
      <c r="T276" s="371">
        <v>99</v>
      </c>
      <c r="U276" s="371" t="s">
        <v>30</v>
      </c>
      <c r="V276" s="371"/>
      <c r="W276" s="371" t="s">
        <v>30</v>
      </c>
      <c r="X276" s="371"/>
      <c r="Y276" s="373">
        <f t="shared" si="16"/>
        <v>257.14</v>
      </c>
      <c r="Z276" s="381">
        <v>257.14</v>
      </c>
      <c r="AA276" s="371"/>
      <c r="AB276" s="525"/>
      <c r="AC276" s="512"/>
      <c r="AD276" s="525"/>
      <c r="AE276" s="371"/>
      <c r="AF276" s="371"/>
      <c r="AG276" s="371"/>
      <c r="AH276" s="371"/>
      <c r="AI276" s="371"/>
      <c r="AJ276" s="371"/>
      <c r="AK276" s="371" t="s">
        <v>30</v>
      </c>
      <c r="AL276" s="371"/>
      <c r="AM276" s="371"/>
      <c r="AN276" s="502"/>
    </row>
    <row r="277" spans="1:40" x14ac:dyDescent="0.25">
      <c r="A277" s="372"/>
      <c r="B277" s="371" t="s">
        <v>404</v>
      </c>
      <c r="C277" s="371" t="s">
        <v>351</v>
      </c>
      <c r="D277" s="371">
        <v>601</v>
      </c>
      <c r="E277" s="371">
        <v>800</v>
      </c>
      <c r="F277" s="371" t="s">
        <v>694</v>
      </c>
      <c r="G277" s="335" t="s">
        <v>225</v>
      </c>
      <c r="H277" s="371" t="s">
        <v>696</v>
      </c>
      <c r="I277" s="371" t="s">
        <v>363</v>
      </c>
      <c r="J277" s="371" t="s">
        <v>268</v>
      </c>
      <c r="K277" s="371" t="s">
        <v>269</v>
      </c>
      <c r="L277" s="371" t="s">
        <v>30</v>
      </c>
      <c r="M277" s="371" t="s">
        <v>30</v>
      </c>
      <c r="N277" s="371" t="s">
        <v>8</v>
      </c>
      <c r="O277" s="371" t="s">
        <v>30</v>
      </c>
      <c r="P277" s="371" t="s">
        <v>30</v>
      </c>
      <c r="Q277" s="371" t="s">
        <v>30</v>
      </c>
      <c r="R277" s="371" t="s">
        <v>30</v>
      </c>
      <c r="S277" s="371"/>
      <c r="T277" s="371">
        <v>99</v>
      </c>
      <c r="U277" s="371" t="s">
        <v>30</v>
      </c>
      <c r="V277" s="371"/>
      <c r="W277" s="371" t="s">
        <v>30</v>
      </c>
      <c r="X277" s="371"/>
      <c r="Y277" s="373">
        <f t="shared" si="16"/>
        <v>252.13000000000002</v>
      </c>
      <c r="Z277" s="381">
        <v>321.43</v>
      </c>
      <c r="AA277" s="371"/>
      <c r="AB277" s="525"/>
      <c r="AC277" s="512"/>
      <c r="AD277" s="525"/>
      <c r="AE277" s="371"/>
      <c r="AF277" s="371" t="s">
        <v>30</v>
      </c>
      <c r="AG277" s="371"/>
      <c r="AH277" s="371"/>
      <c r="AI277" s="371"/>
      <c r="AJ277" s="371"/>
      <c r="AK277" s="371"/>
      <c r="AL277" s="371" t="s">
        <v>30</v>
      </c>
      <c r="AM277" s="371"/>
      <c r="AN277" s="502"/>
    </row>
    <row r="278" spans="1:40" x14ac:dyDescent="0.25">
      <c r="A278" s="372"/>
      <c r="B278" s="371" t="s">
        <v>404</v>
      </c>
      <c r="C278" s="371" t="s">
        <v>351</v>
      </c>
      <c r="D278" s="371">
        <v>601</v>
      </c>
      <c r="E278" s="371">
        <v>800</v>
      </c>
      <c r="F278" s="371" t="s">
        <v>694</v>
      </c>
      <c r="G278" s="231" t="s">
        <v>313</v>
      </c>
      <c r="H278" s="371" t="s">
        <v>698</v>
      </c>
      <c r="I278" s="371" t="s">
        <v>363</v>
      </c>
      <c r="J278" s="371" t="s">
        <v>268</v>
      </c>
      <c r="K278" s="371" t="s">
        <v>269</v>
      </c>
      <c r="L278" s="371" t="s">
        <v>267</v>
      </c>
      <c r="M278" s="371" t="s">
        <v>30</v>
      </c>
      <c r="N278" s="371" t="s">
        <v>8</v>
      </c>
      <c r="O278" s="371" t="s">
        <v>30</v>
      </c>
      <c r="P278" s="371" t="s">
        <v>30</v>
      </c>
      <c r="Q278" s="371" t="s">
        <v>30</v>
      </c>
      <c r="R278" s="371" t="s">
        <v>30</v>
      </c>
      <c r="S278" s="371"/>
      <c r="T278" s="371">
        <v>99</v>
      </c>
      <c r="U278" s="371" t="s">
        <v>30</v>
      </c>
      <c r="V278" s="371"/>
      <c r="W278" s="371" t="s">
        <v>30</v>
      </c>
      <c r="X278" s="371"/>
      <c r="Y278" s="373">
        <f t="shared" si="16"/>
        <v>332.49000000000007</v>
      </c>
      <c r="Z278" s="381">
        <v>401.79</v>
      </c>
      <c r="AA278" s="371"/>
      <c r="AB278" s="525"/>
      <c r="AC278" s="512"/>
      <c r="AD278" s="525"/>
      <c r="AE278" s="371"/>
      <c r="AF278" s="371"/>
      <c r="AG278" s="371"/>
      <c r="AH278" s="371" t="s">
        <v>30</v>
      </c>
      <c r="AI278" s="371"/>
      <c r="AJ278" s="371"/>
      <c r="AK278" s="371"/>
      <c r="AL278" s="371" t="s">
        <v>30</v>
      </c>
      <c r="AM278" s="371"/>
      <c r="AN278" s="502"/>
    </row>
    <row r="279" spans="1:40" x14ac:dyDescent="0.25">
      <c r="A279" s="372"/>
      <c r="B279" s="371" t="s">
        <v>404</v>
      </c>
      <c r="C279" s="371" t="s">
        <v>351</v>
      </c>
      <c r="D279" s="371">
        <v>601</v>
      </c>
      <c r="E279" s="371">
        <v>800</v>
      </c>
      <c r="F279" s="371" t="s">
        <v>694</v>
      </c>
      <c r="G279" s="274" t="s">
        <v>314</v>
      </c>
      <c r="H279" s="371" t="s">
        <v>699</v>
      </c>
      <c r="I279" s="371" t="s">
        <v>363</v>
      </c>
      <c r="J279" s="371" t="s">
        <v>267</v>
      </c>
      <c r="K279" s="371" t="s">
        <v>1224</v>
      </c>
      <c r="L279" s="371" t="s">
        <v>30</v>
      </c>
      <c r="M279" s="371" t="s">
        <v>30</v>
      </c>
      <c r="N279" s="371" t="s">
        <v>8</v>
      </c>
      <c r="O279" s="371" t="s">
        <v>30</v>
      </c>
      <c r="P279" s="371" t="s">
        <v>30</v>
      </c>
      <c r="Q279" s="371" t="s">
        <v>30</v>
      </c>
      <c r="R279" s="371" t="s">
        <v>30</v>
      </c>
      <c r="S279" s="371"/>
      <c r="T279" s="371">
        <v>99</v>
      </c>
      <c r="U279" s="371" t="s">
        <v>30</v>
      </c>
      <c r="V279" s="371"/>
      <c r="W279" s="371" t="s">
        <v>30</v>
      </c>
      <c r="X279" s="371"/>
      <c r="Y279" s="373">
        <f t="shared" si="16"/>
        <v>329.27000000000004</v>
      </c>
      <c r="Z279" s="381">
        <v>398.57</v>
      </c>
      <c r="AA279" s="371"/>
      <c r="AB279" s="525"/>
      <c r="AC279" s="512"/>
      <c r="AD279" s="525"/>
      <c r="AE279" s="371"/>
      <c r="AF279" s="371"/>
      <c r="AG279" s="371"/>
      <c r="AH279" s="371" t="s">
        <v>30</v>
      </c>
      <c r="AI279" s="371"/>
      <c r="AJ279" s="371"/>
      <c r="AK279" s="371"/>
      <c r="AL279" s="371" t="s">
        <v>30</v>
      </c>
      <c r="AM279" s="371"/>
      <c r="AN279" s="502"/>
    </row>
    <row r="280" spans="1:40" x14ac:dyDescent="0.25">
      <c r="A280" s="372"/>
      <c r="B280" s="371" t="s">
        <v>404</v>
      </c>
      <c r="C280" s="371" t="s">
        <v>351</v>
      </c>
      <c r="D280" s="371">
        <v>601</v>
      </c>
      <c r="E280" s="371">
        <v>800</v>
      </c>
      <c r="F280" s="371" t="s">
        <v>694</v>
      </c>
      <c r="G280" s="273" t="s">
        <v>315</v>
      </c>
      <c r="H280" s="371" t="s">
        <v>697</v>
      </c>
      <c r="I280" s="371" t="s">
        <v>363</v>
      </c>
      <c r="J280" s="371" t="s">
        <v>267</v>
      </c>
      <c r="K280" s="371" t="s">
        <v>311</v>
      </c>
      <c r="L280" s="371" t="s">
        <v>30</v>
      </c>
      <c r="M280" s="371" t="s">
        <v>30</v>
      </c>
      <c r="N280" s="371" t="s">
        <v>8</v>
      </c>
      <c r="O280" s="371" t="s">
        <v>30</v>
      </c>
      <c r="P280" s="371" t="s">
        <v>30</v>
      </c>
      <c r="Q280" s="371" t="s">
        <v>30</v>
      </c>
      <c r="R280" s="371" t="s">
        <v>30</v>
      </c>
      <c r="S280" s="371"/>
      <c r="T280" s="371">
        <v>99</v>
      </c>
      <c r="U280" s="371" t="s">
        <v>30</v>
      </c>
      <c r="V280" s="371"/>
      <c r="W280" s="371" t="s">
        <v>30</v>
      </c>
      <c r="X280" s="371"/>
      <c r="Y280" s="373">
        <f t="shared" si="16"/>
        <v>332.49000000000007</v>
      </c>
      <c r="Z280" s="381">
        <v>401.79</v>
      </c>
      <c r="AA280" s="371"/>
      <c r="AB280" s="525"/>
      <c r="AC280" s="512"/>
      <c r="AD280" s="525"/>
      <c r="AE280" s="371"/>
      <c r="AF280" s="371"/>
      <c r="AG280" s="371"/>
      <c r="AH280" s="371" t="s">
        <v>30</v>
      </c>
      <c r="AI280" s="371"/>
      <c r="AJ280" s="371"/>
      <c r="AK280" s="371"/>
      <c r="AL280" s="371" t="s">
        <v>30</v>
      </c>
      <c r="AM280" s="371"/>
      <c r="AN280" s="502"/>
    </row>
    <row r="281" spans="1:40" x14ac:dyDescent="0.25">
      <c r="A281" s="372"/>
      <c r="B281" s="371" t="s">
        <v>404</v>
      </c>
      <c r="C281" s="371" t="s">
        <v>351</v>
      </c>
      <c r="D281" s="371">
        <v>601</v>
      </c>
      <c r="E281" s="371">
        <v>800</v>
      </c>
      <c r="F281" s="371" t="s">
        <v>694</v>
      </c>
      <c r="G281" s="230" t="s">
        <v>331</v>
      </c>
      <c r="H281" s="371" t="s">
        <v>700</v>
      </c>
      <c r="I281" s="371" t="s">
        <v>363</v>
      </c>
      <c r="J281" s="371" t="s">
        <v>269</v>
      </c>
      <c r="K281" s="371" t="s">
        <v>30</v>
      </c>
      <c r="L281" s="371" t="s">
        <v>30</v>
      </c>
      <c r="M281" s="371" t="s">
        <v>30</v>
      </c>
      <c r="N281" s="371" t="s">
        <v>8</v>
      </c>
      <c r="O281" s="371" t="s">
        <v>30</v>
      </c>
      <c r="P281" s="371" t="s">
        <v>30</v>
      </c>
      <c r="Q281" s="371" t="s">
        <v>30</v>
      </c>
      <c r="R281" s="371" t="s">
        <v>30</v>
      </c>
      <c r="S281" s="371"/>
      <c r="T281" s="371">
        <v>99</v>
      </c>
      <c r="U281" s="371" t="s">
        <v>30</v>
      </c>
      <c r="V281" s="371"/>
      <c r="W281" s="371" t="s">
        <v>30</v>
      </c>
      <c r="X281" s="371"/>
      <c r="Y281" s="373">
        <f t="shared" si="16"/>
        <v>300.35000000000002</v>
      </c>
      <c r="Z281" s="381">
        <v>369.65</v>
      </c>
      <c r="AA281" s="371"/>
      <c r="AB281" s="525"/>
      <c r="AC281" s="512"/>
      <c r="AD281" s="525"/>
      <c r="AE281" s="371"/>
      <c r="AF281" s="371"/>
      <c r="AG281" s="371" t="s">
        <v>30</v>
      </c>
      <c r="AH281" s="371"/>
      <c r="AI281" s="371"/>
      <c r="AJ281" s="371"/>
      <c r="AK281" s="371"/>
      <c r="AL281" s="371" t="s">
        <v>30</v>
      </c>
      <c r="AM281" s="371"/>
      <c r="AN281" s="502"/>
    </row>
    <row r="282" spans="1:40" x14ac:dyDescent="0.25">
      <c r="A282" s="372"/>
      <c r="B282" s="371" t="s">
        <v>404</v>
      </c>
      <c r="C282" s="371" t="s">
        <v>351</v>
      </c>
      <c r="D282" s="371">
        <v>801</v>
      </c>
      <c r="E282" s="371">
        <v>1500</v>
      </c>
      <c r="F282" s="371" t="s">
        <v>701</v>
      </c>
      <c r="G282" s="334" t="s">
        <v>224</v>
      </c>
      <c r="H282" s="371" t="s">
        <v>702</v>
      </c>
      <c r="I282" s="371" t="s">
        <v>363</v>
      </c>
      <c r="J282" s="371" t="s">
        <v>26</v>
      </c>
      <c r="K282" s="371" t="s">
        <v>268</v>
      </c>
      <c r="L282" s="371" t="s">
        <v>269</v>
      </c>
      <c r="M282" s="371" t="s">
        <v>30</v>
      </c>
      <c r="N282" s="371" t="s">
        <v>246</v>
      </c>
      <c r="O282" s="371" t="s">
        <v>8</v>
      </c>
      <c r="P282" s="371" t="s">
        <v>30</v>
      </c>
      <c r="Q282" s="371" t="s">
        <v>30</v>
      </c>
      <c r="R282" s="371" t="s">
        <v>30</v>
      </c>
      <c r="S282" s="371"/>
      <c r="T282" s="371">
        <v>99</v>
      </c>
      <c r="U282" s="371" t="s">
        <v>30</v>
      </c>
      <c r="V282" s="371"/>
      <c r="W282" s="371" t="s">
        <v>30</v>
      </c>
      <c r="X282" s="371"/>
      <c r="Y282" s="373">
        <f t="shared" si="16"/>
        <v>257.14</v>
      </c>
      <c r="Z282" s="381">
        <v>257.14</v>
      </c>
      <c r="AA282" s="371"/>
      <c r="AB282" s="525"/>
      <c r="AC282" s="512"/>
      <c r="AD282" s="525"/>
      <c r="AE282" s="371"/>
      <c r="AF282" s="371"/>
      <c r="AG282" s="371"/>
      <c r="AH282" s="371"/>
      <c r="AI282" s="371"/>
      <c r="AJ282" s="371"/>
      <c r="AK282" s="371" t="s">
        <v>30</v>
      </c>
      <c r="AL282" s="371"/>
      <c r="AM282" s="371"/>
      <c r="AN282" s="502"/>
    </row>
    <row r="283" spans="1:40" x14ac:dyDescent="0.25">
      <c r="A283" s="372"/>
      <c r="B283" s="371" t="s">
        <v>404</v>
      </c>
      <c r="C283" s="371" t="s">
        <v>351</v>
      </c>
      <c r="D283" s="371">
        <v>801</v>
      </c>
      <c r="E283" s="371">
        <v>1500</v>
      </c>
      <c r="F283" s="371" t="s">
        <v>701</v>
      </c>
      <c r="G283" s="335" t="s">
        <v>225</v>
      </c>
      <c r="H283" s="371" t="s">
        <v>703</v>
      </c>
      <c r="I283" s="371" t="s">
        <v>363</v>
      </c>
      <c r="J283" s="371" t="s">
        <v>268</v>
      </c>
      <c r="K283" s="371" t="s">
        <v>269</v>
      </c>
      <c r="L283" s="371" t="s">
        <v>30</v>
      </c>
      <c r="M283" s="371" t="s">
        <v>30</v>
      </c>
      <c r="N283" s="371" t="s">
        <v>8</v>
      </c>
      <c r="O283" s="371" t="s">
        <v>30</v>
      </c>
      <c r="P283" s="371" t="s">
        <v>30</v>
      </c>
      <c r="Q283" s="371" t="s">
        <v>30</v>
      </c>
      <c r="R283" s="371" t="s">
        <v>30</v>
      </c>
      <c r="S283" s="371"/>
      <c r="T283" s="371">
        <v>99</v>
      </c>
      <c r="U283" s="371" t="s">
        <v>30</v>
      </c>
      <c r="V283" s="371"/>
      <c r="W283" s="371" t="s">
        <v>30</v>
      </c>
      <c r="X283" s="371"/>
      <c r="Y283" s="373">
        <f t="shared" si="16"/>
        <v>252.13000000000002</v>
      </c>
      <c r="Z283" s="381">
        <v>321.43</v>
      </c>
      <c r="AA283" s="371"/>
      <c r="AB283" s="525"/>
      <c r="AC283" s="512"/>
      <c r="AD283" s="525"/>
      <c r="AE283" s="371"/>
      <c r="AF283" s="371" t="s">
        <v>30</v>
      </c>
      <c r="AG283" s="371"/>
      <c r="AH283" s="371"/>
      <c r="AI283" s="371"/>
      <c r="AJ283" s="371"/>
      <c r="AK283" s="371"/>
      <c r="AL283" s="371" t="s">
        <v>30</v>
      </c>
      <c r="AM283" s="371"/>
      <c r="AN283" s="502"/>
    </row>
    <row r="284" spans="1:40" x14ac:dyDescent="0.25">
      <c r="A284" s="372"/>
      <c r="B284" s="371" t="s">
        <v>404</v>
      </c>
      <c r="C284" s="371" t="s">
        <v>351</v>
      </c>
      <c r="D284" s="371">
        <v>801</v>
      </c>
      <c r="E284" s="371">
        <v>1500</v>
      </c>
      <c r="F284" s="371" t="s">
        <v>701</v>
      </c>
      <c r="G284" s="231" t="s">
        <v>313</v>
      </c>
      <c r="H284" s="371" t="s">
        <v>705</v>
      </c>
      <c r="I284" s="371" t="s">
        <v>363</v>
      </c>
      <c r="J284" s="371" t="s">
        <v>268</v>
      </c>
      <c r="K284" s="371" t="s">
        <v>269</v>
      </c>
      <c r="L284" s="371" t="s">
        <v>267</v>
      </c>
      <c r="M284" s="371" t="s">
        <v>30</v>
      </c>
      <c r="N284" s="371" t="s">
        <v>8</v>
      </c>
      <c r="O284" s="371" t="s">
        <v>30</v>
      </c>
      <c r="P284" s="371" t="s">
        <v>30</v>
      </c>
      <c r="Q284" s="371" t="s">
        <v>30</v>
      </c>
      <c r="R284" s="371" t="s">
        <v>30</v>
      </c>
      <c r="S284" s="371"/>
      <c r="T284" s="371">
        <v>99</v>
      </c>
      <c r="U284" s="371" t="s">
        <v>30</v>
      </c>
      <c r="V284" s="371"/>
      <c r="W284" s="371" t="s">
        <v>30</v>
      </c>
      <c r="X284" s="371"/>
      <c r="Y284" s="373">
        <f t="shared" si="16"/>
        <v>332.49000000000007</v>
      </c>
      <c r="Z284" s="381">
        <v>401.79</v>
      </c>
      <c r="AA284" s="371"/>
      <c r="AB284" s="525"/>
      <c r="AC284" s="512"/>
      <c r="AD284" s="525"/>
      <c r="AE284" s="371"/>
      <c r="AF284" s="371"/>
      <c r="AG284" s="371"/>
      <c r="AH284" s="371" t="s">
        <v>30</v>
      </c>
      <c r="AI284" s="371"/>
      <c r="AJ284" s="371"/>
      <c r="AK284" s="371"/>
      <c r="AL284" s="371" t="s">
        <v>30</v>
      </c>
      <c r="AM284" s="371"/>
      <c r="AN284" s="502"/>
    </row>
    <row r="285" spans="1:40" x14ac:dyDescent="0.25">
      <c r="A285" s="372"/>
      <c r="B285" s="371" t="s">
        <v>404</v>
      </c>
      <c r="C285" s="371" t="s">
        <v>351</v>
      </c>
      <c r="D285" s="371">
        <v>801</v>
      </c>
      <c r="E285" s="371">
        <v>1500</v>
      </c>
      <c r="F285" s="371" t="s">
        <v>701</v>
      </c>
      <c r="G285" s="274" t="s">
        <v>314</v>
      </c>
      <c r="H285" s="371" t="s">
        <v>706</v>
      </c>
      <c r="I285" s="371" t="s">
        <v>363</v>
      </c>
      <c r="J285" s="371" t="s">
        <v>267</v>
      </c>
      <c r="K285" s="371" t="s">
        <v>1224</v>
      </c>
      <c r="L285" s="371" t="s">
        <v>30</v>
      </c>
      <c r="M285" s="371" t="s">
        <v>30</v>
      </c>
      <c r="N285" s="371" t="s">
        <v>8</v>
      </c>
      <c r="O285" s="371" t="s">
        <v>30</v>
      </c>
      <c r="P285" s="371" t="s">
        <v>30</v>
      </c>
      <c r="Q285" s="371" t="s">
        <v>30</v>
      </c>
      <c r="R285" s="371" t="s">
        <v>30</v>
      </c>
      <c r="S285" s="371"/>
      <c r="T285" s="371">
        <v>99</v>
      </c>
      <c r="U285" s="371" t="s">
        <v>30</v>
      </c>
      <c r="V285" s="371"/>
      <c r="W285" s="371" t="s">
        <v>30</v>
      </c>
      <c r="X285" s="371"/>
      <c r="Y285" s="373">
        <f t="shared" si="16"/>
        <v>332.49000000000007</v>
      </c>
      <c r="Z285" s="381">
        <v>401.79</v>
      </c>
      <c r="AA285" s="371"/>
      <c r="AB285" s="525"/>
      <c r="AC285" s="512"/>
      <c r="AD285" s="525"/>
      <c r="AE285" s="371"/>
      <c r="AF285" s="371"/>
      <c r="AG285" s="371"/>
      <c r="AH285" s="371" t="s">
        <v>30</v>
      </c>
      <c r="AI285" s="371"/>
      <c r="AJ285" s="371"/>
      <c r="AK285" s="371"/>
      <c r="AL285" s="371" t="s">
        <v>30</v>
      </c>
      <c r="AM285" s="371"/>
      <c r="AN285" s="502"/>
    </row>
    <row r="286" spans="1:40" x14ac:dyDescent="0.25">
      <c r="A286" s="372"/>
      <c r="B286" s="371" t="s">
        <v>404</v>
      </c>
      <c r="C286" s="371" t="s">
        <v>351</v>
      </c>
      <c r="D286" s="371">
        <v>801</v>
      </c>
      <c r="E286" s="371">
        <v>1500</v>
      </c>
      <c r="F286" s="371" t="s">
        <v>701</v>
      </c>
      <c r="G286" s="273" t="s">
        <v>315</v>
      </c>
      <c r="H286" s="371" t="s">
        <v>704</v>
      </c>
      <c r="I286" s="371" t="s">
        <v>363</v>
      </c>
      <c r="J286" s="371" t="s">
        <v>267</v>
      </c>
      <c r="K286" s="371" t="s">
        <v>311</v>
      </c>
      <c r="L286" s="371" t="s">
        <v>30</v>
      </c>
      <c r="M286" s="371" t="s">
        <v>30</v>
      </c>
      <c r="N286" s="371" t="s">
        <v>8</v>
      </c>
      <c r="O286" s="371" t="s">
        <v>30</v>
      </c>
      <c r="P286" s="371" t="s">
        <v>30</v>
      </c>
      <c r="Q286" s="371" t="s">
        <v>30</v>
      </c>
      <c r="R286" s="371" t="s">
        <v>30</v>
      </c>
      <c r="S286" s="371"/>
      <c r="T286" s="371">
        <v>99</v>
      </c>
      <c r="U286" s="371" t="s">
        <v>30</v>
      </c>
      <c r="V286" s="371"/>
      <c r="W286" s="371" t="s">
        <v>30</v>
      </c>
      <c r="X286" s="371"/>
      <c r="Y286" s="373">
        <f t="shared" si="16"/>
        <v>332.49000000000007</v>
      </c>
      <c r="Z286" s="381">
        <v>401.79</v>
      </c>
      <c r="AA286" s="371"/>
      <c r="AB286" s="525"/>
      <c r="AC286" s="512"/>
      <c r="AD286" s="525"/>
      <c r="AE286" s="371"/>
      <c r="AF286" s="371"/>
      <c r="AG286" s="371"/>
      <c r="AH286" s="371" t="s">
        <v>30</v>
      </c>
      <c r="AI286" s="371"/>
      <c r="AJ286" s="371"/>
      <c r="AK286" s="371"/>
      <c r="AL286" s="371" t="s">
        <v>30</v>
      </c>
      <c r="AM286" s="371"/>
      <c r="AN286" s="502"/>
    </row>
    <row r="287" spans="1:40" x14ac:dyDescent="0.25">
      <c r="A287" s="372"/>
      <c r="B287" s="371" t="s">
        <v>404</v>
      </c>
      <c r="C287" s="371" t="s">
        <v>351</v>
      </c>
      <c r="D287" s="371">
        <v>801</v>
      </c>
      <c r="E287" s="371">
        <v>1500</v>
      </c>
      <c r="F287" s="371" t="s">
        <v>701</v>
      </c>
      <c r="G287" s="230" t="s">
        <v>331</v>
      </c>
      <c r="H287" s="371" t="s">
        <v>707</v>
      </c>
      <c r="I287" s="371" t="s">
        <v>363</v>
      </c>
      <c r="J287" s="371" t="s">
        <v>269</v>
      </c>
      <c r="K287" s="371" t="s">
        <v>30</v>
      </c>
      <c r="L287" s="371" t="s">
        <v>30</v>
      </c>
      <c r="M287" s="371" t="s">
        <v>30</v>
      </c>
      <c r="N287" s="371" t="s">
        <v>8</v>
      </c>
      <c r="O287" s="371" t="s">
        <v>30</v>
      </c>
      <c r="P287" s="371" t="s">
        <v>30</v>
      </c>
      <c r="Q287" s="371" t="s">
        <v>30</v>
      </c>
      <c r="R287" s="371" t="s">
        <v>30</v>
      </c>
      <c r="S287" s="371"/>
      <c r="T287" s="371">
        <v>99</v>
      </c>
      <c r="U287" s="371" t="s">
        <v>30</v>
      </c>
      <c r="V287" s="371"/>
      <c r="W287" s="371" t="s">
        <v>30</v>
      </c>
      <c r="X287" s="371"/>
      <c r="Y287" s="373">
        <f t="shared" si="16"/>
        <v>300.35000000000002</v>
      </c>
      <c r="Z287" s="381">
        <v>369.65</v>
      </c>
      <c r="AA287" s="371"/>
      <c r="AB287" s="525"/>
      <c r="AC287" s="512"/>
      <c r="AD287" s="525"/>
      <c r="AE287" s="371"/>
      <c r="AF287" s="371"/>
      <c r="AG287" s="371" t="s">
        <v>30</v>
      </c>
      <c r="AH287" s="371"/>
      <c r="AI287" s="371"/>
      <c r="AJ287" s="371"/>
      <c r="AK287" s="371"/>
      <c r="AL287" s="371" t="s">
        <v>30</v>
      </c>
      <c r="AM287" s="371"/>
      <c r="AN287" s="502"/>
    </row>
    <row r="288" spans="1:40" x14ac:dyDescent="0.25">
      <c r="A288" s="372"/>
      <c r="B288" s="371" t="s">
        <v>574</v>
      </c>
      <c r="C288" s="371" t="s">
        <v>351</v>
      </c>
      <c r="D288" s="371">
        <v>0</v>
      </c>
      <c r="E288" s="371">
        <v>0</v>
      </c>
      <c r="F288" s="371" t="s">
        <v>708</v>
      </c>
      <c r="G288" s="334" t="s">
        <v>224</v>
      </c>
      <c r="H288" s="371" t="s">
        <v>709</v>
      </c>
      <c r="I288" s="371" t="s">
        <v>363</v>
      </c>
      <c r="J288" s="371" t="s">
        <v>26</v>
      </c>
      <c r="K288" s="371" t="s">
        <v>268</v>
      </c>
      <c r="L288" s="371" t="s">
        <v>269</v>
      </c>
      <c r="M288" s="371" t="s">
        <v>30</v>
      </c>
      <c r="N288" s="371" t="s">
        <v>246</v>
      </c>
      <c r="O288" s="371" t="s">
        <v>8</v>
      </c>
      <c r="P288" s="371" t="s">
        <v>9</v>
      </c>
      <c r="Q288" s="371" t="s">
        <v>30</v>
      </c>
      <c r="R288" s="371"/>
      <c r="S288" s="371"/>
      <c r="T288" s="371"/>
      <c r="U288" s="371"/>
      <c r="V288" s="371"/>
      <c r="W288" s="371"/>
      <c r="X288" s="371"/>
      <c r="Y288" s="373">
        <f t="shared" si="16"/>
        <v>257.14</v>
      </c>
      <c r="Z288" s="381">
        <v>257.14</v>
      </c>
      <c r="AA288" s="371">
        <v>67.819999999999993</v>
      </c>
      <c r="AB288" s="525">
        <f t="shared" si="17"/>
        <v>0.263747374970833</v>
      </c>
      <c r="AC288" s="512">
        <f t="shared" si="18"/>
        <v>61.037999999999997</v>
      </c>
      <c r="AD288" s="525">
        <f t="shared" si="19"/>
        <v>0.2373726374737497</v>
      </c>
      <c r="AE288" s="371"/>
      <c r="AF288" s="371"/>
      <c r="AG288" s="371"/>
      <c r="AH288" s="371"/>
      <c r="AI288" s="371"/>
      <c r="AJ288" s="371"/>
      <c r="AK288" s="371"/>
      <c r="AL288" s="371"/>
      <c r="AM288" s="371"/>
      <c r="AN288" s="502"/>
    </row>
    <row r="289" spans="1:40" x14ac:dyDescent="0.25">
      <c r="A289" s="372"/>
      <c r="B289" s="371" t="s">
        <v>574</v>
      </c>
      <c r="C289" s="371" t="s">
        <v>351</v>
      </c>
      <c r="D289" s="371">
        <v>0</v>
      </c>
      <c r="E289" s="371">
        <v>0</v>
      </c>
      <c r="F289" s="371" t="s">
        <v>708</v>
      </c>
      <c r="G289" s="335" t="s">
        <v>225</v>
      </c>
      <c r="H289" s="371" t="s">
        <v>714</v>
      </c>
      <c r="I289" s="371" t="s">
        <v>363</v>
      </c>
      <c r="J289" s="371" t="s">
        <v>268</v>
      </c>
      <c r="K289" s="371" t="s">
        <v>269</v>
      </c>
      <c r="L289" s="371" t="s">
        <v>30</v>
      </c>
      <c r="M289" s="371" t="s">
        <v>30</v>
      </c>
      <c r="N289" s="371" t="s">
        <v>246</v>
      </c>
      <c r="O289" s="371" t="s">
        <v>8</v>
      </c>
      <c r="P289" s="371" t="s">
        <v>9</v>
      </c>
      <c r="Q289" s="371" t="s">
        <v>30</v>
      </c>
      <c r="R289" s="371"/>
      <c r="S289" s="371"/>
      <c r="T289" s="371"/>
      <c r="U289" s="371"/>
      <c r="V289" s="371"/>
      <c r="W289" s="371"/>
      <c r="X289" s="371"/>
      <c r="Y289" s="373">
        <f t="shared" si="16"/>
        <v>321.43</v>
      </c>
      <c r="Z289" s="381">
        <v>321.43</v>
      </c>
      <c r="AA289" s="371">
        <v>84.78</v>
      </c>
      <c r="AB289" s="525">
        <f t="shared" si="17"/>
        <v>0.26375882773854337</v>
      </c>
      <c r="AC289" s="512">
        <f t="shared" si="18"/>
        <v>76.302000000000007</v>
      </c>
      <c r="AD289" s="525">
        <f t="shared" si="19"/>
        <v>0.23738294496468906</v>
      </c>
      <c r="AE289" s="371"/>
      <c r="AF289" s="371"/>
      <c r="AG289" s="371"/>
      <c r="AH289" s="371"/>
      <c r="AI289" s="371"/>
      <c r="AJ289" s="371"/>
      <c r="AK289" s="371"/>
      <c r="AL289" s="371"/>
      <c r="AM289" s="371"/>
      <c r="AN289" s="502"/>
    </row>
    <row r="290" spans="1:40" x14ac:dyDescent="0.25">
      <c r="A290" s="372"/>
      <c r="B290" s="371" t="s">
        <v>574</v>
      </c>
      <c r="C290" s="371" t="s">
        <v>351</v>
      </c>
      <c r="D290" s="371">
        <v>0</v>
      </c>
      <c r="E290" s="371">
        <v>0</v>
      </c>
      <c r="F290" s="371" t="s">
        <v>708</v>
      </c>
      <c r="G290" s="231" t="s">
        <v>313</v>
      </c>
      <c r="H290" s="371" t="s">
        <v>720</v>
      </c>
      <c r="I290" s="371" t="s">
        <v>363</v>
      </c>
      <c r="J290" s="371" t="s">
        <v>268</v>
      </c>
      <c r="K290" s="371" t="s">
        <v>269</v>
      </c>
      <c r="L290" s="371" t="s">
        <v>267</v>
      </c>
      <c r="M290" s="371" t="s">
        <v>30</v>
      </c>
      <c r="N290" s="371" t="s">
        <v>246</v>
      </c>
      <c r="O290" s="371" t="s">
        <v>8</v>
      </c>
      <c r="P290" s="371" t="s">
        <v>9</v>
      </c>
      <c r="Q290" s="371" t="s">
        <v>30</v>
      </c>
      <c r="R290" s="371"/>
      <c r="S290" s="371"/>
      <c r="T290" s="371"/>
      <c r="U290" s="371"/>
      <c r="V290" s="371"/>
      <c r="W290" s="371"/>
      <c r="X290" s="371"/>
      <c r="Y290" s="373">
        <f t="shared" si="16"/>
        <v>401.79</v>
      </c>
      <c r="Z290" s="381">
        <v>401.79</v>
      </c>
      <c r="AA290" s="371">
        <v>105.98</v>
      </c>
      <c r="AB290" s="525">
        <f t="shared" si="17"/>
        <v>0.26376963090171485</v>
      </c>
      <c r="AC290" s="512">
        <f t="shared" si="18"/>
        <v>95.382000000000005</v>
      </c>
      <c r="AD290" s="525">
        <f t="shared" si="19"/>
        <v>0.23739266781154333</v>
      </c>
      <c r="AE290" s="371"/>
      <c r="AF290" s="371"/>
      <c r="AG290" s="371"/>
      <c r="AH290" s="371"/>
      <c r="AI290" s="371"/>
      <c r="AJ290" s="371"/>
      <c r="AK290" s="371"/>
      <c r="AL290" s="371"/>
      <c r="AM290" s="371"/>
      <c r="AN290" s="502"/>
    </row>
    <row r="291" spans="1:40" x14ac:dyDescent="0.25">
      <c r="A291" s="372"/>
      <c r="B291" s="371" t="s">
        <v>574</v>
      </c>
      <c r="C291" s="371" t="s">
        <v>351</v>
      </c>
      <c r="D291" s="371">
        <v>0</v>
      </c>
      <c r="E291" s="371">
        <v>0</v>
      </c>
      <c r="F291" s="371" t="s">
        <v>708</v>
      </c>
      <c r="G291" s="274" t="s">
        <v>314</v>
      </c>
      <c r="H291" s="371" t="s">
        <v>723</v>
      </c>
      <c r="I291" s="371" t="s">
        <v>363</v>
      </c>
      <c r="J291" s="371" t="s">
        <v>267</v>
      </c>
      <c r="K291" s="371" t="s">
        <v>1224</v>
      </c>
      <c r="L291" s="371" t="s">
        <v>30</v>
      </c>
      <c r="M291" s="371" t="s">
        <v>30</v>
      </c>
      <c r="N291" s="371" t="s">
        <v>246</v>
      </c>
      <c r="O291" s="371" t="s">
        <v>8</v>
      </c>
      <c r="P291" s="371" t="s">
        <v>9</v>
      </c>
      <c r="Q291" s="371" t="s">
        <v>30</v>
      </c>
      <c r="R291" s="371"/>
      <c r="S291" s="371"/>
      <c r="T291" s="371"/>
      <c r="U291" s="371"/>
      <c r="V291" s="371"/>
      <c r="W291" s="371"/>
      <c r="X291" s="371"/>
      <c r="Y291" s="373">
        <f t="shared" si="16"/>
        <v>401.79</v>
      </c>
      <c r="Z291" s="381">
        <v>401.79</v>
      </c>
      <c r="AA291" s="371">
        <v>105.98</v>
      </c>
      <c r="AB291" s="525">
        <f t="shared" si="17"/>
        <v>0.26376963090171485</v>
      </c>
      <c r="AC291" s="512">
        <f t="shared" si="18"/>
        <v>95.382000000000005</v>
      </c>
      <c r="AD291" s="525">
        <f t="shared" si="19"/>
        <v>0.23739266781154333</v>
      </c>
      <c r="AE291" s="371"/>
      <c r="AF291" s="371"/>
      <c r="AG291" s="371"/>
      <c r="AH291" s="371"/>
      <c r="AI291" s="371"/>
      <c r="AJ291" s="371"/>
      <c r="AK291" s="371"/>
      <c r="AL291" s="371"/>
      <c r="AM291" s="371"/>
      <c r="AN291" s="502"/>
    </row>
    <row r="292" spans="1:40" x14ac:dyDescent="0.25">
      <c r="A292" s="372"/>
      <c r="B292" s="371" t="s">
        <v>574</v>
      </c>
      <c r="C292" s="371" t="s">
        <v>351</v>
      </c>
      <c r="D292" s="371">
        <v>0</v>
      </c>
      <c r="E292" s="371">
        <v>0</v>
      </c>
      <c r="F292" s="371" t="s">
        <v>708</v>
      </c>
      <c r="G292" s="273" t="s">
        <v>315</v>
      </c>
      <c r="H292" s="371" t="s">
        <v>717</v>
      </c>
      <c r="I292" s="371" t="s">
        <v>363</v>
      </c>
      <c r="J292" s="371" t="s">
        <v>267</v>
      </c>
      <c r="K292" s="371" t="s">
        <v>311</v>
      </c>
      <c r="L292" s="371" t="s">
        <v>30</v>
      </c>
      <c r="M292" s="371" t="s">
        <v>30</v>
      </c>
      <c r="N292" s="371" t="s">
        <v>246</v>
      </c>
      <c r="O292" s="371" t="s">
        <v>8</v>
      </c>
      <c r="P292" s="371" t="s">
        <v>9</v>
      </c>
      <c r="Q292" s="371" t="s">
        <v>30</v>
      </c>
      <c r="R292" s="371"/>
      <c r="S292" s="371"/>
      <c r="T292" s="371"/>
      <c r="U292" s="371"/>
      <c r="V292" s="371"/>
      <c r="W292" s="371"/>
      <c r="X292" s="371"/>
      <c r="Y292" s="373">
        <f t="shared" si="16"/>
        <v>401.79</v>
      </c>
      <c r="Z292" s="381">
        <v>401.79</v>
      </c>
      <c r="AA292" s="371">
        <v>105.98</v>
      </c>
      <c r="AB292" s="525">
        <f t="shared" si="17"/>
        <v>0.26376963090171485</v>
      </c>
      <c r="AC292" s="512">
        <f t="shared" si="18"/>
        <v>95.382000000000005</v>
      </c>
      <c r="AD292" s="525">
        <f t="shared" si="19"/>
        <v>0.23739266781154333</v>
      </c>
      <c r="AE292" s="371"/>
      <c r="AF292" s="371"/>
      <c r="AG292" s="371"/>
      <c r="AH292" s="371"/>
      <c r="AI292" s="371"/>
      <c r="AJ292" s="371"/>
      <c r="AK292" s="371"/>
      <c r="AL292" s="371"/>
      <c r="AM292" s="371"/>
      <c r="AN292" s="502"/>
    </row>
    <row r="293" spans="1:40" x14ac:dyDescent="0.25">
      <c r="A293" s="372"/>
      <c r="B293" s="371" t="s">
        <v>574</v>
      </c>
      <c r="C293" s="371" t="s">
        <v>351</v>
      </c>
      <c r="D293" s="371">
        <v>0</v>
      </c>
      <c r="E293" s="371">
        <v>0</v>
      </c>
      <c r="F293" s="371" t="s">
        <v>708</v>
      </c>
      <c r="G293" s="230" t="s">
        <v>331</v>
      </c>
      <c r="H293" s="371" t="s">
        <v>726</v>
      </c>
      <c r="I293" s="371" t="s">
        <v>363</v>
      </c>
      <c r="J293" s="371" t="s">
        <v>269</v>
      </c>
      <c r="K293" s="371" t="s">
        <v>30</v>
      </c>
      <c r="L293" s="371" t="s">
        <v>30</v>
      </c>
      <c r="M293" s="371" t="s">
        <v>30</v>
      </c>
      <c r="N293" s="371" t="s">
        <v>246</v>
      </c>
      <c r="O293" s="371" t="s">
        <v>8</v>
      </c>
      <c r="P293" s="371" t="s">
        <v>9</v>
      </c>
      <c r="Q293" s="371" t="s">
        <v>30</v>
      </c>
      <c r="R293" s="371"/>
      <c r="S293" s="371"/>
      <c r="T293" s="371"/>
      <c r="U293" s="371"/>
      <c r="V293" s="371"/>
      <c r="W293" s="371"/>
      <c r="X293" s="371"/>
      <c r="Y293" s="373">
        <f t="shared" si="16"/>
        <v>369.65</v>
      </c>
      <c r="Z293" s="381">
        <v>369.65</v>
      </c>
      <c r="AA293" s="371">
        <v>97.5</v>
      </c>
      <c r="AB293" s="525">
        <f t="shared" si="17"/>
        <v>0.26376301907209526</v>
      </c>
      <c r="AC293" s="512">
        <f t="shared" si="18"/>
        <v>87.75</v>
      </c>
      <c r="AD293" s="525">
        <f t="shared" si="19"/>
        <v>0.23738671716488571</v>
      </c>
      <c r="AE293" s="371"/>
      <c r="AF293" s="371"/>
      <c r="AG293" s="371"/>
      <c r="AH293" s="371"/>
      <c r="AI293" s="371"/>
      <c r="AJ293" s="371"/>
      <c r="AK293" s="371"/>
      <c r="AL293" s="371"/>
      <c r="AM293" s="371"/>
      <c r="AN293" s="502"/>
    </row>
    <row r="294" spans="1:40" x14ac:dyDescent="0.25">
      <c r="A294" s="372"/>
      <c r="B294" s="371" t="s">
        <v>574</v>
      </c>
      <c r="C294" s="371" t="s">
        <v>351</v>
      </c>
      <c r="D294" s="371">
        <v>0</v>
      </c>
      <c r="E294" s="371">
        <v>0</v>
      </c>
      <c r="F294" s="371" t="s">
        <v>710</v>
      </c>
      <c r="G294" s="334" t="s">
        <v>224</v>
      </c>
      <c r="H294" s="371" t="s">
        <v>711</v>
      </c>
      <c r="I294" s="371" t="s">
        <v>363</v>
      </c>
      <c r="J294" s="371" t="s">
        <v>26</v>
      </c>
      <c r="K294" s="371" t="s">
        <v>268</v>
      </c>
      <c r="L294" s="371" t="s">
        <v>269</v>
      </c>
      <c r="M294" s="371" t="s">
        <v>30</v>
      </c>
      <c r="N294" s="371" t="s">
        <v>246</v>
      </c>
      <c r="O294" s="371" t="s">
        <v>8</v>
      </c>
      <c r="P294" s="371" t="s">
        <v>9</v>
      </c>
      <c r="Q294" s="371" t="s">
        <v>30</v>
      </c>
      <c r="R294" s="371"/>
      <c r="S294" s="371"/>
      <c r="T294" s="371"/>
      <c r="U294" s="371"/>
      <c r="V294" s="371"/>
      <c r="W294" s="371"/>
      <c r="X294" s="371"/>
      <c r="Y294" s="373">
        <f t="shared" si="16"/>
        <v>257.14</v>
      </c>
      <c r="Z294" s="381">
        <v>257.14</v>
      </c>
      <c r="AA294" s="371">
        <v>67.819999999999993</v>
      </c>
      <c r="AB294" s="525">
        <f t="shared" si="17"/>
        <v>0.263747374970833</v>
      </c>
      <c r="AC294" s="512">
        <f t="shared" si="18"/>
        <v>61.037999999999997</v>
      </c>
      <c r="AD294" s="525">
        <f t="shared" si="19"/>
        <v>0.2373726374737497</v>
      </c>
      <c r="AE294" s="371"/>
      <c r="AF294" s="371"/>
      <c r="AG294" s="371"/>
      <c r="AH294" s="371"/>
      <c r="AI294" s="371"/>
      <c r="AJ294" s="371"/>
      <c r="AK294" s="371"/>
      <c r="AL294" s="371"/>
      <c r="AM294" s="371"/>
      <c r="AN294" s="502"/>
    </row>
    <row r="295" spans="1:40" x14ac:dyDescent="0.25">
      <c r="A295" s="372"/>
      <c r="B295" s="371" t="s">
        <v>574</v>
      </c>
      <c r="C295" s="371" t="s">
        <v>351</v>
      </c>
      <c r="D295" s="371">
        <v>0</v>
      </c>
      <c r="E295" s="371">
        <v>0</v>
      </c>
      <c r="F295" s="371" t="s">
        <v>710</v>
      </c>
      <c r="G295" s="335" t="s">
        <v>225</v>
      </c>
      <c r="H295" s="371" t="s">
        <v>715</v>
      </c>
      <c r="I295" s="371" t="s">
        <v>363</v>
      </c>
      <c r="J295" s="371" t="s">
        <v>268</v>
      </c>
      <c r="K295" s="371" t="s">
        <v>269</v>
      </c>
      <c r="L295" s="371" t="s">
        <v>30</v>
      </c>
      <c r="M295" s="371" t="s">
        <v>30</v>
      </c>
      <c r="N295" s="371" t="s">
        <v>246</v>
      </c>
      <c r="O295" s="371" t="s">
        <v>8</v>
      </c>
      <c r="P295" s="371" t="s">
        <v>9</v>
      </c>
      <c r="Q295" s="371" t="s">
        <v>30</v>
      </c>
      <c r="R295" s="371"/>
      <c r="S295" s="371"/>
      <c r="T295" s="371"/>
      <c r="U295" s="371"/>
      <c r="V295" s="371"/>
      <c r="W295" s="371"/>
      <c r="X295" s="371"/>
      <c r="Y295" s="373">
        <f t="shared" si="16"/>
        <v>321.43</v>
      </c>
      <c r="Z295" s="381">
        <v>321.43</v>
      </c>
      <c r="AA295" s="371">
        <v>84.78</v>
      </c>
      <c r="AB295" s="525">
        <f t="shared" si="17"/>
        <v>0.26375882773854337</v>
      </c>
      <c r="AC295" s="512">
        <f t="shared" si="18"/>
        <v>76.302000000000007</v>
      </c>
      <c r="AD295" s="525">
        <f t="shared" si="19"/>
        <v>0.23738294496468906</v>
      </c>
      <c r="AE295" s="371"/>
      <c r="AF295" s="371"/>
      <c r="AG295" s="371"/>
      <c r="AH295" s="371"/>
      <c r="AI295" s="371"/>
      <c r="AJ295" s="371"/>
      <c r="AK295" s="371"/>
      <c r="AL295" s="371"/>
      <c r="AM295" s="371"/>
      <c r="AN295" s="502"/>
    </row>
    <row r="296" spans="1:40" x14ac:dyDescent="0.25">
      <c r="A296" s="372"/>
      <c r="B296" s="371" t="s">
        <v>574</v>
      </c>
      <c r="C296" s="371" t="s">
        <v>351</v>
      </c>
      <c r="D296" s="371">
        <v>0</v>
      </c>
      <c r="E296" s="371">
        <v>0</v>
      </c>
      <c r="F296" s="371" t="s">
        <v>710</v>
      </c>
      <c r="G296" s="231" t="s">
        <v>313</v>
      </c>
      <c r="H296" s="371" t="s">
        <v>721</v>
      </c>
      <c r="I296" s="371" t="s">
        <v>363</v>
      </c>
      <c r="J296" s="371" t="s">
        <v>268</v>
      </c>
      <c r="K296" s="371" t="s">
        <v>269</v>
      </c>
      <c r="L296" s="371" t="s">
        <v>267</v>
      </c>
      <c r="M296" s="371" t="s">
        <v>30</v>
      </c>
      <c r="N296" s="371" t="s">
        <v>246</v>
      </c>
      <c r="O296" s="371" t="s">
        <v>8</v>
      </c>
      <c r="P296" s="371" t="s">
        <v>9</v>
      </c>
      <c r="Q296" s="371" t="s">
        <v>30</v>
      </c>
      <c r="R296" s="371"/>
      <c r="S296" s="371"/>
      <c r="T296" s="371"/>
      <c r="U296" s="371"/>
      <c r="V296" s="371"/>
      <c r="W296" s="371"/>
      <c r="X296" s="371"/>
      <c r="Y296" s="373">
        <f t="shared" si="16"/>
        <v>401.79</v>
      </c>
      <c r="Z296" s="381">
        <v>401.79</v>
      </c>
      <c r="AA296" s="371">
        <v>105.98</v>
      </c>
      <c r="AB296" s="525">
        <f t="shared" si="17"/>
        <v>0.26376963090171485</v>
      </c>
      <c r="AC296" s="512">
        <f t="shared" si="18"/>
        <v>95.382000000000005</v>
      </c>
      <c r="AD296" s="525">
        <f t="shared" si="19"/>
        <v>0.23739266781154333</v>
      </c>
      <c r="AE296" s="371"/>
      <c r="AF296" s="371"/>
      <c r="AG296" s="371"/>
      <c r="AH296" s="371"/>
      <c r="AI296" s="371"/>
      <c r="AJ296" s="371"/>
      <c r="AK296" s="371"/>
      <c r="AL296" s="371"/>
      <c r="AM296" s="371"/>
      <c r="AN296" s="502"/>
    </row>
    <row r="297" spans="1:40" x14ac:dyDescent="0.25">
      <c r="A297" s="372"/>
      <c r="B297" s="371" t="s">
        <v>574</v>
      </c>
      <c r="C297" s="371" t="s">
        <v>351</v>
      </c>
      <c r="D297" s="371">
        <v>0</v>
      </c>
      <c r="E297" s="371">
        <v>0</v>
      </c>
      <c r="F297" s="371" t="s">
        <v>710</v>
      </c>
      <c r="G297" s="274" t="s">
        <v>314</v>
      </c>
      <c r="H297" s="371" t="s">
        <v>724</v>
      </c>
      <c r="I297" s="371" t="s">
        <v>363</v>
      </c>
      <c r="J297" s="371" t="s">
        <v>267</v>
      </c>
      <c r="K297" s="371" t="s">
        <v>1224</v>
      </c>
      <c r="L297" s="371" t="s">
        <v>30</v>
      </c>
      <c r="M297" s="371" t="s">
        <v>30</v>
      </c>
      <c r="N297" s="371" t="s">
        <v>246</v>
      </c>
      <c r="O297" s="371" t="s">
        <v>8</v>
      </c>
      <c r="P297" s="371" t="s">
        <v>9</v>
      </c>
      <c r="Q297" s="371" t="s">
        <v>30</v>
      </c>
      <c r="R297" s="371"/>
      <c r="S297" s="371"/>
      <c r="T297" s="371"/>
      <c r="U297" s="371"/>
      <c r="V297" s="371"/>
      <c r="W297" s="371"/>
      <c r="X297" s="371"/>
      <c r="Y297" s="373">
        <f t="shared" si="16"/>
        <v>401.79</v>
      </c>
      <c r="Z297" s="381">
        <v>401.79</v>
      </c>
      <c r="AA297" s="371">
        <v>105.98</v>
      </c>
      <c r="AB297" s="525">
        <f t="shared" si="17"/>
        <v>0.26376963090171485</v>
      </c>
      <c r="AC297" s="512">
        <f t="shared" si="18"/>
        <v>95.382000000000005</v>
      </c>
      <c r="AD297" s="525">
        <f t="shared" si="19"/>
        <v>0.23739266781154333</v>
      </c>
      <c r="AE297" s="371"/>
      <c r="AF297" s="371"/>
      <c r="AG297" s="371"/>
      <c r="AH297" s="371"/>
      <c r="AI297" s="371"/>
      <c r="AJ297" s="371"/>
      <c r="AK297" s="371"/>
      <c r="AL297" s="371"/>
      <c r="AM297" s="371"/>
      <c r="AN297" s="502"/>
    </row>
    <row r="298" spans="1:40" x14ac:dyDescent="0.25">
      <c r="A298" s="372"/>
      <c r="B298" s="371" t="s">
        <v>574</v>
      </c>
      <c r="C298" s="371" t="s">
        <v>351</v>
      </c>
      <c r="D298" s="371">
        <v>0</v>
      </c>
      <c r="E298" s="371">
        <v>0</v>
      </c>
      <c r="F298" s="371" t="s">
        <v>710</v>
      </c>
      <c r="G298" s="273" t="s">
        <v>315</v>
      </c>
      <c r="H298" s="371" t="s">
        <v>718</v>
      </c>
      <c r="I298" s="371" t="s">
        <v>363</v>
      </c>
      <c r="J298" s="371" t="s">
        <v>267</v>
      </c>
      <c r="K298" s="371" t="s">
        <v>311</v>
      </c>
      <c r="L298" s="371" t="s">
        <v>30</v>
      </c>
      <c r="M298" s="371" t="s">
        <v>30</v>
      </c>
      <c r="N298" s="371" t="s">
        <v>246</v>
      </c>
      <c r="O298" s="371" t="s">
        <v>8</v>
      </c>
      <c r="P298" s="371" t="s">
        <v>9</v>
      </c>
      <c r="Q298" s="371" t="s">
        <v>30</v>
      </c>
      <c r="R298" s="371"/>
      <c r="S298" s="371"/>
      <c r="T298" s="371"/>
      <c r="U298" s="371"/>
      <c r="V298" s="371"/>
      <c r="W298" s="371"/>
      <c r="X298" s="371"/>
      <c r="Y298" s="373">
        <f t="shared" si="16"/>
        <v>401.79</v>
      </c>
      <c r="Z298" s="381">
        <v>401.79</v>
      </c>
      <c r="AA298" s="371">
        <v>105.98</v>
      </c>
      <c r="AB298" s="525">
        <f t="shared" si="17"/>
        <v>0.26376963090171485</v>
      </c>
      <c r="AC298" s="512">
        <f t="shared" si="18"/>
        <v>95.382000000000005</v>
      </c>
      <c r="AD298" s="525">
        <f t="shared" si="19"/>
        <v>0.23739266781154333</v>
      </c>
      <c r="AE298" s="371"/>
      <c r="AF298" s="371"/>
      <c r="AG298" s="371"/>
      <c r="AH298" s="371"/>
      <c r="AI298" s="371"/>
      <c r="AJ298" s="371"/>
      <c r="AK298" s="371"/>
      <c r="AL298" s="371"/>
      <c r="AM298" s="371"/>
      <c r="AN298" s="502"/>
    </row>
    <row r="299" spans="1:40" x14ac:dyDescent="0.25">
      <c r="A299" s="372"/>
      <c r="B299" s="371" t="s">
        <v>574</v>
      </c>
      <c r="C299" s="371" t="s">
        <v>351</v>
      </c>
      <c r="D299" s="371">
        <v>0</v>
      </c>
      <c r="E299" s="371">
        <v>0</v>
      </c>
      <c r="F299" s="371" t="s">
        <v>710</v>
      </c>
      <c r="G299" s="230" t="s">
        <v>331</v>
      </c>
      <c r="H299" s="371" t="s">
        <v>727</v>
      </c>
      <c r="I299" s="371" t="s">
        <v>363</v>
      </c>
      <c r="J299" s="371" t="s">
        <v>269</v>
      </c>
      <c r="K299" s="371" t="s">
        <v>30</v>
      </c>
      <c r="L299" s="371" t="s">
        <v>30</v>
      </c>
      <c r="M299" s="371" t="s">
        <v>30</v>
      </c>
      <c r="N299" s="371" t="s">
        <v>246</v>
      </c>
      <c r="O299" s="371" t="s">
        <v>8</v>
      </c>
      <c r="P299" s="371" t="s">
        <v>9</v>
      </c>
      <c r="Q299" s="371" t="s">
        <v>30</v>
      </c>
      <c r="R299" s="371"/>
      <c r="S299" s="371"/>
      <c r="T299" s="371"/>
      <c r="U299" s="371"/>
      <c r="V299" s="371"/>
      <c r="W299" s="371"/>
      <c r="X299" s="371"/>
      <c r="Y299" s="373">
        <f t="shared" si="16"/>
        <v>369.65</v>
      </c>
      <c r="Z299" s="381">
        <v>369.65</v>
      </c>
      <c r="AA299" s="371">
        <v>97.5</v>
      </c>
      <c r="AB299" s="525">
        <f t="shared" si="17"/>
        <v>0.26376301907209526</v>
      </c>
      <c r="AC299" s="512">
        <f t="shared" si="18"/>
        <v>87.75</v>
      </c>
      <c r="AD299" s="525">
        <f t="shared" si="19"/>
        <v>0.23738671716488571</v>
      </c>
      <c r="AE299" s="371"/>
      <c r="AF299" s="371"/>
      <c r="AG299" s="371"/>
      <c r="AH299" s="371"/>
      <c r="AI299" s="371"/>
      <c r="AJ299" s="371"/>
      <c r="AK299" s="371"/>
      <c r="AL299" s="371"/>
      <c r="AM299" s="371"/>
      <c r="AN299" s="502"/>
    </row>
    <row r="300" spans="1:40" x14ac:dyDescent="0.25">
      <c r="A300" s="372"/>
      <c r="B300" s="371" t="s">
        <v>574</v>
      </c>
      <c r="C300" s="371" t="s">
        <v>351</v>
      </c>
      <c r="D300" s="371">
        <v>0</v>
      </c>
      <c r="E300" s="371">
        <v>0</v>
      </c>
      <c r="F300" s="371" t="s">
        <v>712</v>
      </c>
      <c r="G300" s="334" t="s">
        <v>224</v>
      </c>
      <c r="H300" s="371" t="s">
        <v>713</v>
      </c>
      <c r="I300" s="371" t="s">
        <v>363</v>
      </c>
      <c r="J300" s="371" t="s">
        <v>26</v>
      </c>
      <c r="K300" s="371" t="s">
        <v>268</v>
      </c>
      <c r="L300" s="371" t="s">
        <v>269</v>
      </c>
      <c r="M300" s="371" t="s">
        <v>30</v>
      </c>
      <c r="N300" s="371" t="s">
        <v>246</v>
      </c>
      <c r="O300" s="371" t="s">
        <v>8</v>
      </c>
      <c r="P300" s="371" t="s">
        <v>9</v>
      </c>
      <c r="Q300" s="371" t="s">
        <v>30</v>
      </c>
      <c r="R300" s="371"/>
      <c r="S300" s="371"/>
      <c r="T300" s="371"/>
      <c r="U300" s="371"/>
      <c r="V300" s="371"/>
      <c r="W300" s="371"/>
      <c r="X300" s="371"/>
      <c r="Y300" s="373">
        <f t="shared" si="16"/>
        <v>257.14</v>
      </c>
      <c r="Z300" s="381">
        <v>257.14</v>
      </c>
      <c r="AA300" s="371">
        <v>67.819999999999993</v>
      </c>
      <c r="AB300" s="525">
        <f t="shared" si="17"/>
        <v>0.263747374970833</v>
      </c>
      <c r="AC300" s="512">
        <f t="shared" si="18"/>
        <v>61.037999999999997</v>
      </c>
      <c r="AD300" s="525">
        <f t="shared" si="19"/>
        <v>0.2373726374737497</v>
      </c>
      <c r="AE300" s="371"/>
      <c r="AF300" s="371"/>
      <c r="AG300" s="371"/>
      <c r="AH300" s="371"/>
      <c r="AI300" s="371"/>
      <c r="AJ300" s="371"/>
      <c r="AK300" s="371"/>
      <c r="AL300" s="371"/>
      <c r="AM300" s="371"/>
      <c r="AN300" s="502"/>
    </row>
    <row r="301" spans="1:40" x14ac:dyDescent="0.25">
      <c r="A301" s="372"/>
      <c r="B301" s="371" t="s">
        <v>574</v>
      </c>
      <c r="C301" s="371" t="s">
        <v>351</v>
      </c>
      <c r="D301" s="371">
        <v>0</v>
      </c>
      <c r="E301" s="371">
        <v>0</v>
      </c>
      <c r="F301" s="371" t="s">
        <v>712</v>
      </c>
      <c r="G301" s="335" t="s">
        <v>225</v>
      </c>
      <c r="H301" s="371" t="s">
        <v>716</v>
      </c>
      <c r="I301" s="371" t="s">
        <v>363</v>
      </c>
      <c r="J301" s="371" t="s">
        <v>30</v>
      </c>
      <c r="K301" s="371" t="s">
        <v>30</v>
      </c>
      <c r="L301" s="371" t="s">
        <v>30</v>
      </c>
      <c r="M301" s="371" t="s">
        <v>30</v>
      </c>
      <c r="N301" s="371" t="s">
        <v>246</v>
      </c>
      <c r="O301" s="371" t="s">
        <v>8</v>
      </c>
      <c r="P301" s="371" t="s">
        <v>9</v>
      </c>
      <c r="Q301" s="371" t="s">
        <v>30</v>
      </c>
      <c r="R301" s="371"/>
      <c r="S301" s="371"/>
      <c r="T301" s="371"/>
      <c r="U301" s="371"/>
      <c r="V301" s="371"/>
      <c r="W301" s="371"/>
      <c r="X301" s="371"/>
      <c r="Y301" s="373">
        <f t="shared" si="16"/>
        <v>321.43</v>
      </c>
      <c r="Z301" s="381">
        <v>321.43</v>
      </c>
      <c r="AA301" s="371">
        <v>84.78</v>
      </c>
      <c r="AB301" s="525">
        <f t="shared" si="17"/>
        <v>0.26375882773854337</v>
      </c>
      <c r="AC301" s="512">
        <f t="shared" si="18"/>
        <v>76.302000000000007</v>
      </c>
      <c r="AD301" s="525">
        <f t="shared" si="19"/>
        <v>0.23738294496468906</v>
      </c>
      <c r="AE301" s="371"/>
      <c r="AF301" s="371"/>
      <c r="AG301" s="371"/>
      <c r="AH301" s="371"/>
      <c r="AI301" s="371"/>
      <c r="AJ301" s="371"/>
      <c r="AK301" s="371"/>
      <c r="AL301" s="371"/>
      <c r="AM301" s="371"/>
      <c r="AN301" s="502"/>
    </row>
    <row r="302" spans="1:40" x14ac:dyDescent="0.25">
      <c r="A302" s="372"/>
      <c r="B302" s="371" t="s">
        <v>574</v>
      </c>
      <c r="C302" s="371" t="s">
        <v>351</v>
      </c>
      <c r="D302" s="371">
        <v>0</v>
      </c>
      <c r="E302" s="371">
        <v>0</v>
      </c>
      <c r="F302" s="371" t="s">
        <v>712</v>
      </c>
      <c r="G302" s="231" t="s">
        <v>313</v>
      </c>
      <c r="H302" s="371" t="s">
        <v>722</v>
      </c>
      <c r="I302" s="371" t="s">
        <v>363</v>
      </c>
      <c r="J302" s="371" t="s">
        <v>30</v>
      </c>
      <c r="K302" s="371" t="s">
        <v>30</v>
      </c>
      <c r="L302" s="371" t="s">
        <v>30</v>
      </c>
      <c r="M302" s="371" t="s">
        <v>30</v>
      </c>
      <c r="N302" s="371" t="s">
        <v>246</v>
      </c>
      <c r="O302" s="371" t="s">
        <v>8</v>
      </c>
      <c r="P302" s="371" t="s">
        <v>9</v>
      </c>
      <c r="Q302" s="371" t="s">
        <v>30</v>
      </c>
      <c r="R302" s="371"/>
      <c r="S302" s="371"/>
      <c r="T302" s="371"/>
      <c r="U302" s="371"/>
      <c r="V302" s="371"/>
      <c r="W302" s="371"/>
      <c r="X302" s="371"/>
      <c r="Y302" s="373">
        <f t="shared" si="16"/>
        <v>401.79</v>
      </c>
      <c r="Z302" s="381">
        <v>401.79</v>
      </c>
      <c r="AA302" s="371">
        <v>105.98</v>
      </c>
      <c r="AB302" s="525">
        <f t="shared" si="17"/>
        <v>0.26376963090171485</v>
      </c>
      <c r="AC302" s="512">
        <f t="shared" si="18"/>
        <v>95.382000000000005</v>
      </c>
      <c r="AD302" s="525">
        <f t="shared" si="19"/>
        <v>0.23739266781154333</v>
      </c>
      <c r="AE302" s="371"/>
      <c r="AF302" s="371"/>
      <c r="AG302" s="371"/>
      <c r="AH302" s="371"/>
      <c r="AI302" s="371"/>
      <c r="AJ302" s="371"/>
      <c r="AK302" s="371"/>
      <c r="AL302" s="371"/>
      <c r="AM302" s="371"/>
      <c r="AN302" s="502"/>
    </row>
    <row r="303" spans="1:40" x14ac:dyDescent="0.25">
      <c r="A303" s="372"/>
      <c r="B303" s="371" t="s">
        <v>574</v>
      </c>
      <c r="C303" s="371" t="s">
        <v>351</v>
      </c>
      <c r="D303" s="371">
        <v>0</v>
      </c>
      <c r="E303" s="371">
        <v>0</v>
      </c>
      <c r="F303" s="371" t="s">
        <v>712</v>
      </c>
      <c r="G303" s="274" t="s">
        <v>314</v>
      </c>
      <c r="H303" s="371" t="s">
        <v>725</v>
      </c>
      <c r="I303" s="371" t="s">
        <v>363</v>
      </c>
      <c r="J303" s="371" t="s">
        <v>267</v>
      </c>
      <c r="K303" s="371" t="s">
        <v>1224</v>
      </c>
      <c r="L303" s="371" t="s">
        <v>30</v>
      </c>
      <c r="M303" s="371" t="s">
        <v>30</v>
      </c>
      <c r="N303" s="371" t="s">
        <v>246</v>
      </c>
      <c r="O303" s="371" t="s">
        <v>8</v>
      </c>
      <c r="P303" s="371" t="s">
        <v>9</v>
      </c>
      <c r="Q303" s="371" t="s">
        <v>30</v>
      </c>
      <c r="R303" s="371"/>
      <c r="S303" s="371"/>
      <c r="T303" s="371"/>
      <c r="U303" s="371"/>
      <c r="V303" s="371"/>
      <c r="W303" s="371"/>
      <c r="X303" s="371"/>
      <c r="Y303" s="373">
        <f t="shared" si="16"/>
        <v>401.79</v>
      </c>
      <c r="Z303" s="381">
        <v>401.79</v>
      </c>
      <c r="AA303" s="371">
        <v>105.98</v>
      </c>
      <c r="AB303" s="525">
        <f t="shared" si="17"/>
        <v>0.26376963090171485</v>
      </c>
      <c r="AC303" s="512">
        <f t="shared" si="18"/>
        <v>95.382000000000005</v>
      </c>
      <c r="AD303" s="525">
        <f t="shared" si="19"/>
        <v>0.23739266781154333</v>
      </c>
      <c r="AE303" s="371"/>
      <c r="AF303" s="371"/>
      <c r="AG303" s="371"/>
      <c r="AH303" s="371"/>
      <c r="AI303" s="371"/>
      <c r="AJ303" s="371"/>
      <c r="AK303" s="371"/>
      <c r="AL303" s="371"/>
      <c r="AM303" s="371"/>
      <c r="AN303" s="502"/>
    </row>
    <row r="304" spans="1:40" x14ac:dyDescent="0.25">
      <c r="A304" s="372"/>
      <c r="B304" s="371" t="s">
        <v>574</v>
      </c>
      <c r="C304" s="371" t="s">
        <v>351</v>
      </c>
      <c r="D304" s="371">
        <v>0</v>
      </c>
      <c r="E304" s="371">
        <v>0</v>
      </c>
      <c r="F304" s="371" t="s">
        <v>712</v>
      </c>
      <c r="G304" s="273" t="s">
        <v>315</v>
      </c>
      <c r="H304" s="371" t="s">
        <v>719</v>
      </c>
      <c r="I304" s="371" t="s">
        <v>363</v>
      </c>
      <c r="J304" s="371" t="s">
        <v>267</v>
      </c>
      <c r="K304" s="371" t="s">
        <v>311</v>
      </c>
      <c r="L304" s="371" t="s">
        <v>30</v>
      </c>
      <c r="M304" s="371" t="s">
        <v>30</v>
      </c>
      <c r="N304" s="371" t="s">
        <v>246</v>
      </c>
      <c r="O304" s="371" t="s">
        <v>8</v>
      </c>
      <c r="P304" s="371" t="s">
        <v>9</v>
      </c>
      <c r="Q304" s="371" t="s">
        <v>30</v>
      </c>
      <c r="R304" s="371"/>
      <c r="S304" s="371"/>
      <c r="T304" s="371"/>
      <c r="U304" s="371"/>
      <c r="V304" s="371"/>
      <c r="W304" s="371"/>
      <c r="X304" s="371"/>
      <c r="Y304" s="373">
        <f t="shared" si="16"/>
        <v>401.79</v>
      </c>
      <c r="Z304" s="381">
        <v>401.79</v>
      </c>
      <c r="AA304" s="371">
        <v>105.98</v>
      </c>
      <c r="AB304" s="525">
        <f t="shared" si="17"/>
        <v>0.26376963090171485</v>
      </c>
      <c r="AC304" s="512">
        <f t="shared" si="18"/>
        <v>95.382000000000005</v>
      </c>
      <c r="AD304" s="525">
        <f t="shared" si="19"/>
        <v>0.23739266781154333</v>
      </c>
      <c r="AE304" s="371"/>
      <c r="AF304" s="371"/>
      <c r="AG304" s="371"/>
      <c r="AH304" s="371"/>
      <c r="AI304" s="371"/>
      <c r="AJ304" s="371"/>
      <c r="AK304" s="371"/>
      <c r="AL304" s="371"/>
      <c r="AM304" s="371"/>
      <c r="AN304" s="502"/>
    </row>
    <row r="305" spans="1:40" x14ac:dyDescent="0.25">
      <c r="A305" s="372"/>
      <c r="B305" s="371" t="s">
        <v>574</v>
      </c>
      <c r="C305" s="371" t="s">
        <v>351</v>
      </c>
      <c r="D305" s="371">
        <v>0</v>
      </c>
      <c r="E305" s="371">
        <v>0</v>
      </c>
      <c r="F305" s="371" t="s">
        <v>712</v>
      </c>
      <c r="G305" s="230" t="s">
        <v>331</v>
      </c>
      <c r="H305" s="371" t="s">
        <v>728</v>
      </c>
      <c r="I305" s="371" t="s">
        <v>363</v>
      </c>
      <c r="J305" s="371" t="s">
        <v>269</v>
      </c>
      <c r="K305" s="371" t="s">
        <v>30</v>
      </c>
      <c r="L305" s="371" t="s">
        <v>30</v>
      </c>
      <c r="M305" s="371" t="s">
        <v>30</v>
      </c>
      <c r="N305" s="371" t="s">
        <v>246</v>
      </c>
      <c r="O305" s="371" t="s">
        <v>8</v>
      </c>
      <c r="P305" s="371" t="s">
        <v>9</v>
      </c>
      <c r="Q305" s="371" t="s">
        <v>30</v>
      </c>
      <c r="R305" s="371"/>
      <c r="S305" s="371"/>
      <c r="T305" s="371"/>
      <c r="U305" s="371"/>
      <c r="V305" s="371"/>
      <c r="W305" s="371"/>
      <c r="X305" s="371"/>
      <c r="Y305" s="373">
        <f t="shared" si="16"/>
        <v>369.65</v>
      </c>
      <c r="Z305" s="381">
        <v>369.65</v>
      </c>
      <c r="AA305" s="371">
        <v>97.5</v>
      </c>
      <c r="AB305" s="525">
        <f t="shared" si="17"/>
        <v>0.26376301907209526</v>
      </c>
      <c r="AC305" s="512">
        <f t="shared" si="18"/>
        <v>87.75</v>
      </c>
      <c r="AD305" s="525">
        <f t="shared" si="19"/>
        <v>0.23738671716488571</v>
      </c>
      <c r="AE305" s="371"/>
      <c r="AF305" s="371"/>
      <c r="AG305" s="371"/>
      <c r="AH305" s="371"/>
      <c r="AI305" s="371"/>
      <c r="AJ305" s="371"/>
      <c r="AK305" s="371"/>
      <c r="AL305" s="371"/>
      <c r="AM305" s="371"/>
      <c r="AN305" s="502"/>
    </row>
    <row r="306" spans="1:40" x14ac:dyDescent="0.25">
      <c r="A306" s="372"/>
      <c r="B306" s="371" t="s">
        <v>404</v>
      </c>
      <c r="C306" s="371" t="s">
        <v>1227</v>
      </c>
      <c r="D306" s="371">
        <v>1</v>
      </c>
      <c r="E306" s="371">
        <v>400</v>
      </c>
      <c r="F306" s="371" t="s">
        <v>1228</v>
      </c>
      <c r="G306" s="334" t="s">
        <v>224</v>
      </c>
      <c r="H306" s="371" t="s">
        <v>1231</v>
      </c>
      <c r="I306" s="371" t="s">
        <v>1232</v>
      </c>
      <c r="J306" s="371" t="s">
        <v>26</v>
      </c>
      <c r="K306" s="371" t="s">
        <v>268</v>
      </c>
      <c r="L306" s="371" t="s">
        <v>269</v>
      </c>
      <c r="M306" s="371" t="s">
        <v>30</v>
      </c>
      <c r="N306" s="371" t="s">
        <v>246</v>
      </c>
      <c r="O306" s="371" t="s">
        <v>8</v>
      </c>
      <c r="P306" s="371" t="s">
        <v>9</v>
      </c>
      <c r="Q306" s="371" t="s">
        <v>30</v>
      </c>
      <c r="R306" s="371"/>
      <c r="S306" s="371" t="s">
        <v>30</v>
      </c>
      <c r="T306" s="371">
        <v>99</v>
      </c>
      <c r="U306" s="371" t="s">
        <v>30</v>
      </c>
      <c r="V306" s="371"/>
      <c r="W306" s="371" t="s">
        <v>30</v>
      </c>
      <c r="X306" s="371"/>
      <c r="Y306" s="373">
        <f t="shared" si="16"/>
        <v>223.66</v>
      </c>
      <c r="Z306" s="381">
        <v>223.66</v>
      </c>
      <c r="AA306" s="371">
        <v>69.98</v>
      </c>
      <c r="AB306" s="525">
        <f t="shared" si="17"/>
        <v>0.31288562997406782</v>
      </c>
      <c r="AC306" s="512">
        <f t="shared" si="18"/>
        <v>62.982000000000006</v>
      </c>
      <c r="AD306" s="525">
        <f t="shared" si="19"/>
        <v>0.28159706697666104</v>
      </c>
      <c r="AE306" s="371" t="s">
        <v>30</v>
      </c>
      <c r="AF306" s="371"/>
      <c r="AG306" s="371"/>
      <c r="AH306" s="371"/>
      <c r="AI306" s="371"/>
      <c r="AJ306" s="371"/>
      <c r="AK306" s="371" t="s">
        <v>30</v>
      </c>
      <c r="AL306" s="371"/>
      <c r="AM306" s="371"/>
      <c r="AN306" s="502"/>
    </row>
    <row r="307" spans="1:40" x14ac:dyDescent="0.25">
      <c r="A307" s="372"/>
      <c r="B307" s="371" t="s">
        <v>404</v>
      </c>
      <c r="C307" s="371" t="s">
        <v>1227</v>
      </c>
      <c r="D307" s="371">
        <v>1</v>
      </c>
      <c r="E307" s="371">
        <v>400</v>
      </c>
      <c r="F307" s="371" t="s">
        <v>1228</v>
      </c>
      <c r="G307" s="335" t="s">
        <v>225</v>
      </c>
      <c r="H307" s="371" t="s">
        <v>1233</v>
      </c>
      <c r="I307" s="371" t="s">
        <v>1232</v>
      </c>
      <c r="J307" s="371" t="s">
        <v>268</v>
      </c>
      <c r="K307" s="371" t="s">
        <v>269</v>
      </c>
      <c r="L307" s="371" t="s">
        <v>30</v>
      </c>
      <c r="M307" s="371" t="s">
        <v>30</v>
      </c>
      <c r="N307" s="371" t="s">
        <v>8</v>
      </c>
      <c r="O307" s="371" t="s">
        <v>9</v>
      </c>
      <c r="P307" s="371" t="s">
        <v>30</v>
      </c>
      <c r="Q307" s="371" t="s">
        <v>30</v>
      </c>
      <c r="R307" s="371"/>
      <c r="S307" s="371" t="s">
        <v>30</v>
      </c>
      <c r="T307" s="371">
        <v>99</v>
      </c>
      <c r="U307" s="371" t="s">
        <v>30</v>
      </c>
      <c r="V307" s="371"/>
      <c r="W307" s="371" t="s">
        <v>30</v>
      </c>
      <c r="X307" s="371"/>
      <c r="Y307" s="373">
        <f t="shared" si="16"/>
        <v>205.02999999999997</v>
      </c>
      <c r="Z307" s="381">
        <v>274.33</v>
      </c>
      <c r="AA307" s="371">
        <v>84.7</v>
      </c>
      <c r="AB307" s="525">
        <f t="shared" si="17"/>
        <v>0.30875223271242669</v>
      </c>
      <c r="AC307" s="512">
        <f t="shared" si="18"/>
        <v>76.23</v>
      </c>
      <c r="AD307" s="525">
        <f t="shared" si="19"/>
        <v>0.27787700944118399</v>
      </c>
      <c r="AE307" s="371"/>
      <c r="AF307" s="371" t="s">
        <v>30</v>
      </c>
      <c r="AG307" s="371"/>
      <c r="AH307" s="371"/>
      <c r="AI307" s="371"/>
      <c r="AJ307" s="371"/>
      <c r="AK307" s="371"/>
      <c r="AL307" s="371" t="s">
        <v>30</v>
      </c>
      <c r="AM307" s="371"/>
      <c r="AN307" s="502"/>
    </row>
    <row r="308" spans="1:40" x14ac:dyDescent="0.25">
      <c r="A308" s="372"/>
      <c r="B308" s="371" t="s">
        <v>404</v>
      </c>
      <c r="C308" s="371" t="s">
        <v>1227</v>
      </c>
      <c r="D308" s="371">
        <v>1</v>
      </c>
      <c r="E308" s="371">
        <v>400</v>
      </c>
      <c r="F308" s="371" t="s">
        <v>1228</v>
      </c>
      <c r="G308" s="231" t="s">
        <v>313</v>
      </c>
      <c r="H308" s="371" t="s">
        <v>1235</v>
      </c>
      <c r="I308" s="371" t="s">
        <v>1230</v>
      </c>
      <c r="J308" s="371" t="s">
        <v>268</v>
      </c>
      <c r="K308" s="371" t="s">
        <v>269</v>
      </c>
      <c r="L308" s="371" t="s">
        <v>267</v>
      </c>
      <c r="M308" s="371" t="s">
        <v>30</v>
      </c>
      <c r="N308" s="371" t="s">
        <v>8</v>
      </c>
      <c r="O308" s="371" t="s">
        <v>9</v>
      </c>
      <c r="P308" s="371" t="s">
        <v>30</v>
      </c>
      <c r="Q308" s="371" t="s">
        <v>30</v>
      </c>
      <c r="R308" s="371"/>
      <c r="S308" s="371" t="s">
        <v>30</v>
      </c>
      <c r="T308" s="371">
        <v>99</v>
      </c>
      <c r="U308" s="371" t="s">
        <v>30</v>
      </c>
      <c r="V308" s="371"/>
      <c r="W308" s="371" t="s">
        <v>30</v>
      </c>
      <c r="X308" s="371"/>
      <c r="Y308" s="373">
        <f t="shared" si="16"/>
        <v>266.11000000000007</v>
      </c>
      <c r="Z308" s="381">
        <v>335.41</v>
      </c>
      <c r="AA308" s="371">
        <v>99.7</v>
      </c>
      <c r="AB308" s="525">
        <f t="shared" si="17"/>
        <v>0.29724814406249067</v>
      </c>
      <c r="AC308" s="512">
        <f t="shared" si="18"/>
        <v>89.73</v>
      </c>
      <c r="AD308" s="525">
        <f t="shared" si="19"/>
        <v>0.26752332965624159</v>
      </c>
      <c r="AE308" s="371"/>
      <c r="AF308" s="371"/>
      <c r="AG308" s="371"/>
      <c r="AH308" s="371" t="s">
        <v>30</v>
      </c>
      <c r="AI308" s="371"/>
      <c r="AJ308" s="371"/>
      <c r="AK308" s="371"/>
      <c r="AL308" s="371" t="s">
        <v>30</v>
      </c>
      <c r="AM308" s="371"/>
      <c r="AN308" s="502"/>
    </row>
    <row r="309" spans="1:40" x14ac:dyDescent="0.25">
      <c r="A309" s="372"/>
      <c r="B309" s="371" t="s">
        <v>404</v>
      </c>
      <c r="C309" s="371" t="s">
        <v>1227</v>
      </c>
      <c r="D309" s="371">
        <v>1</v>
      </c>
      <c r="E309" s="371">
        <v>400</v>
      </c>
      <c r="F309" s="371" t="s">
        <v>1228</v>
      </c>
      <c r="G309" s="274" t="s">
        <v>314</v>
      </c>
      <c r="H309" s="371" t="s">
        <v>1229</v>
      </c>
      <c r="I309" s="371" t="s">
        <v>1230</v>
      </c>
      <c r="J309" s="371" t="s">
        <v>267</v>
      </c>
      <c r="K309" s="371" t="s">
        <v>1224</v>
      </c>
      <c r="L309" s="371" t="s">
        <v>30</v>
      </c>
      <c r="M309" s="371" t="s">
        <v>30</v>
      </c>
      <c r="N309" s="371" t="s">
        <v>8</v>
      </c>
      <c r="O309" s="371" t="s">
        <v>9</v>
      </c>
      <c r="P309" s="371" t="s">
        <v>30</v>
      </c>
      <c r="Q309" s="371" t="s">
        <v>30</v>
      </c>
      <c r="R309" s="371"/>
      <c r="S309" s="371" t="s">
        <v>30</v>
      </c>
      <c r="T309" s="371">
        <v>99</v>
      </c>
      <c r="U309" s="371" t="s">
        <v>30</v>
      </c>
      <c r="V309" s="371"/>
      <c r="W309" s="371" t="s">
        <v>30</v>
      </c>
      <c r="X309" s="371"/>
      <c r="Y309" s="373">
        <f t="shared" si="16"/>
        <v>266.11000000000007</v>
      </c>
      <c r="Z309" s="381">
        <v>335.41</v>
      </c>
      <c r="AA309" s="371">
        <v>99.7</v>
      </c>
      <c r="AB309" s="525">
        <f t="shared" si="17"/>
        <v>0.29724814406249067</v>
      </c>
      <c r="AC309" s="512">
        <f t="shared" si="18"/>
        <v>89.73</v>
      </c>
      <c r="AD309" s="525">
        <f t="shared" si="19"/>
        <v>0.26752332965624159</v>
      </c>
      <c r="AE309" s="371"/>
      <c r="AF309" s="371"/>
      <c r="AG309" s="371"/>
      <c r="AH309" s="371" t="s">
        <v>30</v>
      </c>
      <c r="AI309" s="371"/>
      <c r="AJ309" s="371"/>
      <c r="AK309" s="371"/>
      <c r="AL309" s="371" t="s">
        <v>30</v>
      </c>
      <c r="AM309" s="371"/>
      <c r="AN309" s="502"/>
    </row>
    <row r="310" spans="1:40" x14ac:dyDescent="0.25">
      <c r="A310" s="372"/>
      <c r="B310" s="371" t="s">
        <v>404</v>
      </c>
      <c r="C310" s="371" t="s">
        <v>1227</v>
      </c>
      <c r="D310" s="371">
        <v>1</v>
      </c>
      <c r="E310" s="371">
        <v>400</v>
      </c>
      <c r="F310" s="371" t="s">
        <v>1228</v>
      </c>
      <c r="G310" s="273" t="s">
        <v>315</v>
      </c>
      <c r="H310" s="371" t="s">
        <v>1234</v>
      </c>
      <c r="I310" s="371" t="s">
        <v>1230</v>
      </c>
      <c r="J310" s="371" t="s">
        <v>267</v>
      </c>
      <c r="K310" s="371" t="s">
        <v>311</v>
      </c>
      <c r="L310" s="371" t="s">
        <v>30</v>
      </c>
      <c r="M310" s="371" t="s">
        <v>30</v>
      </c>
      <c r="N310" s="371" t="s">
        <v>8</v>
      </c>
      <c r="O310" s="371" t="s">
        <v>9</v>
      </c>
      <c r="P310" s="371" t="s">
        <v>30</v>
      </c>
      <c r="Q310" s="371" t="s">
        <v>30</v>
      </c>
      <c r="R310" s="371"/>
      <c r="S310" s="371" t="s">
        <v>30</v>
      </c>
      <c r="T310" s="371">
        <v>99</v>
      </c>
      <c r="U310" s="371" t="s">
        <v>30</v>
      </c>
      <c r="V310" s="371"/>
      <c r="W310" s="371" t="s">
        <v>30</v>
      </c>
      <c r="X310" s="371"/>
      <c r="Y310" s="373">
        <f t="shared" si="16"/>
        <v>266.11000000000007</v>
      </c>
      <c r="Z310" s="381">
        <v>335.41</v>
      </c>
      <c r="AA310" s="371">
        <v>99.7</v>
      </c>
      <c r="AB310" s="525">
        <f t="shared" si="17"/>
        <v>0.29724814406249067</v>
      </c>
      <c r="AC310" s="512">
        <f t="shared" si="18"/>
        <v>89.73</v>
      </c>
      <c r="AD310" s="525">
        <f t="shared" si="19"/>
        <v>0.26752332965624159</v>
      </c>
      <c r="AE310" s="371"/>
      <c r="AF310" s="371"/>
      <c r="AG310" s="371"/>
      <c r="AH310" s="371" t="s">
        <v>30</v>
      </c>
      <c r="AI310" s="371"/>
      <c r="AJ310" s="371"/>
      <c r="AK310" s="371"/>
      <c r="AL310" s="371" t="s">
        <v>30</v>
      </c>
      <c r="AM310" s="371"/>
      <c r="AN310" s="502"/>
    </row>
    <row r="311" spans="1:40" x14ac:dyDescent="0.25">
      <c r="A311" s="372"/>
      <c r="B311" s="371" t="s">
        <v>404</v>
      </c>
      <c r="C311" s="371" t="s">
        <v>1227</v>
      </c>
      <c r="D311" s="371">
        <v>1</v>
      </c>
      <c r="E311" s="371">
        <v>400</v>
      </c>
      <c r="F311" s="371" t="s">
        <v>1228</v>
      </c>
      <c r="G311" s="230" t="s">
        <v>331</v>
      </c>
      <c r="H311" s="371" t="s">
        <v>1236</v>
      </c>
      <c r="I311" s="371" t="s">
        <v>1230</v>
      </c>
      <c r="J311" s="371" t="s">
        <v>269</v>
      </c>
      <c r="K311" s="371" t="s">
        <v>30</v>
      </c>
      <c r="L311" s="371" t="s">
        <v>30</v>
      </c>
      <c r="M311" s="371" t="s">
        <v>30</v>
      </c>
      <c r="N311" s="371" t="s">
        <v>8</v>
      </c>
      <c r="O311" s="371" t="s">
        <v>9</v>
      </c>
      <c r="P311" s="371" t="s">
        <v>30</v>
      </c>
      <c r="Q311" s="371" t="s">
        <v>30</v>
      </c>
      <c r="R311" s="371"/>
      <c r="S311" s="371" t="s">
        <v>30</v>
      </c>
      <c r="T311" s="371">
        <v>99</v>
      </c>
      <c r="U311" s="371" t="s">
        <v>30</v>
      </c>
      <c r="V311" s="371"/>
      <c r="W311" s="371" t="s">
        <v>30</v>
      </c>
      <c r="X311" s="371"/>
      <c r="Y311" s="373">
        <f t="shared" si="16"/>
        <v>241.27</v>
      </c>
      <c r="Z311" s="381">
        <v>310.57</v>
      </c>
      <c r="AA311" s="371">
        <v>93.65</v>
      </c>
      <c r="AB311" s="525">
        <f t="shared" si="17"/>
        <v>0.3015423254016808</v>
      </c>
      <c r="AC311" s="512">
        <f t="shared" si="18"/>
        <v>84.285000000000011</v>
      </c>
      <c r="AD311" s="525">
        <f t="shared" si="19"/>
        <v>0.27138809286151272</v>
      </c>
      <c r="AE311" s="371"/>
      <c r="AF311" s="371"/>
      <c r="AG311" s="371" t="s">
        <v>30</v>
      </c>
      <c r="AH311" s="371"/>
      <c r="AI311" s="371"/>
      <c r="AJ311" s="371"/>
      <c r="AK311" s="371"/>
      <c r="AL311" s="371" t="s">
        <v>30</v>
      </c>
      <c r="AM311" s="371"/>
      <c r="AN311" s="502"/>
    </row>
    <row r="312" spans="1:40" x14ac:dyDescent="0.25">
      <c r="A312" s="372"/>
      <c r="B312" s="371" t="s">
        <v>404</v>
      </c>
      <c r="C312" s="371" t="s">
        <v>1227</v>
      </c>
      <c r="D312" s="371">
        <v>401</v>
      </c>
      <c r="E312" s="371">
        <v>600</v>
      </c>
      <c r="F312" s="371" t="s">
        <v>1237</v>
      </c>
      <c r="G312" s="334" t="s">
        <v>224</v>
      </c>
      <c r="H312" s="371" t="s">
        <v>1238</v>
      </c>
      <c r="I312" s="371" t="s">
        <v>1232</v>
      </c>
      <c r="J312" s="371" t="s">
        <v>26</v>
      </c>
      <c r="K312" s="371" t="s">
        <v>268</v>
      </c>
      <c r="L312" s="371" t="s">
        <v>269</v>
      </c>
      <c r="M312" s="371" t="s">
        <v>30</v>
      </c>
      <c r="N312" s="371" t="s">
        <v>246</v>
      </c>
      <c r="O312" s="371" t="s">
        <v>8</v>
      </c>
      <c r="P312" s="371" t="s">
        <v>9</v>
      </c>
      <c r="Q312" s="371" t="s">
        <v>30</v>
      </c>
      <c r="R312" s="371"/>
      <c r="S312" s="371" t="s">
        <v>30</v>
      </c>
      <c r="T312" s="371">
        <v>99</v>
      </c>
      <c r="U312" s="371" t="s">
        <v>30</v>
      </c>
      <c r="V312" s="371"/>
      <c r="W312" s="371" t="s">
        <v>30</v>
      </c>
      <c r="X312" s="371"/>
      <c r="Y312" s="373">
        <f t="shared" si="16"/>
        <v>264.32</v>
      </c>
      <c r="Z312" s="381">
        <v>264.32</v>
      </c>
      <c r="AA312" s="371">
        <v>78.7</v>
      </c>
      <c r="AB312" s="525">
        <f t="shared" si="17"/>
        <v>0.29774515738498791</v>
      </c>
      <c r="AC312" s="512">
        <f t="shared" si="18"/>
        <v>70.83</v>
      </c>
      <c r="AD312" s="525">
        <f t="shared" si="19"/>
        <v>0.26797064164648909</v>
      </c>
      <c r="AE312" s="371" t="s">
        <v>30</v>
      </c>
      <c r="AF312" s="371"/>
      <c r="AG312" s="371"/>
      <c r="AH312" s="371"/>
      <c r="AI312" s="371"/>
      <c r="AJ312" s="371"/>
      <c r="AK312" s="371" t="s">
        <v>30</v>
      </c>
      <c r="AL312" s="371"/>
      <c r="AM312" s="371"/>
      <c r="AN312" s="502"/>
    </row>
    <row r="313" spans="1:40" x14ac:dyDescent="0.25">
      <c r="A313" s="372"/>
      <c r="B313" s="371" t="s">
        <v>404</v>
      </c>
      <c r="C313" s="371" t="s">
        <v>1227</v>
      </c>
      <c r="D313" s="371">
        <v>401</v>
      </c>
      <c r="E313" s="371">
        <v>600</v>
      </c>
      <c r="F313" s="371" t="s">
        <v>1237</v>
      </c>
      <c r="G313" s="335" t="s">
        <v>225</v>
      </c>
      <c r="H313" s="371" t="s">
        <v>1239</v>
      </c>
      <c r="I313" s="371" t="s">
        <v>1232</v>
      </c>
      <c r="J313" s="371" t="s">
        <v>268</v>
      </c>
      <c r="K313" s="371" t="s">
        <v>269</v>
      </c>
      <c r="L313" s="371" t="s">
        <v>30</v>
      </c>
      <c r="M313" s="371" t="s">
        <v>30</v>
      </c>
      <c r="N313" s="371" t="s">
        <v>8</v>
      </c>
      <c r="O313" s="371" t="s">
        <v>9</v>
      </c>
      <c r="P313" s="371" t="s">
        <v>30</v>
      </c>
      <c r="Q313" s="371" t="s">
        <v>30</v>
      </c>
      <c r="R313" s="371"/>
      <c r="S313" s="371" t="s">
        <v>30</v>
      </c>
      <c r="T313" s="371">
        <v>99</v>
      </c>
      <c r="U313" s="371" t="s">
        <v>30</v>
      </c>
      <c r="V313" s="371"/>
      <c r="W313" s="371" t="s">
        <v>30</v>
      </c>
      <c r="X313" s="371"/>
      <c r="Y313" s="373">
        <f t="shared" si="16"/>
        <v>229.44000000000003</v>
      </c>
      <c r="Z313" s="381">
        <v>298.74</v>
      </c>
      <c r="AA313" s="371">
        <v>96.5</v>
      </c>
      <c r="AB313" s="525">
        <f t="shared" si="17"/>
        <v>0.32302336479882171</v>
      </c>
      <c r="AC313" s="512">
        <f t="shared" si="18"/>
        <v>86.850000000000009</v>
      </c>
      <c r="AD313" s="525">
        <f t="shared" si="19"/>
        <v>0.29072102831893959</v>
      </c>
      <c r="AE313" s="371"/>
      <c r="AF313" s="371" t="s">
        <v>30</v>
      </c>
      <c r="AG313" s="371"/>
      <c r="AH313" s="371"/>
      <c r="AI313" s="371"/>
      <c r="AJ313" s="371"/>
      <c r="AK313" s="371"/>
      <c r="AL313" s="371" t="s">
        <v>30</v>
      </c>
      <c r="AM313" s="371"/>
      <c r="AN313" s="502"/>
    </row>
    <row r="314" spans="1:40" x14ac:dyDescent="0.25">
      <c r="A314" s="372"/>
      <c r="B314" s="371" t="s">
        <v>404</v>
      </c>
      <c r="C314" s="371" t="s">
        <v>1227</v>
      </c>
      <c r="D314" s="371">
        <v>401</v>
      </c>
      <c r="E314" s="371">
        <v>600</v>
      </c>
      <c r="F314" s="371" t="s">
        <v>1237</v>
      </c>
      <c r="G314" s="231" t="s">
        <v>313</v>
      </c>
      <c r="H314" s="371" t="s">
        <v>1241</v>
      </c>
      <c r="I314" s="371" t="s">
        <v>1230</v>
      </c>
      <c r="J314" s="371" t="s">
        <v>268</v>
      </c>
      <c r="K314" s="371" t="s">
        <v>269</v>
      </c>
      <c r="L314" s="371" t="s">
        <v>267</v>
      </c>
      <c r="M314" s="371" t="s">
        <v>30</v>
      </c>
      <c r="N314" s="371" t="s">
        <v>8</v>
      </c>
      <c r="O314" s="371" t="s">
        <v>9</v>
      </c>
      <c r="P314" s="371" t="s">
        <v>30</v>
      </c>
      <c r="Q314" s="371" t="s">
        <v>30</v>
      </c>
      <c r="R314" s="371"/>
      <c r="S314" s="371" t="s">
        <v>30</v>
      </c>
      <c r="T314" s="371">
        <v>99</v>
      </c>
      <c r="U314" s="371" t="s">
        <v>30</v>
      </c>
      <c r="V314" s="371"/>
      <c r="W314" s="371" t="s">
        <v>30</v>
      </c>
      <c r="X314" s="371"/>
      <c r="Y314" s="373">
        <f t="shared" si="16"/>
        <v>297.87000000000006</v>
      </c>
      <c r="Z314" s="381">
        <v>367.17</v>
      </c>
      <c r="AA314" s="371">
        <v>114.29</v>
      </c>
      <c r="AB314" s="525">
        <f t="shared" si="17"/>
        <v>0.31127270746520685</v>
      </c>
      <c r="AC314" s="512">
        <f t="shared" si="18"/>
        <v>102.861</v>
      </c>
      <c r="AD314" s="525">
        <f t="shared" si="19"/>
        <v>0.28014543671868619</v>
      </c>
      <c r="AE314" s="371"/>
      <c r="AF314" s="371"/>
      <c r="AG314" s="371"/>
      <c r="AH314" s="371" t="s">
        <v>30</v>
      </c>
      <c r="AI314" s="371"/>
      <c r="AJ314" s="371"/>
      <c r="AK314" s="371"/>
      <c r="AL314" s="371" t="s">
        <v>30</v>
      </c>
      <c r="AM314" s="371"/>
      <c r="AN314" s="502"/>
    </row>
    <row r="315" spans="1:40" x14ac:dyDescent="0.25">
      <c r="A315" s="372"/>
      <c r="B315" s="371" t="s">
        <v>404</v>
      </c>
      <c r="C315" s="371" t="s">
        <v>1227</v>
      </c>
      <c r="D315" s="371">
        <v>401</v>
      </c>
      <c r="E315" s="371">
        <v>600</v>
      </c>
      <c r="F315" s="371" t="s">
        <v>1237</v>
      </c>
      <c r="G315" s="274" t="s">
        <v>314</v>
      </c>
      <c r="H315" s="371" t="s">
        <v>1242</v>
      </c>
      <c r="I315" s="371" t="s">
        <v>1230</v>
      </c>
      <c r="J315" s="371" t="s">
        <v>267</v>
      </c>
      <c r="K315" s="371" t="s">
        <v>1224</v>
      </c>
      <c r="L315" s="371" t="s">
        <v>30</v>
      </c>
      <c r="M315" s="371" t="s">
        <v>30</v>
      </c>
      <c r="N315" s="371" t="s">
        <v>8</v>
      </c>
      <c r="O315" s="371" t="s">
        <v>9</v>
      </c>
      <c r="P315" s="371" t="s">
        <v>30</v>
      </c>
      <c r="Q315" s="371" t="s">
        <v>30</v>
      </c>
      <c r="R315" s="371"/>
      <c r="S315" s="371" t="s">
        <v>30</v>
      </c>
      <c r="T315" s="371">
        <v>99</v>
      </c>
      <c r="U315" s="371" t="s">
        <v>30</v>
      </c>
      <c r="V315" s="371"/>
      <c r="W315" s="371" t="s">
        <v>30</v>
      </c>
      <c r="X315" s="371"/>
      <c r="Y315" s="373">
        <f t="shared" si="16"/>
        <v>297.87000000000006</v>
      </c>
      <c r="Z315" s="381">
        <v>367.17</v>
      </c>
      <c r="AA315" s="371">
        <v>114.29</v>
      </c>
      <c r="AB315" s="525">
        <f t="shared" si="17"/>
        <v>0.31127270746520685</v>
      </c>
      <c r="AC315" s="512">
        <f t="shared" si="18"/>
        <v>102.861</v>
      </c>
      <c r="AD315" s="525">
        <f t="shared" si="19"/>
        <v>0.28014543671868619</v>
      </c>
      <c r="AE315" s="371"/>
      <c r="AF315" s="371"/>
      <c r="AG315" s="371"/>
      <c r="AH315" s="371" t="s">
        <v>30</v>
      </c>
      <c r="AI315" s="371"/>
      <c r="AJ315" s="371"/>
      <c r="AK315" s="371"/>
      <c r="AL315" s="371" t="s">
        <v>30</v>
      </c>
      <c r="AM315" s="371"/>
      <c r="AN315" s="502"/>
    </row>
    <row r="316" spans="1:40" x14ac:dyDescent="0.25">
      <c r="A316" s="372"/>
      <c r="B316" s="371" t="s">
        <v>404</v>
      </c>
      <c r="C316" s="371" t="s">
        <v>1227</v>
      </c>
      <c r="D316" s="371">
        <v>401</v>
      </c>
      <c r="E316" s="371">
        <v>600</v>
      </c>
      <c r="F316" s="371" t="s">
        <v>1237</v>
      </c>
      <c r="G316" s="273" t="s">
        <v>315</v>
      </c>
      <c r="H316" s="371" t="s">
        <v>1240</v>
      </c>
      <c r="I316" s="371" t="s">
        <v>1230</v>
      </c>
      <c r="J316" s="371" t="s">
        <v>267</v>
      </c>
      <c r="K316" s="371" t="s">
        <v>311</v>
      </c>
      <c r="L316" s="371" t="s">
        <v>30</v>
      </c>
      <c r="M316" s="371" t="s">
        <v>30</v>
      </c>
      <c r="N316" s="371" t="s">
        <v>8</v>
      </c>
      <c r="O316" s="371" t="s">
        <v>9</v>
      </c>
      <c r="P316" s="371" t="s">
        <v>30</v>
      </c>
      <c r="Q316" s="371" t="s">
        <v>30</v>
      </c>
      <c r="R316" s="371"/>
      <c r="S316" s="371" t="s">
        <v>30</v>
      </c>
      <c r="T316" s="371">
        <v>99</v>
      </c>
      <c r="U316" s="371" t="s">
        <v>30</v>
      </c>
      <c r="V316" s="371"/>
      <c r="W316" s="371" t="s">
        <v>30</v>
      </c>
      <c r="X316" s="371"/>
      <c r="Y316" s="373">
        <f t="shared" si="16"/>
        <v>297.87000000000006</v>
      </c>
      <c r="Z316" s="381">
        <v>367.17</v>
      </c>
      <c r="AA316" s="371">
        <v>114.29</v>
      </c>
      <c r="AB316" s="525">
        <f t="shared" si="17"/>
        <v>0.31127270746520685</v>
      </c>
      <c r="AC316" s="512">
        <f t="shared" si="18"/>
        <v>102.861</v>
      </c>
      <c r="AD316" s="525">
        <f t="shared" si="19"/>
        <v>0.28014543671868619</v>
      </c>
      <c r="AE316" s="371"/>
      <c r="AF316" s="371"/>
      <c r="AG316" s="371"/>
      <c r="AH316" s="371" t="s">
        <v>30</v>
      </c>
      <c r="AI316" s="371"/>
      <c r="AJ316" s="371"/>
      <c r="AK316" s="371"/>
      <c r="AL316" s="371" t="s">
        <v>30</v>
      </c>
      <c r="AM316" s="371"/>
      <c r="AN316" s="502"/>
    </row>
    <row r="317" spans="1:40" x14ac:dyDescent="0.25">
      <c r="A317" s="372"/>
      <c r="B317" s="371" t="s">
        <v>404</v>
      </c>
      <c r="C317" s="371" t="s">
        <v>1227</v>
      </c>
      <c r="D317" s="371">
        <v>401</v>
      </c>
      <c r="E317" s="371">
        <v>600</v>
      </c>
      <c r="F317" s="371" t="s">
        <v>1237</v>
      </c>
      <c r="G317" s="230" t="s">
        <v>331</v>
      </c>
      <c r="H317" s="371" t="s">
        <v>1243</v>
      </c>
      <c r="I317" s="371" t="s">
        <v>1230</v>
      </c>
      <c r="J317" s="371" t="s">
        <v>269</v>
      </c>
      <c r="K317" s="371" t="s">
        <v>30</v>
      </c>
      <c r="L317" s="371" t="s">
        <v>30</v>
      </c>
      <c r="M317" s="371" t="s">
        <v>30</v>
      </c>
      <c r="N317" s="371" t="s">
        <v>8</v>
      </c>
      <c r="O317" s="371" t="s">
        <v>9</v>
      </c>
      <c r="P317" s="371" t="s">
        <v>30</v>
      </c>
      <c r="Q317" s="371" t="s">
        <v>30</v>
      </c>
      <c r="R317" s="371"/>
      <c r="S317" s="371" t="s">
        <v>30</v>
      </c>
      <c r="T317" s="371">
        <v>99</v>
      </c>
      <c r="U317" s="371" t="s">
        <v>30</v>
      </c>
      <c r="V317" s="371"/>
      <c r="W317" s="371" t="s">
        <v>30</v>
      </c>
      <c r="X317" s="371"/>
      <c r="Y317" s="373">
        <f t="shared" si="16"/>
        <v>270.50000000000006</v>
      </c>
      <c r="Z317" s="381">
        <v>339.8</v>
      </c>
      <c r="AA317" s="371">
        <v>107.22</v>
      </c>
      <c r="AB317" s="525">
        <f t="shared" si="17"/>
        <v>0.31553855208946435</v>
      </c>
      <c r="AC317" s="512">
        <f t="shared" si="18"/>
        <v>96.498000000000005</v>
      </c>
      <c r="AD317" s="525">
        <f t="shared" si="19"/>
        <v>0.28398469688051797</v>
      </c>
      <c r="AE317" s="371"/>
      <c r="AF317" s="371"/>
      <c r="AG317" s="371" t="s">
        <v>30</v>
      </c>
      <c r="AH317" s="371"/>
      <c r="AI317" s="371"/>
      <c r="AJ317" s="371"/>
      <c r="AK317" s="371"/>
      <c r="AL317" s="371" t="s">
        <v>30</v>
      </c>
      <c r="AM317" s="371"/>
      <c r="AN317" s="502"/>
    </row>
    <row r="318" spans="1:40" x14ac:dyDescent="0.25">
      <c r="A318" s="372"/>
      <c r="B318" s="371" t="s">
        <v>404</v>
      </c>
      <c r="C318" s="371" t="s">
        <v>1227</v>
      </c>
      <c r="D318" s="371">
        <v>601</v>
      </c>
      <c r="E318" s="371">
        <v>800</v>
      </c>
      <c r="F318" s="371" t="s">
        <v>1244</v>
      </c>
      <c r="G318" s="334" t="s">
        <v>224</v>
      </c>
      <c r="H318" s="371" t="s">
        <v>1245</v>
      </c>
      <c r="I318" s="371" t="s">
        <v>1232</v>
      </c>
      <c r="J318" s="371" t="s">
        <v>26</v>
      </c>
      <c r="K318" s="371" t="s">
        <v>268</v>
      </c>
      <c r="L318" s="371" t="s">
        <v>269</v>
      </c>
      <c r="M318" s="371" t="s">
        <v>30</v>
      </c>
      <c r="N318" s="371" t="s">
        <v>246</v>
      </c>
      <c r="O318" s="371" t="s">
        <v>8</v>
      </c>
      <c r="P318" s="371" t="s">
        <v>9</v>
      </c>
      <c r="Q318" s="371" t="s">
        <v>30</v>
      </c>
      <c r="R318" s="371"/>
      <c r="S318" s="371" t="s">
        <v>30</v>
      </c>
      <c r="T318" s="371">
        <v>99</v>
      </c>
      <c r="U318" s="371" t="s">
        <v>30</v>
      </c>
      <c r="V318" s="371"/>
      <c r="W318" s="371" t="s">
        <v>30</v>
      </c>
      <c r="X318" s="371"/>
      <c r="Y318" s="373">
        <f t="shared" si="16"/>
        <v>264.32</v>
      </c>
      <c r="Z318" s="381">
        <v>264.32</v>
      </c>
      <c r="AA318" s="371">
        <v>83.29</v>
      </c>
      <c r="AB318" s="525">
        <f t="shared" si="17"/>
        <v>0.31511047215496374</v>
      </c>
      <c r="AC318" s="512">
        <f t="shared" si="18"/>
        <v>74.961000000000013</v>
      </c>
      <c r="AD318" s="525">
        <f t="shared" si="19"/>
        <v>0.28359942493946738</v>
      </c>
      <c r="AE318" s="371" t="s">
        <v>30</v>
      </c>
      <c r="AF318" s="371"/>
      <c r="AG318" s="371"/>
      <c r="AH318" s="371"/>
      <c r="AI318" s="371"/>
      <c r="AJ318" s="371"/>
      <c r="AK318" s="371" t="s">
        <v>30</v>
      </c>
      <c r="AL318" s="371"/>
      <c r="AM318" s="371"/>
      <c r="AN318" s="502"/>
    </row>
    <row r="319" spans="1:40" x14ac:dyDescent="0.25">
      <c r="A319" s="372"/>
      <c r="B319" s="371" t="s">
        <v>404</v>
      </c>
      <c r="C319" s="371" t="s">
        <v>1227</v>
      </c>
      <c r="D319" s="371">
        <v>601</v>
      </c>
      <c r="E319" s="371">
        <v>800</v>
      </c>
      <c r="F319" s="371" t="s">
        <v>1244</v>
      </c>
      <c r="G319" s="335" t="s">
        <v>225</v>
      </c>
      <c r="H319" s="371" t="s">
        <v>1246</v>
      </c>
      <c r="I319" s="371" t="s">
        <v>1232</v>
      </c>
      <c r="J319" s="371" t="s">
        <v>268</v>
      </c>
      <c r="K319" s="371" t="s">
        <v>269</v>
      </c>
      <c r="L319" s="371" t="s">
        <v>30</v>
      </c>
      <c r="M319" s="371" t="s">
        <v>30</v>
      </c>
      <c r="N319" s="371" t="s">
        <v>8</v>
      </c>
      <c r="O319" s="371" t="s">
        <v>9</v>
      </c>
      <c r="P319" s="371" t="s">
        <v>30</v>
      </c>
      <c r="Q319" s="371" t="s">
        <v>30</v>
      </c>
      <c r="R319" s="371"/>
      <c r="S319" s="371" t="s">
        <v>30</v>
      </c>
      <c r="T319" s="371">
        <v>99</v>
      </c>
      <c r="U319" s="371" t="s">
        <v>30</v>
      </c>
      <c r="V319" s="371"/>
      <c r="W319" s="371" t="s">
        <v>30</v>
      </c>
      <c r="X319" s="371"/>
      <c r="Y319" s="373">
        <f t="shared" si="16"/>
        <v>254.85</v>
      </c>
      <c r="Z319" s="381">
        <v>324.14999999999998</v>
      </c>
      <c r="AA319" s="371">
        <v>101.62</v>
      </c>
      <c r="AB319" s="525">
        <f t="shared" si="17"/>
        <v>0.31349683788369587</v>
      </c>
      <c r="AC319" s="512">
        <f t="shared" si="18"/>
        <v>91.458000000000013</v>
      </c>
      <c r="AD319" s="525">
        <f t="shared" si="19"/>
        <v>0.28214715409532631</v>
      </c>
      <c r="AE319" s="371"/>
      <c r="AF319" s="371" t="s">
        <v>30</v>
      </c>
      <c r="AG319" s="371"/>
      <c r="AH319" s="371"/>
      <c r="AI319" s="371"/>
      <c r="AJ319" s="371"/>
      <c r="AK319" s="371"/>
      <c r="AL319" s="371" t="s">
        <v>30</v>
      </c>
      <c r="AM319" s="371"/>
      <c r="AN319" s="502"/>
    </row>
    <row r="320" spans="1:40" x14ac:dyDescent="0.25">
      <c r="A320" s="372"/>
      <c r="B320" s="371" t="s">
        <v>404</v>
      </c>
      <c r="C320" s="371" t="s">
        <v>1227</v>
      </c>
      <c r="D320" s="371">
        <v>601</v>
      </c>
      <c r="E320" s="371">
        <v>800</v>
      </c>
      <c r="F320" s="371" t="s">
        <v>1244</v>
      </c>
      <c r="G320" s="231" t="s">
        <v>313</v>
      </c>
      <c r="H320" s="371" t="s">
        <v>1248</v>
      </c>
      <c r="I320" s="371" t="s">
        <v>1230</v>
      </c>
      <c r="J320" s="371" t="s">
        <v>268</v>
      </c>
      <c r="K320" s="371" t="s">
        <v>269</v>
      </c>
      <c r="L320" s="371" t="s">
        <v>267</v>
      </c>
      <c r="M320" s="371" t="s">
        <v>30</v>
      </c>
      <c r="N320" s="371" t="s">
        <v>8</v>
      </c>
      <c r="O320" s="371" t="s">
        <v>9</v>
      </c>
      <c r="P320" s="371" t="s">
        <v>30</v>
      </c>
      <c r="Q320" s="371" t="s">
        <v>30</v>
      </c>
      <c r="R320" s="371"/>
      <c r="S320" s="371" t="s">
        <v>30</v>
      </c>
      <c r="T320" s="371">
        <v>99</v>
      </c>
      <c r="U320" s="371" t="s">
        <v>30</v>
      </c>
      <c r="V320" s="371"/>
      <c r="W320" s="371" t="s">
        <v>30</v>
      </c>
      <c r="X320" s="371"/>
      <c r="Y320" s="373">
        <f t="shared" si="16"/>
        <v>329.63000000000005</v>
      </c>
      <c r="Z320" s="381">
        <v>398.93</v>
      </c>
      <c r="AA320" s="371">
        <v>120.85</v>
      </c>
      <c r="AB320" s="525">
        <f t="shared" si="17"/>
        <v>0.30293535206677863</v>
      </c>
      <c r="AC320" s="512">
        <f t="shared" si="18"/>
        <v>108.765</v>
      </c>
      <c r="AD320" s="525">
        <f t="shared" si="19"/>
        <v>0.27264181686010075</v>
      </c>
      <c r="AE320" s="371"/>
      <c r="AF320" s="371"/>
      <c r="AG320" s="371"/>
      <c r="AH320" s="371" t="s">
        <v>30</v>
      </c>
      <c r="AI320" s="371"/>
      <c r="AJ320" s="371"/>
      <c r="AK320" s="371"/>
      <c r="AL320" s="371" t="s">
        <v>30</v>
      </c>
      <c r="AM320" s="371"/>
      <c r="AN320" s="502"/>
    </row>
    <row r="321" spans="1:40" x14ac:dyDescent="0.25">
      <c r="A321" s="372"/>
      <c r="B321" s="371" t="s">
        <v>404</v>
      </c>
      <c r="C321" s="371" t="s">
        <v>1227</v>
      </c>
      <c r="D321" s="371">
        <v>601</v>
      </c>
      <c r="E321" s="371">
        <v>800</v>
      </c>
      <c r="F321" s="371" t="s">
        <v>1244</v>
      </c>
      <c r="G321" s="274" t="s">
        <v>314</v>
      </c>
      <c r="H321" s="371" t="s">
        <v>1249</v>
      </c>
      <c r="I321" s="371" t="s">
        <v>1230</v>
      </c>
      <c r="J321" s="371" t="s">
        <v>267</v>
      </c>
      <c r="K321" s="371" t="s">
        <v>1224</v>
      </c>
      <c r="L321" s="371" t="s">
        <v>30</v>
      </c>
      <c r="M321" s="371" t="s">
        <v>30</v>
      </c>
      <c r="N321" s="371" t="s">
        <v>8</v>
      </c>
      <c r="O321" s="371" t="s">
        <v>9</v>
      </c>
      <c r="P321" s="371" t="s">
        <v>30</v>
      </c>
      <c r="Q321" s="371" t="s">
        <v>30</v>
      </c>
      <c r="R321" s="371"/>
      <c r="S321" s="371" t="s">
        <v>30</v>
      </c>
      <c r="T321" s="371">
        <v>99</v>
      </c>
      <c r="U321" s="371" t="s">
        <v>30</v>
      </c>
      <c r="V321" s="371"/>
      <c r="W321" s="371" t="s">
        <v>30</v>
      </c>
      <c r="X321" s="371"/>
      <c r="Y321" s="373">
        <f t="shared" si="16"/>
        <v>329.63000000000005</v>
      </c>
      <c r="Z321" s="381">
        <v>398.93</v>
      </c>
      <c r="AA321" s="371">
        <v>120.85</v>
      </c>
      <c r="AB321" s="525">
        <f t="shared" si="17"/>
        <v>0.30293535206677863</v>
      </c>
      <c r="AC321" s="512">
        <f t="shared" si="18"/>
        <v>108.765</v>
      </c>
      <c r="AD321" s="525">
        <f t="shared" si="19"/>
        <v>0.27264181686010075</v>
      </c>
      <c r="AE321" s="371"/>
      <c r="AF321" s="371"/>
      <c r="AG321" s="371"/>
      <c r="AH321" s="371" t="s">
        <v>30</v>
      </c>
      <c r="AI321" s="371"/>
      <c r="AJ321" s="371"/>
      <c r="AK321" s="371"/>
      <c r="AL321" s="371" t="s">
        <v>30</v>
      </c>
      <c r="AM321" s="371"/>
      <c r="AN321" s="502"/>
    </row>
    <row r="322" spans="1:40" x14ac:dyDescent="0.25">
      <c r="A322" s="372"/>
      <c r="B322" s="371" t="s">
        <v>404</v>
      </c>
      <c r="C322" s="371" t="s">
        <v>1227</v>
      </c>
      <c r="D322" s="371">
        <v>601</v>
      </c>
      <c r="E322" s="371">
        <v>800</v>
      </c>
      <c r="F322" s="371" t="s">
        <v>1244</v>
      </c>
      <c r="G322" s="273" t="s">
        <v>315</v>
      </c>
      <c r="H322" s="371" t="s">
        <v>1247</v>
      </c>
      <c r="I322" s="371" t="s">
        <v>1230</v>
      </c>
      <c r="J322" s="371" t="s">
        <v>267</v>
      </c>
      <c r="K322" s="371" t="s">
        <v>311</v>
      </c>
      <c r="L322" s="371" t="s">
        <v>30</v>
      </c>
      <c r="M322" s="371" t="s">
        <v>30</v>
      </c>
      <c r="N322" s="371" t="s">
        <v>8</v>
      </c>
      <c r="O322" s="371" t="s">
        <v>9</v>
      </c>
      <c r="P322" s="371" t="s">
        <v>30</v>
      </c>
      <c r="Q322" s="371" t="s">
        <v>30</v>
      </c>
      <c r="R322" s="371"/>
      <c r="S322" s="371" t="s">
        <v>30</v>
      </c>
      <c r="T322" s="371">
        <v>99</v>
      </c>
      <c r="U322" s="371" t="s">
        <v>30</v>
      </c>
      <c r="V322" s="371"/>
      <c r="W322" s="371" t="s">
        <v>30</v>
      </c>
      <c r="X322" s="371"/>
      <c r="Y322" s="373">
        <f t="shared" si="16"/>
        <v>329.63000000000005</v>
      </c>
      <c r="Z322" s="381">
        <v>398.93</v>
      </c>
      <c r="AA322" s="371">
        <v>120.85</v>
      </c>
      <c r="AB322" s="525">
        <f t="shared" si="17"/>
        <v>0.30293535206677863</v>
      </c>
      <c r="AC322" s="512">
        <f t="shared" si="18"/>
        <v>108.765</v>
      </c>
      <c r="AD322" s="525">
        <f t="shared" si="19"/>
        <v>0.27264181686010075</v>
      </c>
      <c r="AE322" s="371"/>
      <c r="AF322" s="371"/>
      <c r="AG322" s="371"/>
      <c r="AH322" s="371" t="s">
        <v>30</v>
      </c>
      <c r="AI322" s="371"/>
      <c r="AJ322" s="371"/>
      <c r="AK322" s="371"/>
      <c r="AL322" s="371" t="s">
        <v>30</v>
      </c>
      <c r="AM322" s="371"/>
      <c r="AN322" s="502"/>
    </row>
    <row r="323" spans="1:40" x14ac:dyDescent="0.25">
      <c r="A323" s="372"/>
      <c r="B323" s="371" t="s">
        <v>404</v>
      </c>
      <c r="C323" s="371" t="s">
        <v>1227</v>
      </c>
      <c r="D323" s="371">
        <v>601</v>
      </c>
      <c r="E323" s="371">
        <v>800</v>
      </c>
      <c r="F323" s="371" t="s">
        <v>1244</v>
      </c>
      <c r="G323" s="230" t="s">
        <v>331</v>
      </c>
      <c r="H323" s="371" t="s">
        <v>1250</v>
      </c>
      <c r="I323" s="371" t="s">
        <v>1230</v>
      </c>
      <c r="J323" s="371" t="s">
        <v>269</v>
      </c>
      <c r="K323" s="371" t="s">
        <v>30</v>
      </c>
      <c r="L323" s="371" t="s">
        <v>30</v>
      </c>
      <c r="M323" s="371" t="s">
        <v>30</v>
      </c>
      <c r="N323" s="371" t="s">
        <v>8</v>
      </c>
      <c r="O323" s="371" t="s">
        <v>9</v>
      </c>
      <c r="P323" s="371" t="s">
        <v>30</v>
      </c>
      <c r="Q323" s="371" t="s">
        <v>30</v>
      </c>
      <c r="R323" s="371"/>
      <c r="S323" s="371" t="s">
        <v>30</v>
      </c>
      <c r="T323" s="371">
        <v>99</v>
      </c>
      <c r="U323" s="371" t="s">
        <v>30</v>
      </c>
      <c r="V323" s="371"/>
      <c r="W323" s="371" t="s">
        <v>30</v>
      </c>
      <c r="X323" s="371"/>
      <c r="Y323" s="373">
        <f t="shared" si="16"/>
        <v>299.72000000000003</v>
      </c>
      <c r="Z323" s="381">
        <v>369.02</v>
      </c>
      <c r="AA323" s="371">
        <v>113.12</v>
      </c>
      <c r="AB323" s="525">
        <f t="shared" si="17"/>
        <v>0.30654165085903207</v>
      </c>
      <c r="AC323" s="512">
        <f t="shared" si="18"/>
        <v>101.80800000000001</v>
      </c>
      <c r="AD323" s="525">
        <f t="shared" si="19"/>
        <v>0.27588748577312888</v>
      </c>
      <c r="AE323" s="371"/>
      <c r="AF323" s="371"/>
      <c r="AG323" s="371" t="s">
        <v>30</v>
      </c>
      <c r="AH323" s="371"/>
      <c r="AI323" s="371"/>
      <c r="AJ323" s="371"/>
      <c r="AK323" s="371"/>
      <c r="AL323" s="371" t="s">
        <v>30</v>
      </c>
      <c r="AM323" s="371"/>
      <c r="AN323" s="502"/>
    </row>
    <row r="324" spans="1:40" x14ac:dyDescent="0.25">
      <c r="A324" s="372"/>
      <c r="B324" s="371" t="s">
        <v>404</v>
      </c>
      <c r="C324" s="371" t="s">
        <v>1227</v>
      </c>
      <c r="D324" s="371">
        <v>801</v>
      </c>
      <c r="E324" s="371">
        <v>1200</v>
      </c>
      <c r="F324" s="371" t="s">
        <v>1251</v>
      </c>
      <c r="G324" s="334" t="s">
        <v>224</v>
      </c>
      <c r="H324" s="371" t="s">
        <v>1252</v>
      </c>
      <c r="I324" s="371" t="s">
        <v>1232</v>
      </c>
      <c r="J324" s="371" t="s">
        <v>26</v>
      </c>
      <c r="K324" s="371" t="s">
        <v>268</v>
      </c>
      <c r="L324" s="371" t="s">
        <v>269</v>
      </c>
      <c r="M324" s="371" t="s">
        <v>30</v>
      </c>
      <c r="N324" s="371" t="s">
        <v>246</v>
      </c>
      <c r="O324" s="371" t="s">
        <v>8</v>
      </c>
      <c r="P324" s="371" t="s">
        <v>9</v>
      </c>
      <c r="Q324" s="371" t="s">
        <v>30</v>
      </c>
      <c r="R324" s="371"/>
      <c r="S324" s="371" t="s">
        <v>30</v>
      </c>
      <c r="T324" s="371">
        <v>99</v>
      </c>
      <c r="U324" s="371" t="s">
        <v>30</v>
      </c>
      <c r="V324" s="371"/>
      <c r="W324" s="371" t="s">
        <v>30</v>
      </c>
      <c r="X324" s="371"/>
      <c r="Y324" s="373">
        <f t="shared" si="16"/>
        <v>268.94</v>
      </c>
      <c r="Z324" s="381">
        <v>268.94</v>
      </c>
      <c r="AA324" s="371">
        <v>84.48</v>
      </c>
      <c r="AB324" s="525">
        <f t="shared" si="17"/>
        <v>0.31412210902059939</v>
      </c>
      <c r="AC324" s="512">
        <f t="shared" si="18"/>
        <v>76.032000000000011</v>
      </c>
      <c r="AD324" s="525">
        <f t="shared" si="19"/>
        <v>0.28270989811853947</v>
      </c>
      <c r="AE324" s="371" t="s">
        <v>30</v>
      </c>
      <c r="AF324" s="371"/>
      <c r="AG324" s="371"/>
      <c r="AH324" s="371"/>
      <c r="AI324" s="371"/>
      <c r="AJ324" s="371"/>
      <c r="AK324" s="371" t="s">
        <v>30</v>
      </c>
      <c r="AL324" s="371"/>
      <c r="AM324" s="371"/>
      <c r="AN324" s="502"/>
    </row>
    <row r="325" spans="1:40" x14ac:dyDescent="0.25">
      <c r="A325" s="372"/>
      <c r="B325" s="371" t="s">
        <v>404</v>
      </c>
      <c r="C325" s="371" t="s">
        <v>1227</v>
      </c>
      <c r="D325" s="371">
        <v>801</v>
      </c>
      <c r="E325" s="371">
        <v>1200</v>
      </c>
      <c r="F325" s="371" t="s">
        <v>1251</v>
      </c>
      <c r="G325" s="335" t="s">
        <v>225</v>
      </c>
      <c r="H325" s="371" t="s">
        <v>1253</v>
      </c>
      <c r="I325" s="371" t="s">
        <v>1232</v>
      </c>
      <c r="J325" s="371" t="s">
        <v>268</v>
      </c>
      <c r="K325" s="371" t="s">
        <v>269</v>
      </c>
      <c r="L325" s="371" t="s">
        <v>30</v>
      </c>
      <c r="M325" s="371" t="s">
        <v>30</v>
      </c>
      <c r="N325" s="371" t="s">
        <v>8</v>
      </c>
      <c r="O325" s="371" t="s">
        <v>9</v>
      </c>
      <c r="P325" s="371" t="s">
        <v>30</v>
      </c>
      <c r="Q325" s="371" t="s">
        <v>30</v>
      </c>
      <c r="R325" s="371"/>
      <c r="S325" s="371" t="s">
        <v>30</v>
      </c>
      <c r="T325" s="371">
        <v>99</v>
      </c>
      <c r="U325" s="371" t="s">
        <v>30</v>
      </c>
      <c r="V325" s="371"/>
      <c r="W325" s="371" t="s">
        <v>30</v>
      </c>
      <c r="X325" s="371"/>
      <c r="Y325" s="373">
        <f t="shared" si="16"/>
        <v>260.62000000000006</v>
      </c>
      <c r="Z325" s="381">
        <v>329.92</v>
      </c>
      <c r="AA325" s="371">
        <v>104.31</v>
      </c>
      <c r="AB325" s="525">
        <f t="shared" si="17"/>
        <v>0.31616755577109601</v>
      </c>
      <c r="AC325" s="512">
        <f t="shared" si="18"/>
        <v>93.879000000000005</v>
      </c>
      <c r="AD325" s="525">
        <f t="shared" si="19"/>
        <v>0.28455080019398643</v>
      </c>
      <c r="AE325" s="371"/>
      <c r="AF325" s="371" t="s">
        <v>30</v>
      </c>
      <c r="AG325" s="371"/>
      <c r="AH325" s="371"/>
      <c r="AI325" s="371"/>
      <c r="AJ325" s="371"/>
      <c r="AK325" s="371"/>
      <c r="AL325" s="371" t="s">
        <v>30</v>
      </c>
      <c r="AM325" s="371"/>
      <c r="AN325" s="502"/>
    </row>
    <row r="326" spans="1:40" x14ac:dyDescent="0.25">
      <c r="A326" s="372"/>
      <c r="B326" s="371" t="s">
        <v>404</v>
      </c>
      <c r="C326" s="371" t="s">
        <v>1227</v>
      </c>
      <c r="D326" s="371">
        <v>801</v>
      </c>
      <c r="E326" s="371">
        <v>1200</v>
      </c>
      <c r="F326" s="371" t="s">
        <v>1251</v>
      </c>
      <c r="G326" s="231" t="s">
        <v>313</v>
      </c>
      <c r="H326" s="371" t="s">
        <v>1255</v>
      </c>
      <c r="I326" s="371" t="s">
        <v>1230</v>
      </c>
      <c r="J326" s="371" t="s">
        <v>268</v>
      </c>
      <c r="K326" s="371" t="s">
        <v>269</v>
      </c>
      <c r="L326" s="371" t="s">
        <v>267</v>
      </c>
      <c r="M326" s="371" t="s">
        <v>30</v>
      </c>
      <c r="N326" s="371" t="s">
        <v>8</v>
      </c>
      <c r="O326" s="371" t="s">
        <v>9</v>
      </c>
      <c r="P326" s="371" t="s">
        <v>30</v>
      </c>
      <c r="Q326" s="371" t="s">
        <v>30</v>
      </c>
      <c r="R326" s="371"/>
      <c r="S326" s="371" t="s">
        <v>30</v>
      </c>
      <c r="T326" s="371">
        <v>99</v>
      </c>
      <c r="U326" s="371" t="s">
        <v>30</v>
      </c>
      <c r="V326" s="371"/>
      <c r="W326" s="371" t="s">
        <v>30</v>
      </c>
      <c r="X326" s="371"/>
      <c r="Y326" s="373">
        <f t="shared" ref="Y326:Y389" si="20">$Z326-IF($AE326="X",rngO_BP_cost,0)-IF($AF326="X",rngO_BL_cost,0)-IF($AG326="X",rngO_WL_cost,0)-IF($AH326="X",rngO_M_cost,0)-IF($AI326="X",rngO_MM_cost,0)-IF($AJ326="X",rngO_DM_cost,0)-IF($AK326="X",rngO_LE_cost,0)-IF($AL326="X",rngO_FE_cost,0)-IF($AM326="X",rngO_SC_cost,0)</f>
        <v>336.85</v>
      </c>
      <c r="Z326" s="381">
        <v>406.15</v>
      </c>
      <c r="AA326" s="371">
        <v>124.14</v>
      </c>
      <c r="AB326" s="525">
        <f t="shared" si="17"/>
        <v>0.30565062169149332</v>
      </c>
      <c r="AC326" s="512">
        <f t="shared" si="18"/>
        <v>111.726</v>
      </c>
      <c r="AD326" s="525">
        <f t="shared" si="19"/>
        <v>0.27508555952234398</v>
      </c>
      <c r="AE326" s="371"/>
      <c r="AF326" s="371"/>
      <c r="AG326" s="371"/>
      <c r="AH326" s="371" t="s">
        <v>30</v>
      </c>
      <c r="AI326" s="371"/>
      <c r="AJ326" s="371"/>
      <c r="AK326" s="371"/>
      <c r="AL326" s="371" t="s">
        <v>30</v>
      </c>
      <c r="AM326" s="371"/>
      <c r="AN326" s="502"/>
    </row>
    <row r="327" spans="1:40" x14ac:dyDescent="0.25">
      <c r="A327" s="372"/>
      <c r="B327" s="371" t="s">
        <v>404</v>
      </c>
      <c r="C327" s="371" t="s">
        <v>1227</v>
      </c>
      <c r="D327" s="371">
        <v>801</v>
      </c>
      <c r="E327" s="371">
        <v>1200</v>
      </c>
      <c r="F327" s="371" t="s">
        <v>1251</v>
      </c>
      <c r="G327" s="274" t="s">
        <v>314</v>
      </c>
      <c r="H327" s="371" t="s">
        <v>1256</v>
      </c>
      <c r="I327" s="371" t="s">
        <v>1230</v>
      </c>
      <c r="J327" s="371" t="s">
        <v>267</v>
      </c>
      <c r="K327" s="371" t="s">
        <v>1224</v>
      </c>
      <c r="L327" s="371" t="s">
        <v>30</v>
      </c>
      <c r="M327" s="371" t="s">
        <v>30</v>
      </c>
      <c r="N327" s="371" t="s">
        <v>8</v>
      </c>
      <c r="O327" s="371" t="s">
        <v>9</v>
      </c>
      <c r="P327" s="371" t="s">
        <v>30</v>
      </c>
      <c r="Q327" s="371" t="s">
        <v>30</v>
      </c>
      <c r="R327" s="371"/>
      <c r="S327" s="371" t="s">
        <v>30</v>
      </c>
      <c r="T327" s="371">
        <v>99</v>
      </c>
      <c r="U327" s="371" t="s">
        <v>30</v>
      </c>
      <c r="V327" s="371"/>
      <c r="W327" s="371" t="s">
        <v>30</v>
      </c>
      <c r="X327" s="371"/>
      <c r="Y327" s="373">
        <f t="shared" si="20"/>
        <v>336.85</v>
      </c>
      <c r="Z327" s="381">
        <v>406.15</v>
      </c>
      <c r="AA327" s="371">
        <v>124.14</v>
      </c>
      <c r="AB327" s="525">
        <f t="shared" ref="AB327:AB383" si="21">AA327/Z327</f>
        <v>0.30565062169149332</v>
      </c>
      <c r="AC327" s="512">
        <f t="shared" ref="AC327:AC383" si="22">AA327*0.9</f>
        <v>111.726</v>
      </c>
      <c r="AD327" s="525">
        <f t="shared" ref="AD327:AD383" si="23">AC327/Z327</f>
        <v>0.27508555952234398</v>
      </c>
      <c r="AE327" s="371"/>
      <c r="AF327" s="371"/>
      <c r="AG327" s="371"/>
      <c r="AH327" s="371" t="s">
        <v>30</v>
      </c>
      <c r="AI327" s="371"/>
      <c r="AJ327" s="371"/>
      <c r="AK327" s="371"/>
      <c r="AL327" s="371" t="s">
        <v>30</v>
      </c>
      <c r="AM327" s="371"/>
      <c r="AN327" s="502"/>
    </row>
    <row r="328" spans="1:40" x14ac:dyDescent="0.25">
      <c r="A328" s="372"/>
      <c r="B328" s="371" t="s">
        <v>404</v>
      </c>
      <c r="C328" s="371" t="s">
        <v>1227</v>
      </c>
      <c r="D328" s="371">
        <v>801</v>
      </c>
      <c r="E328" s="371">
        <v>1200</v>
      </c>
      <c r="F328" s="371" t="s">
        <v>1251</v>
      </c>
      <c r="G328" s="273" t="s">
        <v>315</v>
      </c>
      <c r="H328" s="371" t="s">
        <v>1254</v>
      </c>
      <c r="I328" s="371" t="s">
        <v>1230</v>
      </c>
      <c r="J328" s="371" t="s">
        <v>267</v>
      </c>
      <c r="K328" s="371" t="s">
        <v>311</v>
      </c>
      <c r="L328" s="371" t="s">
        <v>30</v>
      </c>
      <c r="M328" s="371" t="s">
        <v>30</v>
      </c>
      <c r="N328" s="371" t="s">
        <v>8</v>
      </c>
      <c r="O328" s="371" t="s">
        <v>9</v>
      </c>
      <c r="P328" s="371" t="s">
        <v>30</v>
      </c>
      <c r="Q328" s="371" t="s">
        <v>30</v>
      </c>
      <c r="R328" s="371"/>
      <c r="S328" s="371" t="s">
        <v>30</v>
      </c>
      <c r="T328" s="371">
        <v>99</v>
      </c>
      <c r="U328" s="371" t="s">
        <v>30</v>
      </c>
      <c r="V328" s="371"/>
      <c r="W328" s="371" t="s">
        <v>30</v>
      </c>
      <c r="X328" s="371"/>
      <c r="Y328" s="373">
        <f t="shared" si="20"/>
        <v>336.85</v>
      </c>
      <c r="Z328" s="381">
        <v>406.15</v>
      </c>
      <c r="AA328" s="371">
        <v>124.14</v>
      </c>
      <c r="AB328" s="525">
        <f t="shared" si="21"/>
        <v>0.30565062169149332</v>
      </c>
      <c r="AC328" s="512">
        <f t="shared" si="22"/>
        <v>111.726</v>
      </c>
      <c r="AD328" s="525">
        <f t="shared" si="23"/>
        <v>0.27508555952234398</v>
      </c>
      <c r="AE328" s="371"/>
      <c r="AF328" s="371"/>
      <c r="AG328" s="371"/>
      <c r="AH328" s="371" t="s">
        <v>30</v>
      </c>
      <c r="AI328" s="371"/>
      <c r="AJ328" s="371"/>
      <c r="AK328" s="371"/>
      <c r="AL328" s="371" t="s">
        <v>30</v>
      </c>
      <c r="AM328" s="371"/>
      <c r="AN328" s="502"/>
    </row>
    <row r="329" spans="1:40" x14ac:dyDescent="0.25">
      <c r="A329" s="372"/>
      <c r="B329" s="371" t="s">
        <v>404</v>
      </c>
      <c r="C329" s="371" t="s">
        <v>1227</v>
      </c>
      <c r="D329" s="371">
        <v>801</v>
      </c>
      <c r="E329" s="371">
        <v>1200</v>
      </c>
      <c r="F329" s="371" t="s">
        <v>1251</v>
      </c>
      <c r="G329" s="230" t="s">
        <v>331</v>
      </c>
      <c r="H329" s="371" t="s">
        <v>1257</v>
      </c>
      <c r="I329" s="371" t="s">
        <v>1230</v>
      </c>
      <c r="J329" s="371" t="s">
        <v>269</v>
      </c>
      <c r="K329" s="371" t="s">
        <v>30</v>
      </c>
      <c r="L329" s="371" t="s">
        <v>30</v>
      </c>
      <c r="M329" s="371" t="s">
        <v>30</v>
      </c>
      <c r="N329" s="371" t="s">
        <v>8</v>
      </c>
      <c r="O329" s="371" t="s">
        <v>9</v>
      </c>
      <c r="P329" s="371" t="s">
        <v>30</v>
      </c>
      <c r="Q329" s="371" t="s">
        <v>30</v>
      </c>
      <c r="R329" s="371"/>
      <c r="S329" s="371" t="s">
        <v>30</v>
      </c>
      <c r="T329" s="371">
        <v>99</v>
      </c>
      <c r="U329" s="371" t="s">
        <v>30</v>
      </c>
      <c r="V329" s="371"/>
      <c r="W329" s="371" t="s">
        <v>30</v>
      </c>
      <c r="X329" s="371"/>
      <c r="Y329" s="373">
        <f t="shared" si="20"/>
        <v>306.36000000000007</v>
      </c>
      <c r="Z329" s="381">
        <v>375.66</v>
      </c>
      <c r="AA329" s="371">
        <v>116.29</v>
      </c>
      <c r="AB329" s="525">
        <f t="shared" si="21"/>
        <v>0.30956183783208219</v>
      </c>
      <c r="AC329" s="512">
        <f t="shared" si="22"/>
        <v>104.661</v>
      </c>
      <c r="AD329" s="525">
        <f t="shared" si="23"/>
        <v>0.27860565404887394</v>
      </c>
      <c r="AE329" s="371"/>
      <c r="AF329" s="371"/>
      <c r="AG329" s="371" t="s">
        <v>30</v>
      </c>
      <c r="AH329" s="371"/>
      <c r="AI329" s="371"/>
      <c r="AJ329" s="371"/>
      <c r="AK329" s="371"/>
      <c r="AL329" s="371" t="s">
        <v>30</v>
      </c>
      <c r="AM329" s="371"/>
      <c r="AN329" s="502"/>
    </row>
    <row r="330" spans="1:40" x14ac:dyDescent="0.25">
      <c r="A330" s="372"/>
      <c r="B330" s="371" t="s">
        <v>404</v>
      </c>
      <c r="C330" s="371" t="s">
        <v>1258</v>
      </c>
      <c r="D330" s="371">
        <v>1</v>
      </c>
      <c r="E330" s="371">
        <v>400</v>
      </c>
      <c r="F330" s="371" t="s">
        <v>1259</v>
      </c>
      <c r="G330" s="334" t="s">
        <v>224</v>
      </c>
      <c r="H330" s="371" t="s">
        <v>1260</v>
      </c>
      <c r="I330" s="371" t="s">
        <v>1261</v>
      </c>
      <c r="J330" s="371" t="s">
        <v>26</v>
      </c>
      <c r="K330" s="371" t="s">
        <v>268</v>
      </c>
      <c r="L330" s="371" t="s">
        <v>269</v>
      </c>
      <c r="M330" s="371" t="s">
        <v>30</v>
      </c>
      <c r="N330" s="371" t="s">
        <v>246</v>
      </c>
      <c r="O330" s="371" t="s">
        <v>8</v>
      </c>
      <c r="P330" s="371" t="s">
        <v>9</v>
      </c>
      <c r="Q330" s="371" t="s">
        <v>30</v>
      </c>
      <c r="R330" s="371"/>
      <c r="S330" s="371" t="s">
        <v>30</v>
      </c>
      <c r="T330" s="371">
        <v>99</v>
      </c>
      <c r="U330" s="371" t="s">
        <v>30</v>
      </c>
      <c r="V330" s="371"/>
      <c r="W330" s="371" t="s">
        <v>30</v>
      </c>
      <c r="X330" s="371"/>
      <c r="Y330" s="373">
        <f t="shared" si="20"/>
        <v>238.44</v>
      </c>
      <c r="Z330" s="381">
        <v>238.44</v>
      </c>
      <c r="AA330" s="371">
        <v>74.150000000000006</v>
      </c>
      <c r="AB330" s="525">
        <f t="shared" si="21"/>
        <v>0.31097970139238384</v>
      </c>
      <c r="AC330" s="512">
        <f t="shared" si="22"/>
        <v>66.735000000000014</v>
      </c>
      <c r="AD330" s="525">
        <f t="shared" si="23"/>
        <v>0.27988173125314553</v>
      </c>
      <c r="AE330" s="371" t="s">
        <v>30</v>
      </c>
      <c r="AF330" s="371"/>
      <c r="AG330" s="371"/>
      <c r="AH330" s="371"/>
      <c r="AI330" s="371"/>
      <c r="AJ330" s="371"/>
      <c r="AK330" s="371" t="s">
        <v>30</v>
      </c>
      <c r="AL330" s="371"/>
      <c r="AM330" s="371"/>
      <c r="AN330" s="502"/>
    </row>
    <row r="331" spans="1:40" x14ac:dyDescent="0.25">
      <c r="A331" s="372"/>
      <c r="B331" s="371" t="s">
        <v>404</v>
      </c>
      <c r="C331" s="371" t="s">
        <v>1258</v>
      </c>
      <c r="D331" s="371">
        <v>1</v>
      </c>
      <c r="E331" s="371">
        <v>400</v>
      </c>
      <c r="F331" s="371" t="s">
        <v>1259</v>
      </c>
      <c r="G331" s="335" t="s">
        <v>225</v>
      </c>
      <c r="H331" s="371" t="s">
        <v>1262</v>
      </c>
      <c r="I331" s="371" t="s">
        <v>1261</v>
      </c>
      <c r="J331" s="371" t="s">
        <v>268</v>
      </c>
      <c r="K331" s="371" t="s">
        <v>269</v>
      </c>
      <c r="L331" s="371" t="s">
        <v>30</v>
      </c>
      <c r="M331" s="371" t="s">
        <v>30</v>
      </c>
      <c r="N331" s="371" t="s">
        <v>8</v>
      </c>
      <c r="O331" s="371" t="s">
        <v>9</v>
      </c>
      <c r="P331" s="371" t="s">
        <v>30</v>
      </c>
      <c r="Q331" s="371" t="s">
        <v>30</v>
      </c>
      <c r="R331" s="371"/>
      <c r="S331" s="371" t="s">
        <v>30</v>
      </c>
      <c r="T331" s="371">
        <v>99</v>
      </c>
      <c r="U331" s="371" t="s">
        <v>30</v>
      </c>
      <c r="V331" s="371"/>
      <c r="W331" s="371" t="s">
        <v>30</v>
      </c>
      <c r="X331" s="371"/>
      <c r="Y331" s="373">
        <f t="shared" si="20"/>
        <v>222.51000000000002</v>
      </c>
      <c r="Z331" s="381">
        <v>291.81</v>
      </c>
      <c r="AA331" s="371">
        <v>90.63</v>
      </c>
      <c r="AB331" s="525">
        <f t="shared" si="21"/>
        <v>0.31057880127480209</v>
      </c>
      <c r="AC331" s="512">
        <f t="shared" si="22"/>
        <v>81.566999999999993</v>
      </c>
      <c r="AD331" s="525">
        <f t="shared" si="23"/>
        <v>0.27952092114732185</v>
      </c>
      <c r="AE331" s="371"/>
      <c r="AF331" s="371" t="s">
        <v>30</v>
      </c>
      <c r="AG331" s="371"/>
      <c r="AH331" s="371"/>
      <c r="AI331" s="371"/>
      <c r="AJ331" s="371"/>
      <c r="AK331" s="371"/>
      <c r="AL331" s="371" t="s">
        <v>30</v>
      </c>
      <c r="AM331" s="371"/>
      <c r="AN331" s="502"/>
    </row>
    <row r="332" spans="1:40" x14ac:dyDescent="0.25">
      <c r="A332" s="372"/>
      <c r="B332" s="371" t="s">
        <v>404</v>
      </c>
      <c r="C332" s="371" t="s">
        <v>1258</v>
      </c>
      <c r="D332" s="371">
        <v>1</v>
      </c>
      <c r="E332" s="371">
        <v>400</v>
      </c>
      <c r="F332" s="371" t="s">
        <v>1259</v>
      </c>
      <c r="G332" s="231" t="s">
        <v>313</v>
      </c>
      <c r="H332" s="371" t="s">
        <v>1264</v>
      </c>
      <c r="I332" s="371" t="s">
        <v>1261</v>
      </c>
      <c r="J332" s="371" t="s">
        <v>268</v>
      </c>
      <c r="K332" s="371" t="s">
        <v>269</v>
      </c>
      <c r="L332" s="371" t="s">
        <v>267</v>
      </c>
      <c r="M332" s="371" t="s">
        <v>30</v>
      </c>
      <c r="N332" s="371" t="s">
        <v>8</v>
      </c>
      <c r="O332" s="371" t="s">
        <v>9</v>
      </c>
      <c r="P332" s="371" t="s">
        <v>30</v>
      </c>
      <c r="Q332" s="371" t="s">
        <v>30</v>
      </c>
      <c r="R332" s="371"/>
      <c r="S332" s="371" t="s">
        <v>30</v>
      </c>
      <c r="T332" s="371">
        <v>99</v>
      </c>
      <c r="U332" s="371" t="s">
        <v>30</v>
      </c>
      <c r="V332" s="371"/>
      <c r="W332" s="371" t="s">
        <v>30</v>
      </c>
      <c r="X332" s="371"/>
      <c r="Y332" s="373">
        <f t="shared" si="20"/>
        <v>289.21000000000004</v>
      </c>
      <c r="Z332" s="381">
        <v>358.51</v>
      </c>
      <c r="AA332" s="371">
        <v>107.11</v>
      </c>
      <c r="AB332" s="525">
        <f t="shared" si="21"/>
        <v>0.298764330144208</v>
      </c>
      <c r="AC332" s="512">
        <f t="shared" si="22"/>
        <v>96.399000000000001</v>
      </c>
      <c r="AD332" s="525">
        <f t="shared" si="23"/>
        <v>0.26888789712978717</v>
      </c>
      <c r="AE332" s="371"/>
      <c r="AF332" s="371"/>
      <c r="AG332" s="371"/>
      <c r="AH332" s="371" t="s">
        <v>30</v>
      </c>
      <c r="AI332" s="371"/>
      <c r="AJ332" s="371"/>
      <c r="AK332" s="371"/>
      <c r="AL332" s="371" t="s">
        <v>30</v>
      </c>
      <c r="AM332" s="371"/>
      <c r="AN332" s="502"/>
    </row>
    <row r="333" spans="1:40" x14ac:dyDescent="0.25">
      <c r="A333" s="372"/>
      <c r="B333" s="371" t="s">
        <v>404</v>
      </c>
      <c r="C333" s="371" t="s">
        <v>1258</v>
      </c>
      <c r="D333" s="371">
        <v>1</v>
      </c>
      <c r="E333" s="371">
        <v>400</v>
      </c>
      <c r="F333" s="371" t="s">
        <v>1259</v>
      </c>
      <c r="G333" s="274" t="s">
        <v>314</v>
      </c>
      <c r="H333" s="371" t="s">
        <v>1265</v>
      </c>
      <c r="I333" s="371" t="s">
        <v>1261</v>
      </c>
      <c r="J333" s="371" t="s">
        <v>267</v>
      </c>
      <c r="K333" s="371" t="s">
        <v>1224</v>
      </c>
      <c r="L333" s="371" t="s">
        <v>30</v>
      </c>
      <c r="M333" s="371" t="s">
        <v>30</v>
      </c>
      <c r="N333" s="371" t="s">
        <v>8</v>
      </c>
      <c r="O333" s="371" t="s">
        <v>9</v>
      </c>
      <c r="P333" s="371" t="s">
        <v>30</v>
      </c>
      <c r="Q333" s="371" t="s">
        <v>30</v>
      </c>
      <c r="R333" s="371"/>
      <c r="S333" s="371" t="s">
        <v>30</v>
      </c>
      <c r="T333" s="371">
        <v>99</v>
      </c>
      <c r="U333" s="371" t="s">
        <v>30</v>
      </c>
      <c r="V333" s="371"/>
      <c r="W333" s="371" t="s">
        <v>30</v>
      </c>
      <c r="X333" s="371"/>
      <c r="Y333" s="373">
        <f t="shared" si="20"/>
        <v>289.21000000000004</v>
      </c>
      <c r="Z333" s="381">
        <v>358.51</v>
      </c>
      <c r="AA333" s="371">
        <v>107.11</v>
      </c>
      <c r="AB333" s="525">
        <f t="shared" si="21"/>
        <v>0.298764330144208</v>
      </c>
      <c r="AC333" s="512">
        <f t="shared" si="22"/>
        <v>96.399000000000001</v>
      </c>
      <c r="AD333" s="525">
        <f t="shared" si="23"/>
        <v>0.26888789712978717</v>
      </c>
      <c r="AE333" s="371"/>
      <c r="AF333" s="371"/>
      <c r="AG333" s="371"/>
      <c r="AH333" s="371" t="s">
        <v>30</v>
      </c>
      <c r="AI333" s="371"/>
      <c r="AJ333" s="371"/>
      <c r="AK333" s="371"/>
      <c r="AL333" s="371" t="s">
        <v>30</v>
      </c>
      <c r="AM333" s="371"/>
      <c r="AN333" s="502"/>
    </row>
    <row r="334" spans="1:40" x14ac:dyDescent="0.25">
      <c r="A334" s="372"/>
      <c r="B334" s="371" t="s">
        <v>404</v>
      </c>
      <c r="C334" s="371" t="s">
        <v>1258</v>
      </c>
      <c r="D334" s="371">
        <v>1</v>
      </c>
      <c r="E334" s="371">
        <v>400</v>
      </c>
      <c r="F334" s="371" t="s">
        <v>1259</v>
      </c>
      <c r="G334" s="273" t="s">
        <v>315</v>
      </c>
      <c r="H334" s="371" t="s">
        <v>1263</v>
      </c>
      <c r="I334" s="371" t="s">
        <v>1261</v>
      </c>
      <c r="J334" s="371" t="s">
        <v>267</v>
      </c>
      <c r="K334" s="371" t="s">
        <v>311</v>
      </c>
      <c r="L334" s="371" t="s">
        <v>30</v>
      </c>
      <c r="M334" s="371" t="s">
        <v>30</v>
      </c>
      <c r="N334" s="371" t="s">
        <v>8</v>
      </c>
      <c r="O334" s="371" t="s">
        <v>9</v>
      </c>
      <c r="P334" s="371" t="s">
        <v>30</v>
      </c>
      <c r="Q334" s="371" t="s">
        <v>30</v>
      </c>
      <c r="R334" s="371"/>
      <c r="S334" s="371" t="s">
        <v>30</v>
      </c>
      <c r="T334" s="371">
        <v>99</v>
      </c>
      <c r="U334" s="371" t="s">
        <v>30</v>
      </c>
      <c r="V334" s="371"/>
      <c r="W334" s="371" t="s">
        <v>30</v>
      </c>
      <c r="X334" s="371"/>
      <c r="Y334" s="373">
        <f t="shared" si="20"/>
        <v>288.81000000000006</v>
      </c>
      <c r="Z334" s="381">
        <v>358.11</v>
      </c>
      <c r="AA334" s="371">
        <v>107.11</v>
      </c>
      <c r="AB334" s="525">
        <f t="shared" si="21"/>
        <v>0.29909804250090755</v>
      </c>
      <c r="AC334" s="512">
        <f t="shared" si="22"/>
        <v>96.399000000000001</v>
      </c>
      <c r="AD334" s="525">
        <f t="shared" si="23"/>
        <v>0.26918823825081678</v>
      </c>
      <c r="AE334" s="371"/>
      <c r="AF334" s="371"/>
      <c r="AG334" s="371"/>
      <c r="AH334" s="371" t="s">
        <v>30</v>
      </c>
      <c r="AI334" s="371"/>
      <c r="AJ334" s="371"/>
      <c r="AK334" s="371"/>
      <c r="AL334" s="371" t="s">
        <v>30</v>
      </c>
      <c r="AM334" s="371"/>
      <c r="AN334" s="502"/>
    </row>
    <row r="335" spans="1:40" x14ac:dyDescent="0.25">
      <c r="A335" s="372"/>
      <c r="B335" s="371" t="s">
        <v>404</v>
      </c>
      <c r="C335" s="371" t="s">
        <v>1258</v>
      </c>
      <c r="D335" s="371">
        <v>1</v>
      </c>
      <c r="E335" s="371">
        <v>400</v>
      </c>
      <c r="F335" s="371" t="s">
        <v>1259</v>
      </c>
      <c r="G335" s="230" t="s">
        <v>331</v>
      </c>
      <c r="H335" s="371" t="s">
        <v>1266</v>
      </c>
      <c r="I335" s="371" t="s">
        <v>1261</v>
      </c>
      <c r="J335" s="371" t="s">
        <v>269</v>
      </c>
      <c r="K335" s="371" t="s">
        <v>30</v>
      </c>
      <c r="L335" s="371" t="s">
        <v>30</v>
      </c>
      <c r="M335" s="371" t="s">
        <v>30</v>
      </c>
      <c r="N335" s="371" t="s">
        <v>8</v>
      </c>
      <c r="O335" s="371" t="s">
        <v>9</v>
      </c>
      <c r="P335" s="371" t="s">
        <v>30</v>
      </c>
      <c r="Q335" s="371" t="s">
        <v>30</v>
      </c>
      <c r="R335" s="371"/>
      <c r="S335" s="371" t="s">
        <v>30</v>
      </c>
      <c r="T335" s="371">
        <v>99</v>
      </c>
      <c r="U335" s="371" t="s">
        <v>30</v>
      </c>
      <c r="V335" s="371"/>
      <c r="W335" s="371" t="s">
        <v>30</v>
      </c>
      <c r="X335" s="371"/>
      <c r="Y335" s="373">
        <f t="shared" si="20"/>
        <v>262.53000000000003</v>
      </c>
      <c r="Z335" s="381">
        <v>331.83</v>
      </c>
      <c r="AA335" s="371">
        <v>100.47</v>
      </c>
      <c r="AB335" s="525">
        <f t="shared" si="21"/>
        <v>0.30277551758430521</v>
      </c>
      <c r="AC335" s="512">
        <f t="shared" si="22"/>
        <v>90.423000000000002</v>
      </c>
      <c r="AD335" s="525">
        <f t="shared" si="23"/>
        <v>0.27249796582587471</v>
      </c>
      <c r="AE335" s="371"/>
      <c r="AF335" s="371"/>
      <c r="AG335" s="371" t="s">
        <v>30</v>
      </c>
      <c r="AH335" s="371"/>
      <c r="AI335" s="371"/>
      <c r="AJ335" s="371"/>
      <c r="AK335" s="371"/>
      <c r="AL335" s="371" t="s">
        <v>30</v>
      </c>
      <c r="AM335" s="371"/>
      <c r="AN335" s="502"/>
    </row>
    <row r="336" spans="1:40" x14ac:dyDescent="0.25">
      <c r="A336" s="372"/>
      <c r="B336" s="371" t="s">
        <v>404</v>
      </c>
      <c r="C336" s="371" t="s">
        <v>1258</v>
      </c>
      <c r="D336" s="371">
        <v>401</v>
      </c>
      <c r="E336" s="371">
        <v>600</v>
      </c>
      <c r="F336" s="371" t="s">
        <v>1267</v>
      </c>
      <c r="G336" s="334" t="s">
        <v>224</v>
      </c>
      <c r="H336" s="371" t="s">
        <v>1268</v>
      </c>
      <c r="I336" s="371" t="s">
        <v>1261</v>
      </c>
      <c r="J336" s="371" t="s">
        <v>26</v>
      </c>
      <c r="K336" s="371" t="s">
        <v>268</v>
      </c>
      <c r="L336" s="371" t="s">
        <v>269</v>
      </c>
      <c r="M336" s="371" t="s">
        <v>30</v>
      </c>
      <c r="N336" s="371" t="s">
        <v>246</v>
      </c>
      <c r="O336" s="371" t="s">
        <v>8</v>
      </c>
      <c r="P336" s="371" t="s">
        <v>9</v>
      </c>
      <c r="Q336" s="371" t="s">
        <v>30</v>
      </c>
      <c r="R336" s="371"/>
      <c r="S336" s="371" t="s">
        <v>30</v>
      </c>
      <c r="T336" s="371">
        <v>99</v>
      </c>
      <c r="U336" s="371" t="s">
        <v>30</v>
      </c>
      <c r="V336" s="371"/>
      <c r="W336" s="371" t="s">
        <v>30</v>
      </c>
      <c r="X336" s="371"/>
      <c r="Y336" s="373">
        <f t="shared" si="20"/>
        <v>238.44</v>
      </c>
      <c r="Z336" s="381">
        <v>238.44</v>
      </c>
      <c r="AA336" s="371">
        <v>81.599999999999994</v>
      </c>
      <c r="AB336" s="525">
        <f t="shared" si="21"/>
        <v>0.34222445898339204</v>
      </c>
      <c r="AC336" s="512">
        <f t="shared" si="22"/>
        <v>73.44</v>
      </c>
      <c r="AD336" s="525">
        <f t="shared" si="23"/>
        <v>0.30800201308505282</v>
      </c>
      <c r="AE336" s="371" t="s">
        <v>30</v>
      </c>
      <c r="AF336" s="371"/>
      <c r="AG336" s="371"/>
      <c r="AH336" s="371"/>
      <c r="AI336" s="371"/>
      <c r="AJ336" s="371"/>
      <c r="AK336" s="371" t="s">
        <v>30</v>
      </c>
      <c r="AL336" s="371"/>
      <c r="AM336" s="371"/>
      <c r="AN336" s="502"/>
    </row>
    <row r="337" spans="1:40" x14ac:dyDescent="0.25">
      <c r="A337" s="372"/>
      <c r="B337" s="371" t="s">
        <v>404</v>
      </c>
      <c r="C337" s="371" t="s">
        <v>1258</v>
      </c>
      <c r="D337" s="371">
        <v>401</v>
      </c>
      <c r="E337" s="371">
        <v>600</v>
      </c>
      <c r="F337" s="371" t="s">
        <v>1267</v>
      </c>
      <c r="G337" s="335" t="s">
        <v>225</v>
      </c>
      <c r="H337" s="371" t="s">
        <v>1269</v>
      </c>
      <c r="I337" s="371" t="s">
        <v>1261</v>
      </c>
      <c r="J337" s="371" t="s">
        <v>268</v>
      </c>
      <c r="K337" s="371" t="s">
        <v>269</v>
      </c>
      <c r="L337" s="371" t="s">
        <v>30</v>
      </c>
      <c r="M337" s="371" t="s">
        <v>30</v>
      </c>
      <c r="N337" s="371" t="s">
        <v>8</v>
      </c>
      <c r="O337" s="371" t="s">
        <v>9</v>
      </c>
      <c r="P337" s="371" t="s">
        <v>30</v>
      </c>
      <c r="Q337" s="371" t="s">
        <v>30</v>
      </c>
      <c r="R337" s="371"/>
      <c r="S337" s="371" t="s">
        <v>30</v>
      </c>
      <c r="T337" s="371">
        <v>99</v>
      </c>
      <c r="U337" s="371" t="s">
        <v>30</v>
      </c>
      <c r="V337" s="371"/>
      <c r="W337" s="371" t="s">
        <v>30</v>
      </c>
      <c r="X337" s="371"/>
      <c r="Y337" s="373">
        <f t="shared" si="20"/>
        <v>247.92000000000004</v>
      </c>
      <c r="Z337" s="381">
        <v>317.22000000000003</v>
      </c>
      <c r="AA337" s="371">
        <v>100.36</v>
      </c>
      <c r="AB337" s="525">
        <f t="shared" si="21"/>
        <v>0.31637349473551474</v>
      </c>
      <c r="AC337" s="512">
        <f t="shared" si="22"/>
        <v>90.323999999999998</v>
      </c>
      <c r="AD337" s="525">
        <f t="shared" si="23"/>
        <v>0.28473614526196328</v>
      </c>
      <c r="AE337" s="371"/>
      <c r="AF337" s="371" t="s">
        <v>30</v>
      </c>
      <c r="AG337" s="371"/>
      <c r="AH337" s="371"/>
      <c r="AI337" s="371"/>
      <c r="AJ337" s="371"/>
      <c r="AK337" s="371"/>
      <c r="AL337" s="371" t="s">
        <v>30</v>
      </c>
      <c r="AM337" s="371"/>
      <c r="AN337" s="502"/>
    </row>
    <row r="338" spans="1:40" x14ac:dyDescent="0.25">
      <c r="A338" s="372"/>
      <c r="B338" s="371" t="s">
        <v>404</v>
      </c>
      <c r="C338" s="371" t="s">
        <v>1258</v>
      </c>
      <c r="D338" s="371">
        <v>401</v>
      </c>
      <c r="E338" s="371">
        <v>600</v>
      </c>
      <c r="F338" s="371" t="s">
        <v>1267</v>
      </c>
      <c r="G338" s="231" t="s">
        <v>313</v>
      </c>
      <c r="H338" s="371" t="s">
        <v>1271</v>
      </c>
      <c r="I338" s="371" t="s">
        <v>1261</v>
      </c>
      <c r="J338" s="371" t="s">
        <v>268</v>
      </c>
      <c r="K338" s="371" t="s">
        <v>269</v>
      </c>
      <c r="L338" s="371" t="s">
        <v>267</v>
      </c>
      <c r="M338" s="371" t="s">
        <v>30</v>
      </c>
      <c r="N338" s="371" t="s">
        <v>8</v>
      </c>
      <c r="O338" s="371" t="s">
        <v>9</v>
      </c>
      <c r="P338" s="371" t="s">
        <v>30</v>
      </c>
      <c r="Q338" s="371" t="s">
        <v>30</v>
      </c>
      <c r="R338" s="371"/>
      <c r="S338" s="371" t="s">
        <v>30</v>
      </c>
      <c r="T338" s="371">
        <v>99</v>
      </c>
      <c r="U338" s="371" t="s">
        <v>30</v>
      </c>
      <c r="V338" s="371"/>
      <c r="W338" s="371" t="s">
        <v>30</v>
      </c>
      <c r="X338" s="371"/>
      <c r="Y338" s="373">
        <f t="shared" si="20"/>
        <v>320.97000000000003</v>
      </c>
      <c r="Z338" s="381">
        <v>390.27</v>
      </c>
      <c r="AA338" s="371">
        <v>119.12</v>
      </c>
      <c r="AB338" s="525">
        <f t="shared" si="21"/>
        <v>0.30522458810567044</v>
      </c>
      <c r="AC338" s="512">
        <f t="shared" si="22"/>
        <v>107.20800000000001</v>
      </c>
      <c r="AD338" s="525">
        <f t="shared" si="23"/>
        <v>0.27470212929510346</v>
      </c>
      <c r="AE338" s="371"/>
      <c r="AF338" s="371"/>
      <c r="AG338" s="371"/>
      <c r="AH338" s="371" t="s">
        <v>30</v>
      </c>
      <c r="AI338" s="371"/>
      <c r="AJ338" s="371"/>
      <c r="AK338" s="371"/>
      <c r="AL338" s="371" t="s">
        <v>30</v>
      </c>
      <c r="AM338" s="371"/>
      <c r="AN338" s="502"/>
    </row>
    <row r="339" spans="1:40" x14ac:dyDescent="0.25">
      <c r="A339" s="372"/>
      <c r="B339" s="371" t="s">
        <v>404</v>
      </c>
      <c r="C339" s="371" t="s">
        <v>1258</v>
      </c>
      <c r="D339" s="371">
        <v>401</v>
      </c>
      <c r="E339" s="371">
        <v>600</v>
      </c>
      <c r="F339" s="371" t="s">
        <v>1267</v>
      </c>
      <c r="G339" s="274" t="s">
        <v>314</v>
      </c>
      <c r="H339" s="371" t="s">
        <v>1272</v>
      </c>
      <c r="I339" s="371" t="s">
        <v>1261</v>
      </c>
      <c r="J339" s="371" t="s">
        <v>267</v>
      </c>
      <c r="K339" s="371" t="s">
        <v>1224</v>
      </c>
      <c r="L339" s="371" t="s">
        <v>30</v>
      </c>
      <c r="M339" s="371" t="s">
        <v>30</v>
      </c>
      <c r="N339" s="371" t="s">
        <v>8</v>
      </c>
      <c r="O339" s="371" t="s">
        <v>9</v>
      </c>
      <c r="P339" s="371" t="s">
        <v>30</v>
      </c>
      <c r="Q339" s="371" t="s">
        <v>30</v>
      </c>
      <c r="R339" s="371"/>
      <c r="S339" s="371" t="s">
        <v>30</v>
      </c>
      <c r="T339" s="371">
        <v>99</v>
      </c>
      <c r="U339" s="371" t="s">
        <v>30</v>
      </c>
      <c r="V339" s="371"/>
      <c r="W339" s="371" t="s">
        <v>30</v>
      </c>
      <c r="X339" s="371"/>
      <c r="Y339" s="373">
        <f t="shared" si="20"/>
        <v>320.97000000000003</v>
      </c>
      <c r="Z339" s="381">
        <v>390.27</v>
      </c>
      <c r="AA339" s="371">
        <v>119.12</v>
      </c>
      <c r="AB339" s="525">
        <f t="shared" si="21"/>
        <v>0.30522458810567044</v>
      </c>
      <c r="AC339" s="512">
        <f t="shared" si="22"/>
        <v>107.20800000000001</v>
      </c>
      <c r="AD339" s="525">
        <f t="shared" si="23"/>
        <v>0.27470212929510346</v>
      </c>
      <c r="AE339" s="371"/>
      <c r="AF339" s="371"/>
      <c r="AG339" s="371"/>
      <c r="AH339" s="371" t="s">
        <v>30</v>
      </c>
      <c r="AI339" s="371"/>
      <c r="AJ339" s="371"/>
      <c r="AK339" s="371"/>
      <c r="AL339" s="371" t="s">
        <v>30</v>
      </c>
      <c r="AM339" s="371"/>
      <c r="AN339" s="502"/>
    </row>
    <row r="340" spans="1:40" x14ac:dyDescent="0.25">
      <c r="A340" s="372"/>
      <c r="B340" s="371" t="s">
        <v>404</v>
      </c>
      <c r="C340" s="371" t="s">
        <v>1258</v>
      </c>
      <c r="D340" s="371">
        <v>401</v>
      </c>
      <c r="E340" s="371">
        <v>600</v>
      </c>
      <c r="F340" s="371" t="s">
        <v>1267</v>
      </c>
      <c r="G340" s="273" t="s">
        <v>315</v>
      </c>
      <c r="H340" s="371" t="s">
        <v>1270</v>
      </c>
      <c r="I340" s="371" t="s">
        <v>1261</v>
      </c>
      <c r="J340" s="371" t="s">
        <v>267</v>
      </c>
      <c r="K340" s="371" t="s">
        <v>311</v>
      </c>
      <c r="L340" s="371" t="s">
        <v>30</v>
      </c>
      <c r="M340" s="371" t="s">
        <v>30</v>
      </c>
      <c r="N340" s="371" t="s">
        <v>8</v>
      </c>
      <c r="O340" s="371" t="s">
        <v>9</v>
      </c>
      <c r="P340" s="371" t="s">
        <v>30</v>
      </c>
      <c r="Q340" s="371" t="s">
        <v>30</v>
      </c>
      <c r="R340" s="371"/>
      <c r="S340" s="371" t="s">
        <v>30</v>
      </c>
      <c r="T340" s="371">
        <v>99</v>
      </c>
      <c r="U340" s="371" t="s">
        <v>30</v>
      </c>
      <c r="V340" s="371"/>
      <c r="W340" s="371" t="s">
        <v>30</v>
      </c>
      <c r="X340" s="371"/>
      <c r="Y340" s="373">
        <f t="shared" si="20"/>
        <v>288.81000000000006</v>
      </c>
      <c r="Z340" s="381">
        <v>358.11</v>
      </c>
      <c r="AA340" s="371">
        <v>119.12</v>
      </c>
      <c r="AB340" s="525">
        <f t="shared" si="21"/>
        <v>0.33263522381391192</v>
      </c>
      <c r="AC340" s="512">
        <f t="shared" si="22"/>
        <v>107.20800000000001</v>
      </c>
      <c r="AD340" s="525">
        <f t="shared" si="23"/>
        <v>0.29937170143252073</v>
      </c>
      <c r="AE340" s="371"/>
      <c r="AF340" s="371"/>
      <c r="AG340" s="371"/>
      <c r="AH340" s="371" t="s">
        <v>30</v>
      </c>
      <c r="AI340" s="371"/>
      <c r="AJ340" s="371"/>
      <c r="AK340" s="371"/>
      <c r="AL340" s="371" t="s">
        <v>30</v>
      </c>
      <c r="AM340" s="371"/>
      <c r="AN340" s="502"/>
    </row>
    <row r="341" spans="1:40" x14ac:dyDescent="0.25">
      <c r="A341" s="372"/>
      <c r="B341" s="371" t="s">
        <v>404</v>
      </c>
      <c r="C341" s="371" t="s">
        <v>1258</v>
      </c>
      <c r="D341" s="371">
        <v>401</v>
      </c>
      <c r="E341" s="371">
        <v>600</v>
      </c>
      <c r="F341" s="371" t="s">
        <v>1267</v>
      </c>
      <c r="G341" s="230" t="s">
        <v>331</v>
      </c>
      <c r="H341" s="371" t="s">
        <v>1273</v>
      </c>
      <c r="I341" s="371" t="s">
        <v>1261</v>
      </c>
      <c r="J341" s="371" t="s">
        <v>269</v>
      </c>
      <c r="K341" s="371" t="s">
        <v>30</v>
      </c>
      <c r="L341" s="371" t="s">
        <v>30</v>
      </c>
      <c r="M341" s="371" t="s">
        <v>30</v>
      </c>
      <c r="N341" s="371" t="s">
        <v>8</v>
      </c>
      <c r="O341" s="371" t="s">
        <v>9</v>
      </c>
      <c r="P341" s="371" t="s">
        <v>30</v>
      </c>
      <c r="Q341" s="371" t="s">
        <v>30</v>
      </c>
      <c r="R341" s="371"/>
      <c r="S341" s="371" t="s">
        <v>30</v>
      </c>
      <c r="T341" s="371">
        <v>99</v>
      </c>
      <c r="U341" s="371" t="s">
        <v>30</v>
      </c>
      <c r="V341" s="371"/>
      <c r="W341" s="371" t="s">
        <v>30</v>
      </c>
      <c r="X341" s="371"/>
      <c r="Y341" s="373">
        <f t="shared" si="20"/>
        <v>291.75000000000006</v>
      </c>
      <c r="Z341" s="381">
        <v>361.05</v>
      </c>
      <c r="AA341" s="371">
        <v>111.66</v>
      </c>
      <c r="AB341" s="525">
        <f t="shared" si="21"/>
        <v>0.30926464478604071</v>
      </c>
      <c r="AC341" s="512">
        <f t="shared" si="22"/>
        <v>100.494</v>
      </c>
      <c r="AD341" s="525">
        <f t="shared" si="23"/>
        <v>0.27833818030743662</v>
      </c>
      <c r="AE341" s="371"/>
      <c r="AF341" s="371"/>
      <c r="AG341" s="371" t="s">
        <v>30</v>
      </c>
      <c r="AH341" s="371"/>
      <c r="AI341" s="371"/>
      <c r="AJ341" s="371"/>
      <c r="AK341" s="371"/>
      <c r="AL341" s="371" t="s">
        <v>30</v>
      </c>
      <c r="AM341" s="371"/>
      <c r="AN341" s="502"/>
    </row>
    <row r="342" spans="1:40" x14ac:dyDescent="0.25">
      <c r="A342" s="372"/>
      <c r="B342" s="371" t="s">
        <v>404</v>
      </c>
      <c r="C342" s="371" t="s">
        <v>1258</v>
      </c>
      <c r="D342" s="371">
        <v>601</v>
      </c>
      <c r="E342" s="371">
        <v>800</v>
      </c>
      <c r="F342" s="371" t="s">
        <v>1274</v>
      </c>
      <c r="G342" s="334" t="s">
        <v>224</v>
      </c>
      <c r="H342" s="371" t="s">
        <v>1275</v>
      </c>
      <c r="I342" s="371" t="s">
        <v>1261</v>
      </c>
      <c r="J342" s="371" t="s">
        <v>26</v>
      </c>
      <c r="K342" s="371" t="s">
        <v>268</v>
      </c>
      <c r="L342" s="371" t="s">
        <v>269</v>
      </c>
      <c r="M342" s="371" t="s">
        <v>30</v>
      </c>
      <c r="N342" s="371" t="s">
        <v>246</v>
      </c>
      <c r="O342" s="371" t="s">
        <v>8</v>
      </c>
      <c r="P342" s="371" t="s">
        <v>9</v>
      </c>
      <c r="Q342" s="371" t="s">
        <v>30</v>
      </c>
      <c r="R342" s="371"/>
      <c r="S342" s="371" t="s">
        <v>30</v>
      </c>
      <c r="T342" s="371">
        <v>99</v>
      </c>
      <c r="U342" s="371" t="s">
        <v>30</v>
      </c>
      <c r="V342" s="371"/>
      <c r="W342" s="371" t="s">
        <v>30</v>
      </c>
      <c r="X342" s="371"/>
      <c r="Y342" s="373">
        <f t="shared" si="20"/>
        <v>284.64</v>
      </c>
      <c r="Z342" s="381">
        <v>284.64</v>
      </c>
      <c r="AA342" s="371">
        <v>87.12</v>
      </c>
      <c r="AB342" s="525">
        <f t="shared" si="21"/>
        <v>0.30607082630691401</v>
      </c>
      <c r="AC342" s="512">
        <f t="shared" si="22"/>
        <v>78.408000000000001</v>
      </c>
      <c r="AD342" s="525">
        <f t="shared" si="23"/>
        <v>0.27546374367622262</v>
      </c>
      <c r="AE342" s="371" t="s">
        <v>30</v>
      </c>
      <c r="AF342" s="371"/>
      <c r="AG342" s="371"/>
      <c r="AH342" s="371"/>
      <c r="AI342" s="371"/>
      <c r="AJ342" s="371"/>
      <c r="AK342" s="371" t="s">
        <v>30</v>
      </c>
      <c r="AL342" s="371"/>
      <c r="AM342" s="371"/>
      <c r="AN342" s="502"/>
    </row>
    <row r="343" spans="1:40" x14ac:dyDescent="0.25">
      <c r="A343" s="372"/>
      <c r="B343" s="371" t="s">
        <v>404</v>
      </c>
      <c r="C343" s="371" t="s">
        <v>1258</v>
      </c>
      <c r="D343" s="371">
        <v>601</v>
      </c>
      <c r="E343" s="371">
        <v>800</v>
      </c>
      <c r="F343" s="371" t="s">
        <v>1274</v>
      </c>
      <c r="G343" s="335" t="s">
        <v>225</v>
      </c>
      <c r="H343" s="371" t="s">
        <v>1276</v>
      </c>
      <c r="I343" s="371" t="s">
        <v>1261</v>
      </c>
      <c r="J343" s="371" t="s">
        <v>268</v>
      </c>
      <c r="K343" s="371" t="s">
        <v>269</v>
      </c>
      <c r="L343" s="371" t="s">
        <v>30</v>
      </c>
      <c r="M343" s="371" t="s">
        <v>30</v>
      </c>
      <c r="N343" s="371" t="s">
        <v>8</v>
      </c>
      <c r="O343" s="371" t="s">
        <v>9</v>
      </c>
      <c r="P343" s="371" t="s">
        <v>30</v>
      </c>
      <c r="Q343" s="371" t="s">
        <v>30</v>
      </c>
      <c r="R343" s="371"/>
      <c r="S343" s="371" t="s">
        <v>30</v>
      </c>
      <c r="T343" s="371">
        <v>99</v>
      </c>
      <c r="U343" s="371" t="s">
        <v>30</v>
      </c>
      <c r="V343" s="371"/>
      <c r="W343" s="371" t="s">
        <v>30</v>
      </c>
      <c r="X343" s="371"/>
      <c r="Y343" s="373">
        <f t="shared" si="20"/>
        <v>280.26000000000005</v>
      </c>
      <c r="Z343" s="381">
        <v>349.56</v>
      </c>
      <c r="AA343" s="371">
        <v>107.73</v>
      </c>
      <c r="AB343" s="525">
        <f t="shared" si="21"/>
        <v>0.30818743563336765</v>
      </c>
      <c r="AC343" s="512">
        <f t="shared" si="22"/>
        <v>96.957000000000008</v>
      </c>
      <c r="AD343" s="525">
        <f t="shared" si="23"/>
        <v>0.2773686920700309</v>
      </c>
      <c r="AE343" s="371"/>
      <c r="AF343" s="371" t="s">
        <v>30</v>
      </c>
      <c r="AG343" s="371"/>
      <c r="AH343" s="371"/>
      <c r="AI343" s="371"/>
      <c r="AJ343" s="371"/>
      <c r="AK343" s="371"/>
      <c r="AL343" s="371" t="s">
        <v>30</v>
      </c>
      <c r="AM343" s="371"/>
      <c r="AN343" s="502"/>
    </row>
    <row r="344" spans="1:40" x14ac:dyDescent="0.25">
      <c r="A344" s="372"/>
      <c r="B344" s="371" t="s">
        <v>404</v>
      </c>
      <c r="C344" s="371" t="s">
        <v>1258</v>
      </c>
      <c r="D344" s="371">
        <v>601</v>
      </c>
      <c r="E344" s="371">
        <v>800</v>
      </c>
      <c r="F344" s="371" t="s">
        <v>1274</v>
      </c>
      <c r="G344" s="231" t="s">
        <v>313</v>
      </c>
      <c r="H344" s="371" t="s">
        <v>1278</v>
      </c>
      <c r="I344" s="371" t="s">
        <v>1261</v>
      </c>
      <c r="J344" s="371" t="s">
        <v>268</v>
      </c>
      <c r="K344" s="371" t="s">
        <v>269</v>
      </c>
      <c r="L344" s="371" t="s">
        <v>267</v>
      </c>
      <c r="M344" s="371" t="s">
        <v>30</v>
      </c>
      <c r="N344" s="371" t="s">
        <v>8</v>
      </c>
      <c r="O344" s="371" t="s">
        <v>9</v>
      </c>
      <c r="P344" s="371" t="s">
        <v>30</v>
      </c>
      <c r="Q344" s="371" t="s">
        <v>30</v>
      </c>
      <c r="R344" s="371"/>
      <c r="S344" s="371" t="s">
        <v>30</v>
      </c>
      <c r="T344" s="371">
        <v>99</v>
      </c>
      <c r="U344" s="371" t="s">
        <v>30</v>
      </c>
      <c r="V344" s="371"/>
      <c r="W344" s="371" t="s">
        <v>30</v>
      </c>
      <c r="X344" s="371"/>
      <c r="Y344" s="373">
        <f t="shared" si="20"/>
        <v>361.39000000000004</v>
      </c>
      <c r="Z344" s="381">
        <v>430.69</v>
      </c>
      <c r="AA344" s="371">
        <v>128.33000000000001</v>
      </c>
      <c r="AB344" s="525">
        <f t="shared" si="21"/>
        <v>0.297963732615106</v>
      </c>
      <c r="AC344" s="512">
        <f t="shared" si="22"/>
        <v>115.49700000000001</v>
      </c>
      <c r="AD344" s="525">
        <f t="shared" si="23"/>
        <v>0.26816735935359542</v>
      </c>
      <c r="AE344" s="371"/>
      <c r="AF344" s="371"/>
      <c r="AG344" s="371"/>
      <c r="AH344" s="371" t="s">
        <v>30</v>
      </c>
      <c r="AI344" s="371"/>
      <c r="AJ344" s="371"/>
      <c r="AK344" s="371"/>
      <c r="AL344" s="371" t="s">
        <v>30</v>
      </c>
      <c r="AM344" s="371"/>
      <c r="AN344" s="502"/>
    </row>
    <row r="345" spans="1:40" x14ac:dyDescent="0.25">
      <c r="A345" s="372"/>
      <c r="B345" s="371" t="s">
        <v>404</v>
      </c>
      <c r="C345" s="371" t="s">
        <v>1258</v>
      </c>
      <c r="D345" s="371">
        <v>601</v>
      </c>
      <c r="E345" s="371">
        <v>800</v>
      </c>
      <c r="F345" s="371" t="s">
        <v>1274</v>
      </c>
      <c r="G345" s="274" t="s">
        <v>314</v>
      </c>
      <c r="H345" s="371" t="s">
        <v>1279</v>
      </c>
      <c r="I345" s="371" t="s">
        <v>1261</v>
      </c>
      <c r="J345" s="371" t="s">
        <v>267</v>
      </c>
      <c r="K345" s="371" t="s">
        <v>1224</v>
      </c>
      <c r="L345" s="371" t="s">
        <v>30</v>
      </c>
      <c r="M345" s="371" t="s">
        <v>30</v>
      </c>
      <c r="N345" s="371" t="s">
        <v>8</v>
      </c>
      <c r="O345" s="371" t="s">
        <v>9</v>
      </c>
      <c r="P345" s="371" t="s">
        <v>30</v>
      </c>
      <c r="Q345" s="371" t="s">
        <v>30</v>
      </c>
      <c r="R345" s="371"/>
      <c r="S345" s="371" t="s">
        <v>30</v>
      </c>
      <c r="T345" s="371">
        <v>99</v>
      </c>
      <c r="U345" s="371" t="s">
        <v>30</v>
      </c>
      <c r="V345" s="371"/>
      <c r="W345" s="371" t="s">
        <v>30</v>
      </c>
      <c r="X345" s="371"/>
      <c r="Y345" s="373">
        <f t="shared" si="20"/>
        <v>361.39000000000004</v>
      </c>
      <c r="Z345" s="381">
        <v>430.69</v>
      </c>
      <c r="AA345" s="371">
        <v>128.33000000000001</v>
      </c>
      <c r="AB345" s="525">
        <f t="shared" si="21"/>
        <v>0.297963732615106</v>
      </c>
      <c r="AC345" s="512">
        <f t="shared" si="22"/>
        <v>115.49700000000001</v>
      </c>
      <c r="AD345" s="525">
        <f t="shared" si="23"/>
        <v>0.26816735935359542</v>
      </c>
      <c r="AE345" s="371"/>
      <c r="AF345" s="371"/>
      <c r="AG345" s="371"/>
      <c r="AH345" s="371" t="s">
        <v>30</v>
      </c>
      <c r="AI345" s="371"/>
      <c r="AJ345" s="371"/>
      <c r="AK345" s="371"/>
      <c r="AL345" s="371" t="s">
        <v>30</v>
      </c>
      <c r="AM345" s="371"/>
      <c r="AN345" s="502"/>
    </row>
    <row r="346" spans="1:40" x14ac:dyDescent="0.25">
      <c r="A346" s="372"/>
      <c r="B346" s="371" t="s">
        <v>404</v>
      </c>
      <c r="C346" s="371" t="s">
        <v>1258</v>
      </c>
      <c r="D346" s="371">
        <v>601</v>
      </c>
      <c r="E346" s="371">
        <v>800</v>
      </c>
      <c r="F346" s="371" t="s">
        <v>1274</v>
      </c>
      <c r="G346" s="273" t="s">
        <v>315</v>
      </c>
      <c r="H346" s="371" t="s">
        <v>1277</v>
      </c>
      <c r="I346" s="371" t="s">
        <v>1261</v>
      </c>
      <c r="J346" s="371" t="s">
        <v>267</v>
      </c>
      <c r="K346" s="371" t="s">
        <v>311</v>
      </c>
      <c r="L346" s="371" t="s">
        <v>30</v>
      </c>
      <c r="M346" s="371" t="s">
        <v>30</v>
      </c>
      <c r="N346" s="371" t="s">
        <v>8</v>
      </c>
      <c r="O346" s="371" t="s">
        <v>9</v>
      </c>
      <c r="P346" s="371" t="s">
        <v>30</v>
      </c>
      <c r="Q346" s="371" t="s">
        <v>30</v>
      </c>
      <c r="R346" s="371"/>
      <c r="S346" s="371" t="s">
        <v>30</v>
      </c>
      <c r="T346" s="371">
        <v>99</v>
      </c>
      <c r="U346" s="371" t="s">
        <v>30</v>
      </c>
      <c r="V346" s="371"/>
      <c r="W346" s="371" t="s">
        <v>30</v>
      </c>
      <c r="X346" s="371"/>
      <c r="Y346" s="373">
        <f t="shared" si="20"/>
        <v>361.39000000000004</v>
      </c>
      <c r="Z346" s="381">
        <v>430.69</v>
      </c>
      <c r="AA346" s="371">
        <v>128.33000000000001</v>
      </c>
      <c r="AB346" s="525">
        <f t="shared" si="21"/>
        <v>0.297963732615106</v>
      </c>
      <c r="AC346" s="512">
        <f t="shared" si="22"/>
        <v>115.49700000000001</v>
      </c>
      <c r="AD346" s="525">
        <f t="shared" si="23"/>
        <v>0.26816735935359542</v>
      </c>
      <c r="AE346" s="371"/>
      <c r="AF346" s="371"/>
      <c r="AG346" s="371"/>
      <c r="AH346" s="371" t="s">
        <v>30</v>
      </c>
      <c r="AI346" s="371"/>
      <c r="AJ346" s="371"/>
      <c r="AK346" s="371"/>
      <c r="AL346" s="371" t="s">
        <v>30</v>
      </c>
      <c r="AM346" s="371"/>
      <c r="AN346" s="502"/>
    </row>
    <row r="347" spans="1:40" x14ac:dyDescent="0.25">
      <c r="A347" s="372"/>
      <c r="B347" s="371" t="s">
        <v>404</v>
      </c>
      <c r="C347" s="371" t="s">
        <v>1258</v>
      </c>
      <c r="D347" s="371">
        <v>601</v>
      </c>
      <c r="E347" s="371">
        <v>800</v>
      </c>
      <c r="F347" s="371" t="s">
        <v>1274</v>
      </c>
      <c r="G347" s="230" t="s">
        <v>331</v>
      </c>
      <c r="H347" s="371" t="s">
        <v>1280</v>
      </c>
      <c r="I347" s="371" t="s">
        <v>1261</v>
      </c>
      <c r="J347" s="371" t="s">
        <v>269</v>
      </c>
      <c r="K347" s="371" t="s">
        <v>30</v>
      </c>
      <c r="L347" s="371" t="s">
        <v>30</v>
      </c>
      <c r="M347" s="371" t="s">
        <v>30</v>
      </c>
      <c r="N347" s="371" t="s">
        <v>8</v>
      </c>
      <c r="O347" s="371" t="s">
        <v>9</v>
      </c>
      <c r="P347" s="371" t="s">
        <v>30</v>
      </c>
      <c r="Q347" s="371" t="s">
        <v>30</v>
      </c>
      <c r="R347" s="371"/>
      <c r="S347" s="371" t="s">
        <v>30</v>
      </c>
      <c r="T347" s="371">
        <v>99</v>
      </c>
      <c r="U347" s="371" t="s">
        <v>30</v>
      </c>
      <c r="V347" s="371"/>
      <c r="W347" s="371" t="s">
        <v>30</v>
      </c>
      <c r="X347" s="371"/>
      <c r="Y347" s="373">
        <f t="shared" si="20"/>
        <v>328.94000000000005</v>
      </c>
      <c r="Z347" s="381">
        <v>398.24</v>
      </c>
      <c r="AA347" s="371">
        <v>120.13</v>
      </c>
      <c r="AB347" s="525">
        <f t="shared" si="21"/>
        <v>0.30165226998794697</v>
      </c>
      <c r="AC347" s="512">
        <f t="shared" si="22"/>
        <v>108.117</v>
      </c>
      <c r="AD347" s="525">
        <f t="shared" si="23"/>
        <v>0.27148704298915227</v>
      </c>
      <c r="AE347" s="371"/>
      <c r="AF347" s="371"/>
      <c r="AG347" s="371" t="s">
        <v>30</v>
      </c>
      <c r="AH347" s="371"/>
      <c r="AI347" s="371"/>
      <c r="AJ347" s="371"/>
      <c r="AK347" s="371"/>
      <c r="AL347" s="371" t="s">
        <v>30</v>
      </c>
      <c r="AM347" s="371"/>
      <c r="AN347" s="502"/>
    </row>
    <row r="348" spans="1:40" x14ac:dyDescent="0.25">
      <c r="A348" s="372"/>
      <c r="B348" s="371" t="s">
        <v>404</v>
      </c>
      <c r="C348" s="371" t="s">
        <v>1258</v>
      </c>
      <c r="D348" s="371">
        <v>801</v>
      </c>
      <c r="E348" s="371">
        <v>1200</v>
      </c>
      <c r="F348" s="371" t="s">
        <v>1281</v>
      </c>
      <c r="G348" s="334" t="s">
        <v>224</v>
      </c>
      <c r="H348" s="371" t="s">
        <v>1282</v>
      </c>
      <c r="I348" s="371" t="s">
        <v>1261</v>
      </c>
      <c r="J348" s="371" t="s">
        <v>26</v>
      </c>
      <c r="K348" s="371" t="s">
        <v>268</v>
      </c>
      <c r="L348" s="371" t="s">
        <v>269</v>
      </c>
      <c r="M348" s="371" t="s">
        <v>30</v>
      </c>
      <c r="N348" s="371" t="s">
        <v>246</v>
      </c>
      <c r="O348" s="371" t="s">
        <v>8</v>
      </c>
      <c r="P348" s="371" t="s">
        <v>9</v>
      </c>
      <c r="Q348" s="371" t="s">
        <v>30</v>
      </c>
      <c r="R348" s="371"/>
      <c r="S348" s="371" t="s">
        <v>30</v>
      </c>
      <c r="T348" s="371">
        <v>99</v>
      </c>
      <c r="U348" s="371" t="s">
        <v>30</v>
      </c>
      <c r="V348" s="371"/>
      <c r="W348" s="371" t="s">
        <v>30</v>
      </c>
      <c r="X348" s="371"/>
      <c r="Y348" s="373">
        <f t="shared" si="20"/>
        <v>294.81</v>
      </c>
      <c r="Z348" s="381">
        <v>294.81</v>
      </c>
      <c r="AA348" s="371">
        <v>88.78</v>
      </c>
      <c r="AB348" s="525">
        <f t="shared" si="21"/>
        <v>0.30114310912112885</v>
      </c>
      <c r="AC348" s="512">
        <f t="shared" si="22"/>
        <v>79.902000000000001</v>
      </c>
      <c r="AD348" s="525">
        <f t="shared" si="23"/>
        <v>0.27102879820901599</v>
      </c>
      <c r="AE348" s="371" t="s">
        <v>30</v>
      </c>
      <c r="AF348" s="371"/>
      <c r="AG348" s="371"/>
      <c r="AH348" s="371"/>
      <c r="AI348" s="371"/>
      <c r="AJ348" s="371"/>
      <c r="AK348" s="371" t="s">
        <v>30</v>
      </c>
      <c r="AL348" s="371"/>
      <c r="AM348" s="371"/>
      <c r="AN348" s="502"/>
    </row>
    <row r="349" spans="1:40" x14ac:dyDescent="0.25">
      <c r="A349" s="372"/>
      <c r="B349" s="371" t="s">
        <v>404</v>
      </c>
      <c r="C349" s="371" t="s">
        <v>1258</v>
      </c>
      <c r="D349" s="371">
        <v>801</v>
      </c>
      <c r="E349" s="371">
        <v>1200</v>
      </c>
      <c r="F349" s="371" t="s">
        <v>1281</v>
      </c>
      <c r="G349" s="335" t="s">
        <v>225</v>
      </c>
      <c r="H349" s="371" t="s">
        <v>1283</v>
      </c>
      <c r="I349" s="371" t="s">
        <v>1261</v>
      </c>
      <c r="J349" s="371" t="s">
        <v>268</v>
      </c>
      <c r="K349" s="371" t="s">
        <v>269</v>
      </c>
      <c r="L349" s="371" t="s">
        <v>30</v>
      </c>
      <c r="M349" s="371" t="s">
        <v>30</v>
      </c>
      <c r="N349" s="371" t="s">
        <v>8</v>
      </c>
      <c r="O349" s="371" t="s">
        <v>9</v>
      </c>
      <c r="P349" s="371" t="s">
        <v>30</v>
      </c>
      <c r="Q349" s="371" t="s">
        <v>30</v>
      </c>
      <c r="R349" s="371"/>
      <c r="S349" s="371" t="s">
        <v>30</v>
      </c>
      <c r="T349" s="371">
        <v>99</v>
      </c>
      <c r="U349" s="371" t="s">
        <v>30</v>
      </c>
      <c r="V349" s="371"/>
      <c r="W349" s="371" t="s">
        <v>30</v>
      </c>
      <c r="X349" s="371"/>
      <c r="Y349" s="373">
        <f t="shared" si="20"/>
        <v>292.96000000000004</v>
      </c>
      <c r="Z349" s="381">
        <v>362.26</v>
      </c>
      <c r="AA349" s="371">
        <v>110.04</v>
      </c>
      <c r="AB349" s="525">
        <f t="shared" si="21"/>
        <v>0.30375973058024625</v>
      </c>
      <c r="AC349" s="512">
        <f t="shared" si="22"/>
        <v>99.036000000000001</v>
      </c>
      <c r="AD349" s="525">
        <f t="shared" si="23"/>
        <v>0.2733837575222216</v>
      </c>
      <c r="AE349" s="371"/>
      <c r="AF349" s="371" t="s">
        <v>30</v>
      </c>
      <c r="AG349" s="371"/>
      <c r="AH349" s="371"/>
      <c r="AI349" s="371"/>
      <c r="AJ349" s="371"/>
      <c r="AK349" s="371"/>
      <c r="AL349" s="371" t="s">
        <v>30</v>
      </c>
      <c r="AM349" s="371"/>
      <c r="AN349" s="502"/>
    </row>
    <row r="350" spans="1:40" x14ac:dyDescent="0.25">
      <c r="A350" s="372"/>
      <c r="B350" s="371" t="s">
        <v>404</v>
      </c>
      <c r="C350" s="371" t="s">
        <v>1258</v>
      </c>
      <c r="D350" s="371">
        <v>801</v>
      </c>
      <c r="E350" s="371">
        <v>1200</v>
      </c>
      <c r="F350" s="371" t="s">
        <v>1281</v>
      </c>
      <c r="G350" s="231" t="s">
        <v>313</v>
      </c>
      <c r="H350" s="371" t="s">
        <v>1285</v>
      </c>
      <c r="I350" s="371" t="s">
        <v>1261</v>
      </c>
      <c r="J350" s="371" t="s">
        <v>268</v>
      </c>
      <c r="K350" s="371" t="s">
        <v>269</v>
      </c>
      <c r="L350" s="371" t="s">
        <v>267</v>
      </c>
      <c r="M350" s="371" t="s">
        <v>30</v>
      </c>
      <c r="N350" s="371" t="s">
        <v>8</v>
      </c>
      <c r="O350" s="371" t="s">
        <v>9</v>
      </c>
      <c r="P350" s="371" t="s">
        <v>30</v>
      </c>
      <c r="Q350" s="371" t="s">
        <v>30</v>
      </c>
      <c r="R350" s="371"/>
      <c r="S350" s="371" t="s">
        <v>30</v>
      </c>
      <c r="T350" s="371">
        <v>99</v>
      </c>
      <c r="U350" s="371" t="s">
        <v>30</v>
      </c>
      <c r="V350" s="371"/>
      <c r="W350" s="371" t="s">
        <v>30</v>
      </c>
      <c r="X350" s="371"/>
      <c r="Y350" s="373">
        <f t="shared" si="20"/>
        <v>377.28000000000003</v>
      </c>
      <c r="Z350" s="381">
        <v>446.58</v>
      </c>
      <c r="AA350" s="371">
        <v>131.29</v>
      </c>
      <c r="AB350" s="525">
        <f t="shared" si="21"/>
        <v>0.29398987863316761</v>
      </c>
      <c r="AC350" s="512">
        <f t="shared" si="22"/>
        <v>118.161</v>
      </c>
      <c r="AD350" s="525">
        <f t="shared" si="23"/>
        <v>0.26459089076985087</v>
      </c>
      <c r="AE350" s="371"/>
      <c r="AF350" s="371"/>
      <c r="AG350" s="371"/>
      <c r="AH350" s="371" t="s">
        <v>30</v>
      </c>
      <c r="AI350" s="371"/>
      <c r="AJ350" s="371"/>
      <c r="AK350" s="371"/>
      <c r="AL350" s="371" t="s">
        <v>30</v>
      </c>
      <c r="AM350" s="371"/>
      <c r="AN350" s="502"/>
    </row>
    <row r="351" spans="1:40" x14ac:dyDescent="0.25">
      <c r="A351" s="372"/>
      <c r="B351" s="371" t="s">
        <v>404</v>
      </c>
      <c r="C351" s="371" t="s">
        <v>1258</v>
      </c>
      <c r="D351" s="371">
        <v>801</v>
      </c>
      <c r="E351" s="371">
        <v>1200</v>
      </c>
      <c r="F351" s="371" t="s">
        <v>1281</v>
      </c>
      <c r="G351" s="274" t="s">
        <v>314</v>
      </c>
      <c r="H351" s="371" t="s">
        <v>1286</v>
      </c>
      <c r="I351" s="371" t="s">
        <v>1261</v>
      </c>
      <c r="J351" s="371" t="s">
        <v>267</v>
      </c>
      <c r="K351" s="371" t="s">
        <v>1224</v>
      </c>
      <c r="L351" s="371" t="s">
        <v>30</v>
      </c>
      <c r="M351" s="371" t="s">
        <v>30</v>
      </c>
      <c r="N351" s="371" t="s">
        <v>8</v>
      </c>
      <c r="O351" s="371" t="s">
        <v>9</v>
      </c>
      <c r="P351" s="371" t="s">
        <v>30</v>
      </c>
      <c r="Q351" s="371" t="s">
        <v>30</v>
      </c>
      <c r="R351" s="371"/>
      <c r="S351" s="371" t="s">
        <v>30</v>
      </c>
      <c r="T351" s="371">
        <v>99</v>
      </c>
      <c r="U351" s="371" t="s">
        <v>30</v>
      </c>
      <c r="V351" s="371"/>
      <c r="W351" s="371" t="s">
        <v>30</v>
      </c>
      <c r="X351" s="371"/>
      <c r="Y351" s="373">
        <f t="shared" si="20"/>
        <v>377.28000000000003</v>
      </c>
      <c r="Z351" s="381">
        <v>446.58</v>
      </c>
      <c r="AA351" s="371">
        <v>131.29</v>
      </c>
      <c r="AB351" s="525">
        <f t="shared" si="21"/>
        <v>0.29398987863316761</v>
      </c>
      <c r="AC351" s="512">
        <f t="shared" si="22"/>
        <v>118.161</v>
      </c>
      <c r="AD351" s="525">
        <f t="shared" si="23"/>
        <v>0.26459089076985087</v>
      </c>
      <c r="AE351" s="371"/>
      <c r="AF351" s="371"/>
      <c r="AG351" s="371"/>
      <c r="AH351" s="371" t="s">
        <v>30</v>
      </c>
      <c r="AI351" s="371"/>
      <c r="AJ351" s="371"/>
      <c r="AK351" s="371"/>
      <c r="AL351" s="371" t="s">
        <v>30</v>
      </c>
      <c r="AM351" s="371"/>
      <c r="AN351" s="502"/>
    </row>
    <row r="352" spans="1:40" x14ac:dyDescent="0.25">
      <c r="A352" s="372"/>
      <c r="B352" s="371" t="s">
        <v>404</v>
      </c>
      <c r="C352" s="371" t="s">
        <v>1258</v>
      </c>
      <c r="D352" s="371">
        <v>801</v>
      </c>
      <c r="E352" s="371">
        <v>1200</v>
      </c>
      <c r="F352" s="371" t="s">
        <v>1281</v>
      </c>
      <c r="G352" s="273" t="s">
        <v>315</v>
      </c>
      <c r="H352" s="371" t="s">
        <v>1284</v>
      </c>
      <c r="I352" s="371" t="s">
        <v>1261</v>
      </c>
      <c r="J352" s="371" t="s">
        <v>267</v>
      </c>
      <c r="K352" s="371" t="s">
        <v>311</v>
      </c>
      <c r="L352" s="371" t="s">
        <v>30</v>
      </c>
      <c r="M352" s="371" t="s">
        <v>30</v>
      </c>
      <c r="N352" s="371" t="s">
        <v>8</v>
      </c>
      <c r="O352" s="371" t="s">
        <v>9</v>
      </c>
      <c r="P352" s="371" t="s">
        <v>30</v>
      </c>
      <c r="Q352" s="371" t="s">
        <v>30</v>
      </c>
      <c r="R352" s="371"/>
      <c r="S352" s="371" t="s">
        <v>30</v>
      </c>
      <c r="T352" s="371">
        <v>99</v>
      </c>
      <c r="U352" s="371" t="s">
        <v>30</v>
      </c>
      <c r="V352" s="371"/>
      <c r="W352" s="371" t="s">
        <v>30</v>
      </c>
      <c r="X352" s="371"/>
      <c r="Y352" s="373">
        <f t="shared" si="20"/>
        <v>377.28000000000003</v>
      </c>
      <c r="Z352" s="381">
        <v>446.58</v>
      </c>
      <c r="AA352" s="371">
        <v>131.29</v>
      </c>
      <c r="AB352" s="525">
        <f t="shared" si="21"/>
        <v>0.29398987863316761</v>
      </c>
      <c r="AC352" s="512">
        <f t="shared" si="22"/>
        <v>118.161</v>
      </c>
      <c r="AD352" s="525">
        <f t="shared" si="23"/>
        <v>0.26459089076985087</v>
      </c>
      <c r="AE352" s="371"/>
      <c r="AF352" s="371"/>
      <c r="AG352" s="371"/>
      <c r="AH352" s="371" t="s">
        <v>30</v>
      </c>
      <c r="AI352" s="371"/>
      <c r="AJ352" s="371"/>
      <c r="AK352" s="371"/>
      <c r="AL352" s="371" t="s">
        <v>30</v>
      </c>
      <c r="AM352" s="371"/>
      <c r="AN352" s="502"/>
    </row>
    <row r="353" spans="1:40" x14ac:dyDescent="0.25">
      <c r="A353" s="372"/>
      <c r="B353" s="371" t="s">
        <v>404</v>
      </c>
      <c r="C353" s="371" t="s">
        <v>1258</v>
      </c>
      <c r="D353" s="371">
        <v>801</v>
      </c>
      <c r="E353" s="371">
        <v>1200</v>
      </c>
      <c r="F353" s="371" t="s">
        <v>1281</v>
      </c>
      <c r="G353" s="230" t="s">
        <v>331</v>
      </c>
      <c r="H353" s="371" t="s">
        <v>1287</v>
      </c>
      <c r="I353" s="371" t="s">
        <v>1261</v>
      </c>
      <c r="J353" s="371" t="s">
        <v>269</v>
      </c>
      <c r="K353" s="371" t="s">
        <v>30</v>
      </c>
      <c r="L353" s="371" t="s">
        <v>30</v>
      </c>
      <c r="M353" s="371" t="s">
        <v>30</v>
      </c>
      <c r="N353" s="371" t="s">
        <v>8</v>
      </c>
      <c r="O353" s="371" t="s">
        <v>9</v>
      </c>
      <c r="P353" s="371" t="s">
        <v>30</v>
      </c>
      <c r="Q353" s="371" t="s">
        <v>30</v>
      </c>
      <c r="R353" s="371"/>
      <c r="S353" s="371" t="s">
        <v>30</v>
      </c>
      <c r="T353" s="371">
        <v>99</v>
      </c>
      <c r="U353" s="371" t="s">
        <v>30</v>
      </c>
      <c r="V353" s="371"/>
      <c r="W353" s="371" t="s">
        <v>30</v>
      </c>
      <c r="X353" s="371"/>
      <c r="Y353" s="373">
        <f t="shared" si="20"/>
        <v>343.55000000000007</v>
      </c>
      <c r="Z353" s="381">
        <v>412.85</v>
      </c>
      <c r="AA353" s="371">
        <v>122.79</v>
      </c>
      <c r="AB353" s="525">
        <f t="shared" si="21"/>
        <v>0.29742037059464699</v>
      </c>
      <c r="AC353" s="512">
        <f t="shared" si="22"/>
        <v>110.51100000000001</v>
      </c>
      <c r="AD353" s="525">
        <f t="shared" si="23"/>
        <v>0.26767833353518228</v>
      </c>
      <c r="AE353" s="371"/>
      <c r="AF353" s="371"/>
      <c r="AG353" s="371" t="s">
        <v>30</v>
      </c>
      <c r="AH353" s="371"/>
      <c r="AI353" s="371"/>
      <c r="AJ353" s="371"/>
      <c r="AK353" s="371"/>
      <c r="AL353" s="371" t="s">
        <v>30</v>
      </c>
      <c r="AM353" s="371"/>
      <c r="AN353" s="502"/>
    </row>
    <row r="354" spans="1:40" x14ac:dyDescent="0.25">
      <c r="A354" s="372"/>
      <c r="B354" s="371" t="s">
        <v>729</v>
      </c>
      <c r="C354" s="371" t="s">
        <v>1288</v>
      </c>
      <c r="D354" s="371">
        <v>600</v>
      </c>
      <c r="E354" s="371">
        <v>600</v>
      </c>
      <c r="F354" s="371" t="s">
        <v>1307</v>
      </c>
      <c r="G354" s="274" t="s">
        <v>314</v>
      </c>
      <c r="H354" s="371" t="s">
        <v>1308</v>
      </c>
      <c r="I354" s="371" t="s">
        <v>868</v>
      </c>
      <c r="J354" s="371" t="s">
        <v>267</v>
      </c>
      <c r="K354" s="371" t="s">
        <v>1224</v>
      </c>
      <c r="L354" s="371" t="s">
        <v>30</v>
      </c>
      <c r="M354" s="371" t="s">
        <v>30</v>
      </c>
      <c r="N354" s="371" t="s">
        <v>8</v>
      </c>
      <c r="O354" s="371" t="s">
        <v>9</v>
      </c>
      <c r="P354" s="371" t="s">
        <v>30</v>
      </c>
      <c r="Q354" s="371" t="s">
        <v>30</v>
      </c>
      <c r="R354" s="371"/>
      <c r="S354" s="371"/>
      <c r="T354" s="371"/>
      <c r="U354" s="371"/>
      <c r="V354" s="371"/>
      <c r="W354" s="371" t="s">
        <v>30</v>
      </c>
      <c r="X354" s="371"/>
      <c r="Y354" s="373">
        <f t="shared" si="20"/>
        <v>0</v>
      </c>
      <c r="Z354" s="381"/>
      <c r="AA354" s="371"/>
      <c r="AB354" s="525"/>
      <c r="AC354" s="512"/>
      <c r="AD354" s="525"/>
      <c r="AE354" s="371"/>
      <c r="AF354" s="371"/>
      <c r="AG354" s="371"/>
      <c r="AH354" s="371"/>
      <c r="AI354" s="371"/>
      <c r="AJ354" s="371"/>
      <c r="AK354" s="371"/>
      <c r="AL354" s="371"/>
      <c r="AM354" s="371"/>
      <c r="AN354" s="502"/>
    </row>
    <row r="355" spans="1:40" x14ac:dyDescent="0.25">
      <c r="A355" s="372"/>
      <c r="B355" s="371" t="s">
        <v>729</v>
      </c>
      <c r="C355" s="371" t="s">
        <v>1288</v>
      </c>
      <c r="D355" s="371">
        <v>1</v>
      </c>
      <c r="E355" s="371">
        <v>400</v>
      </c>
      <c r="F355" s="371" t="s">
        <v>1289</v>
      </c>
      <c r="G355" s="334" t="s">
        <v>224</v>
      </c>
      <c r="H355" s="371" t="s">
        <v>1290</v>
      </c>
      <c r="I355" s="371" t="s">
        <v>1291</v>
      </c>
      <c r="J355" s="371" t="s">
        <v>26</v>
      </c>
      <c r="K355" s="371" t="s">
        <v>268</v>
      </c>
      <c r="L355" s="371" t="s">
        <v>269</v>
      </c>
      <c r="M355" s="371" t="s">
        <v>30</v>
      </c>
      <c r="N355" s="371" t="s">
        <v>246</v>
      </c>
      <c r="O355" s="371" t="s">
        <v>8</v>
      </c>
      <c r="P355" s="371" t="s">
        <v>9</v>
      </c>
      <c r="Q355" s="371" t="s">
        <v>30</v>
      </c>
      <c r="R355" s="371"/>
      <c r="S355" s="371"/>
      <c r="T355" s="371"/>
      <c r="U355" s="371"/>
      <c r="V355" s="371"/>
      <c r="W355" s="371" t="s">
        <v>30</v>
      </c>
      <c r="X355" s="371"/>
      <c r="Y355" s="373">
        <f t="shared" si="20"/>
        <v>532.5</v>
      </c>
      <c r="Z355" s="381">
        <v>532.5</v>
      </c>
      <c r="AA355" s="371">
        <v>132.25</v>
      </c>
      <c r="AB355" s="525">
        <f t="shared" si="21"/>
        <v>0.24835680751173708</v>
      </c>
      <c r="AC355" s="512">
        <f t="shared" si="22"/>
        <v>119.02500000000001</v>
      </c>
      <c r="AD355" s="525">
        <f t="shared" si="23"/>
        <v>0.2235211267605634</v>
      </c>
      <c r="AE355" s="371"/>
      <c r="AF355" s="371"/>
      <c r="AG355" s="371"/>
      <c r="AH355" s="371"/>
      <c r="AI355" s="371"/>
      <c r="AJ355" s="371"/>
      <c r="AK355" s="371"/>
      <c r="AL355" s="371"/>
      <c r="AM355" s="371"/>
      <c r="AN355" s="502"/>
    </row>
    <row r="356" spans="1:40" x14ac:dyDescent="0.25">
      <c r="A356" s="372"/>
      <c r="B356" s="371" t="s">
        <v>729</v>
      </c>
      <c r="C356" s="371" t="s">
        <v>1288</v>
      </c>
      <c r="D356" s="371">
        <v>1</v>
      </c>
      <c r="E356" s="371">
        <v>400</v>
      </c>
      <c r="F356" s="371" t="s">
        <v>1289</v>
      </c>
      <c r="G356" s="335" t="s">
        <v>225</v>
      </c>
      <c r="H356" s="371" t="s">
        <v>1292</v>
      </c>
      <c r="I356" s="371" t="s">
        <v>1291</v>
      </c>
      <c r="J356" s="371" t="s">
        <v>268</v>
      </c>
      <c r="K356" s="371" t="s">
        <v>269</v>
      </c>
      <c r="L356" s="371" t="s">
        <v>30</v>
      </c>
      <c r="M356" s="371" t="s">
        <v>30</v>
      </c>
      <c r="N356" s="371" t="s">
        <v>8</v>
      </c>
      <c r="O356" s="371" t="s">
        <v>9</v>
      </c>
      <c r="P356" s="371" t="s">
        <v>30</v>
      </c>
      <c r="Q356" s="371" t="s">
        <v>30</v>
      </c>
      <c r="R356" s="371"/>
      <c r="S356" s="371"/>
      <c r="T356" s="371"/>
      <c r="U356" s="371"/>
      <c r="V356" s="371"/>
      <c r="W356" s="371" t="s">
        <v>30</v>
      </c>
      <c r="X356" s="371"/>
      <c r="Y356" s="373">
        <f t="shared" si="20"/>
        <v>568.79999999999995</v>
      </c>
      <c r="Z356" s="381">
        <v>568.79999999999995</v>
      </c>
      <c r="AA356" s="371">
        <v>142.5</v>
      </c>
      <c r="AB356" s="525">
        <f t="shared" si="21"/>
        <v>0.25052742616033757</v>
      </c>
      <c r="AC356" s="512">
        <f t="shared" si="22"/>
        <v>128.25</v>
      </c>
      <c r="AD356" s="525">
        <f t="shared" si="23"/>
        <v>0.22547468354430381</v>
      </c>
      <c r="AE356" s="371"/>
      <c r="AF356" s="371"/>
      <c r="AG356" s="371"/>
      <c r="AH356" s="371"/>
      <c r="AI356" s="371"/>
      <c r="AJ356" s="371"/>
      <c r="AK356" s="371"/>
      <c r="AL356" s="371"/>
      <c r="AM356" s="371"/>
      <c r="AN356" s="502"/>
    </row>
    <row r="357" spans="1:40" x14ac:dyDescent="0.25">
      <c r="A357" s="372"/>
      <c r="B357" s="371" t="s">
        <v>729</v>
      </c>
      <c r="C357" s="371" t="s">
        <v>1288</v>
      </c>
      <c r="D357" s="371">
        <v>1</v>
      </c>
      <c r="E357" s="371">
        <v>400</v>
      </c>
      <c r="F357" s="371" t="s">
        <v>1289</v>
      </c>
      <c r="G357" s="231" t="s">
        <v>313</v>
      </c>
      <c r="H357" s="371" t="s">
        <v>1294</v>
      </c>
      <c r="I357" s="371" t="s">
        <v>1291</v>
      </c>
      <c r="J357" s="371" t="s">
        <v>268</v>
      </c>
      <c r="K357" s="371" t="s">
        <v>269</v>
      </c>
      <c r="L357" s="371" t="s">
        <v>267</v>
      </c>
      <c r="M357" s="371" t="s">
        <v>30</v>
      </c>
      <c r="N357" s="371" t="s">
        <v>8</v>
      </c>
      <c r="O357" s="371" t="s">
        <v>9</v>
      </c>
      <c r="P357" s="371" t="s">
        <v>30</v>
      </c>
      <c r="Q357" s="371" t="s">
        <v>30</v>
      </c>
      <c r="R357" s="371"/>
      <c r="S357" s="371"/>
      <c r="T357" s="371"/>
      <c r="U357" s="371"/>
      <c r="V357" s="371"/>
      <c r="W357" s="371" t="s">
        <v>30</v>
      </c>
      <c r="X357" s="371"/>
      <c r="Y357" s="373">
        <f t="shared" si="20"/>
        <v>695.75</v>
      </c>
      <c r="Z357" s="381">
        <v>695.75</v>
      </c>
      <c r="AA357" s="371">
        <v>173.85</v>
      </c>
      <c r="AB357" s="525">
        <f t="shared" si="21"/>
        <v>0.24987423643550125</v>
      </c>
      <c r="AC357" s="512">
        <f t="shared" si="22"/>
        <v>156.465</v>
      </c>
      <c r="AD357" s="525">
        <f t="shared" si="23"/>
        <v>0.22488681279195114</v>
      </c>
      <c r="AE357" s="371"/>
      <c r="AF357" s="371"/>
      <c r="AG357" s="371"/>
      <c r="AH357" s="371"/>
      <c r="AI357" s="371"/>
      <c r="AJ357" s="371"/>
      <c r="AK357" s="371"/>
      <c r="AL357" s="371"/>
      <c r="AM357" s="371"/>
      <c r="AN357" s="502"/>
    </row>
    <row r="358" spans="1:40" x14ac:dyDescent="0.25">
      <c r="A358" s="372"/>
      <c r="B358" s="371" t="s">
        <v>729</v>
      </c>
      <c r="C358" s="371" t="s">
        <v>1288</v>
      </c>
      <c r="D358" s="371">
        <v>1</v>
      </c>
      <c r="E358" s="371">
        <v>400</v>
      </c>
      <c r="F358" s="371" t="s">
        <v>1289</v>
      </c>
      <c r="G358" s="274" t="s">
        <v>314</v>
      </c>
      <c r="H358" s="371" t="s">
        <v>1295</v>
      </c>
      <c r="I358" s="371" t="s">
        <v>1291</v>
      </c>
      <c r="J358" s="371" t="s">
        <v>267</v>
      </c>
      <c r="K358" s="371" t="s">
        <v>1224</v>
      </c>
      <c r="L358" s="371" t="s">
        <v>30</v>
      </c>
      <c r="M358" s="371" t="s">
        <v>30</v>
      </c>
      <c r="N358" s="371" t="s">
        <v>8</v>
      </c>
      <c r="O358" s="371" t="s">
        <v>9</v>
      </c>
      <c r="P358" s="371" t="s">
        <v>30</v>
      </c>
      <c r="Q358" s="371" t="s">
        <v>30</v>
      </c>
      <c r="R358" s="371"/>
      <c r="S358" s="371"/>
      <c r="T358" s="371"/>
      <c r="U358" s="371"/>
      <c r="V358" s="371"/>
      <c r="W358" s="371" t="s">
        <v>30</v>
      </c>
      <c r="X358" s="371"/>
      <c r="Y358" s="373">
        <f t="shared" si="20"/>
        <v>695.75</v>
      </c>
      <c r="Z358" s="381">
        <v>695.75</v>
      </c>
      <c r="AA358" s="371">
        <v>173.85</v>
      </c>
      <c r="AB358" s="525">
        <f t="shared" si="21"/>
        <v>0.24987423643550125</v>
      </c>
      <c r="AC358" s="512">
        <f t="shared" si="22"/>
        <v>156.465</v>
      </c>
      <c r="AD358" s="525">
        <f t="shared" si="23"/>
        <v>0.22488681279195114</v>
      </c>
      <c r="AE358" s="371"/>
      <c r="AF358" s="371"/>
      <c r="AG358" s="371"/>
      <c r="AH358" s="371"/>
      <c r="AI358" s="371"/>
      <c r="AJ358" s="371"/>
      <c r="AK358" s="371"/>
      <c r="AL358" s="371"/>
      <c r="AM358" s="371"/>
      <c r="AN358" s="502"/>
    </row>
    <row r="359" spans="1:40" x14ac:dyDescent="0.25">
      <c r="A359" s="372"/>
      <c r="B359" s="371" t="s">
        <v>729</v>
      </c>
      <c r="C359" s="371" t="s">
        <v>1288</v>
      </c>
      <c r="D359" s="371">
        <v>1</v>
      </c>
      <c r="E359" s="371">
        <v>400</v>
      </c>
      <c r="F359" s="371" t="s">
        <v>1289</v>
      </c>
      <c r="G359" s="273" t="s">
        <v>315</v>
      </c>
      <c r="H359" s="371" t="s">
        <v>1293</v>
      </c>
      <c r="I359" s="371" t="s">
        <v>1291</v>
      </c>
      <c r="J359" s="371" t="s">
        <v>267</v>
      </c>
      <c r="K359" s="371" t="s">
        <v>311</v>
      </c>
      <c r="L359" s="371" t="s">
        <v>30</v>
      </c>
      <c r="M359" s="371" t="s">
        <v>30</v>
      </c>
      <c r="N359" s="371" t="s">
        <v>8</v>
      </c>
      <c r="O359" s="371" t="s">
        <v>9</v>
      </c>
      <c r="P359" s="371" t="s">
        <v>30</v>
      </c>
      <c r="Q359" s="371" t="s">
        <v>30</v>
      </c>
      <c r="R359" s="371"/>
      <c r="S359" s="371"/>
      <c r="T359" s="371"/>
      <c r="U359" s="371"/>
      <c r="V359" s="371"/>
      <c r="W359" s="371" t="s">
        <v>30</v>
      </c>
      <c r="X359" s="371"/>
      <c r="Y359" s="373">
        <f t="shared" si="20"/>
        <v>695.75</v>
      </c>
      <c r="Z359" s="381">
        <v>695.75</v>
      </c>
      <c r="AA359" s="371">
        <v>173.85</v>
      </c>
      <c r="AB359" s="525">
        <f t="shared" si="21"/>
        <v>0.24987423643550125</v>
      </c>
      <c r="AC359" s="512">
        <f t="shared" si="22"/>
        <v>156.465</v>
      </c>
      <c r="AD359" s="525">
        <f t="shared" si="23"/>
        <v>0.22488681279195114</v>
      </c>
      <c r="AE359" s="371"/>
      <c r="AF359" s="371"/>
      <c r="AG359" s="371"/>
      <c r="AH359" s="371"/>
      <c r="AI359" s="371"/>
      <c r="AJ359" s="371"/>
      <c r="AK359" s="371"/>
      <c r="AL359" s="371"/>
      <c r="AM359" s="371"/>
      <c r="AN359" s="502"/>
    </row>
    <row r="360" spans="1:40" x14ac:dyDescent="0.25">
      <c r="A360" s="372"/>
      <c r="B360" s="371" t="s">
        <v>729</v>
      </c>
      <c r="C360" s="371" t="s">
        <v>1288</v>
      </c>
      <c r="D360" s="371">
        <v>401</v>
      </c>
      <c r="E360" s="371">
        <v>600</v>
      </c>
      <c r="F360" s="371" t="s">
        <v>1296</v>
      </c>
      <c r="G360" s="334" t="s">
        <v>224</v>
      </c>
      <c r="H360" s="371" t="s">
        <v>1297</v>
      </c>
      <c r="I360" s="371" t="s">
        <v>1291</v>
      </c>
      <c r="J360" s="371" t="s">
        <v>26</v>
      </c>
      <c r="K360" s="371" t="s">
        <v>268</v>
      </c>
      <c r="L360" s="371" t="s">
        <v>269</v>
      </c>
      <c r="M360" s="371" t="s">
        <v>30</v>
      </c>
      <c r="N360" s="371" t="s">
        <v>246</v>
      </c>
      <c r="O360" s="371" t="s">
        <v>8</v>
      </c>
      <c r="P360" s="371" t="s">
        <v>9</v>
      </c>
      <c r="Q360" s="371" t="s">
        <v>30</v>
      </c>
      <c r="R360" s="371"/>
      <c r="S360" s="371"/>
      <c r="T360" s="371"/>
      <c r="U360" s="371"/>
      <c r="V360" s="371"/>
      <c r="W360" s="371" t="s">
        <v>30</v>
      </c>
      <c r="X360" s="371"/>
      <c r="Y360" s="373">
        <f t="shared" si="20"/>
        <v>564.25</v>
      </c>
      <c r="Z360" s="381">
        <v>564.25</v>
      </c>
      <c r="AA360" s="371">
        <v>138.4</v>
      </c>
      <c r="AB360" s="525">
        <f t="shared" si="21"/>
        <v>0.2452813469206912</v>
      </c>
      <c r="AC360" s="512">
        <f t="shared" si="22"/>
        <v>124.56</v>
      </c>
      <c r="AD360" s="525">
        <f t="shared" si="23"/>
        <v>0.22075321222862207</v>
      </c>
      <c r="AE360" s="371"/>
      <c r="AF360" s="371"/>
      <c r="AG360" s="371"/>
      <c r="AH360" s="371"/>
      <c r="AI360" s="371"/>
      <c r="AJ360" s="371"/>
      <c r="AK360" s="371"/>
      <c r="AL360" s="371"/>
      <c r="AM360" s="371"/>
      <c r="AN360" s="502"/>
    </row>
    <row r="361" spans="1:40" x14ac:dyDescent="0.25">
      <c r="A361" s="372"/>
      <c r="B361" s="371" t="s">
        <v>729</v>
      </c>
      <c r="C361" s="371" t="s">
        <v>1288</v>
      </c>
      <c r="D361" s="371">
        <v>401</v>
      </c>
      <c r="E361" s="371">
        <v>600</v>
      </c>
      <c r="F361" s="371" t="s">
        <v>1296</v>
      </c>
      <c r="G361" s="335" t="s">
        <v>225</v>
      </c>
      <c r="H361" s="371" t="s">
        <v>1298</v>
      </c>
      <c r="I361" s="371" t="s">
        <v>1291</v>
      </c>
      <c r="J361" s="371" t="s">
        <v>268</v>
      </c>
      <c r="K361" s="371" t="s">
        <v>269</v>
      </c>
      <c r="L361" s="371" t="s">
        <v>30</v>
      </c>
      <c r="M361" s="371" t="s">
        <v>30</v>
      </c>
      <c r="N361" s="371" t="s">
        <v>8</v>
      </c>
      <c r="O361" s="371" t="s">
        <v>9</v>
      </c>
      <c r="P361" s="371" t="s">
        <v>30</v>
      </c>
      <c r="Q361" s="371" t="s">
        <v>30</v>
      </c>
      <c r="R361" s="371"/>
      <c r="S361" s="371"/>
      <c r="T361" s="371"/>
      <c r="U361" s="371"/>
      <c r="V361" s="371"/>
      <c r="W361" s="371" t="s">
        <v>30</v>
      </c>
      <c r="X361" s="371"/>
      <c r="Y361" s="373">
        <f t="shared" si="20"/>
        <v>597.20000000000005</v>
      </c>
      <c r="Z361" s="381">
        <v>597.20000000000005</v>
      </c>
      <c r="AA361" s="371">
        <v>149.5</v>
      </c>
      <c r="AB361" s="525">
        <f t="shared" si="21"/>
        <v>0.25033489618218352</v>
      </c>
      <c r="AC361" s="512">
        <f t="shared" si="22"/>
        <v>134.55000000000001</v>
      </c>
      <c r="AD361" s="525">
        <f t="shared" si="23"/>
        <v>0.22530140656396516</v>
      </c>
      <c r="AE361" s="371"/>
      <c r="AF361" s="371"/>
      <c r="AG361" s="371"/>
      <c r="AH361" s="371"/>
      <c r="AI361" s="371"/>
      <c r="AJ361" s="371"/>
      <c r="AK361" s="371"/>
      <c r="AL361" s="371"/>
      <c r="AM361" s="371"/>
      <c r="AN361" s="502"/>
    </row>
    <row r="362" spans="1:40" x14ac:dyDescent="0.25">
      <c r="A362" s="372"/>
      <c r="B362" s="371" t="s">
        <v>729</v>
      </c>
      <c r="C362" s="371" t="s">
        <v>1288</v>
      </c>
      <c r="D362" s="371">
        <v>401</v>
      </c>
      <c r="E362" s="371">
        <v>600</v>
      </c>
      <c r="F362" s="371" t="s">
        <v>1296</v>
      </c>
      <c r="G362" s="231" t="s">
        <v>313</v>
      </c>
      <c r="H362" s="371" t="s">
        <v>1300</v>
      </c>
      <c r="I362" s="371" t="s">
        <v>1291</v>
      </c>
      <c r="J362" s="371" t="s">
        <v>268</v>
      </c>
      <c r="K362" s="371" t="s">
        <v>269</v>
      </c>
      <c r="L362" s="371" t="s">
        <v>267</v>
      </c>
      <c r="M362" s="371" t="s">
        <v>30</v>
      </c>
      <c r="N362" s="371" t="s">
        <v>8</v>
      </c>
      <c r="O362" s="371" t="s">
        <v>9</v>
      </c>
      <c r="P362" s="371" t="s">
        <v>30</v>
      </c>
      <c r="Q362" s="371" t="s">
        <v>30</v>
      </c>
      <c r="R362" s="371"/>
      <c r="S362" s="371"/>
      <c r="T362" s="371"/>
      <c r="U362" s="371"/>
      <c r="V362" s="371"/>
      <c r="W362" s="371" t="s">
        <v>30</v>
      </c>
      <c r="X362" s="371"/>
      <c r="Y362" s="373">
        <f t="shared" si="20"/>
        <v>727.8</v>
      </c>
      <c r="Z362" s="381">
        <v>727.8</v>
      </c>
      <c r="AA362" s="371">
        <v>182.4</v>
      </c>
      <c r="AB362" s="525">
        <f t="shared" si="21"/>
        <v>0.25061830173124489</v>
      </c>
      <c r="AC362" s="512">
        <f t="shared" si="22"/>
        <v>164.16</v>
      </c>
      <c r="AD362" s="525">
        <f t="shared" si="23"/>
        <v>0.22555647155812036</v>
      </c>
      <c r="AE362" s="371"/>
      <c r="AF362" s="371"/>
      <c r="AG362" s="371"/>
      <c r="AH362" s="371"/>
      <c r="AI362" s="371"/>
      <c r="AJ362" s="371"/>
      <c r="AK362" s="371"/>
      <c r="AL362" s="371"/>
      <c r="AM362" s="371"/>
      <c r="AN362" s="502"/>
    </row>
    <row r="363" spans="1:40" x14ac:dyDescent="0.25">
      <c r="A363" s="372"/>
      <c r="B363" s="371" t="s">
        <v>729</v>
      </c>
      <c r="C363" s="371" t="s">
        <v>1288</v>
      </c>
      <c r="D363" s="371">
        <v>401</v>
      </c>
      <c r="E363" s="371">
        <v>600</v>
      </c>
      <c r="F363" s="371" t="s">
        <v>1296</v>
      </c>
      <c r="G363" s="274" t="s">
        <v>314</v>
      </c>
      <c r="H363" s="371" t="s">
        <v>1301</v>
      </c>
      <c r="I363" s="371" t="s">
        <v>1291</v>
      </c>
      <c r="J363" s="371" t="s">
        <v>267</v>
      </c>
      <c r="K363" s="371" t="s">
        <v>1224</v>
      </c>
      <c r="L363" s="371" t="s">
        <v>30</v>
      </c>
      <c r="M363" s="371" t="s">
        <v>30</v>
      </c>
      <c r="N363" s="371" t="s">
        <v>8</v>
      </c>
      <c r="O363" s="371" t="s">
        <v>9</v>
      </c>
      <c r="P363" s="371" t="s">
        <v>30</v>
      </c>
      <c r="Q363" s="371" t="s">
        <v>30</v>
      </c>
      <c r="R363" s="371"/>
      <c r="S363" s="371"/>
      <c r="T363" s="371"/>
      <c r="U363" s="371"/>
      <c r="V363" s="371"/>
      <c r="W363" s="371" t="s">
        <v>30</v>
      </c>
      <c r="X363" s="371"/>
      <c r="Y363" s="373">
        <f t="shared" si="20"/>
        <v>727.8</v>
      </c>
      <c r="Z363" s="381">
        <v>727.8</v>
      </c>
      <c r="AA363" s="371">
        <v>182.4</v>
      </c>
      <c r="AB363" s="525">
        <f t="shared" si="21"/>
        <v>0.25061830173124489</v>
      </c>
      <c r="AC363" s="512">
        <f t="shared" si="22"/>
        <v>164.16</v>
      </c>
      <c r="AD363" s="525">
        <f t="shared" si="23"/>
        <v>0.22555647155812036</v>
      </c>
      <c r="AE363" s="371"/>
      <c r="AF363" s="371"/>
      <c r="AG363" s="371"/>
      <c r="AH363" s="371"/>
      <c r="AI363" s="371"/>
      <c r="AJ363" s="371"/>
      <c r="AK363" s="371"/>
      <c r="AL363" s="371"/>
      <c r="AM363" s="371"/>
      <c r="AN363" s="502"/>
    </row>
    <row r="364" spans="1:40" x14ac:dyDescent="0.25">
      <c r="A364" s="372"/>
      <c r="B364" s="371" t="s">
        <v>729</v>
      </c>
      <c r="C364" s="371" t="s">
        <v>1288</v>
      </c>
      <c r="D364" s="371">
        <v>401</v>
      </c>
      <c r="E364" s="371">
        <v>600</v>
      </c>
      <c r="F364" s="371" t="s">
        <v>1296</v>
      </c>
      <c r="G364" s="273" t="s">
        <v>315</v>
      </c>
      <c r="H364" s="371" t="s">
        <v>1299</v>
      </c>
      <c r="I364" s="371" t="s">
        <v>1291</v>
      </c>
      <c r="J364" s="371" t="s">
        <v>267</v>
      </c>
      <c r="K364" s="371" t="s">
        <v>311</v>
      </c>
      <c r="L364" s="371" t="s">
        <v>30</v>
      </c>
      <c r="M364" s="371" t="s">
        <v>30</v>
      </c>
      <c r="N364" s="371" t="s">
        <v>8</v>
      </c>
      <c r="O364" s="371" t="s">
        <v>9</v>
      </c>
      <c r="P364" s="371" t="s">
        <v>30</v>
      </c>
      <c r="Q364" s="371" t="s">
        <v>30</v>
      </c>
      <c r="R364" s="371"/>
      <c r="S364" s="371"/>
      <c r="T364" s="371"/>
      <c r="U364" s="371"/>
      <c r="V364" s="371"/>
      <c r="W364" s="371" t="s">
        <v>30</v>
      </c>
      <c r="X364" s="371"/>
      <c r="Y364" s="373">
        <f t="shared" si="20"/>
        <v>727.8</v>
      </c>
      <c r="Z364" s="381">
        <v>727.8</v>
      </c>
      <c r="AA364" s="371">
        <v>182.4</v>
      </c>
      <c r="AB364" s="525">
        <f t="shared" si="21"/>
        <v>0.25061830173124489</v>
      </c>
      <c r="AC364" s="512">
        <f t="shared" si="22"/>
        <v>164.16</v>
      </c>
      <c r="AD364" s="525">
        <f t="shared" si="23"/>
        <v>0.22555647155812036</v>
      </c>
      <c r="AE364" s="371"/>
      <c r="AF364" s="371"/>
      <c r="AG364" s="371"/>
      <c r="AH364" s="371"/>
      <c r="AI364" s="371"/>
      <c r="AJ364" s="371"/>
      <c r="AK364" s="371"/>
      <c r="AL364" s="371"/>
      <c r="AM364" s="371"/>
      <c r="AN364" s="502"/>
    </row>
    <row r="365" spans="1:40" x14ac:dyDescent="0.25">
      <c r="A365" s="372"/>
      <c r="B365" s="371" t="s">
        <v>729</v>
      </c>
      <c r="C365" s="371" t="s">
        <v>1288</v>
      </c>
      <c r="D365" s="371">
        <v>600</v>
      </c>
      <c r="E365" s="371">
        <v>600</v>
      </c>
      <c r="F365" s="371" t="s">
        <v>1302</v>
      </c>
      <c r="G365" s="335" t="s">
        <v>225</v>
      </c>
      <c r="H365" s="371" t="s">
        <v>1304</v>
      </c>
      <c r="I365" s="371" t="s">
        <v>868</v>
      </c>
      <c r="J365" s="371" t="s">
        <v>268</v>
      </c>
      <c r="K365" s="371" t="s">
        <v>269</v>
      </c>
      <c r="L365" s="371" t="s">
        <v>30</v>
      </c>
      <c r="M365" s="371" t="s">
        <v>30</v>
      </c>
      <c r="N365" s="371" t="s">
        <v>8</v>
      </c>
      <c r="O365" s="371" t="s">
        <v>9</v>
      </c>
      <c r="P365" s="371" t="s">
        <v>30</v>
      </c>
      <c r="Q365" s="371" t="s">
        <v>30</v>
      </c>
      <c r="R365" s="371"/>
      <c r="S365" s="371"/>
      <c r="T365" s="371"/>
      <c r="U365" s="371"/>
      <c r="V365" s="371"/>
      <c r="W365" s="371" t="s">
        <v>30</v>
      </c>
      <c r="X365" s="371"/>
      <c r="Y365" s="373">
        <f t="shared" si="20"/>
        <v>0</v>
      </c>
      <c r="Z365" s="381"/>
      <c r="AA365" s="371"/>
      <c r="AB365" s="525"/>
      <c r="AC365" s="512"/>
      <c r="AD365" s="525"/>
      <c r="AE365" s="371"/>
      <c r="AF365" s="371"/>
      <c r="AG365" s="371"/>
      <c r="AH365" s="371"/>
      <c r="AI365" s="371"/>
      <c r="AJ365" s="371"/>
      <c r="AK365" s="371"/>
      <c r="AL365" s="371"/>
      <c r="AM365" s="371"/>
      <c r="AN365" s="502"/>
    </row>
    <row r="366" spans="1:40" x14ac:dyDescent="0.25">
      <c r="A366" s="372"/>
      <c r="B366" s="371" t="s">
        <v>729</v>
      </c>
      <c r="C366" s="371" t="s">
        <v>1288</v>
      </c>
      <c r="D366" s="371">
        <v>600</v>
      </c>
      <c r="E366" s="371">
        <v>600</v>
      </c>
      <c r="F366" s="371" t="s">
        <v>1302</v>
      </c>
      <c r="G366" s="231" t="s">
        <v>313</v>
      </c>
      <c r="H366" s="371" t="s">
        <v>1303</v>
      </c>
      <c r="I366" s="371" t="s">
        <v>868</v>
      </c>
      <c r="J366" s="371" t="s">
        <v>26</v>
      </c>
      <c r="K366" s="371" t="s">
        <v>269</v>
      </c>
      <c r="L366" s="371" t="s">
        <v>30</v>
      </c>
      <c r="M366" s="371" t="s">
        <v>30</v>
      </c>
      <c r="N366" s="371" t="s">
        <v>246</v>
      </c>
      <c r="O366" s="371" t="s">
        <v>8</v>
      </c>
      <c r="P366" s="371" t="s">
        <v>9</v>
      </c>
      <c r="Q366" s="371" t="s">
        <v>30</v>
      </c>
      <c r="R366" s="371"/>
      <c r="S366" s="371"/>
      <c r="T366" s="371"/>
      <c r="U366" s="371"/>
      <c r="V366" s="371"/>
      <c r="W366" s="371" t="s">
        <v>30</v>
      </c>
      <c r="X366" s="371"/>
      <c r="Y366" s="373">
        <f t="shared" si="20"/>
        <v>0</v>
      </c>
      <c r="Z366" s="381"/>
      <c r="AA366" s="371"/>
      <c r="AB366" s="525"/>
      <c r="AC366" s="512"/>
      <c r="AD366" s="525"/>
      <c r="AE366" s="371"/>
      <c r="AF366" s="371"/>
      <c r="AG366" s="371"/>
      <c r="AH366" s="371"/>
      <c r="AI366" s="371"/>
      <c r="AJ366" s="371"/>
      <c r="AK366" s="371"/>
      <c r="AL366" s="371"/>
      <c r="AM366" s="371"/>
      <c r="AN366" s="502"/>
    </row>
    <row r="367" spans="1:40" x14ac:dyDescent="0.25">
      <c r="A367" s="372"/>
      <c r="B367" s="371" t="s">
        <v>729</v>
      </c>
      <c r="C367" s="371" t="s">
        <v>1288</v>
      </c>
      <c r="D367" s="371">
        <v>600</v>
      </c>
      <c r="E367" s="371">
        <v>600</v>
      </c>
      <c r="F367" s="371" t="s">
        <v>1302</v>
      </c>
      <c r="G367" s="231" t="s">
        <v>313</v>
      </c>
      <c r="H367" s="371" t="s">
        <v>1306</v>
      </c>
      <c r="I367" s="371" t="s">
        <v>868</v>
      </c>
      <c r="J367" s="371" t="s">
        <v>268</v>
      </c>
      <c r="K367" s="371" t="s">
        <v>269</v>
      </c>
      <c r="L367" s="371" t="s">
        <v>267</v>
      </c>
      <c r="M367" s="371" t="s">
        <v>30</v>
      </c>
      <c r="N367" s="371" t="s">
        <v>8</v>
      </c>
      <c r="O367" s="371" t="s">
        <v>9</v>
      </c>
      <c r="P367" s="371" t="s">
        <v>30</v>
      </c>
      <c r="Q367" s="371" t="s">
        <v>30</v>
      </c>
      <c r="R367" s="371"/>
      <c r="S367" s="371"/>
      <c r="T367" s="371"/>
      <c r="U367" s="371"/>
      <c r="V367" s="371"/>
      <c r="W367" s="371" t="s">
        <v>30</v>
      </c>
      <c r="X367" s="371"/>
      <c r="Y367" s="373">
        <f t="shared" si="20"/>
        <v>0</v>
      </c>
      <c r="Z367" s="381"/>
      <c r="AA367" s="371"/>
      <c r="AB367" s="525"/>
      <c r="AC367" s="512"/>
      <c r="AD367" s="525"/>
      <c r="AE367" s="371"/>
      <c r="AF367" s="371"/>
      <c r="AG367" s="371"/>
      <c r="AH367" s="371"/>
      <c r="AI367" s="371"/>
      <c r="AJ367" s="371"/>
      <c r="AK367" s="371"/>
      <c r="AL367" s="371"/>
      <c r="AM367" s="371"/>
      <c r="AN367" s="502"/>
    </row>
    <row r="368" spans="1:40" x14ac:dyDescent="0.25">
      <c r="A368" s="372"/>
      <c r="B368" s="371" t="s">
        <v>729</v>
      </c>
      <c r="C368" s="371" t="s">
        <v>1288</v>
      </c>
      <c r="D368" s="371">
        <v>600</v>
      </c>
      <c r="E368" s="371">
        <v>600</v>
      </c>
      <c r="F368" s="371" t="s">
        <v>1302</v>
      </c>
      <c r="G368" s="273" t="s">
        <v>315</v>
      </c>
      <c r="H368" s="371" t="s">
        <v>1305</v>
      </c>
      <c r="I368" s="371" t="s">
        <v>868</v>
      </c>
      <c r="J368" s="371" t="s">
        <v>267</v>
      </c>
      <c r="K368" s="371" t="s">
        <v>311</v>
      </c>
      <c r="L368" s="371" t="s">
        <v>30</v>
      </c>
      <c r="M368" s="371" t="s">
        <v>30</v>
      </c>
      <c r="N368" s="371" t="s">
        <v>8</v>
      </c>
      <c r="O368" s="371" t="s">
        <v>9</v>
      </c>
      <c r="P368" s="371" t="s">
        <v>30</v>
      </c>
      <c r="Q368" s="371" t="s">
        <v>30</v>
      </c>
      <c r="R368" s="371"/>
      <c r="S368" s="371"/>
      <c r="T368" s="371"/>
      <c r="U368" s="371"/>
      <c r="V368" s="371"/>
      <c r="W368" s="371" t="s">
        <v>30</v>
      </c>
      <c r="X368" s="371"/>
      <c r="Y368" s="373">
        <f t="shared" si="20"/>
        <v>0</v>
      </c>
      <c r="Z368" s="381"/>
      <c r="AA368" s="371"/>
      <c r="AB368" s="525"/>
      <c r="AC368" s="512"/>
      <c r="AD368" s="525"/>
      <c r="AE368" s="371"/>
      <c r="AF368" s="371"/>
      <c r="AG368" s="371"/>
      <c r="AH368" s="371"/>
      <c r="AI368" s="371"/>
      <c r="AJ368" s="371"/>
      <c r="AK368" s="371"/>
      <c r="AL368" s="371"/>
      <c r="AM368" s="371"/>
      <c r="AN368" s="502"/>
    </row>
    <row r="369" spans="1:40" x14ac:dyDescent="0.25">
      <c r="A369" s="372"/>
      <c r="B369" s="371" t="s">
        <v>729</v>
      </c>
      <c r="C369" s="371" t="s">
        <v>1288</v>
      </c>
      <c r="D369" s="371">
        <v>600</v>
      </c>
      <c r="E369" s="371">
        <v>600</v>
      </c>
      <c r="F369" s="371" t="s">
        <v>1309</v>
      </c>
      <c r="G369" s="335" t="s">
        <v>225</v>
      </c>
      <c r="H369" s="371" t="s">
        <v>1311</v>
      </c>
      <c r="I369" s="371" t="s">
        <v>868</v>
      </c>
      <c r="J369" s="371" t="s">
        <v>268</v>
      </c>
      <c r="K369" s="371" t="s">
        <v>269</v>
      </c>
      <c r="L369" s="371" t="s">
        <v>30</v>
      </c>
      <c r="M369" s="371" t="s">
        <v>30</v>
      </c>
      <c r="N369" s="371" t="s">
        <v>8</v>
      </c>
      <c r="O369" s="371" t="s">
        <v>9</v>
      </c>
      <c r="P369" s="371" t="s">
        <v>30</v>
      </c>
      <c r="Q369" s="371" t="s">
        <v>30</v>
      </c>
      <c r="R369" s="371"/>
      <c r="S369" s="371"/>
      <c r="T369" s="371"/>
      <c r="U369" s="371"/>
      <c r="V369" s="371"/>
      <c r="W369" s="371" t="s">
        <v>30</v>
      </c>
      <c r="X369" s="371"/>
      <c r="Y369" s="373">
        <f t="shared" si="20"/>
        <v>0</v>
      </c>
      <c r="Z369" s="381"/>
      <c r="AA369" s="371"/>
      <c r="AB369" s="525"/>
      <c r="AC369" s="512"/>
      <c r="AD369" s="525"/>
      <c r="AE369" s="371"/>
      <c r="AF369" s="371"/>
      <c r="AG369" s="371"/>
      <c r="AH369" s="371"/>
      <c r="AI369" s="371"/>
      <c r="AJ369" s="371"/>
      <c r="AK369" s="371"/>
      <c r="AL369" s="371"/>
      <c r="AM369" s="371"/>
      <c r="AN369" s="502"/>
    </row>
    <row r="370" spans="1:40" x14ac:dyDescent="0.25">
      <c r="A370" s="372"/>
      <c r="B370" s="371" t="s">
        <v>729</v>
      </c>
      <c r="C370" s="371" t="s">
        <v>1288</v>
      </c>
      <c r="D370" s="371">
        <v>600</v>
      </c>
      <c r="E370" s="371">
        <v>600</v>
      </c>
      <c r="F370" s="371" t="s">
        <v>1309</v>
      </c>
      <c r="G370" s="231" t="s">
        <v>313</v>
      </c>
      <c r="H370" s="371" t="s">
        <v>1310</v>
      </c>
      <c r="I370" s="371" t="s">
        <v>868</v>
      </c>
      <c r="J370" s="371" t="s">
        <v>26</v>
      </c>
      <c r="K370" s="371" t="s">
        <v>268</v>
      </c>
      <c r="L370" s="371" t="s">
        <v>269</v>
      </c>
      <c r="M370" s="371" t="s">
        <v>30</v>
      </c>
      <c r="N370" s="371" t="s">
        <v>246</v>
      </c>
      <c r="O370" s="371" t="s">
        <v>8</v>
      </c>
      <c r="P370" s="371" t="s">
        <v>9</v>
      </c>
      <c r="Q370" s="371" t="s">
        <v>30</v>
      </c>
      <c r="R370" s="371"/>
      <c r="S370" s="371"/>
      <c r="T370" s="371"/>
      <c r="U370" s="371"/>
      <c r="V370" s="371"/>
      <c r="W370" s="371" t="s">
        <v>30</v>
      </c>
      <c r="X370" s="371"/>
      <c r="Y370" s="373">
        <f t="shared" si="20"/>
        <v>0</v>
      </c>
      <c r="Z370" s="381"/>
      <c r="AA370" s="371"/>
      <c r="AB370" s="525"/>
      <c r="AC370" s="512"/>
      <c r="AD370" s="525"/>
      <c r="AE370" s="371"/>
      <c r="AF370" s="371"/>
      <c r="AG370" s="371"/>
      <c r="AH370" s="371"/>
      <c r="AI370" s="371"/>
      <c r="AJ370" s="371"/>
      <c r="AK370" s="371"/>
      <c r="AL370" s="371"/>
      <c r="AM370" s="371"/>
      <c r="AN370" s="502"/>
    </row>
    <row r="371" spans="1:40" x14ac:dyDescent="0.25">
      <c r="A371" s="372"/>
      <c r="B371" s="371" t="s">
        <v>729</v>
      </c>
      <c r="C371" s="371" t="s">
        <v>1288</v>
      </c>
      <c r="D371" s="371">
        <v>600</v>
      </c>
      <c r="E371" s="371">
        <v>600</v>
      </c>
      <c r="F371" s="371" t="s">
        <v>1309</v>
      </c>
      <c r="G371" s="231" t="s">
        <v>313</v>
      </c>
      <c r="H371" s="371" t="s">
        <v>1313</v>
      </c>
      <c r="I371" s="371" t="s">
        <v>868</v>
      </c>
      <c r="J371" s="371" t="s">
        <v>268</v>
      </c>
      <c r="K371" s="371" t="s">
        <v>269</v>
      </c>
      <c r="L371" s="371" t="s">
        <v>267</v>
      </c>
      <c r="M371" s="371" t="s">
        <v>30</v>
      </c>
      <c r="N371" s="371" t="s">
        <v>8</v>
      </c>
      <c r="O371" s="371" t="s">
        <v>9</v>
      </c>
      <c r="P371" s="371" t="s">
        <v>30</v>
      </c>
      <c r="Q371" s="371" t="s">
        <v>30</v>
      </c>
      <c r="R371" s="371"/>
      <c r="S371" s="371"/>
      <c r="T371" s="371"/>
      <c r="U371" s="371"/>
      <c r="V371" s="371"/>
      <c r="W371" s="371" t="s">
        <v>30</v>
      </c>
      <c r="X371" s="371"/>
      <c r="Y371" s="373">
        <f t="shared" si="20"/>
        <v>0</v>
      </c>
      <c r="Z371" s="381"/>
      <c r="AA371" s="371"/>
      <c r="AB371" s="525"/>
      <c r="AC371" s="512"/>
      <c r="AD371" s="525"/>
      <c r="AE371" s="371"/>
      <c r="AF371" s="371"/>
      <c r="AG371" s="371"/>
      <c r="AH371" s="371"/>
      <c r="AI371" s="371"/>
      <c r="AJ371" s="371"/>
      <c r="AK371" s="371"/>
      <c r="AL371" s="371"/>
      <c r="AM371" s="371"/>
      <c r="AN371" s="502"/>
    </row>
    <row r="372" spans="1:40" x14ac:dyDescent="0.25">
      <c r="A372" s="372"/>
      <c r="B372" s="371" t="s">
        <v>729</v>
      </c>
      <c r="C372" s="371" t="s">
        <v>1288</v>
      </c>
      <c r="D372" s="371">
        <v>600</v>
      </c>
      <c r="E372" s="371">
        <v>600</v>
      </c>
      <c r="F372" s="371" t="s">
        <v>1309</v>
      </c>
      <c r="G372" s="274" t="s">
        <v>314</v>
      </c>
      <c r="H372" s="371" t="s">
        <v>1314</v>
      </c>
      <c r="I372" s="371" t="s">
        <v>868</v>
      </c>
      <c r="J372" s="371" t="s">
        <v>267</v>
      </c>
      <c r="K372" s="371" t="s">
        <v>1224</v>
      </c>
      <c r="L372" s="371" t="s">
        <v>30</v>
      </c>
      <c r="M372" s="371" t="s">
        <v>30</v>
      </c>
      <c r="N372" s="371" t="s">
        <v>8</v>
      </c>
      <c r="O372" s="371" t="s">
        <v>9</v>
      </c>
      <c r="P372" s="371" t="s">
        <v>30</v>
      </c>
      <c r="Q372" s="371" t="s">
        <v>30</v>
      </c>
      <c r="R372" s="371"/>
      <c r="S372" s="371"/>
      <c r="T372" s="371"/>
      <c r="U372" s="371"/>
      <c r="V372" s="371"/>
      <c r="W372" s="371" t="s">
        <v>30</v>
      </c>
      <c r="X372" s="371"/>
      <c r="Y372" s="373">
        <f t="shared" si="20"/>
        <v>0</v>
      </c>
      <c r="Z372" s="381"/>
      <c r="AA372" s="371"/>
      <c r="AB372" s="525"/>
      <c r="AC372" s="512"/>
      <c r="AD372" s="525"/>
      <c r="AE372" s="371"/>
      <c r="AF372" s="371"/>
      <c r="AG372" s="371"/>
      <c r="AH372" s="371"/>
      <c r="AI372" s="371"/>
      <c r="AJ372" s="371"/>
      <c r="AK372" s="371"/>
      <c r="AL372" s="371"/>
      <c r="AM372" s="371"/>
      <c r="AN372" s="502"/>
    </row>
    <row r="373" spans="1:40" x14ac:dyDescent="0.25">
      <c r="A373" s="372"/>
      <c r="B373" s="371" t="s">
        <v>729</v>
      </c>
      <c r="C373" s="371" t="s">
        <v>1288</v>
      </c>
      <c r="D373" s="371">
        <v>600</v>
      </c>
      <c r="E373" s="371">
        <v>600</v>
      </c>
      <c r="F373" s="371" t="s">
        <v>1309</v>
      </c>
      <c r="G373" s="273" t="s">
        <v>315</v>
      </c>
      <c r="H373" s="371" t="s">
        <v>1312</v>
      </c>
      <c r="I373" s="371" t="s">
        <v>868</v>
      </c>
      <c r="J373" s="371" t="s">
        <v>267</v>
      </c>
      <c r="K373" s="371" t="s">
        <v>311</v>
      </c>
      <c r="L373" s="371" t="s">
        <v>30</v>
      </c>
      <c r="M373" s="371" t="s">
        <v>30</v>
      </c>
      <c r="N373" s="371" t="s">
        <v>8</v>
      </c>
      <c r="O373" s="371" t="s">
        <v>9</v>
      </c>
      <c r="P373" s="371" t="s">
        <v>30</v>
      </c>
      <c r="Q373" s="371" t="s">
        <v>30</v>
      </c>
      <c r="R373" s="371"/>
      <c r="S373" s="371"/>
      <c r="T373" s="371"/>
      <c r="U373" s="371"/>
      <c r="V373" s="371"/>
      <c r="W373" s="371" t="s">
        <v>30</v>
      </c>
      <c r="X373" s="371"/>
      <c r="Y373" s="373">
        <f t="shared" si="20"/>
        <v>0</v>
      </c>
      <c r="Z373" s="381"/>
      <c r="AA373" s="371"/>
      <c r="AB373" s="525"/>
      <c r="AC373" s="512"/>
      <c r="AD373" s="525"/>
      <c r="AE373" s="371"/>
      <c r="AF373" s="371"/>
      <c r="AG373" s="371"/>
      <c r="AH373" s="371"/>
      <c r="AI373" s="371"/>
      <c r="AJ373" s="371"/>
      <c r="AK373" s="371"/>
      <c r="AL373" s="371"/>
      <c r="AM373" s="371"/>
      <c r="AN373" s="502"/>
    </row>
    <row r="374" spans="1:40" x14ac:dyDescent="0.25">
      <c r="A374" s="372"/>
      <c r="B374" s="371" t="s">
        <v>729</v>
      </c>
      <c r="C374" s="371" t="s">
        <v>1315</v>
      </c>
      <c r="D374" s="371">
        <v>1</v>
      </c>
      <c r="E374" s="371">
        <v>400</v>
      </c>
      <c r="F374" s="371" t="s">
        <v>1316</v>
      </c>
      <c r="G374" s="334" t="s">
        <v>224</v>
      </c>
      <c r="H374" s="371" t="s">
        <v>1317</v>
      </c>
      <c r="I374" s="371" t="s">
        <v>1318</v>
      </c>
      <c r="J374" s="371" t="s">
        <v>26</v>
      </c>
      <c r="K374" s="371" t="s">
        <v>268</v>
      </c>
      <c r="L374" s="371" t="s">
        <v>269</v>
      </c>
      <c r="M374" s="371" t="s">
        <v>30</v>
      </c>
      <c r="N374" s="371" t="s">
        <v>246</v>
      </c>
      <c r="O374" s="371" t="s">
        <v>8</v>
      </c>
      <c r="P374" s="371" t="s">
        <v>9</v>
      </c>
      <c r="Q374" s="371" t="s">
        <v>30</v>
      </c>
      <c r="R374" s="371"/>
      <c r="S374" s="371"/>
      <c r="T374" s="371"/>
      <c r="U374" s="371"/>
      <c r="V374" s="371"/>
      <c r="W374" s="371" t="s">
        <v>30</v>
      </c>
      <c r="X374" s="371"/>
      <c r="Y374" s="373">
        <f t="shared" si="20"/>
        <v>482.5</v>
      </c>
      <c r="Z374" s="381">
        <v>482.5</v>
      </c>
      <c r="AA374" s="371">
        <v>118.25</v>
      </c>
      <c r="AB374" s="525">
        <f t="shared" si="21"/>
        <v>0.24507772020725388</v>
      </c>
      <c r="AC374" s="512">
        <f t="shared" si="22"/>
        <v>106.425</v>
      </c>
      <c r="AD374" s="525">
        <f t="shared" si="23"/>
        <v>0.2205699481865285</v>
      </c>
      <c r="AE374" s="371"/>
      <c r="AF374" s="371"/>
      <c r="AG374" s="371"/>
      <c r="AH374" s="371"/>
      <c r="AI374" s="371"/>
      <c r="AJ374" s="371"/>
      <c r="AK374" s="371"/>
      <c r="AL374" s="371"/>
      <c r="AM374" s="371"/>
      <c r="AN374" s="502"/>
    </row>
    <row r="375" spans="1:40" x14ac:dyDescent="0.25">
      <c r="A375" s="372"/>
      <c r="B375" s="371" t="s">
        <v>729</v>
      </c>
      <c r="C375" s="371" t="s">
        <v>1315</v>
      </c>
      <c r="D375" s="371">
        <v>1</v>
      </c>
      <c r="E375" s="371">
        <v>400</v>
      </c>
      <c r="F375" s="371" t="s">
        <v>1316</v>
      </c>
      <c r="G375" s="335" t="s">
        <v>225</v>
      </c>
      <c r="H375" s="371" t="s">
        <v>1319</v>
      </c>
      <c r="I375" s="371" t="s">
        <v>1318</v>
      </c>
      <c r="J375" s="371" t="s">
        <v>268</v>
      </c>
      <c r="K375" s="371" t="s">
        <v>269</v>
      </c>
      <c r="L375" s="371" t="s">
        <v>30</v>
      </c>
      <c r="M375" s="371" t="s">
        <v>30</v>
      </c>
      <c r="N375" s="371" t="s">
        <v>8</v>
      </c>
      <c r="O375" s="371" t="s">
        <v>9</v>
      </c>
      <c r="P375" s="371" t="s">
        <v>30</v>
      </c>
      <c r="Q375" s="371" t="s">
        <v>30</v>
      </c>
      <c r="R375" s="371"/>
      <c r="S375" s="371"/>
      <c r="T375" s="371"/>
      <c r="U375" s="371"/>
      <c r="V375" s="371"/>
      <c r="W375" s="371" t="s">
        <v>30</v>
      </c>
      <c r="X375" s="371"/>
      <c r="Y375" s="373">
        <f t="shared" si="20"/>
        <v>505.2</v>
      </c>
      <c r="Z375" s="381">
        <v>505.2</v>
      </c>
      <c r="AA375" s="371">
        <v>125.6</v>
      </c>
      <c r="AB375" s="525">
        <f t="shared" si="21"/>
        <v>0.24861441013460014</v>
      </c>
      <c r="AC375" s="512">
        <f t="shared" si="22"/>
        <v>113.03999999999999</v>
      </c>
      <c r="AD375" s="525">
        <f t="shared" si="23"/>
        <v>0.22375296912114012</v>
      </c>
      <c r="AE375" s="371"/>
      <c r="AF375" s="371"/>
      <c r="AG375" s="371"/>
      <c r="AH375" s="371"/>
      <c r="AI375" s="371"/>
      <c r="AJ375" s="371"/>
      <c r="AK375" s="371"/>
      <c r="AL375" s="371"/>
      <c r="AM375" s="371"/>
      <c r="AN375" s="502"/>
    </row>
    <row r="376" spans="1:40" x14ac:dyDescent="0.25">
      <c r="A376" s="372"/>
      <c r="B376" s="371" t="s">
        <v>729</v>
      </c>
      <c r="C376" s="371" t="s">
        <v>1315</v>
      </c>
      <c r="D376" s="371">
        <v>1</v>
      </c>
      <c r="E376" s="371">
        <v>400</v>
      </c>
      <c r="F376" s="371" t="s">
        <v>1316</v>
      </c>
      <c r="G376" s="231" t="s">
        <v>313</v>
      </c>
      <c r="H376" s="371" t="s">
        <v>1321</v>
      </c>
      <c r="I376" s="371" t="s">
        <v>1318</v>
      </c>
      <c r="J376" s="371" t="s">
        <v>268</v>
      </c>
      <c r="K376" s="371" t="s">
        <v>269</v>
      </c>
      <c r="L376" s="371" t="s">
        <v>267</v>
      </c>
      <c r="M376" s="371" t="s">
        <v>30</v>
      </c>
      <c r="N376" s="371" t="s">
        <v>8</v>
      </c>
      <c r="O376" s="371" t="s">
        <v>9</v>
      </c>
      <c r="P376" s="371" t="s">
        <v>30</v>
      </c>
      <c r="Q376" s="371" t="s">
        <v>30</v>
      </c>
      <c r="R376" s="371"/>
      <c r="S376" s="371"/>
      <c r="T376" s="371"/>
      <c r="U376" s="371"/>
      <c r="V376" s="371"/>
      <c r="W376" s="371" t="s">
        <v>30</v>
      </c>
      <c r="X376" s="371"/>
      <c r="Y376" s="373">
        <f t="shared" si="20"/>
        <v>625.79999999999995</v>
      </c>
      <c r="Z376" s="381">
        <v>625.79999999999995</v>
      </c>
      <c r="AA376" s="371">
        <v>159.78</v>
      </c>
      <c r="AB376" s="525">
        <f t="shared" si="21"/>
        <v>0.25532118887823591</v>
      </c>
      <c r="AC376" s="512">
        <f t="shared" si="22"/>
        <v>143.80199999999999</v>
      </c>
      <c r="AD376" s="525">
        <f t="shared" si="23"/>
        <v>0.22978906999041226</v>
      </c>
      <c r="AE376" s="371"/>
      <c r="AF376" s="371"/>
      <c r="AG376" s="371"/>
      <c r="AH376" s="371"/>
      <c r="AI376" s="371"/>
      <c r="AJ376" s="371"/>
      <c r="AK376" s="371"/>
      <c r="AL376" s="371"/>
      <c r="AM376" s="371"/>
      <c r="AN376" s="502"/>
    </row>
    <row r="377" spans="1:40" x14ac:dyDescent="0.25">
      <c r="A377" s="372"/>
      <c r="B377" s="371" t="s">
        <v>729</v>
      </c>
      <c r="C377" s="371" t="s">
        <v>1315</v>
      </c>
      <c r="D377" s="371">
        <v>1</v>
      </c>
      <c r="E377" s="371">
        <v>400</v>
      </c>
      <c r="F377" s="371" t="s">
        <v>1316</v>
      </c>
      <c r="G377" s="274" t="s">
        <v>314</v>
      </c>
      <c r="H377" s="371" t="s">
        <v>1322</v>
      </c>
      <c r="I377" s="371" t="s">
        <v>1318</v>
      </c>
      <c r="J377" s="371" t="s">
        <v>267</v>
      </c>
      <c r="K377" s="371" t="s">
        <v>1224</v>
      </c>
      <c r="L377" s="371" t="s">
        <v>30</v>
      </c>
      <c r="M377" s="371" t="s">
        <v>30</v>
      </c>
      <c r="N377" s="371" t="s">
        <v>8</v>
      </c>
      <c r="O377" s="371" t="s">
        <v>9</v>
      </c>
      <c r="P377" s="371" t="s">
        <v>30</v>
      </c>
      <c r="Q377" s="371" t="s">
        <v>30</v>
      </c>
      <c r="R377" s="371"/>
      <c r="S377" s="371"/>
      <c r="T377" s="371"/>
      <c r="U377" s="371"/>
      <c r="V377" s="371"/>
      <c r="W377" s="371" t="s">
        <v>30</v>
      </c>
      <c r="X377" s="371"/>
      <c r="Y377" s="373">
        <f t="shared" si="20"/>
        <v>625.79999999999995</v>
      </c>
      <c r="Z377" s="381">
        <v>625.79999999999995</v>
      </c>
      <c r="AA377" s="371">
        <v>159.78</v>
      </c>
      <c r="AB377" s="525">
        <f t="shared" si="21"/>
        <v>0.25532118887823591</v>
      </c>
      <c r="AC377" s="512">
        <f t="shared" si="22"/>
        <v>143.80199999999999</v>
      </c>
      <c r="AD377" s="525">
        <f t="shared" si="23"/>
        <v>0.22978906999041226</v>
      </c>
      <c r="AE377" s="371"/>
      <c r="AF377" s="371"/>
      <c r="AG377" s="371"/>
      <c r="AH377" s="371"/>
      <c r="AI377" s="371"/>
      <c r="AJ377" s="371"/>
      <c r="AK377" s="371"/>
      <c r="AL377" s="371"/>
      <c r="AM377" s="371"/>
      <c r="AN377" s="502"/>
    </row>
    <row r="378" spans="1:40" x14ac:dyDescent="0.25">
      <c r="A378" s="372"/>
      <c r="B378" s="371" t="s">
        <v>729</v>
      </c>
      <c r="C378" s="371" t="s">
        <v>1315</v>
      </c>
      <c r="D378" s="371">
        <v>1</v>
      </c>
      <c r="E378" s="371">
        <v>400</v>
      </c>
      <c r="F378" s="371" t="s">
        <v>1316</v>
      </c>
      <c r="G378" s="273" t="s">
        <v>315</v>
      </c>
      <c r="H378" s="371" t="s">
        <v>1320</v>
      </c>
      <c r="I378" s="371" t="s">
        <v>1318</v>
      </c>
      <c r="J378" s="371" t="s">
        <v>267</v>
      </c>
      <c r="K378" s="371" t="s">
        <v>311</v>
      </c>
      <c r="L378" s="371" t="s">
        <v>30</v>
      </c>
      <c r="M378" s="371" t="s">
        <v>30</v>
      </c>
      <c r="N378" s="371" t="s">
        <v>8</v>
      </c>
      <c r="O378" s="371" t="s">
        <v>9</v>
      </c>
      <c r="P378" s="371" t="s">
        <v>30</v>
      </c>
      <c r="Q378" s="371" t="s">
        <v>30</v>
      </c>
      <c r="R378" s="371"/>
      <c r="S378" s="371"/>
      <c r="T378" s="371"/>
      <c r="U378" s="371"/>
      <c r="V378" s="371"/>
      <c r="W378" s="371" t="s">
        <v>30</v>
      </c>
      <c r="X378" s="371"/>
      <c r="Y378" s="373">
        <f t="shared" si="20"/>
        <v>625.79999999999995</v>
      </c>
      <c r="Z378" s="381">
        <v>625.79999999999995</v>
      </c>
      <c r="AA378" s="371">
        <v>159.78</v>
      </c>
      <c r="AB378" s="525">
        <f t="shared" si="21"/>
        <v>0.25532118887823591</v>
      </c>
      <c r="AC378" s="512">
        <f t="shared" si="22"/>
        <v>143.80199999999999</v>
      </c>
      <c r="AD378" s="525">
        <f t="shared" si="23"/>
        <v>0.22978906999041226</v>
      </c>
      <c r="AE378" s="371"/>
      <c r="AF378" s="371"/>
      <c r="AG378" s="371"/>
      <c r="AH378" s="371"/>
      <c r="AI378" s="371"/>
      <c r="AJ378" s="371"/>
      <c r="AK378" s="371"/>
      <c r="AL378" s="371"/>
      <c r="AM378" s="371"/>
      <c r="AN378" s="502"/>
    </row>
    <row r="379" spans="1:40" x14ac:dyDescent="0.25">
      <c r="A379" s="372"/>
      <c r="B379" s="371" t="s">
        <v>729</v>
      </c>
      <c r="C379" s="371" t="s">
        <v>1315</v>
      </c>
      <c r="D379" s="371">
        <v>401</v>
      </c>
      <c r="E379" s="371">
        <v>600</v>
      </c>
      <c r="F379" s="371" t="s">
        <v>1323</v>
      </c>
      <c r="G379" s="334" t="s">
        <v>224</v>
      </c>
      <c r="H379" s="371" t="s">
        <v>1324</v>
      </c>
      <c r="I379" s="371" t="s">
        <v>1318</v>
      </c>
      <c r="J379" s="371" t="s">
        <v>26</v>
      </c>
      <c r="K379" s="371" t="s">
        <v>268</v>
      </c>
      <c r="L379" s="371" t="s">
        <v>269</v>
      </c>
      <c r="M379" s="371" t="s">
        <v>30</v>
      </c>
      <c r="N379" s="371" t="s">
        <v>246</v>
      </c>
      <c r="O379" s="371" t="s">
        <v>8</v>
      </c>
      <c r="P379" s="371" t="s">
        <v>9</v>
      </c>
      <c r="Q379" s="371" t="s">
        <v>30</v>
      </c>
      <c r="R379" s="371"/>
      <c r="S379" s="371"/>
      <c r="T379" s="371"/>
      <c r="U379" s="371"/>
      <c r="V379" s="371"/>
      <c r="W379" s="371" t="s">
        <v>30</v>
      </c>
      <c r="X379" s="371"/>
      <c r="Y379" s="373">
        <f t="shared" si="20"/>
        <v>514.86</v>
      </c>
      <c r="Z379" s="381">
        <v>514.86</v>
      </c>
      <c r="AA379" s="371">
        <v>128.25</v>
      </c>
      <c r="AB379" s="525">
        <f t="shared" si="21"/>
        <v>0.24909684185992309</v>
      </c>
      <c r="AC379" s="512">
        <f t="shared" si="22"/>
        <v>115.425</v>
      </c>
      <c r="AD379" s="525">
        <f t="shared" si="23"/>
        <v>0.22418715767393077</v>
      </c>
      <c r="AE379" s="371"/>
      <c r="AF379" s="371"/>
      <c r="AG379" s="371"/>
      <c r="AH379" s="371"/>
      <c r="AI379" s="371"/>
      <c r="AJ379" s="371"/>
      <c r="AK379" s="371"/>
      <c r="AL379" s="371"/>
      <c r="AM379" s="371"/>
      <c r="AN379" s="502"/>
    </row>
    <row r="380" spans="1:40" x14ac:dyDescent="0.25">
      <c r="A380" s="372"/>
      <c r="B380" s="371" t="s">
        <v>729</v>
      </c>
      <c r="C380" s="371" t="s">
        <v>1315</v>
      </c>
      <c r="D380" s="371">
        <v>401</v>
      </c>
      <c r="E380" s="371">
        <v>600</v>
      </c>
      <c r="F380" s="371" t="s">
        <v>1323</v>
      </c>
      <c r="G380" s="335" t="s">
        <v>225</v>
      </c>
      <c r="H380" s="371" t="s">
        <v>1325</v>
      </c>
      <c r="I380" s="371" t="s">
        <v>1318</v>
      </c>
      <c r="J380" s="371" t="s">
        <v>268</v>
      </c>
      <c r="K380" s="371" t="s">
        <v>269</v>
      </c>
      <c r="L380" s="371" t="s">
        <v>30</v>
      </c>
      <c r="M380" s="371" t="s">
        <v>30</v>
      </c>
      <c r="N380" s="371" t="s">
        <v>8</v>
      </c>
      <c r="O380" s="371" t="s">
        <v>9</v>
      </c>
      <c r="P380" s="371" t="s">
        <v>30</v>
      </c>
      <c r="Q380" s="371" t="s">
        <v>30</v>
      </c>
      <c r="R380" s="371"/>
      <c r="S380" s="371"/>
      <c r="T380" s="371"/>
      <c r="U380" s="371"/>
      <c r="V380" s="371"/>
      <c r="W380" s="371" t="s">
        <v>30</v>
      </c>
      <c r="X380" s="371"/>
      <c r="Y380" s="373">
        <f t="shared" si="20"/>
        <v>535.20000000000005</v>
      </c>
      <c r="Z380" s="381">
        <v>535.20000000000005</v>
      </c>
      <c r="AA380" s="371">
        <v>132.6</v>
      </c>
      <c r="AB380" s="525">
        <f t="shared" si="21"/>
        <v>0.24775784753363225</v>
      </c>
      <c r="AC380" s="512">
        <f t="shared" si="22"/>
        <v>119.34</v>
      </c>
      <c r="AD380" s="525">
        <f t="shared" si="23"/>
        <v>0.22298206278026905</v>
      </c>
      <c r="AE380" s="371"/>
      <c r="AF380" s="371"/>
      <c r="AG380" s="371"/>
      <c r="AH380" s="371"/>
      <c r="AI380" s="371"/>
      <c r="AJ380" s="371"/>
      <c r="AK380" s="371"/>
      <c r="AL380" s="371"/>
      <c r="AM380" s="371"/>
      <c r="AN380" s="502"/>
    </row>
    <row r="381" spans="1:40" x14ac:dyDescent="0.25">
      <c r="A381" s="372"/>
      <c r="B381" s="371" t="s">
        <v>729</v>
      </c>
      <c r="C381" s="371" t="s">
        <v>1315</v>
      </c>
      <c r="D381" s="371">
        <v>401</v>
      </c>
      <c r="E381" s="371">
        <v>600</v>
      </c>
      <c r="F381" s="371" t="s">
        <v>1323</v>
      </c>
      <c r="G381" s="231" t="s">
        <v>313</v>
      </c>
      <c r="H381" s="371" t="s">
        <v>1327</v>
      </c>
      <c r="I381" s="371" t="s">
        <v>1318</v>
      </c>
      <c r="J381" s="371" t="s">
        <v>268</v>
      </c>
      <c r="K381" s="371" t="s">
        <v>269</v>
      </c>
      <c r="L381" s="371" t="s">
        <v>267</v>
      </c>
      <c r="M381" s="371" t="s">
        <v>30</v>
      </c>
      <c r="N381" s="371" t="s">
        <v>8</v>
      </c>
      <c r="O381" s="371" t="s">
        <v>9</v>
      </c>
      <c r="P381" s="371" t="s">
        <v>30</v>
      </c>
      <c r="Q381" s="371" t="s">
        <v>30</v>
      </c>
      <c r="R381" s="371"/>
      <c r="S381" s="371"/>
      <c r="T381" s="371"/>
      <c r="U381" s="371"/>
      <c r="V381" s="371"/>
      <c r="W381" s="371" t="s">
        <v>30</v>
      </c>
      <c r="X381" s="371"/>
      <c r="Y381" s="373">
        <f t="shared" si="20"/>
        <v>655.8</v>
      </c>
      <c r="Z381" s="381">
        <v>655.8</v>
      </c>
      <c r="AA381" s="371">
        <v>160.72</v>
      </c>
      <c r="AB381" s="525">
        <f t="shared" si="21"/>
        <v>0.24507471790179935</v>
      </c>
      <c r="AC381" s="512">
        <f t="shared" si="22"/>
        <v>144.648</v>
      </c>
      <c r="AD381" s="525">
        <f t="shared" si="23"/>
        <v>0.2205672461116194</v>
      </c>
      <c r="AE381" s="371"/>
      <c r="AF381" s="371"/>
      <c r="AG381" s="371"/>
      <c r="AH381" s="371"/>
      <c r="AI381" s="371"/>
      <c r="AJ381" s="371"/>
      <c r="AK381" s="371"/>
      <c r="AL381" s="371"/>
      <c r="AM381" s="371"/>
      <c r="AN381" s="502"/>
    </row>
    <row r="382" spans="1:40" x14ac:dyDescent="0.25">
      <c r="A382" s="372"/>
      <c r="B382" s="371" t="s">
        <v>729</v>
      </c>
      <c r="C382" s="371" t="s">
        <v>1315</v>
      </c>
      <c r="D382" s="371">
        <v>401</v>
      </c>
      <c r="E382" s="371">
        <v>600</v>
      </c>
      <c r="F382" s="371" t="s">
        <v>1323</v>
      </c>
      <c r="G382" s="274" t="s">
        <v>314</v>
      </c>
      <c r="H382" s="371" t="s">
        <v>1328</v>
      </c>
      <c r="I382" s="371" t="s">
        <v>1318</v>
      </c>
      <c r="J382" s="371" t="s">
        <v>267</v>
      </c>
      <c r="K382" s="371" t="s">
        <v>1224</v>
      </c>
      <c r="L382" s="371" t="s">
        <v>30</v>
      </c>
      <c r="M382" s="371" t="s">
        <v>30</v>
      </c>
      <c r="N382" s="371" t="s">
        <v>8</v>
      </c>
      <c r="O382" s="371" t="s">
        <v>9</v>
      </c>
      <c r="P382" s="371" t="s">
        <v>30</v>
      </c>
      <c r="Q382" s="371" t="s">
        <v>30</v>
      </c>
      <c r="R382" s="371"/>
      <c r="S382" s="371"/>
      <c r="T382" s="371"/>
      <c r="U382" s="371"/>
      <c r="V382" s="371"/>
      <c r="W382" s="371" t="s">
        <v>30</v>
      </c>
      <c r="X382" s="371"/>
      <c r="Y382" s="373">
        <f t="shared" si="20"/>
        <v>655.8</v>
      </c>
      <c r="Z382" s="381">
        <v>655.8</v>
      </c>
      <c r="AA382" s="371">
        <v>160.72</v>
      </c>
      <c r="AB382" s="525">
        <f t="shared" si="21"/>
        <v>0.24507471790179935</v>
      </c>
      <c r="AC382" s="512">
        <f t="shared" si="22"/>
        <v>144.648</v>
      </c>
      <c r="AD382" s="525">
        <f t="shared" si="23"/>
        <v>0.2205672461116194</v>
      </c>
      <c r="AE382" s="371"/>
      <c r="AF382" s="371"/>
      <c r="AG382" s="371"/>
      <c r="AH382" s="371"/>
      <c r="AI382" s="371"/>
      <c r="AJ382" s="371"/>
      <c r="AK382" s="371"/>
      <c r="AL382" s="371"/>
      <c r="AM382" s="371"/>
      <c r="AN382" s="502"/>
    </row>
    <row r="383" spans="1:40" x14ac:dyDescent="0.25">
      <c r="A383" s="372"/>
      <c r="B383" s="371" t="s">
        <v>729</v>
      </c>
      <c r="C383" s="371" t="s">
        <v>1315</v>
      </c>
      <c r="D383" s="371">
        <v>401</v>
      </c>
      <c r="E383" s="371">
        <v>600</v>
      </c>
      <c r="F383" s="371" t="s">
        <v>1323</v>
      </c>
      <c r="G383" s="273" t="s">
        <v>315</v>
      </c>
      <c r="H383" s="371" t="s">
        <v>1326</v>
      </c>
      <c r="I383" s="371" t="s">
        <v>1318</v>
      </c>
      <c r="J383" s="371" t="s">
        <v>267</v>
      </c>
      <c r="K383" s="371" t="s">
        <v>311</v>
      </c>
      <c r="L383" s="371" t="s">
        <v>30</v>
      </c>
      <c r="M383" s="371" t="s">
        <v>30</v>
      </c>
      <c r="N383" s="371" t="s">
        <v>8</v>
      </c>
      <c r="O383" s="371" t="s">
        <v>9</v>
      </c>
      <c r="P383" s="371" t="s">
        <v>30</v>
      </c>
      <c r="Q383" s="371" t="s">
        <v>30</v>
      </c>
      <c r="R383" s="371"/>
      <c r="S383" s="371"/>
      <c r="T383" s="371"/>
      <c r="U383" s="371"/>
      <c r="V383" s="371"/>
      <c r="W383" s="371" t="s">
        <v>30</v>
      </c>
      <c r="X383" s="371"/>
      <c r="Y383" s="373">
        <f t="shared" si="20"/>
        <v>655.8</v>
      </c>
      <c r="Z383" s="381">
        <v>655.8</v>
      </c>
      <c r="AA383" s="371">
        <v>160.72</v>
      </c>
      <c r="AB383" s="525">
        <f t="shared" si="21"/>
        <v>0.24507471790179935</v>
      </c>
      <c r="AC383" s="512">
        <f t="shared" si="22"/>
        <v>144.648</v>
      </c>
      <c r="AD383" s="525">
        <f t="shared" si="23"/>
        <v>0.2205672461116194</v>
      </c>
      <c r="AE383" s="371"/>
      <c r="AF383" s="371"/>
      <c r="AG383" s="371"/>
      <c r="AH383" s="371"/>
      <c r="AI383" s="371"/>
      <c r="AJ383" s="371"/>
      <c r="AK383" s="371"/>
      <c r="AL383" s="371"/>
      <c r="AM383" s="371"/>
      <c r="AN383" s="502"/>
    </row>
    <row r="384" spans="1:40" x14ac:dyDescent="0.25">
      <c r="A384" s="372"/>
      <c r="B384" s="371" t="s">
        <v>729</v>
      </c>
      <c r="C384" s="371" t="s">
        <v>1315</v>
      </c>
      <c r="D384" s="371">
        <v>600</v>
      </c>
      <c r="E384" s="371">
        <v>600</v>
      </c>
      <c r="F384" s="371" t="s">
        <v>1329</v>
      </c>
      <c r="G384" s="334" t="s">
        <v>224</v>
      </c>
      <c r="H384" s="371" t="s">
        <v>1330</v>
      </c>
      <c r="I384" s="371" t="s">
        <v>868</v>
      </c>
      <c r="J384" s="371" t="s">
        <v>26</v>
      </c>
      <c r="K384" s="371" t="s">
        <v>268</v>
      </c>
      <c r="L384" s="371" t="s">
        <v>269</v>
      </c>
      <c r="M384" s="371" t="s">
        <v>30</v>
      </c>
      <c r="N384" s="371" t="s">
        <v>246</v>
      </c>
      <c r="O384" s="371" t="s">
        <v>8</v>
      </c>
      <c r="P384" s="371" t="s">
        <v>9</v>
      </c>
      <c r="Q384" s="371" t="s">
        <v>30</v>
      </c>
      <c r="R384" s="371"/>
      <c r="S384" s="371"/>
      <c r="T384" s="371"/>
      <c r="U384" s="371"/>
      <c r="V384" s="371"/>
      <c r="W384" s="371" t="s">
        <v>30</v>
      </c>
      <c r="X384" s="371"/>
      <c r="Y384" s="373">
        <f t="shared" si="20"/>
        <v>0</v>
      </c>
      <c r="Z384" s="381"/>
      <c r="AA384" s="371"/>
      <c r="AB384" s="525"/>
      <c r="AC384" s="512"/>
      <c r="AD384" s="525"/>
      <c r="AE384" s="371"/>
      <c r="AF384" s="371"/>
      <c r="AG384" s="371"/>
      <c r="AH384" s="371"/>
      <c r="AI384" s="371"/>
      <c r="AJ384" s="371"/>
      <c r="AK384" s="371"/>
      <c r="AL384" s="371"/>
      <c r="AM384" s="371"/>
      <c r="AN384" s="502"/>
    </row>
    <row r="385" spans="1:40" x14ac:dyDescent="0.25">
      <c r="A385" s="372"/>
      <c r="B385" s="371" t="s">
        <v>729</v>
      </c>
      <c r="C385" s="371" t="s">
        <v>1315</v>
      </c>
      <c r="D385" s="371">
        <v>600</v>
      </c>
      <c r="E385" s="371">
        <v>600</v>
      </c>
      <c r="F385" s="371" t="s">
        <v>1329</v>
      </c>
      <c r="G385" s="335" t="s">
        <v>225</v>
      </c>
      <c r="H385" s="371" t="s">
        <v>1331</v>
      </c>
      <c r="I385" s="371" t="s">
        <v>868</v>
      </c>
      <c r="J385" s="371" t="s">
        <v>268</v>
      </c>
      <c r="K385" s="371" t="s">
        <v>269</v>
      </c>
      <c r="L385" s="371" t="s">
        <v>30</v>
      </c>
      <c r="M385" s="371" t="s">
        <v>30</v>
      </c>
      <c r="N385" s="371" t="s">
        <v>8</v>
      </c>
      <c r="O385" s="371" t="s">
        <v>9</v>
      </c>
      <c r="P385" s="371" t="s">
        <v>30</v>
      </c>
      <c r="Q385" s="371" t="s">
        <v>30</v>
      </c>
      <c r="R385" s="371"/>
      <c r="S385" s="371"/>
      <c r="T385" s="371"/>
      <c r="U385" s="371"/>
      <c r="V385" s="371"/>
      <c r="W385" s="371" t="s">
        <v>30</v>
      </c>
      <c r="X385" s="371"/>
      <c r="Y385" s="373">
        <f t="shared" si="20"/>
        <v>0</v>
      </c>
      <c r="Z385" s="381"/>
      <c r="AA385" s="371"/>
      <c r="AB385" s="525"/>
      <c r="AC385" s="512"/>
      <c r="AD385" s="525"/>
      <c r="AE385" s="371"/>
      <c r="AF385" s="371"/>
      <c r="AG385" s="371"/>
      <c r="AH385" s="371"/>
      <c r="AI385" s="371"/>
      <c r="AJ385" s="371"/>
      <c r="AK385" s="371"/>
      <c r="AL385" s="371"/>
      <c r="AM385" s="371"/>
      <c r="AN385" s="502"/>
    </row>
    <row r="386" spans="1:40" x14ac:dyDescent="0.25">
      <c r="A386" s="372"/>
      <c r="B386" s="371" t="s">
        <v>729</v>
      </c>
      <c r="C386" s="371" t="s">
        <v>1315</v>
      </c>
      <c r="D386" s="371">
        <v>600</v>
      </c>
      <c r="E386" s="371">
        <v>600</v>
      </c>
      <c r="F386" s="371" t="s">
        <v>1329</v>
      </c>
      <c r="G386" s="231" t="s">
        <v>313</v>
      </c>
      <c r="H386" s="371" t="s">
        <v>1333</v>
      </c>
      <c r="I386" s="371" t="s">
        <v>868</v>
      </c>
      <c r="J386" s="371" t="s">
        <v>268</v>
      </c>
      <c r="K386" s="371" t="s">
        <v>269</v>
      </c>
      <c r="L386" s="371" t="s">
        <v>267</v>
      </c>
      <c r="M386" s="371" t="s">
        <v>30</v>
      </c>
      <c r="N386" s="371" t="s">
        <v>8</v>
      </c>
      <c r="O386" s="371" t="s">
        <v>9</v>
      </c>
      <c r="P386" s="371" t="s">
        <v>30</v>
      </c>
      <c r="Q386" s="371" t="s">
        <v>30</v>
      </c>
      <c r="R386" s="371"/>
      <c r="S386" s="371"/>
      <c r="T386" s="371"/>
      <c r="U386" s="371"/>
      <c r="V386" s="371"/>
      <c r="W386" s="371" t="s">
        <v>30</v>
      </c>
      <c r="X386" s="371"/>
      <c r="Y386" s="373">
        <f t="shared" si="20"/>
        <v>0</v>
      </c>
      <c r="Z386" s="381"/>
      <c r="AA386" s="371"/>
      <c r="AB386" s="525"/>
      <c r="AC386" s="512"/>
      <c r="AD386" s="525"/>
      <c r="AE386" s="371"/>
      <c r="AF386" s="371"/>
      <c r="AG386" s="371"/>
      <c r="AH386" s="371"/>
      <c r="AI386" s="371"/>
      <c r="AJ386" s="371"/>
      <c r="AK386" s="371"/>
      <c r="AL386" s="371"/>
      <c r="AM386" s="371"/>
      <c r="AN386" s="502"/>
    </row>
    <row r="387" spans="1:40" x14ac:dyDescent="0.25">
      <c r="A387" s="372"/>
      <c r="B387" s="371" t="s">
        <v>729</v>
      </c>
      <c r="C387" s="371" t="s">
        <v>1315</v>
      </c>
      <c r="D387" s="371">
        <v>600</v>
      </c>
      <c r="E387" s="371">
        <v>600</v>
      </c>
      <c r="F387" s="371" t="s">
        <v>1329</v>
      </c>
      <c r="G387" s="274" t="s">
        <v>314</v>
      </c>
      <c r="H387" s="371" t="s">
        <v>1334</v>
      </c>
      <c r="I387" s="371" t="s">
        <v>868</v>
      </c>
      <c r="J387" s="371" t="s">
        <v>267</v>
      </c>
      <c r="K387" s="371" t="s">
        <v>1224</v>
      </c>
      <c r="L387" s="371" t="s">
        <v>30</v>
      </c>
      <c r="M387" s="371" t="s">
        <v>30</v>
      </c>
      <c r="N387" s="371" t="s">
        <v>8</v>
      </c>
      <c r="O387" s="371" t="s">
        <v>9</v>
      </c>
      <c r="P387" s="371" t="s">
        <v>30</v>
      </c>
      <c r="Q387" s="371" t="s">
        <v>30</v>
      </c>
      <c r="R387" s="371"/>
      <c r="S387" s="371"/>
      <c r="T387" s="371"/>
      <c r="U387" s="371"/>
      <c r="V387" s="371"/>
      <c r="W387" s="371" t="s">
        <v>30</v>
      </c>
      <c r="X387" s="371"/>
      <c r="Y387" s="373">
        <f t="shared" si="20"/>
        <v>0</v>
      </c>
      <c r="Z387" s="381"/>
      <c r="AA387" s="371"/>
      <c r="AB387" s="525"/>
      <c r="AC387" s="512"/>
      <c r="AD387" s="525"/>
      <c r="AE387" s="371"/>
      <c r="AF387" s="371"/>
      <c r="AG387" s="371"/>
      <c r="AH387" s="371"/>
      <c r="AI387" s="371"/>
      <c r="AJ387" s="371"/>
      <c r="AK387" s="371"/>
      <c r="AL387" s="371"/>
      <c r="AM387" s="371"/>
      <c r="AN387" s="502"/>
    </row>
    <row r="388" spans="1:40" x14ac:dyDescent="0.25">
      <c r="A388" s="372"/>
      <c r="B388" s="371" t="s">
        <v>729</v>
      </c>
      <c r="C388" s="371" t="s">
        <v>1315</v>
      </c>
      <c r="D388" s="371">
        <v>600</v>
      </c>
      <c r="E388" s="371">
        <v>600</v>
      </c>
      <c r="F388" s="371" t="s">
        <v>1329</v>
      </c>
      <c r="G388" s="273" t="s">
        <v>315</v>
      </c>
      <c r="H388" s="371" t="s">
        <v>1332</v>
      </c>
      <c r="I388" s="371" t="s">
        <v>868</v>
      </c>
      <c r="J388" s="371" t="s">
        <v>267</v>
      </c>
      <c r="K388" s="371" t="s">
        <v>311</v>
      </c>
      <c r="L388" s="371" t="s">
        <v>30</v>
      </c>
      <c r="M388" s="371" t="s">
        <v>30</v>
      </c>
      <c r="N388" s="371" t="s">
        <v>8</v>
      </c>
      <c r="O388" s="371" t="s">
        <v>9</v>
      </c>
      <c r="P388" s="371" t="s">
        <v>30</v>
      </c>
      <c r="Q388" s="371" t="s">
        <v>30</v>
      </c>
      <c r="R388" s="371"/>
      <c r="S388" s="371"/>
      <c r="T388" s="371"/>
      <c r="U388" s="371"/>
      <c r="V388" s="371"/>
      <c r="W388" s="371" t="s">
        <v>30</v>
      </c>
      <c r="X388" s="371"/>
      <c r="Y388" s="373">
        <f t="shared" si="20"/>
        <v>0</v>
      </c>
      <c r="Z388" s="381"/>
      <c r="AA388" s="371"/>
      <c r="AB388" s="525"/>
      <c r="AC388" s="512"/>
      <c r="AD388" s="525"/>
      <c r="AE388" s="371"/>
      <c r="AF388" s="371"/>
      <c r="AG388" s="371"/>
      <c r="AH388" s="371"/>
      <c r="AI388" s="371"/>
      <c r="AJ388" s="371"/>
      <c r="AK388" s="371"/>
      <c r="AL388" s="371"/>
      <c r="AM388" s="371"/>
      <c r="AN388" s="502"/>
    </row>
    <row r="389" spans="1:40" x14ac:dyDescent="0.25">
      <c r="A389" s="372"/>
      <c r="B389" s="371" t="s">
        <v>729</v>
      </c>
      <c r="C389" s="371" t="s">
        <v>1315</v>
      </c>
      <c r="D389" s="371">
        <v>600</v>
      </c>
      <c r="E389" s="371">
        <v>600</v>
      </c>
      <c r="F389" s="371" t="s">
        <v>1335</v>
      </c>
      <c r="G389" s="334" t="s">
        <v>224</v>
      </c>
      <c r="H389" s="371" t="s">
        <v>1336</v>
      </c>
      <c r="I389" s="371" t="s">
        <v>868</v>
      </c>
      <c r="J389" s="371" t="s">
        <v>26</v>
      </c>
      <c r="K389" s="371" t="s">
        <v>268</v>
      </c>
      <c r="L389" s="371" t="s">
        <v>269</v>
      </c>
      <c r="M389" s="371" t="s">
        <v>30</v>
      </c>
      <c r="N389" s="371" t="s">
        <v>246</v>
      </c>
      <c r="O389" s="371" t="s">
        <v>8</v>
      </c>
      <c r="P389" s="371" t="s">
        <v>9</v>
      </c>
      <c r="Q389" s="371" t="s">
        <v>30</v>
      </c>
      <c r="R389" s="371"/>
      <c r="S389" s="371"/>
      <c r="T389" s="371"/>
      <c r="U389" s="371"/>
      <c r="V389" s="371"/>
      <c r="W389" s="371" t="s">
        <v>30</v>
      </c>
      <c r="X389" s="371"/>
      <c r="Y389" s="373">
        <f t="shared" si="20"/>
        <v>0</v>
      </c>
      <c r="Z389" s="381"/>
      <c r="AA389" s="371"/>
      <c r="AB389" s="525"/>
      <c r="AC389" s="512"/>
      <c r="AD389" s="525"/>
      <c r="AE389" s="371"/>
      <c r="AF389" s="371"/>
      <c r="AG389" s="371"/>
      <c r="AH389" s="371"/>
      <c r="AI389" s="371"/>
      <c r="AJ389" s="371"/>
      <c r="AK389" s="371"/>
      <c r="AL389" s="371"/>
      <c r="AM389" s="371"/>
      <c r="AN389" s="502"/>
    </row>
    <row r="390" spans="1:40" x14ac:dyDescent="0.25">
      <c r="A390" s="372"/>
      <c r="B390" s="371" t="s">
        <v>729</v>
      </c>
      <c r="C390" s="371" t="s">
        <v>1315</v>
      </c>
      <c r="D390" s="371">
        <v>600</v>
      </c>
      <c r="E390" s="371">
        <v>600</v>
      </c>
      <c r="F390" s="371" t="s">
        <v>1335</v>
      </c>
      <c r="G390" s="335" t="s">
        <v>225</v>
      </c>
      <c r="H390" s="371" t="s">
        <v>1337</v>
      </c>
      <c r="I390" s="371" t="s">
        <v>868</v>
      </c>
      <c r="J390" s="371" t="s">
        <v>268</v>
      </c>
      <c r="K390" s="371" t="s">
        <v>269</v>
      </c>
      <c r="L390" s="371" t="s">
        <v>30</v>
      </c>
      <c r="M390" s="371" t="s">
        <v>30</v>
      </c>
      <c r="N390" s="371" t="s">
        <v>8</v>
      </c>
      <c r="O390" s="371" t="s">
        <v>9</v>
      </c>
      <c r="P390" s="371" t="s">
        <v>30</v>
      </c>
      <c r="Q390" s="371" t="s">
        <v>30</v>
      </c>
      <c r="R390" s="371"/>
      <c r="S390" s="371"/>
      <c r="T390" s="371"/>
      <c r="U390" s="371"/>
      <c r="V390" s="371"/>
      <c r="W390" s="371" t="s">
        <v>30</v>
      </c>
      <c r="X390" s="371"/>
      <c r="Y390" s="373">
        <f t="shared" ref="Y390:Y453" si="24">$Z390-IF($AE390="X",rngO_BP_cost,0)-IF($AF390="X",rngO_BL_cost,0)-IF($AG390="X",rngO_WL_cost,0)-IF($AH390="X",rngO_M_cost,0)-IF($AI390="X",rngO_MM_cost,0)-IF($AJ390="X",rngO_DM_cost,0)-IF($AK390="X",rngO_LE_cost,0)-IF($AL390="X",rngO_FE_cost,0)-IF($AM390="X",rngO_SC_cost,0)</f>
        <v>0</v>
      </c>
      <c r="Z390" s="381"/>
      <c r="AA390" s="371"/>
      <c r="AB390" s="525"/>
      <c r="AC390" s="512"/>
      <c r="AD390" s="525"/>
      <c r="AE390" s="371"/>
      <c r="AF390" s="371"/>
      <c r="AG390" s="371"/>
      <c r="AH390" s="371"/>
      <c r="AI390" s="371"/>
      <c r="AJ390" s="371"/>
      <c r="AK390" s="371"/>
      <c r="AL390" s="371"/>
      <c r="AM390" s="371"/>
      <c r="AN390" s="502"/>
    </row>
    <row r="391" spans="1:40" x14ac:dyDescent="0.25">
      <c r="A391" s="372"/>
      <c r="B391" s="371" t="s">
        <v>729</v>
      </c>
      <c r="C391" s="371" t="s">
        <v>1315</v>
      </c>
      <c r="D391" s="371">
        <v>600</v>
      </c>
      <c r="E391" s="371">
        <v>600</v>
      </c>
      <c r="F391" s="371" t="s">
        <v>1335</v>
      </c>
      <c r="G391" s="231" t="s">
        <v>313</v>
      </c>
      <c r="H391" s="371" t="s">
        <v>1339</v>
      </c>
      <c r="I391" s="371" t="s">
        <v>868</v>
      </c>
      <c r="J391" s="371" t="s">
        <v>268</v>
      </c>
      <c r="K391" s="371" t="s">
        <v>269</v>
      </c>
      <c r="L391" s="371" t="s">
        <v>267</v>
      </c>
      <c r="M391" s="371" t="s">
        <v>30</v>
      </c>
      <c r="N391" s="371" t="s">
        <v>8</v>
      </c>
      <c r="O391" s="371" t="s">
        <v>9</v>
      </c>
      <c r="P391" s="371" t="s">
        <v>30</v>
      </c>
      <c r="Q391" s="371" t="s">
        <v>30</v>
      </c>
      <c r="R391" s="371"/>
      <c r="S391" s="371"/>
      <c r="T391" s="371"/>
      <c r="U391" s="371"/>
      <c r="V391" s="371"/>
      <c r="W391" s="371" t="s">
        <v>30</v>
      </c>
      <c r="X391" s="371"/>
      <c r="Y391" s="373">
        <f t="shared" si="24"/>
        <v>0</v>
      </c>
      <c r="Z391" s="381"/>
      <c r="AA391" s="371"/>
      <c r="AB391" s="525"/>
      <c r="AC391" s="512"/>
      <c r="AD391" s="525"/>
      <c r="AE391" s="371"/>
      <c r="AF391" s="371"/>
      <c r="AG391" s="371"/>
      <c r="AH391" s="371"/>
      <c r="AI391" s="371"/>
      <c r="AJ391" s="371"/>
      <c r="AK391" s="371"/>
      <c r="AL391" s="371"/>
      <c r="AM391" s="371"/>
      <c r="AN391" s="502"/>
    </row>
    <row r="392" spans="1:40" x14ac:dyDescent="0.25">
      <c r="A392" s="372"/>
      <c r="B392" s="371" t="s">
        <v>729</v>
      </c>
      <c r="C392" s="371" t="s">
        <v>1315</v>
      </c>
      <c r="D392" s="371">
        <v>600</v>
      </c>
      <c r="E392" s="371">
        <v>600</v>
      </c>
      <c r="F392" s="371" t="s">
        <v>1335</v>
      </c>
      <c r="G392" s="274" t="s">
        <v>314</v>
      </c>
      <c r="H392" s="371" t="s">
        <v>1340</v>
      </c>
      <c r="I392" s="371" t="s">
        <v>868</v>
      </c>
      <c r="J392" s="371" t="s">
        <v>267</v>
      </c>
      <c r="K392" s="371" t="s">
        <v>1224</v>
      </c>
      <c r="L392" s="371" t="s">
        <v>30</v>
      </c>
      <c r="M392" s="371" t="s">
        <v>30</v>
      </c>
      <c r="N392" s="371" t="s">
        <v>8</v>
      </c>
      <c r="O392" s="371" t="s">
        <v>9</v>
      </c>
      <c r="P392" s="371" t="s">
        <v>30</v>
      </c>
      <c r="Q392" s="371" t="s">
        <v>30</v>
      </c>
      <c r="R392" s="371"/>
      <c r="S392" s="371"/>
      <c r="T392" s="371"/>
      <c r="U392" s="371"/>
      <c r="V392" s="371"/>
      <c r="W392" s="371" t="s">
        <v>30</v>
      </c>
      <c r="X392" s="371"/>
      <c r="Y392" s="373">
        <f t="shared" si="24"/>
        <v>0</v>
      </c>
      <c r="Z392" s="381"/>
      <c r="AA392" s="371"/>
      <c r="AB392" s="525"/>
      <c r="AC392" s="512"/>
      <c r="AD392" s="525"/>
      <c r="AE392" s="371"/>
      <c r="AF392" s="371"/>
      <c r="AG392" s="371"/>
      <c r="AH392" s="371"/>
      <c r="AI392" s="371"/>
      <c r="AJ392" s="371"/>
      <c r="AK392" s="371"/>
      <c r="AL392" s="371"/>
      <c r="AM392" s="371"/>
      <c r="AN392" s="502"/>
    </row>
    <row r="393" spans="1:40" x14ac:dyDescent="0.25">
      <c r="A393" s="372"/>
      <c r="B393" s="371" t="s">
        <v>729</v>
      </c>
      <c r="C393" s="371" t="s">
        <v>1315</v>
      </c>
      <c r="D393" s="371">
        <v>600</v>
      </c>
      <c r="E393" s="371">
        <v>600</v>
      </c>
      <c r="F393" s="371" t="s">
        <v>1335</v>
      </c>
      <c r="G393" s="273" t="s">
        <v>315</v>
      </c>
      <c r="H393" s="371" t="s">
        <v>1338</v>
      </c>
      <c r="I393" s="371" t="s">
        <v>868</v>
      </c>
      <c r="J393" s="371" t="s">
        <v>267</v>
      </c>
      <c r="K393" s="371" t="s">
        <v>311</v>
      </c>
      <c r="L393" s="371" t="s">
        <v>30</v>
      </c>
      <c r="M393" s="371" t="s">
        <v>30</v>
      </c>
      <c r="N393" s="371" t="s">
        <v>8</v>
      </c>
      <c r="O393" s="371" t="s">
        <v>9</v>
      </c>
      <c r="P393" s="371" t="s">
        <v>30</v>
      </c>
      <c r="Q393" s="371" t="s">
        <v>30</v>
      </c>
      <c r="R393" s="371"/>
      <c r="S393" s="371"/>
      <c r="T393" s="371"/>
      <c r="U393" s="371"/>
      <c r="V393" s="371"/>
      <c r="W393" s="371" t="s">
        <v>30</v>
      </c>
      <c r="X393" s="371"/>
      <c r="Y393" s="373">
        <f t="shared" si="24"/>
        <v>0</v>
      </c>
      <c r="Z393" s="381"/>
      <c r="AA393" s="371"/>
      <c r="AB393" s="525"/>
      <c r="AC393" s="512"/>
      <c r="AD393" s="525"/>
      <c r="AE393" s="371"/>
      <c r="AF393" s="371"/>
      <c r="AG393" s="371"/>
      <c r="AH393" s="371"/>
      <c r="AI393" s="371"/>
      <c r="AJ393" s="371"/>
      <c r="AK393" s="371"/>
      <c r="AL393" s="371"/>
      <c r="AM393" s="371"/>
      <c r="AN393" s="502"/>
    </row>
    <row r="394" spans="1:40" x14ac:dyDescent="0.25">
      <c r="A394" s="372"/>
      <c r="B394" s="371" t="s">
        <v>729</v>
      </c>
      <c r="C394" s="371" t="s">
        <v>227</v>
      </c>
      <c r="D394" s="371">
        <v>0</v>
      </c>
      <c r="E394" s="371">
        <v>0</v>
      </c>
      <c r="F394" s="371" t="s">
        <v>227</v>
      </c>
      <c r="G394" s="263"/>
      <c r="H394" s="371" t="s">
        <v>227</v>
      </c>
      <c r="I394" s="371" t="s">
        <v>304</v>
      </c>
      <c r="J394" s="371" t="s">
        <v>30</v>
      </c>
      <c r="K394" s="371" t="s">
        <v>30</v>
      </c>
      <c r="L394" s="371" t="s">
        <v>30</v>
      </c>
      <c r="M394" s="371" t="s">
        <v>30</v>
      </c>
      <c r="N394" s="371" t="s">
        <v>30</v>
      </c>
      <c r="O394" s="371" t="s">
        <v>30</v>
      </c>
      <c r="P394" s="371" t="s">
        <v>30</v>
      </c>
      <c r="Q394" s="371" t="s">
        <v>30</v>
      </c>
      <c r="R394" s="371"/>
      <c r="S394" s="371"/>
      <c r="T394" s="371"/>
      <c r="U394" s="371"/>
      <c r="V394" s="371"/>
      <c r="W394" s="371" t="s">
        <v>30</v>
      </c>
      <c r="X394" s="371"/>
      <c r="Y394" s="373">
        <f t="shared" si="24"/>
        <v>57.75</v>
      </c>
      <c r="Z394" s="381">
        <v>57.75</v>
      </c>
      <c r="AA394" s="371"/>
      <c r="AB394" s="525"/>
      <c r="AC394" s="512"/>
      <c r="AD394" s="525"/>
      <c r="AE394" s="371"/>
      <c r="AF394" s="371"/>
      <c r="AG394" s="371"/>
      <c r="AH394" s="371"/>
      <c r="AI394" s="371"/>
      <c r="AJ394" s="371"/>
      <c r="AK394" s="371"/>
      <c r="AL394" s="371"/>
      <c r="AM394" s="371"/>
      <c r="AN394" s="502"/>
    </row>
    <row r="395" spans="1:40" x14ac:dyDescent="0.25">
      <c r="A395" s="372"/>
      <c r="B395" s="371" t="s">
        <v>729</v>
      </c>
      <c r="C395" s="371" t="s">
        <v>228</v>
      </c>
      <c r="D395" s="371">
        <v>0</v>
      </c>
      <c r="E395" s="371">
        <v>0</v>
      </c>
      <c r="F395" s="371" t="s">
        <v>228</v>
      </c>
      <c r="G395" s="263"/>
      <c r="H395" s="371" t="s">
        <v>228</v>
      </c>
      <c r="I395" s="371" t="s">
        <v>303</v>
      </c>
      <c r="J395" s="371" t="s">
        <v>30</v>
      </c>
      <c r="K395" s="371" t="s">
        <v>30</v>
      </c>
      <c r="L395" s="371" t="s">
        <v>30</v>
      </c>
      <c r="M395" s="371" t="s">
        <v>30</v>
      </c>
      <c r="N395" s="371" t="s">
        <v>30</v>
      </c>
      <c r="O395" s="371" t="s">
        <v>30</v>
      </c>
      <c r="P395" s="371" t="s">
        <v>30</v>
      </c>
      <c r="Q395" s="371" t="s">
        <v>30</v>
      </c>
      <c r="R395" s="371"/>
      <c r="S395" s="371"/>
      <c r="T395" s="371"/>
      <c r="U395" s="371"/>
      <c r="V395" s="371"/>
      <c r="W395" s="371" t="s">
        <v>30</v>
      </c>
      <c r="X395" s="371"/>
      <c r="Y395" s="373">
        <f t="shared" si="24"/>
        <v>57.75</v>
      </c>
      <c r="Z395" s="381">
        <v>57.75</v>
      </c>
      <c r="AA395" s="371"/>
      <c r="AB395" s="525"/>
      <c r="AC395" s="512"/>
      <c r="AD395" s="525"/>
      <c r="AE395" s="371"/>
      <c r="AF395" s="371"/>
      <c r="AG395" s="371"/>
      <c r="AH395" s="371"/>
      <c r="AI395" s="371"/>
      <c r="AJ395" s="371"/>
      <c r="AK395" s="371"/>
      <c r="AL395" s="371"/>
      <c r="AM395" s="371"/>
      <c r="AN395" s="502"/>
    </row>
    <row r="396" spans="1:40" x14ac:dyDescent="0.25">
      <c r="A396" s="372"/>
      <c r="B396" s="371" t="s">
        <v>729</v>
      </c>
      <c r="C396" s="371" t="s">
        <v>12</v>
      </c>
      <c r="D396" s="371">
        <v>1</v>
      </c>
      <c r="E396" s="371">
        <v>400</v>
      </c>
      <c r="F396" s="371" t="s">
        <v>730</v>
      </c>
      <c r="G396" s="263"/>
      <c r="H396" s="371" t="s">
        <v>730</v>
      </c>
      <c r="I396" s="371" t="s">
        <v>731</v>
      </c>
      <c r="J396" s="371" t="s">
        <v>30</v>
      </c>
      <c r="K396" s="371" t="s">
        <v>30</v>
      </c>
      <c r="L396" s="371" t="s">
        <v>30</v>
      </c>
      <c r="M396" s="371" t="s">
        <v>30</v>
      </c>
      <c r="N396" s="371" t="s">
        <v>246</v>
      </c>
      <c r="O396" s="371" t="s">
        <v>8</v>
      </c>
      <c r="P396" s="371" t="s">
        <v>9</v>
      </c>
      <c r="Q396" s="371" t="s">
        <v>30</v>
      </c>
      <c r="R396" s="371"/>
      <c r="S396" s="371"/>
      <c r="T396" s="371"/>
      <c r="U396" s="371"/>
      <c r="V396" s="371"/>
      <c r="W396" s="371" t="s">
        <v>30</v>
      </c>
      <c r="X396" s="371"/>
      <c r="Y396" s="373">
        <f t="shared" si="24"/>
        <v>95.699999999999989</v>
      </c>
      <c r="Z396" s="381">
        <v>165</v>
      </c>
      <c r="AA396" s="371">
        <v>38.270000000000003</v>
      </c>
      <c r="AB396" s="525">
        <f t="shared" ref="AB396:AB454" si="25">AA396/Z396</f>
        <v>0.23193939393939395</v>
      </c>
      <c r="AC396" s="512">
        <f t="shared" ref="AC396:AC454" si="26">AA396*0.9</f>
        <v>34.443000000000005</v>
      </c>
      <c r="AD396" s="525">
        <f t="shared" ref="AD396:AD454" si="27">AC396/Z396</f>
        <v>0.20874545454545457</v>
      </c>
      <c r="AE396" s="371"/>
      <c r="AF396" s="371" t="s">
        <v>30</v>
      </c>
      <c r="AG396" s="371"/>
      <c r="AH396" s="371"/>
      <c r="AI396" s="371"/>
      <c r="AJ396" s="371"/>
      <c r="AK396" s="371"/>
      <c r="AL396" s="371" t="s">
        <v>30</v>
      </c>
      <c r="AM396" s="371"/>
      <c r="AN396" s="502"/>
    </row>
    <row r="397" spans="1:40" x14ac:dyDescent="0.25">
      <c r="A397" s="372"/>
      <c r="B397" s="371" t="s">
        <v>729</v>
      </c>
      <c r="C397" s="371" t="s">
        <v>12</v>
      </c>
      <c r="D397" s="371">
        <v>401</v>
      </c>
      <c r="E397" s="371">
        <v>600</v>
      </c>
      <c r="F397" s="371" t="s">
        <v>732</v>
      </c>
      <c r="G397" s="263"/>
      <c r="H397" s="371" t="s">
        <v>732</v>
      </c>
      <c r="I397" s="371" t="s">
        <v>731</v>
      </c>
      <c r="J397" s="371" t="s">
        <v>30</v>
      </c>
      <c r="K397" s="371" t="s">
        <v>30</v>
      </c>
      <c r="L397" s="371" t="s">
        <v>30</v>
      </c>
      <c r="M397" s="371" t="s">
        <v>30</v>
      </c>
      <c r="N397" s="371" t="s">
        <v>246</v>
      </c>
      <c r="O397" s="371" t="s">
        <v>8</v>
      </c>
      <c r="P397" s="371" t="s">
        <v>9</v>
      </c>
      <c r="Q397" s="371" t="s">
        <v>30</v>
      </c>
      <c r="R397" s="371"/>
      <c r="S397" s="371"/>
      <c r="T397" s="371"/>
      <c r="U397" s="371"/>
      <c r="V397" s="371"/>
      <c r="W397" s="371" t="s">
        <v>30</v>
      </c>
      <c r="X397" s="371"/>
      <c r="Y397" s="373">
        <f t="shared" si="24"/>
        <v>115.69999999999999</v>
      </c>
      <c r="Z397" s="381">
        <v>185</v>
      </c>
      <c r="AA397" s="371">
        <v>44.04</v>
      </c>
      <c r="AB397" s="525">
        <f t="shared" si="25"/>
        <v>0.23805405405405405</v>
      </c>
      <c r="AC397" s="512">
        <f t="shared" si="26"/>
        <v>39.636000000000003</v>
      </c>
      <c r="AD397" s="525">
        <f t="shared" si="27"/>
        <v>0.21424864864864868</v>
      </c>
      <c r="AE397" s="371"/>
      <c r="AF397" s="371" t="s">
        <v>30</v>
      </c>
      <c r="AG397" s="371"/>
      <c r="AH397" s="371"/>
      <c r="AI397" s="371"/>
      <c r="AJ397" s="371"/>
      <c r="AK397" s="371"/>
      <c r="AL397" s="371" t="s">
        <v>30</v>
      </c>
      <c r="AM397" s="371"/>
      <c r="AN397" s="502"/>
    </row>
    <row r="398" spans="1:40" x14ac:dyDescent="0.25">
      <c r="A398" s="372"/>
      <c r="B398" s="371" t="s">
        <v>729</v>
      </c>
      <c r="C398" s="371" t="s">
        <v>12</v>
      </c>
      <c r="D398" s="371">
        <v>601</v>
      </c>
      <c r="E398" s="371">
        <v>800</v>
      </c>
      <c r="F398" s="371" t="s">
        <v>733</v>
      </c>
      <c r="G398" s="263"/>
      <c r="H398" s="371" t="s">
        <v>733</v>
      </c>
      <c r="I398" s="371" t="s">
        <v>731</v>
      </c>
      <c r="J398" s="371" t="s">
        <v>30</v>
      </c>
      <c r="K398" s="371" t="s">
        <v>30</v>
      </c>
      <c r="L398" s="371" t="s">
        <v>30</v>
      </c>
      <c r="M398" s="371" t="s">
        <v>30</v>
      </c>
      <c r="N398" s="371" t="s">
        <v>246</v>
      </c>
      <c r="O398" s="371" t="s">
        <v>8</v>
      </c>
      <c r="P398" s="371" t="s">
        <v>9</v>
      </c>
      <c r="Q398" s="371" t="s">
        <v>30</v>
      </c>
      <c r="R398" s="371"/>
      <c r="S398" s="371"/>
      <c r="T398" s="371"/>
      <c r="U398" s="371"/>
      <c r="V398" s="371"/>
      <c r="W398" s="371" t="s">
        <v>30</v>
      </c>
      <c r="X398" s="371"/>
      <c r="Y398" s="373">
        <f t="shared" si="24"/>
        <v>135.69999999999999</v>
      </c>
      <c r="Z398" s="381">
        <v>205</v>
      </c>
      <c r="AA398" s="371">
        <v>51.02</v>
      </c>
      <c r="AB398" s="525">
        <f t="shared" si="25"/>
        <v>0.24887804878048783</v>
      </c>
      <c r="AC398" s="512">
        <f t="shared" si="26"/>
        <v>45.918000000000006</v>
      </c>
      <c r="AD398" s="525">
        <f t="shared" si="27"/>
        <v>0.22399024390243905</v>
      </c>
      <c r="AE398" s="371"/>
      <c r="AF398" s="371" t="s">
        <v>30</v>
      </c>
      <c r="AG398" s="371"/>
      <c r="AH398" s="371"/>
      <c r="AI398" s="371"/>
      <c r="AJ398" s="371"/>
      <c r="AK398" s="371"/>
      <c r="AL398" s="371" t="s">
        <v>30</v>
      </c>
      <c r="AM398" s="371"/>
      <c r="AN398" s="502"/>
    </row>
    <row r="399" spans="1:40" x14ac:dyDescent="0.25">
      <c r="A399" s="372"/>
      <c r="B399" s="371" t="s">
        <v>729</v>
      </c>
      <c r="C399" s="371" t="s">
        <v>12</v>
      </c>
      <c r="D399" s="371">
        <v>801</v>
      </c>
      <c r="E399" s="371">
        <v>1500</v>
      </c>
      <c r="F399" s="371" t="s">
        <v>734</v>
      </c>
      <c r="G399" s="263"/>
      <c r="H399" s="371" t="s">
        <v>734</v>
      </c>
      <c r="I399" s="371" t="s">
        <v>731</v>
      </c>
      <c r="J399" s="371" t="s">
        <v>30</v>
      </c>
      <c r="K399" s="371" t="s">
        <v>30</v>
      </c>
      <c r="L399" s="371" t="s">
        <v>30</v>
      </c>
      <c r="M399" s="371" t="s">
        <v>30</v>
      </c>
      <c r="N399" s="371" t="s">
        <v>246</v>
      </c>
      <c r="O399" s="371" t="s">
        <v>8</v>
      </c>
      <c r="P399" s="371" t="s">
        <v>9</v>
      </c>
      <c r="Q399" s="371" t="s">
        <v>30</v>
      </c>
      <c r="R399" s="371"/>
      <c r="S399" s="371"/>
      <c r="T399" s="371"/>
      <c r="U399" s="371"/>
      <c r="V399" s="371"/>
      <c r="W399" s="371" t="s">
        <v>30</v>
      </c>
      <c r="X399" s="371"/>
      <c r="Y399" s="373">
        <f t="shared" si="24"/>
        <v>150.69999999999999</v>
      </c>
      <c r="Z399" s="381">
        <v>220</v>
      </c>
      <c r="AA399" s="371">
        <v>51.89</v>
      </c>
      <c r="AB399" s="525">
        <f t="shared" si="25"/>
        <v>0.23586363636363636</v>
      </c>
      <c r="AC399" s="512">
        <f t="shared" si="26"/>
        <v>46.701000000000001</v>
      </c>
      <c r="AD399" s="525">
        <f t="shared" si="27"/>
        <v>0.21227727272727273</v>
      </c>
      <c r="AE399" s="371"/>
      <c r="AF399" s="371" t="s">
        <v>30</v>
      </c>
      <c r="AG399" s="371"/>
      <c r="AH399" s="371"/>
      <c r="AI399" s="371"/>
      <c r="AJ399" s="371"/>
      <c r="AK399" s="371"/>
      <c r="AL399" s="371" t="s">
        <v>30</v>
      </c>
      <c r="AM399" s="371"/>
      <c r="AN399" s="502"/>
    </row>
    <row r="400" spans="1:40" x14ac:dyDescent="0.25">
      <c r="A400" s="372"/>
      <c r="B400" s="371" t="s">
        <v>729</v>
      </c>
      <c r="C400" s="371" t="s">
        <v>353</v>
      </c>
      <c r="D400" s="371">
        <v>1</v>
      </c>
      <c r="E400" s="371">
        <v>400</v>
      </c>
      <c r="F400" s="371" t="s">
        <v>735</v>
      </c>
      <c r="G400" s="334" t="s">
        <v>224</v>
      </c>
      <c r="H400" s="371" t="s">
        <v>736</v>
      </c>
      <c r="I400" s="371" t="s">
        <v>737</v>
      </c>
      <c r="J400" s="371" t="s">
        <v>30</v>
      </c>
      <c r="K400" s="371" t="s">
        <v>30</v>
      </c>
      <c r="L400" s="371" t="s">
        <v>30</v>
      </c>
      <c r="M400" s="371" t="s">
        <v>30</v>
      </c>
      <c r="N400" s="371" t="s">
        <v>30</v>
      </c>
      <c r="O400" s="371" t="s">
        <v>30</v>
      </c>
      <c r="P400" s="371" t="s">
        <v>30</v>
      </c>
      <c r="Q400" s="371" t="s">
        <v>30</v>
      </c>
      <c r="R400" s="371"/>
      <c r="S400" s="371"/>
      <c r="T400" s="371">
        <v>99</v>
      </c>
      <c r="U400" s="371"/>
      <c r="V400" s="371"/>
      <c r="W400" s="371" t="s">
        <v>30</v>
      </c>
      <c r="X400" s="371"/>
      <c r="Y400" s="373">
        <f t="shared" si="24"/>
        <v>17.329999999999998</v>
      </c>
      <c r="Z400" s="381">
        <v>17.329999999999998</v>
      </c>
      <c r="AA400" s="371">
        <v>5.49</v>
      </c>
      <c r="AB400" s="525">
        <f t="shared" si="25"/>
        <v>0.31679169070975194</v>
      </c>
      <c r="AC400" s="512">
        <f t="shared" si="26"/>
        <v>4.9410000000000007</v>
      </c>
      <c r="AD400" s="525">
        <f t="shared" si="27"/>
        <v>0.28511252163877676</v>
      </c>
      <c r="AE400" s="371"/>
      <c r="AF400" s="371"/>
      <c r="AG400" s="371"/>
      <c r="AH400" s="371"/>
      <c r="AI400" s="371"/>
      <c r="AJ400" s="371"/>
      <c r="AK400" s="371"/>
      <c r="AL400" s="371"/>
      <c r="AM400" s="371"/>
      <c r="AN400" s="502"/>
    </row>
    <row r="401" spans="1:40" x14ac:dyDescent="0.25">
      <c r="A401" s="372"/>
      <c r="B401" s="371" t="s">
        <v>729</v>
      </c>
      <c r="C401" s="371" t="s">
        <v>353</v>
      </c>
      <c r="D401" s="371">
        <v>1</v>
      </c>
      <c r="E401" s="371">
        <v>400</v>
      </c>
      <c r="F401" s="371" t="s">
        <v>735</v>
      </c>
      <c r="G401" s="335" t="s">
        <v>225</v>
      </c>
      <c r="H401" s="371" t="s">
        <v>738</v>
      </c>
      <c r="I401" s="371" t="s">
        <v>737</v>
      </c>
      <c r="J401" s="371" t="s">
        <v>30</v>
      </c>
      <c r="K401" s="371" t="s">
        <v>30</v>
      </c>
      <c r="L401" s="371" t="s">
        <v>30</v>
      </c>
      <c r="M401" s="371" t="s">
        <v>30</v>
      </c>
      <c r="N401" s="371" t="s">
        <v>30</v>
      </c>
      <c r="O401" s="371" t="s">
        <v>30</v>
      </c>
      <c r="P401" s="371" t="s">
        <v>30</v>
      </c>
      <c r="Q401" s="371" t="s">
        <v>30</v>
      </c>
      <c r="R401" s="371"/>
      <c r="S401" s="371"/>
      <c r="T401" s="371">
        <v>99</v>
      </c>
      <c r="U401" s="371"/>
      <c r="V401" s="371"/>
      <c r="W401" s="371" t="s">
        <v>30</v>
      </c>
      <c r="X401" s="371"/>
      <c r="Y401" s="373">
        <f t="shared" si="24"/>
        <v>17.329999999999998</v>
      </c>
      <c r="Z401" s="381">
        <v>17.329999999999998</v>
      </c>
      <c r="AA401" s="371">
        <v>5.49</v>
      </c>
      <c r="AB401" s="525">
        <f t="shared" si="25"/>
        <v>0.31679169070975194</v>
      </c>
      <c r="AC401" s="512">
        <f t="shared" si="26"/>
        <v>4.9410000000000007</v>
      </c>
      <c r="AD401" s="525">
        <f t="shared" si="27"/>
        <v>0.28511252163877676</v>
      </c>
      <c r="AE401" s="371"/>
      <c r="AF401" s="371"/>
      <c r="AG401" s="371"/>
      <c r="AH401" s="371"/>
      <c r="AI401" s="371"/>
      <c r="AJ401" s="371"/>
      <c r="AK401" s="371"/>
      <c r="AL401" s="371"/>
      <c r="AM401" s="371"/>
      <c r="AN401" s="502"/>
    </row>
    <row r="402" spans="1:40" x14ac:dyDescent="0.25">
      <c r="A402" s="372"/>
      <c r="B402" s="371" t="s">
        <v>729</v>
      </c>
      <c r="C402" s="371" t="s">
        <v>353</v>
      </c>
      <c r="D402" s="371">
        <v>1</v>
      </c>
      <c r="E402" s="371">
        <v>400</v>
      </c>
      <c r="F402" s="371" t="s">
        <v>735</v>
      </c>
      <c r="G402" s="231" t="s">
        <v>313</v>
      </c>
      <c r="H402" s="371" t="s">
        <v>740</v>
      </c>
      <c r="I402" s="371" t="s">
        <v>737</v>
      </c>
      <c r="J402" s="371" t="s">
        <v>30</v>
      </c>
      <c r="K402" s="371" t="s">
        <v>30</v>
      </c>
      <c r="L402" s="371" t="s">
        <v>30</v>
      </c>
      <c r="M402" s="371" t="s">
        <v>30</v>
      </c>
      <c r="N402" s="371" t="s">
        <v>30</v>
      </c>
      <c r="O402" s="371" t="s">
        <v>30</v>
      </c>
      <c r="P402" s="371" t="s">
        <v>30</v>
      </c>
      <c r="Q402" s="371" t="s">
        <v>30</v>
      </c>
      <c r="R402" s="371"/>
      <c r="S402" s="371"/>
      <c r="T402" s="371">
        <v>99</v>
      </c>
      <c r="U402" s="371"/>
      <c r="V402" s="371"/>
      <c r="W402" s="371" t="s">
        <v>30</v>
      </c>
      <c r="X402" s="371"/>
      <c r="Y402" s="373">
        <f t="shared" si="24"/>
        <v>17.329999999999998</v>
      </c>
      <c r="Z402" s="381">
        <v>17.329999999999998</v>
      </c>
      <c r="AA402" s="371">
        <v>5.49</v>
      </c>
      <c r="AB402" s="525">
        <f t="shared" si="25"/>
        <v>0.31679169070975194</v>
      </c>
      <c r="AC402" s="512">
        <f t="shared" si="26"/>
        <v>4.9410000000000007</v>
      </c>
      <c r="AD402" s="525">
        <f t="shared" si="27"/>
        <v>0.28511252163877676</v>
      </c>
      <c r="AE402" s="371"/>
      <c r="AF402" s="371"/>
      <c r="AG402" s="371"/>
      <c r="AH402" s="371"/>
      <c r="AI402" s="371"/>
      <c r="AJ402" s="371"/>
      <c r="AK402" s="371"/>
      <c r="AL402" s="371"/>
      <c r="AM402" s="371"/>
      <c r="AN402" s="502"/>
    </row>
    <row r="403" spans="1:40" x14ac:dyDescent="0.25">
      <c r="A403" s="372"/>
      <c r="B403" s="371" t="s">
        <v>729</v>
      </c>
      <c r="C403" s="371" t="s">
        <v>353</v>
      </c>
      <c r="D403" s="371">
        <v>1</v>
      </c>
      <c r="E403" s="371">
        <v>400</v>
      </c>
      <c r="F403" s="371" t="s">
        <v>735</v>
      </c>
      <c r="G403" s="274" t="s">
        <v>314</v>
      </c>
      <c r="H403" s="371" t="s">
        <v>741</v>
      </c>
      <c r="I403" s="371" t="s">
        <v>737</v>
      </c>
      <c r="J403" s="371" t="s">
        <v>30</v>
      </c>
      <c r="K403" s="371" t="s">
        <v>30</v>
      </c>
      <c r="L403" s="371" t="s">
        <v>30</v>
      </c>
      <c r="M403" s="371" t="s">
        <v>30</v>
      </c>
      <c r="N403" s="371" t="s">
        <v>30</v>
      </c>
      <c r="O403" s="371" t="s">
        <v>30</v>
      </c>
      <c r="P403" s="371" t="s">
        <v>30</v>
      </c>
      <c r="Q403" s="371" t="s">
        <v>30</v>
      </c>
      <c r="R403" s="371"/>
      <c r="S403" s="371"/>
      <c r="T403" s="371">
        <v>99</v>
      </c>
      <c r="U403" s="371"/>
      <c r="V403" s="371"/>
      <c r="W403" s="371" t="s">
        <v>30</v>
      </c>
      <c r="X403" s="371"/>
      <c r="Y403" s="373">
        <f t="shared" si="24"/>
        <v>17.329999999999998</v>
      </c>
      <c r="Z403" s="381">
        <v>17.329999999999998</v>
      </c>
      <c r="AA403" s="371">
        <v>5.49</v>
      </c>
      <c r="AB403" s="525">
        <f t="shared" si="25"/>
        <v>0.31679169070975194</v>
      </c>
      <c r="AC403" s="512">
        <f t="shared" si="26"/>
        <v>4.9410000000000007</v>
      </c>
      <c r="AD403" s="525">
        <f t="shared" si="27"/>
        <v>0.28511252163877676</v>
      </c>
      <c r="AE403" s="371"/>
      <c r="AF403" s="371"/>
      <c r="AG403" s="371"/>
      <c r="AH403" s="371"/>
      <c r="AI403" s="371"/>
      <c r="AJ403" s="371"/>
      <c r="AK403" s="371"/>
      <c r="AL403" s="371"/>
      <c r="AM403" s="371"/>
      <c r="AN403" s="502"/>
    </row>
    <row r="404" spans="1:40" x14ac:dyDescent="0.25">
      <c r="A404" s="372"/>
      <c r="B404" s="371" t="s">
        <v>729</v>
      </c>
      <c r="C404" s="371" t="s">
        <v>353</v>
      </c>
      <c r="D404" s="371">
        <v>1</v>
      </c>
      <c r="E404" s="371">
        <v>400</v>
      </c>
      <c r="F404" s="371" t="s">
        <v>735</v>
      </c>
      <c r="G404" s="273" t="s">
        <v>315</v>
      </c>
      <c r="H404" s="371" t="s">
        <v>739</v>
      </c>
      <c r="I404" s="371" t="s">
        <v>737</v>
      </c>
      <c r="J404" s="371" t="s">
        <v>30</v>
      </c>
      <c r="K404" s="371" t="s">
        <v>30</v>
      </c>
      <c r="L404" s="371" t="s">
        <v>30</v>
      </c>
      <c r="M404" s="371" t="s">
        <v>30</v>
      </c>
      <c r="N404" s="371" t="s">
        <v>30</v>
      </c>
      <c r="O404" s="371" t="s">
        <v>30</v>
      </c>
      <c r="P404" s="371" t="s">
        <v>30</v>
      </c>
      <c r="Q404" s="371" t="s">
        <v>30</v>
      </c>
      <c r="R404" s="371"/>
      <c r="S404" s="371"/>
      <c r="T404" s="371">
        <v>99</v>
      </c>
      <c r="U404" s="371"/>
      <c r="V404" s="371"/>
      <c r="W404" s="371" t="s">
        <v>30</v>
      </c>
      <c r="X404" s="371"/>
      <c r="Y404" s="373">
        <f t="shared" si="24"/>
        <v>17.329999999999998</v>
      </c>
      <c r="Z404" s="381">
        <v>17.329999999999998</v>
      </c>
      <c r="AA404" s="371">
        <v>5.49</v>
      </c>
      <c r="AB404" s="525">
        <f t="shared" si="25"/>
        <v>0.31679169070975194</v>
      </c>
      <c r="AC404" s="512">
        <f t="shared" si="26"/>
        <v>4.9410000000000007</v>
      </c>
      <c r="AD404" s="525">
        <f t="shared" si="27"/>
        <v>0.28511252163877676</v>
      </c>
      <c r="AE404" s="371"/>
      <c r="AF404" s="371"/>
      <c r="AG404" s="371"/>
      <c r="AH404" s="371"/>
      <c r="AI404" s="371"/>
      <c r="AJ404" s="371"/>
      <c r="AK404" s="371"/>
      <c r="AL404" s="371"/>
      <c r="AM404" s="371"/>
      <c r="AN404" s="502"/>
    </row>
    <row r="405" spans="1:40" x14ac:dyDescent="0.25">
      <c r="A405" s="372"/>
      <c r="B405" s="371" t="s">
        <v>729</v>
      </c>
      <c r="C405" s="371" t="s">
        <v>353</v>
      </c>
      <c r="D405" s="371">
        <v>1</v>
      </c>
      <c r="E405" s="371">
        <v>400</v>
      </c>
      <c r="F405" s="371" t="s">
        <v>735</v>
      </c>
      <c r="G405" s="230" t="s">
        <v>331</v>
      </c>
      <c r="H405" s="371" t="s">
        <v>742</v>
      </c>
      <c r="I405" s="371" t="s">
        <v>737</v>
      </c>
      <c r="J405" s="371" t="s">
        <v>30</v>
      </c>
      <c r="K405" s="371" t="s">
        <v>30</v>
      </c>
      <c r="L405" s="371" t="s">
        <v>30</v>
      </c>
      <c r="M405" s="371" t="s">
        <v>30</v>
      </c>
      <c r="N405" s="371" t="s">
        <v>30</v>
      </c>
      <c r="O405" s="371" t="s">
        <v>30</v>
      </c>
      <c r="P405" s="371" t="s">
        <v>30</v>
      </c>
      <c r="Q405" s="371" t="s">
        <v>30</v>
      </c>
      <c r="R405" s="371"/>
      <c r="S405" s="371"/>
      <c r="T405" s="371">
        <v>99</v>
      </c>
      <c r="U405" s="371"/>
      <c r="V405" s="371"/>
      <c r="W405" s="371" t="s">
        <v>30</v>
      </c>
      <c r="X405" s="371"/>
      <c r="Y405" s="373">
        <f t="shared" si="24"/>
        <v>17.329999999999998</v>
      </c>
      <c r="Z405" s="381">
        <v>17.329999999999998</v>
      </c>
      <c r="AA405" s="371">
        <v>5.49</v>
      </c>
      <c r="AB405" s="525">
        <f t="shared" si="25"/>
        <v>0.31679169070975194</v>
      </c>
      <c r="AC405" s="512">
        <f t="shared" si="26"/>
        <v>4.9410000000000007</v>
      </c>
      <c r="AD405" s="525">
        <f t="shared" si="27"/>
        <v>0.28511252163877676</v>
      </c>
      <c r="AE405" s="371"/>
      <c r="AF405" s="371"/>
      <c r="AG405" s="371"/>
      <c r="AH405" s="371"/>
      <c r="AI405" s="371"/>
      <c r="AJ405" s="371"/>
      <c r="AK405" s="371"/>
      <c r="AL405" s="371"/>
      <c r="AM405" s="371"/>
      <c r="AN405" s="502"/>
    </row>
    <row r="406" spans="1:40" x14ac:dyDescent="0.25">
      <c r="A406" s="372"/>
      <c r="B406" s="371" t="s">
        <v>729</v>
      </c>
      <c r="C406" s="371" t="s">
        <v>353</v>
      </c>
      <c r="D406" s="371">
        <v>401</v>
      </c>
      <c r="E406" s="371">
        <v>600</v>
      </c>
      <c r="F406" s="371" t="s">
        <v>743</v>
      </c>
      <c r="G406" s="334" t="s">
        <v>224</v>
      </c>
      <c r="H406" s="371" t="s">
        <v>744</v>
      </c>
      <c r="I406" s="371" t="s">
        <v>737</v>
      </c>
      <c r="J406" s="371" t="s">
        <v>30</v>
      </c>
      <c r="K406" s="371" t="s">
        <v>30</v>
      </c>
      <c r="L406" s="371" t="s">
        <v>30</v>
      </c>
      <c r="M406" s="371" t="s">
        <v>30</v>
      </c>
      <c r="N406" s="371" t="s">
        <v>30</v>
      </c>
      <c r="O406" s="371" t="s">
        <v>30</v>
      </c>
      <c r="P406" s="371" t="s">
        <v>30</v>
      </c>
      <c r="Q406" s="371" t="s">
        <v>30</v>
      </c>
      <c r="R406" s="371"/>
      <c r="S406" s="371"/>
      <c r="T406" s="371">
        <v>99</v>
      </c>
      <c r="U406" s="371"/>
      <c r="V406" s="371"/>
      <c r="W406" s="371" t="s">
        <v>30</v>
      </c>
      <c r="X406" s="371"/>
      <c r="Y406" s="373">
        <f t="shared" si="24"/>
        <v>17.329999999999998</v>
      </c>
      <c r="Z406" s="381">
        <v>17.329999999999998</v>
      </c>
      <c r="AA406" s="371">
        <v>5.49</v>
      </c>
      <c r="AB406" s="525">
        <f t="shared" si="25"/>
        <v>0.31679169070975194</v>
      </c>
      <c r="AC406" s="512">
        <f t="shared" si="26"/>
        <v>4.9410000000000007</v>
      </c>
      <c r="AD406" s="525">
        <f t="shared" si="27"/>
        <v>0.28511252163877676</v>
      </c>
      <c r="AE406" s="371"/>
      <c r="AF406" s="371"/>
      <c r="AG406" s="371"/>
      <c r="AH406" s="371"/>
      <c r="AI406" s="371"/>
      <c r="AJ406" s="371"/>
      <c r="AK406" s="371"/>
      <c r="AL406" s="371"/>
      <c r="AM406" s="371"/>
      <c r="AN406" s="502"/>
    </row>
    <row r="407" spans="1:40" x14ac:dyDescent="0.25">
      <c r="A407" s="372"/>
      <c r="B407" s="371" t="s">
        <v>729</v>
      </c>
      <c r="C407" s="371" t="s">
        <v>353</v>
      </c>
      <c r="D407" s="371">
        <v>401</v>
      </c>
      <c r="E407" s="371">
        <v>600</v>
      </c>
      <c r="F407" s="371" t="s">
        <v>743</v>
      </c>
      <c r="G407" s="335" t="s">
        <v>225</v>
      </c>
      <c r="H407" s="371" t="s">
        <v>745</v>
      </c>
      <c r="I407" s="371" t="s">
        <v>737</v>
      </c>
      <c r="J407" s="371" t="s">
        <v>30</v>
      </c>
      <c r="K407" s="371" t="s">
        <v>30</v>
      </c>
      <c r="L407" s="371" t="s">
        <v>30</v>
      </c>
      <c r="M407" s="371" t="s">
        <v>30</v>
      </c>
      <c r="N407" s="371" t="s">
        <v>30</v>
      </c>
      <c r="O407" s="371" t="s">
        <v>30</v>
      </c>
      <c r="P407" s="371" t="s">
        <v>30</v>
      </c>
      <c r="Q407" s="371" t="s">
        <v>30</v>
      </c>
      <c r="R407" s="371"/>
      <c r="S407" s="371"/>
      <c r="T407" s="371">
        <v>99</v>
      </c>
      <c r="U407" s="371"/>
      <c r="V407" s="371"/>
      <c r="W407" s="371" t="s">
        <v>30</v>
      </c>
      <c r="X407" s="371"/>
      <c r="Y407" s="373">
        <f t="shared" si="24"/>
        <v>17.329999999999998</v>
      </c>
      <c r="Z407" s="381">
        <v>17.329999999999998</v>
      </c>
      <c r="AA407" s="371">
        <v>5.49</v>
      </c>
      <c r="AB407" s="525">
        <f t="shared" si="25"/>
        <v>0.31679169070975194</v>
      </c>
      <c r="AC407" s="512">
        <f t="shared" si="26"/>
        <v>4.9410000000000007</v>
      </c>
      <c r="AD407" s="525">
        <f t="shared" si="27"/>
        <v>0.28511252163877676</v>
      </c>
      <c r="AE407" s="371"/>
      <c r="AF407" s="371"/>
      <c r="AG407" s="371"/>
      <c r="AH407" s="371"/>
      <c r="AI407" s="371"/>
      <c r="AJ407" s="371"/>
      <c r="AK407" s="371"/>
      <c r="AL407" s="371"/>
      <c r="AM407" s="371"/>
      <c r="AN407" s="502"/>
    </row>
    <row r="408" spans="1:40" x14ac:dyDescent="0.25">
      <c r="A408" s="372"/>
      <c r="B408" s="371" t="s">
        <v>729</v>
      </c>
      <c r="C408" s="371" t="s">
        <v>353</v>
      </c>
      <c r="D408" s="371">
        <v>401</v>
      </c>
      <c r="E408" s="371">
        <v>600</v>
      </c>
      <c r="F408" s="371" t="s">
        <v>743</v>
      </c>
      <c r="G408" s="231" t="s">
        <v>313</v>
      </c>
      <c r="H408" s="371" t="s">
        <v>747</v>
      </c>
      <c r="I408" s="371" t="s">
        <v>737</v>
      </c>
      <c r="J408" s="371" t="s">
        <v>30</v>
      </c>
      <c r="K408" s="371" t="s">
        <v>30</v>
      </c>
      <c r="L408" s="371" t="s">
        <v>30</v>
      </c>
      <c r="M408" s="371" t="s">
        <v>30</v>
      </c>
      <c r="N408" s="371" t="s">
        <v>30</v>
      </c>
      <c r="O408" s="371" t="s">
        <v>30</v>
      </c>
      <c r="P408" s="371" t="s">
        <v>30</v>
      </c>
      <c r="Q408" s="371" t="s">
        <v>30</v>
      </c>
      <c r="R408" s="371"/>
      <c r="S408" s="371"/>
      <c r="T408" s="371">
        <v>99</v>
      </c>
      <c r="U408" s="371"/>
      <c r="V408" s="371"/>
      <c r="W408" s="371" t="s">
        <v>30</v>
      </c>
      <c r="X408" s="371"/>
      <c r="Y408" s="373">
        <f t="shared" si="24"/>
        <v>17.329999999999998</v>
      </c>
      <c r="Z408" s="381">
        <v>17.329999999999998</v>
      </c>
      <c r="AA408" s="371">
        <v>5.49</v>
      </c>
      <c r="AB408" s="525">
        <f t="shared" si="25"/>
        <v>0.31679169070975194</v>
      </c>
      <c r="AC408" s="512">
        <f t="shared" si="26"/>
        <v>4.9410000000000007</v>
      </c>
      <c r="AD408" s="525">
        <f t="shared" si="27"/>
        <v>0.28511252163877676</v>
      </c>
      <c r="AE408" s="371"/>
      <c r="AF408" s="371"/>
      <c r="AG408" s="371"/>
      <c r="AH408" s="371"/>
      <c r="AI408" s="371"/>
      <c r="AJ408" s="371"/>
      <c r="AK408" s="371"/>
      <c r="AL408" s="371"/>
      <c r="AM408" s="371"/>
      <c r="AN408" s="502"/>
    </row>
    <row r="409" spans="1:40" x14ac:dyDescent="0.25">
      <c r="A409" s="372"/>
      <c r="B409" s="371" t="s">
        <v>729</v>
      </c>
      <c r="C409" s="371" t="s">
        <v>353</v>
      </c>
      <c r="D409" s="371">
        <v>401</v>
      </c>
      <c r="E409" s="371">
        <v>600</v>
      </c>
      <c r="F409" s="371" t="s">
        <v>743</v>
      </c>
      <c r="G409" s="274" t="s">
        <v>314</v>
      </c>
      <c r="H409" s="371" t="s">
        <v>748</v>
      </c>
      <c r="I409" s="371" t="s">
        <v>737</v>
      </c>
      <c r="J409" s="371" t="s">
        <v>30</v>
      </c>
      <c r="K409" s="371" t="s">
        <v>30</v>
      </c>
      <c r="L409" s="371" t="s">
        <v>30</v>
      </c>
      <c r="M409" s="371" t="s">
        <v>30</v>
      </c>
      <c r="N409" s="371" t="s">
        <v>30</v>
      </c>
      <c r="O409" s="371" t="s">
        <v>30</v>
      </c>
      <c r="P409" s="371" t="s">
        <v>30</v>
      </c>
      <c r="Q409" s="371" t="s">
        <v>30</v>
      </c>
      <c r="R409" s="371"/>
      <c r="S409" s="371"/>
      <c r="T409" s="371">
        <v>99</v>
      </c>
      <c r="U409" s="371"/>
      <c r="V409" s="371"/>
      <c r="W409" s="371" t="s">
        <v>30</v>
      </c>
      <c r="X409" s="371"/>
      <c r="Y409" s="373">
        <f t="shared" si="24"/>
        <v>17.329999999999998</v>
      </c>
      <c r="Z409" s="381">
        <v>17.329999999999998</v>
      </c>
      <c r="AA409" s="371">
        <v>5.49</v>
      </c>
      <c r="AB409" s="525">
        <f t="shared" si="25"/>
        <v>0.31679169070975194</v>
      </c>
      <c r="AC409" s="512">
        <f t="shared" si="26"/>
        <v>4.9410000000000007</v>
      </c>
      <c r="AD409" s="525">
        <f t="shared" si="27"/>
        <v>0.28511252163877676</v>
      </c>
      <c r="AE409" s="371"/>
      <c r="AF409" s="371"/>
      <c r="AG409" s="371"/>
      <c r="AH409" s="371"/>
      <c r="AI409" s="371"/>
      <c r="AJ409" s="371"/>
      <c r="AK409" s="371"/>
      <c r="AL409" s="371"/>
      <c r="AM409" s="371"/>
      <c r="AN409" s="502"/>
    </row>
    <row r="410" spans="1:40" x14ac:dyDescent="0.25">
      <c r="A410" s="372"/>
      <c r="B410" s="371" t="s">
        <v>729</v>
      </c>
      <c r="C410" s="371" t="s">
        <v>353</v>
      </c>
      <c r="D410" s="371">
        <v>401</v>
      </c>
      <c r="E410" s="371">
        <v>600</v>
      </c>
      <c r="F410" s="371" t="s">
        <v>743</v>
      </c>
      <c r="G410" s="273" t="s">
        <v>315</v>
      </c>
      <c r="H410" s="371" t="s">
        <v>746</v>
      </c>
      <c r="I410" s="371" t="s">
        <v>737</v>
      </c>
      <c r="J410" s="371" t="s">
        <v>30</v>
      </c>
      <c r="K410" s="371" t="s">
        <v>30</v>
      </c>
      <c r="L410" s="371" t="s">
        <v>30</v>
      </c>
      <c r="M410" s="371" t="s">
        <v>30</v>
      </c>
      <c r="N410" s="371" t="s">
        <v>30</v>
      </c>
      <c r="O410" s="371" t="s">
        <v>30</v>
      </c>
      <c r="P410" s="371" t="s">
        <v>30</v>
      </c>
      <c r="Q410" s="371" t="s">
        <v>30</v>
      </c>
      <c r="R410" s="371"/>
      <c r="S410" s="371"/>
      <c r="T410" s="371">
        <v>99</v>
      </c>
      <c r="U410" s="371"/>
      <c r="V410" s="371"/>
      <c r="W410" s="371" t="s">
        <v>30</v>
      </c>
      <c r="X410" s="371"/>
      <c r="Y410" s="373">
        <f t="shared" si="24"/>
        <v>17.329999999999998</v>
      </c>
      <c r="Z410" s="381">
        <v>17.329999999999998</v>
      </c>
      <c r="AA410" s="371">
        <v>5.49</v>
      </c>
      <c r="AB410" s="525">
        <f t="shared" si="25"/>
        <v>0.31679169070975194</v>
      </c>
      <c r="AC410" s="512">
        <f t="shared" si="26"/>
        <v>4.9410000000000007</v>
      </c>
      <c r="AD410" s="525">
        <f t="shared" si="27"/>
        <v>0.28511252163877676</v>
      </c>
      <c r="AE410" s="371"/>
      <c r="AF410" s="371"/>
      <c r="AG410" s="371"/>
      <c r="AH410" s="371"/>
      <c r="AI410" s="371"/>
      <c r="AJ410" s="371"/>
      <c r="AK410" s="371"/>
      <c r="AL410" s="371"/>
      <c r="AM410" s="371"/>
      <c r="AN410" s="502"/>
    </row>
    <row r="411" spans="1:40" x14ac:dyDescent="0.25">
      <c r="A411" s="372"/>
      <c r="B411" s="371" t="s">
        <v>729</v>
      </c>
      <c r="C411" s="371" t="s">
        <v>353</v>
      </c>
      <c r="D411" s="371">
        <v>401</v>
      </c>
      <c r="E411" s="371">
        <v>600</v>
      </c>
      <c r="F411" s="371" t="s">
        <v>743</v>
      </c>
      <c r="G411" s="230" t="s">
        <v>331</v>
      </c>
      <c r="H411" s="371" t="s">
        <v>749</v>
      </c>
      <c r="I411" s="371" t="s">
        <v>737</v>
      </c>
      <c r="J411" s="371" t="s">
        <v>30</v>
      </c>
      <c r="K411" s="371" t="s">
        <v>30</v>
      </c>
      <c r="L411" s="371" t="s">
        <v>30</v>
      </c>
      <c r="M411" s="371" t="s">
        <v>30</v>
      </c>
      <c r="N411" s="371" t="s">
        <v>30</v>
      </c>
      <c r="O411" s="371" t="s">
        <v>30</v>
      </c>
      <c r="P411" s="371" t="s">
        <v>30</v>
      </c>
      <c r="Q411" s="371" t="s">
        <v>30</v>
      </c>
      <c r="R411" s="371"/>
      <c r="S411" s="371"/>
      <c r="T411" s="371">
        <v>99</v>
      </c>
      <c r="U411" s="371"/>
      <c r="V411" s="371"/>
      <c r="W411" s="371" t="s">
        <v>30</v>
      </c>
      <c r="X411" s="371"/>
      <c r="Y411" s="373">
        <f t="shared" si="24"/>
        <v>17.329999999999998</v>
      </c>
      <c r="Z411" s="381">
        <v>17.329999999999998</v>
      </c>
      <c r="AA411" s="371">
        <v>5.49</v>
      </c>
      <c r="AB411" s="525">
        <f t="shared" si="25"/>
        <v>0.31679169070975194</v>
      </c>
      <c r="AC411" s="512">
        <f t="shared" si="26"/>
        <v>4.9410000000000007</v>
      </c>
      <c r="AD411" s="525">
        <f t="shared" si="27"/>
        <v>0.28511252163877676</v>
      </c>
      <c r="AE411" s="371"/>
      <c r="AF411" s="371"/>
      <c r="AG411" s="371"/>
      <c r="AH411" s="371"/>
      <c r="AI411" s="371"/>
      <c r="AJ411" s="371"/>
      <c r="AK411" s="371"/>
      <c r="AL411" s="371"/>
      <c r="AM411" s="371"/>
      <c r="AN411" s="502"/>
    </row>
    <row r="412" spans="1:40" x14ac:dyDescent="0.25">
      <c r="A412" s="372"/>
      <c r="B412" s="371" t="s">
        <v>729</v>
      </c>
      <c r="C412" s="371" t="s">
        <v>353</v>
      </c>
      <c r="D412" s="371">
        <v>601</v>
      </c>
      <c r="E412" s="371">
        <v>800</v>
      </c>
      <c r="F412" s="371" t="s">
        <v>750</v>
      </c>
      <c r="G412" s="334" t="s">
        <v>224</v>
      </c>
      <c r="H412" s="371" t="s">
        <v>751</v>
      </c>
      <c r="I412" s="371" t="s">
        <v>737</v>
      </c>
      <c r="J412" s="371" t="s">
        <v>30</v>
      </c>
      <c r="K412" s="371" t="s">
        <v>30</v>
      </c>
      <c r="L412" s="371" t="s">
        <v>30</v>
      </c>
      <c r="M412" s="371" t="s">
        <v>30</v>
      </c>
      <c r="N412" s="371" t="s">
        <v>30</v>
      </c>
      <c r="O412" s="371" t="s">
        <v>30</v>
      </c>
      <c r="P412" s="371" t="s">
        <v>30</v>
      </c>
      <c r="Q412" s="371" t="s">
        <v>30</v>
      </c>
      <c r="R412" s="371"/>
      <c r="S412" s="371"/>
      <c r="T412" s="371">
        <v>99</v>
      </c>
      <c r="U412" s="371"/>
      <c r="V412" s="371"/>
      <c r="W412" s="371" t="s">
        <v>30</v>
      </c>
      <c r="X412" s="371"/>
      <c r="Y412" s="373">
        <f t="shared" si="24"/>
        <v>17.329999999999998</v>
      </c>
      <c r="Z412" s="381">
        <v>17.329999999999998</v>
      </c>
      <c r="AA412" s="371">
        <v>5.49</v>
      </c>
      <c r="AB412" s="525">
        <f t="shared" si="25"/>
        <v>0.31679169070975194</v>
      </c>
      <c r="AC412" s="512">
        <f t="shared" si="26"/>
        <v>4.9410000000000007</v>
      </c>
      <c r="AD412" s="525">
        <f t="shared" si="27"/>
        <v>0.28511252163877676</v>
      </c>
      <c r="AE412" s="371"/>
      <c r="AF412" s="371"/>
      <c r="AG412" s="371"/>
      <c r="AH412" s="371"/>
      <c r="AI412" s="371"/>
      <c r="AJ412" s="371"/>
      <c r="AK412" s="371"/>
      <c r="AL412" s="371"/>
      <c r="AM412" s="371"/>
      <c r="AN412" s="502"/>
    </row>
    <row r="413" spans="1:40" x14ac:dyDescent="0.25">
      <c r="A413" s="372"/>
      <c r="B413" s="371" t="s">
        <v>729</v>
      </c>
      <c r="C413" s="371" t="s">
        <v>353</v>
      </c>
      <c r="D413" s="371">
        <v>601</v>
      </c>
      <c r="E413" s="371">
        <v>800</v>
      </c>
      <c r="F413" s="371" t="s">
        <v>750</v>
      </c>
      <c r="G413" s="335" t="s">
        <v>225</v>
      </c>
      <c r="H413" s="371" t="s">
        <v>752</v>
      </c>
      <c r="I413" s="371" t="s">
        <v>737</v>
      </c>
      <c r="J413" s="371" t="s">
        <v>30</v>
      </c>
      <c r="K413" s="371" t="s">
        <v>30</v>
      </c>
      <c r="L413" s="371" t="s">
        <v>30</v>
      </c>
      <c r="M413" s="371" t="s">
        <v>30</v>
      </c>
      <c r="N413" s="371" t="s">
        <v>30</v>
      </c>
      <c r="O413" s="371" t="s">
        <v>30</v>
      </c>
      <c r="P413" s="371" t="s">
        <v>30</v>
      </c>
      <c r="Q413" s="371" t="s">
        <v>30</v>
      </c>
      <c r="R413" s="371"/>
      <c r="S413" s="371"/>
      <c r="T413" s="371">
        <v>99</v>
      </c>
      <c r="U413" s="371"/>
      <c r="V413" s="371"/>
      <c r="W413" s="371" t="s">
        <v>30</v>
      </c>
      <c r="X413" s="371"/>
      <c r="Y413" s="373">
        <f t="shared" si="24"/>
        <v>17.329999999999998</v>
      </c>
      <c r="Z413" s="381">
        <v>17.329999999999998</v>
      </c>
      <c r="AA413" s="371">
        <v>5.49</v>
      </c>
      <c r="AB413" s="525">
        <f t="shared" si="25"/>
        <v>0.31679169070975194</v>
      </c>
      <c r="AC413" s="512">
        <f t="shared" si="26"/>
        <v>4.9410000000000007</v>
      </c>
      <c r="AD413" s="525">
        <f t="shared" si="27"/>
        <v>0.28511252163877676</v>
      </c>
      <c r="AE413" s="371"/>
      <c r="AF413" s="371"/>
      <c r="AG413" s="371"/>
      <c r="AH413" s="371"/>
      <c r="AI413" s="371"/>
      <c r="AJ413" s="371"/>
      <c r="AK413" s="371"/>
      <c r="AL413" s="371"/>
      <c r="AM413" s="371"/>
      <c r="AN413" s="502"/>
    </row>
    <row r="414" spans="1:40" x14ac:dyDescent="0.25">
      <c r="A414" s="372"/>
      <c r="B414" s="371" t="s">
        <v>729</v>
      </c>
      <c r="C414" s="371" t="s">
        <v>353</v>
      </c>
      <c r="D414" s="371">
        <v>601</v>
      </c>
      <c r="E414" s="371">
        <v>800</v>
      </c>
      <c r="F414" s="371" t="s">
        <v>750</v>
      </c>
      <c r="G414" s="231" t="s">
        <v>313</v>
      </c>
      <c r="H414" s="371" t="s">
        <v>754</v>
      </c>
      <c r="I414" s="371" t="s">
        <v>737</v>
      </c>
      <c r="J414" s="371" t="s">
        <v>30</v>
      </c>
      <c r="K414" s="371" t="s">
        <v>30</v>
      </c>
      <c r="L414" s="371" t="s">
        <v>30</v>
      </c>
      <c r="M414" s="371" t="s">
        <v>30</v>
      </c>
      <c r="N414" s="371" t="s">
        <v>30</v>
      </c>
      <c r="O414" s="371" t="s">
        <v>30</v>
      </c>
      <c r="P414" s="371" t="s">
        <v>30</v>
      </c>
      <c r="Q414" s="371" t="s">
        <v>30</v>
      </c>
      <c r="R414" s="371"/>
      <c r="S414" s="371"/>
      <c r="T414" s="371">
        <v>99</v>
      </c>
      <c r="U414" s="371"/>
      <c r="V414" s="371"/>
      <c r="W414" s="371" t="s">
        <v>30</v>
      </c>
      <c r="X414" s="371"/>
      <c r="Y414" s="373">
        <f t="shared" si="24"/>
        <v>17.329999999999998</v>
      </c>
      <c r="Z414" s="381">
        <v>17.329999999999998</v>
      </c>
      <c r="AA414" s="371">
        <v>5.49</v>
      </c>
      <c r="AB414" s="525">
        <f t="shared" si="25"/>
        <v>0.31679169070975194</v>
      </c>
      <c r="AC414" s="512">
        <f t="shared" si="26"/>
        <v>4.9410000000000007</v>
      </c>
      <c r="AD414" s="525">
        <f t="shared" si="27"/>
        <v>0.28511252163877676</v>
      </c>
      <c r="AE414" s="371"/>
      <c r="AF414" s="371"/>
      <c r="AG414" s="371"/>
      <c r="AH414" s="371"/>
      <c r="AI414" s="371"/>
      <c r="AJ414" s="371"/>
      <c r="AK414" s="371"/>
      <c r="AL414" s="371"/>
      <c r="AM414" s="371"/>
      <c r="AN414" s="502"/>
    </row>
    <row r="415" spans="1:40" x14ac:dyDescent="0.25">
      <c r="A415" s="372"/>
      <c r="B415" s="371" t="s">
        <v>729</v>
      </c>
      <c r="C415" s="371" t="s">
        <v>353</v>
      </c>
      <c r="D415" s="371">
        <v>601</v>
      </c>
      <c r="E415" s="371">
        <v>800</v>
      </c>
      <c r="F415" s="371" t="s">
        <v>750</v>
      </c>
      <c r="G415" s="274" t="s">
        <v>314</v>
      </c>
      <c r="H415" s="371" t="s">
        <v>755</v>
      </c>
      <c r="I415" s="371" t="s">
        <v>737</v>
      </c>
      <c r="J415" s="371" t="s">
        <v>30</v>
      </c>
      <c r="K415" s="371" t="s">
        <v>30</v>
      </c>
      <c r="L415" s="371" t="s">
        <v>30</v>
      </c>
      <c r="M415" s="371" t="s">
        <v>30</v>
      </c>
      <c r="N415" s="371" t="s">
        <v>30</v>
      </c>
      <c r="O415" s="371" t="s">
        <v>30</v>
      </c>
      <c r="P415" s="371" t="s">
        <v>30</v>
      </c>
      <c r="Q415" s="371" t="s">
        <v>30</v>
      </c>
      <c r="R415" s="371"/>
      <c r="S415" s="371"/>
      <c r="T415" s="371">
        <v>99</v>
      </c>
      <c r="U415" s="371"/>
      <c r="V415" s="371"/>
      <c r="W415" s="371" t="s">
        <v>30</v>
      </c>
      <c r="X415" s="371"/>
      <c r="Y415" s="373">
        <f t="shared" si="24"/>
        <v>17.329999999999998</v>
      </c>
      <c r="Z415" s="381">
        <v>17.329999999999998</v>
      </c>
      <c r="AA415" s="371">
        <v>5.49</v>
      </c>
      <c r="AB415" s="525">
        <f t="shared" si="25"/>
        <v>0.31679169070975194</v>
      </c>
      <c r="AC415" s="512">
        <f t="shared" si="26"/>
        <v>4.9410000000000007</v>
      </c>
      <c r="AD415" s="525">
        <f t="shared" si="27"/>
        <v>0.28511252163877676</v>
      </c>
      <c r="AE415" s="371"/>
      <c r="AF415" s="371"/>
      <c r="AG415" s="371"/>
      <c r="AH415" s="371"/>
      <c r="AI415" s="371"/>
      <c r="AJ415" s="371"/>
      <c r="AK415" s="371"/>
      <c r="AL415" s="371"/>
      <c r="AM415" s="371"/>
      <c r="AN415" s="502"/>
    </row>
    <row r="416" spans="1:40" x14ac:dyDescent="0.25">
      <c r="A416" s="372"/>
      <c r="B416" s="371" t="s">
        <v>729</v>
      </c>
      <c r="C416" s="371" t="s">
        <v>353</v>
      </c>
      <c r="D416" s="371">
        <v>601</v>
      </c>
      <c r="E416" s="371">
        <v>800</v>
      </c>
      <c r="F416" s="371" t="s">
        <v>750</v>
      </c>
      <c r="G416" s="273" t="s">
        <v>315</v>
      </c>
      <c r="H416" s="371" t="s">
        <v>753</v>
      </c>
      <c r="I416" s="371" t="s">
        <v>737</v>
      </c>
      <c r="J416" s="371" t="s">
        <v>30</v>
      </c>
      <c r="K416" s="371" t="s">
        <v>30</v>
      </c>
      <c r="L416" s="371" t="s">
        <v>30</v>
      </c>
      <c r="M416" s="371" t="s">
        <v>30</v>
      </c>
      <c r="N416" s="371" t="s">
        <v>30</v>
      </c>
      <c r="O416" s="371" t="s">
        <v>30</v>
      </c>
      <c r="P416" s="371" t="s">
        <v>30</v>
      </c>
      <c r="Q416" s="371" t="s">
        <v>30</v>
      </c>
      <c r="R416" s="371"/>
      <c r="S416" s="371"/>
      <c r="T416" s="371">
        <v>99</v>
      </c>
      <c r="U416" s="371"/>
      <c r="V416" s="371"/>
      <c r="W416" s="371" t="s">
        <v>30</v>
      </c>
      <c r="X416" s="371"/>
      <c r="Y416" s="373">
        <f t="shared" si="24"/>
        <v>17.329999999999998</v>
      </c>
      <c r="Z416" s="381">
        <v>17.329999999999998</v>
      </c>
      <c r="AA416" s="371">
        <v>5.49</v>
      </c>
      <c r="AB416" s="525">
        <f t="shared" si="25"/>
        <v>0.31679169070975194</v>
      </c>
      <c r="AC416" s="512">
        <f t="shared" si="26"/>
        <v>4.9410000000000007</v>
      </c>
      <c r="AD416" s="525">
        <f t="shared" si="27"/>
        <v>0.28511252163877676</v>
      </c>
      <c r="AE416" s="371"/>
      <c r="AF416" s="371"/>
      <c r="AG416" s="371"/>
      <c r="AH416" s="371"/>
      <c r="AI416" s="371"/>
      <c r="AJ416" s="371"/>
      <c r="AK416" s="371"/>
      <c r="AL416" s="371"/>
      <c r="AM416" s="371"/>
      <c r="AN416" s="502"/>
    </row>
    <row r="417" spans="1:40" x14ac:dyDescent="0.25">
      <c r="A417" s="372"/>
      <c r="B417" s="371" t="s">
        <v>729</v>
      </c>
      <c r="C417" s="371" t="s">
        <v>353</v>
      </c>
      <c r="D417" s="371">
        <v>601</v>
      </c>
      <c r="E417" s="371">
        <v>800</v>
      </c>
      <c r="F417" s="371" t="s">
        <v>750</v>
      </c>
      <c r="G417" s="230" t="s">
        <v>331</v>
      </c>
      <c r="H417" s="371" t="s">
        <v>756</v>
      </c>
      <c r="I417" s="371" t="s">
        <v>737</v>
      </c>
      <c r="J417" s="371" t="s">
        <v>30</v>
      </c>
      <c r="K417" s="371" t="s">
        <v>30</v>
      </c>
      <c r="L417" s="371" t="s">
        <v>30</v>
      </c>
      <c r="M417" s="371" t="s">
        <v>30</v>
      </c>
      <c r="N417" s="371" t="s">
        <v>30</v>
      </c>
      <c r="O417" s="371" t="s">
        <v>30</v>
      </c>
      <c r="P417" s="371" t="s">
        <v>30</v>
      </c>
      <c r="Q417" s="371" t="s">
        <v>30</v>
      </c>
      <c r="R417" s="371"/>
      <c r="S417" s="371"/>
      <c r="T417" s="371">
        <v>99</v>
      </c>
      <c r="U417" s="371"/>
      <c r="V417" s="371"/>
      <c r="W417" s="371" t="s">
        <v>30</v>
      </c>
      <c r="X417" s="371"/>
      <c r="Y417" s="373">
        <f t="shared" si="24"/>
        <v>17.329999999999998</v>
      </c>
      <c r="Z417" s="381">
        <v>17.329999999999998</v>
      </c>
      <c r="AA417" s="371">
        <v>5.49</v>
      </c>
      <c r="AB417" s="525">
        <f t="shared" si="25"/>
        <v>0.31679169070975194</v>
      </c>
      <c r="AC417" s="512">
        <f t="shared" si="26"/>
        <v>4.9410000000000007</v>
      </c>
      <c r="AD417" s="525">
        <f t="shared" si="27"/>
        <v>0.28511252163877676</v>
      </c>
      <c r="AE417" s="371"/>
      <c r="AF417" s="371"/>
      <c r="AG417" s="371"/>
      <c r="AH417" s="371"/>
      <c r="AI417" s="371"/>
      <c r="AJ417" s="371"/>
      <c r="AK417" s="371"/>
      <c r="AL417" s="371"/>
      <c r="AM417" s="371"/>
      <c r="AN417" s="502"/>
    </row>
    <row r="418" spans="1:40" x14ac:dyDescent="0.25">
      <c r="A418" s="372"/>
      <c r="B418" s="371" t="s">
        <v>729</v>
      </c>
      <c r="C418" s="371" t="s">
        <v>353</v>
      </c>
      <c r="D418" s="371">
        <v>801</v>
      </c>
      <c r="E418" s="371">
        <v>1200</v>
      </c>
      <c r="F418" s="371" t="s">
        <v>757</v>
      </c>
      <c r="G418" s="334" t="s">
        <v>224</v>
      </c>
      <c r="H418" s="371" t="s">
        <v>758</v>
      </c>
      <c r="I418" s="371" t="s">
        <v>737</v>
      </c>
      <c r="J418" s="371" t="s">
        <v>30</v>
      </c>
      <c r="K418" s="371" t="s">
        <v>30</v>
      </c>
      <c r="L418" s="371" t="s">
        <v>30</v>
      </c>
      <c r="M418" s="371" t="s">
        <v>30</v>
      </c>
      <c r="N418" s="371" t="s">
        <v>30</v>
      </c>
      <c r="O418" s="371" t="s">
        <v>30</v>
      </c>
      <c r="P418" s="371" t="s">
        <v>30</v>
      </c>
      <c r="Q418" s="371" t="s">
        <v>30</v>
      </c>
      <c r="R418" s="371"/>
      <c r="S418" s="371"/>
      <c r="T418" s="371">
        <v>99</v>
      </c>
      <c r="U418" s="371"/>
      <c r="V418" s="371"/>
      <c r="W418" s="371" t="s">
        <v>30</v>
      </c>
      <c r="X418" s="371"/>
      <c r="Y418" s="373">
        <f t="shared" si="24"/>
        <v>17.329999999999998</v>
      </c>
      <c r="Z418" s="381">
        <v>17.329999999999998</v>
      </c>
      <c r="AA418" s="371">
        <v>5.49</v>
      </c>
      <c r="AB418" s="525">
        <f t="shared" si="25"/>
        <v>0.31679169070975194</v>
      </c>
      <c r="AC418" s="512">
        <f t="shared" si="26"/>
        <v>4.9410000000000007</v>
      </c>
      <c r="AD418" s="525">
        <f t="shared" si="27"/>
        <v>0.28511252163877676</v>
      </c>
      <c r="AE418" s="371"/>
      <c r="AF418" s="371"/>
      <c r="AG418" s="371"/>
      <c r="AH418" s="371"/>
      <c r="AI418" s="371"/>
      <c r="AJ418" s="371"/>
      <c r="AK418" s="371"/>
      <c r="AL418" s="371"/>
      <c r="AM418" s="371"/>
      <c r="AN418" s="502"/>
    </row>
    <row r="419" spans="1:40" x14ac:dyDescent="0.25">
      <c r="A419" s="372"/>
      <c r="B419" s="371" t="s">
        <v>729</v>
      </c>
      <c r="C419" s="371" t="s">
        <v>353</v>
      </c>
      <c r="D419" s="371">
        <v>801</v>
      </c>
      <c r="E419" s="371">
        <v>1200</v>
      </c>
      <c r="F419" s="371" t="s">
        <v>757</v>
      </c>
      <c r="G419" s="335" t="s">
        <v>225</v>
      </c>
      <c r="H419" s="371" t="s">
        <v>759</v>
      </c>
      <c r="I419" s="371" t="s">
        <v>737</v>
      </c>
      <c r="J419" s="371" t="s">
        <v>30</v>
      </c>
      <c r="K419" s="371" t="s">
        <v>30</v>
      </c>
      <c r="L419" s="371" t="s">
        <v>30</v>
      </c>
      <c r="M419" s="371" t="s">
        <v>30</v>
      </c>
      <c r="N419" s="371" t="s">
        <v>30</v>
      </c>
      <c r="O419" s="371" t="s">
        <v>30</v>
      </c>
      <c r="P419" s="371" t="s">
        <v>30</v>
      </c>
      <c r="Q419" s="371" t="s">
        <v>30</v>
      </c>
      <c r="R419" s="371"/>
      <c r="S419" s="371"/>
      <c r="T419" s="371">
        <v>99</v>
      </c>
      <c r="U419" s="371"/>
      <c r="V419" s="371"/>
      <c r="W419" s="371" t="s">
        <v>30</v>
      </c>
      <c r="X419" s="371"/>
      <c r="Y419" s="373">
        <f t="shared" si="24"/>
        <v>17.329999999999998</v>
      </c>
      <c r="Z419" s="381">
        <v>17.329999999999998</v>
      </c>
      <c r="AA419" s="371">
        <v>5.49</v>
      </c>
      <c r="AB419" s="525">
        <f t="shared" si="25"/>
        <v>0.31679169070975194</v>
      </c>
      <c r="AC419" s="512">
        <f t="shared" si="26"/>
        <v>4.9410000000000007</v>
      </c>
      <c r="AD419" s="525">
        <f t="shared" si="27"/>
        <v>0.28511252163877676</v>
      </c>
      <c r="AE419" s="371"/>
      <c r="AF419" s="371"/>
      <c r="AG419" s="371"/>
      <c r="AH419" s="371"/>
      <c r="AI419" s="371"/>
      <c r="AJ419" s="371"/>
      <c r="AK419" s="371"/>
      <c r="AL419" s="371"/>
      <c r="AM419" s="371"/>
      <c r="AN419" s="502"/>
    </row>
    <row r="420" spans="1:40" x14ac:dyDescent="0.25">
      <c r="A420" s="372"/>
      <c r="B420" s="371" t="s">
        <v>729</v>
      </c>
      <c r="C420" s="371" t="s">
        <v>353</v>
      </c>
      <c r="D420" s="371">
        <v>801</v>
      </c>
      <c r="E420" s="371">
        <v>1200</v>
      </c>
      <c r="F420" s="371" t="s">
        <v>757</v>
      </c>
      <c r="G420" s="231" t="s">
        <v>313</v>
      </c>
      <c r="H420" s="371" t="s">
        <v>761</v>
      </c>
      <c r="I420" s="371" t="s">
        <v>737</v>
      </c>
      <c r="J420" s="371" t="s">
        <v>30</v>
      </c>
      <c r="K420" s="371" t="s">
        <v>30</v>
      </c>
      <c r="L420" s="371" t="s">
        <v>30</v>
      </c>
      <c r="M420" s="371" t="s">
        <v>30</v>
      </c>
      <c r="N420" s="371" t="s">
        <v>30</v>
      </c>
      <c r="O420" s="371" t="s">
        <v>30</v>
      </c>
      <c r="P420" s="371" t="s">
        <v>30</v>
      </c>
      <c r="Q420" s="371" t="s">
        <v>30</v>
      </c>
      <c r="R420" s="371"/>
      <c r="S420" s="371"/>
      <c r="T420" s="371">
        <v>99</v>
      </c>
      <c r="U420" s="371"/>
      <c r="V420" s="371"/>
      <c r="W420" s="371" t="s">
        <v>30</v>
      </c>
      <c r="X420" s="371"/>
      <c r="Y420" s="373">
        <f t="shared" si="24"/>
        <v>17.329999999999998</v>
      </c>
      <c r="Z420" s="381">
        <v>17.329999999999998</v>
      </c>
      <c r="AA420" s="371">
        <v>5.49</v>
      </c>
      <c r="AB420" s="525">
        <f t="shared" si="25"/>
        <v>0.31679169070975194</v>
      </c>
      <c r="AC420" s="512">
        <f t="shared" si="26"/>
        <v>4.9410000000000007</v>
      </c>
      <c r="AD420" s="525">
        <f t="shared" si="27"/>
        <v>0.28511252163877676</v>
      </c>
      <c r="AE420" s="371"/>
      <c r="AF420" s="371"/>
      <c r="AG420" s="371"/>
      <c r="AH420" s="371"/>
      <c r="AI420" s="371"/>
      <c r="AJ420" s="371"/>
      <c r="AK420" s="371"/>
      <c r="AL420" s="371"/>
      <c r="AM420" s="371"/>
      <c r="AN420" s="502"/>
    </row>
    <row r="421" spans="1:40" x14ac:dyDescent="0.25">
      <c r="A421" s="372"/>
      <c r="B421" s="371" t="s">
        <v>729</v>
      </c>
      <c r="C421" s="371" t="s">
        <v>353</v>
      </c>
      <c r="D421" s="371">
        <v>801</v>
      </c>
      <c r="E421" s="371">
        <v>1200</v>
      </c>
      <c r="F421" s="371" t="s">
        <v>757</v>
      </c>
      <c r="G421" s="274" t="s">
        <v>314</v>
      </c>
      <c r="H421" s="371" t="s">
        <v>762</v>
      </c>
      <c r="I421" s="371" t="s">
        <v>737</v>
      </c>
      <c r="J421" s="371" t="s">
        <v>30</v>
      </c>
      <c r="K421" s="371" t="s">
        <v>30</v>
      </c>
      <c r="L421" s="371" t="s">
        <v>30</v>
      </c>
      <c r="M421" s="371" t="s">
        <v>30</v>
      </c>
      <c r="N421" s="371" t="s">
        <v>30</v>
      </c>
      <c r="O421" s="371" t="s">
        <v>30</v>
      </c>
      <c r="P421" s="371" t="s">
        <v>30</v>
      </c>
      <c r="Q421" s="371" t="s">
        <v>30</v>
      </c>
      <c r="R421" s="371"/>
      <c r="S421" s="371"/>
      <c r="T421" s="371">
        <v>99</v>
      </c>
      <c r="U421" s="371"/>
      <c r="V421" s="371"/>
      <c r="W421" s="371" t="s">
        <v>30</v>
      </c>
      <c r="X421" s="371"/>
      <c r="Y421" s="373">
        <f t="shared" si="24"/>
        <v>17.329999999999998</v>
      </c>
      <c r="Z421" s="381">
        <v>17.329999999999998</v>
      </c>
      <c r="AA421" s="371">
        <v>5.49</v>
      </c>
      <c r="AB421" s="525">
        <f t="shared" si="25"/>
        <v>0.31679169070975194</v>
      </c>
      <c r="AC421" s="512">
        <f t="shared" si="26"/>
        <v>4.9410000000000007</v>
      </c>
      <c r="AD421" s="525">
        <f t="shared" si="27"/>
        <v>0.28511252163877676</v>
      </c>
      <c r="AE421" s="371"/>
      <c r="AF421" s="371"/>
      <c r="AG421" s="371"/>
      <c r="AH421" s="371"/>
      <c r="AI421" s="371"/>
      <c r="AJ421" s="371"/>
      <c r="AK421" s="371"/>
      <c r="AL421" s="371"/>
      <c r="AM421" s="371"/>
      <c r="AN421" s="502"/>
    </row>
    <row r="422" spans="1:40" x14ac:dyDescent="0.25">
      <c r="A422" s="372"/>
      <c r="B422" s="371" t="s">
        <v>729</v>
      </c>
      <c r="C422" s="371" t="s">
        <v>353</v>
      </c>
      <c r="D422" s="371">
        <v>801</v>
      </c>
      <c r="E422" s="371">
        <v>1200</v>
      </c>
      <c r="F422" s="371" t="s">
        <v>757</v>
      </c>
      <c r="G422" s="273" t="s">
        <v>315</v>
      </c>
      <c r="H422" s="371" t="s">
        <v>760</v>
      </c>
      <c r="I422" s="371" t="s">
        <v>737</v>
      </c>
      <c r="J422" s="371" t="s">
        <v>30</v>
      </c>
      <c r="K422" s="371" t="s">
        <v>30</v>
      </c>
      <c r="L422" s="371" t="s">
        <v>30</v>
      </c>
      <c r="M422" s="371" t="s">
        <v>30</v>
      </c>
      <c r="N422" s="371" t="s">
        <v>30</v>
      </c>
      <c r="O422" s="371" t="s">
        <v>30</v>
      </c>
      <c r="P422" s="371" t="s">
        <v>30</v>
      </c>
      <c r="Q422" s="371" t="s">
        <v>30</v>
      </c>
      <c r="R422" s="371"/>
      <c r="S422" s="371"/>
      <c r="T422" s="371">
        <v>99</v>
      </c>
      <c r="U422" s="371"/>
      <c r="V422" s="371"/>
      <c r="W422" s="371" t="s">
        <v>30</v>
      </c>
      <c r="X422" s="371"/>
      <c r="Y422" s="373">
        <f t="shared" si="24"/>
        <v>17.329999999999998</v>
      </c>
      <c r="Z422" s="381">
        <v>17.329999999999998</v>
      </c>
      <c r="AA422" s="371">
        <v>5.49</v>
      </c>
      <c r="AB422" s="525">
        <f t="shared" si="25"/>
        <v>0.31679169070975194</v>
      </c>
      <c r="AC422" s="512">
        <f t="shared" si="26"/>
        <v>4.9410000000000007</v>
      </c>
      <c r="AD422" s="525">
        <f t="shared" si="27"/>
        <v>0.28511252163877676</v>
      </c>
      <c r="AE422" s="371"/>
      <c r="AF422" s="371"/>
      <c r="AG422" s="371"/>
      <c r="AH422" s="371"/>
      <c r="AI422" s="371"/>
      <c r="AJ422" s="371"/>
      <c r="AK422" s="371"/>
      <c r="AL422" s="371"/>
      <c r="AM422" s="371"/>
      <c r="AN422" s="502"/>
    </row>
    <row r="423" spans="1:40" x14ac:dyDescent="0.25">
      <c r="A423" s="372"/>
      <c r="B423" s="371" t="s">
        <v>729</v>
      </c>
      <c r="C423" s="371" t="s">
        <v>353</v>
      </c>
      <c r="D423" s="371">
        <v>801</v>
      </c>
      <c r="E423" s="371">
        <v>1200</v>
      </c>
      <c r="F423" s="371" t="s">
        <v>757</v>
      </c>
      <c r="G423" s="230" t="s">
        <v>331</v>
      </c>
      <c r="H423" s="371" t="s">
        <v>763</v>
      </c>
      <c r="I423" s="371" t="s">
        <v>737</v>
      </c>
      <c r="J423" s="371" t="s">
        <v>30</v>
      </c>
      <c r="K423" s="371" t="s">
        <v>30</v>
      </c>
      <c r="L423" s="371" t="s">
        <v>30</v>
      </c>
      <c r="M423" s="371" t="s">
        <v>30</v>
      </c>
      <c r="N423" s="371" t="s">
        <v>30</v>
      </c>
      <c r="O423" s="371" t="s">
        <v>30</v>
      </c>
      <c r="P423" s="371" t="s">
        <v>30</v>
      </c>
      <c r="Q423" s="371" t="s">
        <v>30</v>
      </c>
      <c r="R423" s="371"/>
      <c r="S423" s="371"/>
      <c r="T423" s="371">
        <v>99</v>
      </c>
      <c r="U423" s="371"/>
      <c r="V423" s="371"/>
      <c r="W423" s="371" t="s">
        <v>30</v>
      </c>
      <c r="X423" s="371"/>
      <c r="Y423" s="373">
        <f t="shared" si="24"/>
        <v>17.329999999999998</v>
      </c>
      <c r="Z423" s="381">
        <v>17.329999999999998</v>
      </c>
      <c r="AA423" s="371">
        <v>5.49</v>
      </c>
      <c r="AB423" s="525">
        <f t="shared" si="25"/>
        <v>0.31679169070975194</v>
      </c>
      <c r="AC423" s="512">
        <f t="shared" si="26"/>
        <v>4.9410000000000007</v>
      </c>
      <c r="AD423" s="525">
        <f t="shared" si="27"/>
        <v>0.28511252163877676</v>
      </c>
      <c r="AE423" s="371"/>
      <c r="AF423" s="371"/>
      <c r="AG423" s="371"/>
      <c r="AH423" s="371"/>
      <c r="AI423" s="371"/>
      <c r="AJ423" s="371"/>
      <c r="AK423" s="371"/>
      <c r="AL423" s="371"/>
      <c r="AM423" s="371"/>
      <c r="AN423" s="502"/>
    </row>
    <row r="424" spans="1:40" x14ac:dyDescent="0.25">
      <c r="A424" s="372"/>
      <c r="B424" s="371" t="s">
        <v>729</v>
      </c>
      <c r="C424" s="371" t="s">
        <v>14</v>
      </c>
      <c r="D424" s="371">
        <v>1</v>
      </c>
      <c r="E424" s="371">
        <v>400</v>
      </c>
      <c r="F424" s="371" t="s">
        <v>764</v>
      </c>
      <c r="G424" s="274" t="s">
        <v>314</v>
      </c>
      <c r="H424" s="371" t="s">
        <v>767</v>
      </c>
      <c r="I424" s="371" t="s">
        <v>766</v>
      </c>
      <c r="J424" s="371" t="s">
        <v>30</v>
      </c>
      <c r="K424" s="371" t="s">
        <v>30</v>
      </c>
      <c r="L424" s="371" t="s">
        <v>30</v>
      </c>
      <c r="M424" s="371" t="s">
        <v>30</v>
      </c>
      <c r="N424" s="371" t="s">
        <v>30</v>
      </c>
      <c r="O424" s="371" t="s">
        <v>30</v>
      </c>
      <c r="P424" s="371" t="s">
        <v>30</v>
      </c>
      <c r="Q424" s="371" t="s">
        <v>30</v>
      </c>
      <c r="R424" s="371"/>
      <c r="S424" s="371"/>
      <c r="T424" s="371"/>
      <c r="U424" s="371"/>
      <c r="V424" s="371"/>
      <c r="W424" s="371" t="s">
        <v>30</v>
      </c>
      <c r="X424" s="371"/>
      <c r="Y424" s="373">
        <f t="shared" si="24"/>
        <v>54.86</v>
      </c>
      <c r="Z424" s="381">
        <v>54.86</v>
      </c>
      <c r="AA424" s="371">
        <v>26.61</v>
      </c>
      <c r="AB424" s="525">
        <f t="shared" si="25"/>
        <v>0.48505286183011304</v>
      </c>
      <c r="AC424" s="512">
        <f t="shared" si="26"/>
        <v>23.949000000000002</v>
      </c>
      <c r="AD424" s="525">
        <f t="shared" si="27"/>
        <v>0.43654757564710173</v>
      </c>
      <c r="AE424" s="371"/>
      <c r="AF424" s="371"/>
      <c r="AG424" s="371"/>
      <c r="AH424" s="371"/>
      <c r="AI424" s="371"/>
      <c r="AJ424" s="371"/>
      <c r="AK424" s="371"/>
      <c r="AL424" s="371"/>
      <c r="AM424" s="371"/>
      <c r="AN424" s="502"/>
    </row>
    <row r="425" spans="1:40" x14ac:dyDescent="0.25">
      <c r="A425" s="372"/>
      <c r="B425" s="371" t="s">
        <v>729</v>
      </c>
      <c r="C425" s="371" t="s">
        <v>14</v>
      </c>
      <c r="D425" s="371">
        <v>1</v>
      </c>
      <c r="E425" s="371">
        <v>400</v>
      </c>
      <c r="F425" s="371" t="s">
        <v>764</v>
      </c>
      <c r="G425" s="273" t="s">
        <v>315</v>
      </c>
      <c r="H425" s="371" t="s">
        <v>765</v>
      </c>
      <c r="I425" s="371" t="s">
        <v>766</v>
      </c>
      <c r="J425" s="371" t="s">
        <v>30</v>
      </c>
      <c r="K425" s="371" t="s">
        <v>30</v>
      </c>
      <c r="L425" s="371" t="s">
        <v>30</v>
      </c>
      <c r="M425" s="371" t="s">
        <v>30</v>
      </c>
      <c r="N425" s="371" t="s">
        <v>30</v>
      </c>
      <c r="O425" s="371" t="s">
        <v>30</v>
      </c>
      <c r="P425" s="371" t="s">
        <v>30</v>
      </c>
      <c r="Q425" s="371" t="s">
        <v>30</v>
      </c>
      <c r="R425" s="371"/>
      <c r="S425" s="371"/>
      <c r="T425" s="371"/>
      <c r="U425" s="371"/>
      <c r="V425" s="371"/>
      <c r="W425" s="371" t="s">
        <v>30</v>
      </c>
      <c r="X425" s="371"/>
      <c r="Y425" s="373">
        <f t="shared" si="24"/>
        <v>54.86</v>
      </c>
      <c r="Z425" s="381">
        <v>54.86</v>
      </c>
      <c r="AA425" s="371">
        <v>26.61</v>
      </c>
      <c r="AB425" s="525">
        <f t="shared" si="25"/>
        <v>0.48505286183011304</v>
      </c>
      <c r="AC425" s="512">
        <f t="shared" si="26"/>
        <v>23.949000000000002</v>
      </c>
      <c r="AD425" s="525">
        <f t="shared" si="27"/>
        <v>0.43654757564710173</v>
      </c>
      <c r="AE425" s="371"/>
      <c r="AF425" s="371"/>
      <c r="AG425" s="371"/>
      <c r="AH425" s="371"/>
      <c r="AI425" s="371"/>
      <c r="AJ425" s="371"/>
      <c r="AK425" s="371"/>
      <c r="AL425" s="371"/>
      <c r="AM425" s="371"/>
      <c r="AN425" s="502"/>
    </row>
    <row r="426" spans="1:40" x14ac:dyDescent="0.25">
      <c r="A426" s="372"/>
      <c r="B426" s="371" t="s">
        <v>729</v>
      </c>
      <c r="C426" s="371" t="s">
        <v>14</v>
      </c>
      <c r="D426" s="371">
        <v>1</v>
      </c>
      <c r="E426" s="371">
        <v>400</v>
      </c>
      <c r="F426" s="371" t="s">
        <v>764</v>
      </c>
      <c r="G426" s="230" t="s">
        <v>331</v>
      </c>
      <c r="H426" s="371" t="s">
        <v>768</v>
      </c>
      <c r="I426" s="371" t="s">
        <v>766</v>
      </c>
      <c r="J426" s="371" t="s">
        <v>30</v>
      </c>
      <c r="K426" s="371" t="s">
        <v>30</v>
      </c>
      <c r="L426" s="371" t="s">
        <v>30</v>
      </c>
      <c r="M426" s="371" t="s">
        <v>30</v>
      </c>
      <c r="N426" s="371" t="s">
        <v>30</v>
      </c>
      <c r="O426" s="371" t="s">
        <v>30</v>
      </c>
      <c r="P426" s="371" t="s">
        <v>30</v>
      </c>
      <c r="Q426" s="371" t="s">
        <v>30</v>
      </c>
      <c r="R426" s="371"/>
      <c r="S426" s="371"/>
      <c r="T426" s="371"/>
      <c r="U426" s="371"/>
      <c r="V426" s="371"/>
      <c r="W426" s="371" t="s">
        <v>30</v>
      </c>
      <c r="X426" s="371"/>
      <c r="Y426" s="373">
        <f t="shared" si="24"/>
        <v>50.47</v>
      </c>
      <c r="Z426" s="381">
        <v>50.47</v>
      </c>
      <c r="AA426" s="371">
        <v>24.85</v>
      </c>
      <c r="AB426" s="525">
        <f t="shared" si="25"/>
        <v>0.49237170596393903</v>
      </c>
      <c r="AC426" s="512">
        <f t="shared" si="26"/>
        <v>22.365000000000002</v>
      </c>
      <c r="AD426" s="525">
        <f t="shared" si="27"/>
        <v>0.4431345353675451</v>
      </c>
      <c r="AE426" s="371"/>
      <c r="AF426" s="371"/>
      <c r="AG426" s="371"/>
      <c r="AH426" s="371"/>
      <c r="AI426" s="371"/>
      <c r="AJ426" s="371"/>
      <c r="AK426" s="371"/>
      <c r="AL426" s="371"/>
      <c r="AM426" s="371"/>
      <c r="AN426" s="502"/>
    </row>
    <row r="427" spans="1:40" x14ac:dyDescent="0.25">
      <c r="A427" s="372"/>
      <c r="B427" s="371" t="s">
        <v>729</v>
      </c>
      <c r="C427" s="371" t="s">
        <v>14</v>
      </c>
      <c r="D427" s="371">
        <v>1</v>
      </c>
      <c r="E427" s="371">
        <v>400</v>
      </c>
      <c r="F427" s="371" t="s">
        <v>764</v>
      </c>
      <c r="G427" s="263"/>
      <c r="H427" s="371" t="s">
        <v>764</v>
      </c>
      <c r="I427" s="371" t="s">
        <v>766</v>
      </c>
      <c r="J427" s="371" t="s">
        <v>30</v>
      </c>
      <c r="K427" s="371" t="s">
        <v>30</v>
      </c>
      <c r="L427" s="371" t="s">
        <v>30</v>
      </c>
      <c r="M427" s="371" t="s">
        <v>30</v>
      </c>
      <c r="N427" s="371" t="s">
        <v>30</v>
      </c>
      <c r="O427" s="371" t="s">
        <v>30</v>
      </c>
      <c r="P427" s="371" t="s">
        <v>30</v>
      </c>
      <c r="Q427" s="371" t="s">
        <v>30</v>
      </c>
      <c r="R427" s="371"/>
      <c r="S427" s="371"/>
      <c r="T427" s="371"/>
      <c r="U427" s="371"/>
      <c r="V427" s="371"/>
      <c r="W427" s="371" t="s">
        <v>30</v>
      </c>
      <c r="X427" s="371"/>
      <c r="Y427" s="373">
        <f t="shared" si="24"/>
        <v>43.89</v>
      </c>
      <c r="Z427" s="381">
        <v>43.89</v>
      </c>
      <c r="AA427" s="371">
        <v>21.61</v>
      </c>
      <c r="AB427" s="525">
        <f t="shared" si="25"/>
        <v>0.49236728184096601</v>
      </c>
      <c r="AC427" s="512">
        <f t="shared" si="26"/>
        <v>19.449000000000002</v>
      </c>
      <c r="AD427" s="525">
        <f t="shared" si="27"/>
        <v>0.44313055365686949</v>
      </c>
      <c r="AE427" s="371"/>
      <c r="AF427" s="371"/>
      <c r="AG427" s="371"/>
      <c r="AH427" s="371"/>
      <c r="AI427" s="371"/>
      <c r="AJ427" s="371"/>
      <c r="AK427" s="371"/>
      <c r="AL427" s="371"/>
      <c r="AM427" s="371"/>
      <c r="AN427" s="502"/>
    </row>
    <row r="428" spans="1:40" x14ac:dyDescent="0.25">
      <c r="A428" s="372"/>
      <c r="B428" s="371" t="s">
        <v>729</v>
      </c>
      <c r="C428" s="371" t="s">
        <v>14</v>
      </c>
      <c r="D428" s="371">
        <v>401</v>
      </c>
      <c r="E428" s="371">
        <v>600</v>
      </c>
      <c r="F428" s="371" t="s">
        <v>769</v>
      </c>
      <c r="G428" s="274" t="s">
        <v>314</v>
      </c>
      <c r="H428" s="371" t="s">
        <v>771</v>
      </c>
      <c r="I428" s="371" t="s">
        <v>766</v>
      </c>
      <c r="J428" s="371" t="s">
        <v>30</v>
      </c>
      <c r="K428" s="371" t="s">
        <v>30</v>
      </c>
      <c r="L428" s="371" t="s">
        <v>30</v>
      </c>
      <c r="M428" s="371" t="s">
        <v>30</v>
      </c>
      <c r="N428" s="371" t="s">
        <v>30</v>
      </c>
      <c r="O428" s="371" t="s">
        <v>30</v>
      </c>
      <c r="P428" s="371" t="s">
        <v>30</v>
      </c>
      <c r="Q428" s="371" t="s">
        <v>30</v>
      </c>
      <c r="R428" s="371"/>
      <c r="S428" s="371"/>
      <c r="T428" s="371"/>
      <c r="U428" s="371"/>
      <c r="V428" s="371"/>
      <c r="W428" s="371" t="s">
        <v>30</v>
      </c>
      <c r="X428" s="371"/>
      <c r="Y428" s="373">
        <f t="shared" si="24"/>
        <v>64.97</v>
      </c>
      <c r="Z428" s="381">
        <v>64.97</v>
      </c>
      <c r="AA428" s="371">
        <v>30.65</v>
      </c>
      <c r="AB428" s="525">
        <f t="shared" si="25"/>
        <v>0.47175619516700013</v>
      </c>
      <c r="AC428" s="512">
        <f t="shared" si="26"/>
        <v>27.585000000000001</v>
      </c>
      <c r="AD428" s="525">
        <f t="shared" si="27"/>
        <v>0.42458057565030016</v>
      </c>
      <c r="AE428" s="371"/>
      <c r="AF428" s="371"/>
      <c r="AG428" s="371"/>
      <c r="AH428" s="371"/>
      <c r="AI428" s="371"/>
      <c r="AJ428" s="371"/>
      <c r="AK428" s="371"/>
      <c r="AL428" s="371"/>
      <c r="AM428" s="371"/>
      <c r="AN428" s="502"/>
    </row>
    <row r="429" spans="1:40" x14ac:dyDescent="0.25">
      <c r="A429" s="372"/>
      <c r="B429" s="371" t="s">
        <v>729</v>
      </c>
      <c r="C429" s="371" t="s">
        <v>14</v>
      </c>
      <c r="D429" s="371">
        <v>401</v>
      </c>
      <c r="E429" s="371">
        <v>600</v>
      </c>
      <c r="F429" s="371" t="s">
        <v>769</v>
      </c>
      <c r="G429" s="273" t="s">
        <v>315</v>
      </c>
      <c r="H429" s="371" t="s">
        <v>770</v>
      </c>
      <c r="I429" s="371" t="s">
        <v>766</v>
      </c>
      <c r="J429" s="371" t="s">
        <v>30</v>
      </c>
      <c r="K429" s="371" t="s">
        <v>30</v>
      </c>
      <c r="L429" s="371" t="s">
        <v>30</v>
      </c>
      <c r="M429" s="371" t="s">
        <v>30</v>
      </c>
      <c r="N429" s="371" t="s">
        <v>30</v>
      </c>
      <c r="O429" s="371" t="s">
        <v>30</v>
      </c>
      <c r="P429" s="371" t="s">
        <v>30</v>
      </c>
      <c r="Q429" s="371" t="s">
        <v>30</v>
      </c>
      <c r="R429" s="371"/>
      <c r="S429" s="371"/>
      <c r="T429" s="371"/>
      <c r="U429" s="371"/>
      <c r="V429" s="371"/>
      <c r="W429" s="371" t="s">
        <v>30</v>
      </c>
      <c r="X429" s="371"/>
      <c r="Y429" s="373">
        <f t="shared" si="24"/>
        <v>64.97</v>
      </c>
      <c r="Z429" s="381">
        <v>64.97</v>
      </c>
      <c r="AA429" s="371">
        <v>30.65</v>
      </c>
      <c r="AB429" s="525">
        <f t="shared" si="25"/>
        <v>0.47175619516700013</v>
      </c>
      <c r="AC429" s="512">
        <f t="shared" si="26"/>
        <v>27.585000000000001</v>
      </c>
      <c r="AD429" s="525">
        <f t="shared" si="27"/>
        <v>0.42458057565030016</v>
      </c>
      <c r="AE429" s="371"/>
      <c r="AF429" s="371"/>
      <c r="AG429" s="371"/>
      <c r="AH429" s="371"/>
      <c r="AI429" s="371"/>
      <c r="AJ429" s="371"/>
      <c r="AK429" s="371"/>
      <c r="AL429" s="371"/>
      <c r="AM429" s="371"/>
      <c r="AN429" s="502"/>
    </row>
    <row r="430" spans="1:40" x14ac:dyDescent="0.25">
      <c r="A430" s="372"/>
      <c r="B430" s="371" t="s">
        <v>729</v>
      </c>
      <c r="C430" s="371" t="s">
        <v>14</v>
      </c>
      <c r="D430" s="371">
        <v>401</v>
      </c>
      <c r="E430" s="371">
        <v>600</v>
      </c>
      <c r="F430" s="371" t="s">
        <v>769</v>
      </c>
      <c r="G430" s="230" t="s">
        <v>331</v>
      </c>
      <c r="H430" s="371" t="s">
        <v>772</v>
      </c>
      <c r="I430" s="371" t="s">
        <v>766</v>
      </c>
      <c r="J430" s="371" t="s">
        <v>30</v>
      </c>
      <c r="K430" s="371" t="s">
        <v>30</v>
      </c>
      <c r="L430" s="371" t="s">
        <v>30</v>
      </c>
      <c r="M430" s="371" t="s">
        <v>30</v>
      </c>
      <c r="N430" s="371" t="s">
        <v>30</v>
      </c>
      <c r="O430" s="371" t="s">
        <v>30</v>
      </c>
      <c r="P430" s="371" t="s">
        <v>30</v>
      </c>
      <c r="Q430" s="371" t="s">
        <v>30</v>
      </c>
      <c r="R430" s="371"/>
      <c r="S430" s="371"/>
      <c r="T430" s="371"/>
      <c r="U430" s="371"/>
      <c r="V430" s="371"/>
      <c r="W430" s="371" t="s">
        <v>30</v>
      </c>
      <c r="X430" s="371"/>
      <c r="Y430" s="373">
        <f t="shared" si="24"/>
        <v>59.77</v>
      </c>
      <c r="Z430" s="381">
        <v>59.77</v>
      </c>
      <c r="AA430" s="371">
        <v>29.22</v>
      </c>
      <c r="AB430" s="525">
        <f t="shared" si="25"/>
        <v>0.48887401706541739</v>
      </c>
      <c r="AC430" s="512">
        <f t="shared" si="26"/>
        <v>26.297999999999998</v>
      </c>
      <c r="AD430" s="525">
        <f t="shared" si="27"/>
        <v>0.43998661535887562</v>
      </c>
      <c r="AE430" s="371"/>
      <c r="AF430" s="371"/>
      <c r="AG430" s="371"/>
      <c r="AH430" s="371"/>
      <c r="AI430" s="371"/>
      <c r="AJ430" s="371"/>
      <c r="AK430" s="371"/>
      <c r="AL430" s="371"/>
      <c r="AM430" s="371"/>
      <c r="AN430" s="502"/>
    </row>
    <row r="431" spans="1:40" x14ac:dyDescent="0.25">
      <c r="A431" s="372"/>
      <c r="B431" s="371" t="s">
        <v>729</v>
      </c>
      <c r="C431" s="371" t="s">
        <v>14</v>
      </c>
      <c r="D431" s="371">
        <v>401</v>
      </c>
      <c r="E431" s="371">
        <v>600</v>
      </c>
      <c r="F431" s="371" t="s">
        <v>769</v>
      </c>
      <c r="G431" s="263"/>
      <c r="H431" s="371" t="s">
        <v>769</v>
      </c>
      <c r="I431" s="371" t="s">
        <v>766</v>
      </c>
      <c r="J431" s="371" t="s">
        <v>30</v>
      </c>
      <c r="K431" s="371" t="s">
        <v>30</v>
      </c>
      <c r="L431" s="371" t="s">
        <v>30</v>
      </c>
      <c r="M431" s="371" t="s">
        <v>30</v>
      </c>
      <c r="N431" s="371" t="s">
        <v>30</v>
      </c>
      <c r="O431" s="371" t="s">
        <v>30</v>
      </c>
      <c r="P431" s="371" t="s">
        <v>30</v>
      </c>
      <c r="Q431" s="371" t="s">
        <v>30</v>
      </c>
      <c r="R431" s="371"/>
      <c r="S431" s="371"/>
      <c r="T431" s="371"/>
      <c r="U431" s="371"/>
      <c r="V431" s="371"/>
      <c r="W431" s="371" t="s">
        <v>30</v>
      </c>
      <c r="X431" s="371"/>
      <c r="Y431" s="373">
        <f t="shared" si="24"/>
        <v>51.98</v>
      </c>
      <c r="Z431" s="381">
        <v>51.98</v>
      </c>
      <c r="AA431" s="371">
        <v>25.41</v>
      </c>
      <c r="AB431" s="525">
        <f t="shared" si="25"/>
        <v>0.48884186225471338</v>
      </c>
      <c r="AC431" s="512">
        <f t="shared" si="26"/>
        <v>22.869</v>
      </c>
      <c r="AD431" s="525">
        <f t="shared" si="27"/>
        <v>0.43995767602924202</v>
      </c>
      <c r="AE431" s="371"/>
      <c r="AF431" s="371"/>
      <c r="AG431" s="371"/>
      <c r="AH431" s="371"/>
      <c r="AI431" s="371"/>
      <c r="AJ431" s="371"/>
      <c r="AK431" s="371"/>
      <c r="AL431" s="371"/>
      <c r="AM431" s="371"/>
      <c r="AN431" s="502"/>
    </row>
    <row r="432" spans="1:40" x14ac:dyDescent="0.25">
      <c r="A432" s="372"/>
      <c r="B432" s="371" t="s">
        <v>729</v>
      </c>
      <c r="C432" s="371" t="s">
        <v>14</v>
      </c>
      <c r="D432" s="371">
        <v>601</v>
      </c>
      <c r="E432" s="371">
        <v>800</v>
      </c>
      <c r="F432" s="371" t="s">
        <v>773</v>
      </c>
      <c r="G432" s="274" t="s">
        <v>314</v>
      </c>
      <c r="H432" s="371" t="s">
        <v>775</v>
      </c>
      <c r="I432" s="371" t="s">
        <v>766</v>
      </c>
      <c r="J432" s="371" t="s">
        <v>30</v>
      </c>
      <c r="K432" s="371" t="s">
        <v>30</v>
      </c>
      <c r="L432" s="371" t="s">
        <v>30</v>
      </c>
      <c r="M432" s="371" t="s">
        <v>30</v>
      </c>
      <c r="N432" s="371" t="s">
        <v>30</v>
      </c>
      <c r="O432" s="371" t="s">
        <v>30</v>
      </c>
      <c r="P432" s="371" t="s">
        <v>30</v>
      </c>
      <c r="Q432" s="371" t="s">
        <v>30</v>
      </c>
      <c r="R432" s="371"/>
      <c r="S432" s="371"/>
      <c r="T432" s="371"/>
      <c r="U432" s="371"/>
      <c r="V432" s="371"/>
      <c r="W432" s="371" t="s">
        <v>30</v>
      </c>
      <c r="X432" s="371"/>
      <c r="Y432" s="373">
        <f t="shared" si="24"/>
        <v>75.08</v>
      </c>
      <c r="Z432" s="381">
        <v>75.08</v>
      </c>
      <c r="AA432" s="371">
        <v>37.130000000000003</v>
      </c>
      <c r="AB432" s="525">
        <f t="shared" si="25"/>
        <v>0.49453915823122008</v>
      </c>
      <c r="AC432" s="512">
        <f t="shared" si="26"/>
        <v>33.417000000000002</v>
      </c>
      <c r="AD432" s="525">
        <f t="shared" si="27"/>
        <v>0.44508524240809805</v>
      </c>
      <c r="AE432" s="371"/>
      <c r="AF432" s="371"/>
      <c r="AG432" s="371"/>
      <c r="AH432" s="371"/>
      <c r="AI432" s="371"/>
      <c r="AJ432" s="371"/>
      <c r="AK432" s="371"/>
      <c r="AL432" s="371"/>
      <c r="AM432" s="371"/>
      <c r="AN432" s="502"/>
    </row>
    <row r="433" spans="1:40" x14ac:dyDescent="0.25">
      <c r="A433" s="372"/>
      <c r="B433" s="371" t="s">
        <v>729</v>
      </c>
      <c r="C433" s="371" t="s">
        <v>14</v>
      </c>
      <c r="D433" s="371">
        <v>601</v>
      </c>
      <c r="E433" s="371">
        <v>800</v>
      </c>
      <c r="F433" s="371" t="s">
        <v>773</v>
      </c>
      <c r="G433" s="273" t="s">
        <v>315</v>
      </c>
      <c r="H433" s="371" t="s">
        <v>774</v>
      </c>
      <c r="I433" s="371" t="s">
        <v>766</v>
      </c>
      <c r="J433" s="371" t="s">
        <v>30</v>
      </c>
      <c r="K433" s="371" t="s">
        <v>30</v>
      </c>
      <c r="L433" s="371" t="s">
        <v>30</v>
      </c>
      <c r="M433" s="371" t="s">
        <v>30</v>
      </c>
      <c r="N433" s="371" t="s">
        <v>30</v>
      </c>
      <c r="O433" s="371" t="s">
        <v>30</v>
      </c>
      <c r="P433" s="371" t="s">
        <v>30</v>
      </c>
      <c r="Q433" s="371" t="s">
        <v>30</v>
      </c>
      <c r="R433" s="371"/>
      <c r="S433" s="371"/>
      <c r="T433" s="371"/>
      <c r="U433" s="371"/>
      <c r="V433" s="371"/>
      <c r="W433" s="371" t="s">
        <v>30</v>
      </c>
      <c r="X433" s="371"/>
      <c r="Y433" s="373">
        <f t="shared" si="24"/>
        <v>75.08</v>
      </c>
      <c r="Z433" s="381">
        <v>75.08</v>
      </c>
      <c r="AA433" s="371">
        <v>37.130000000000003</v>
      </c>
      <c r="AB433" s="525">
        <f t="shared" si="25"/>
        <v>0.49453915823122008</v>
      </c>
      <c r="AC433" s="512">
        <f t="shared" si="26"/>
        <v>33.417000000000002</v>
      </c>
      <c r="AD433" s="525">
        <f t="shared" si="27"/>
        <v>0.44508524240809805</v>
      </c>
      <c r="AE433" s="371"/>
      <c r="AF433" s="371"/>
      <c r="AG433" s="371"/>
      <c r="AH433" s="371"/>
      <c r="AI433" s="371"/>
      <c r="AJ433" s="371"/>
      <c r="AK433" s="371"/>
      <c r="AL433" s="371"/>
      <c r="AM433" s="371"/>
      <c r="AN433" s="502"/>
    </row>
    <row r="434" spans="1:40" x14ac:dyDescent="0.25">
      <c r="A434" s="372"/>
      <c r="B434" s="371" t="s">
        <v>729</v>
      </c>
      <c r="C434" s="371" t="s">
        <v>14</v>
      </c>
      <c r="D434" s="371">
        <v>601</v>
      </c>
      <c r="E434" s="371">
        <v>800</v>
      </c>
      <c r="F434" s="371" t="s">
        <v>773</v>
      </c>
      <c r="G434" s="230" t="s">
        <v>331</v>
      </c>
      <c r="H434" s="371" t="s">
        <v>776</v>
      </c>
      <c r="I434" s="371" t="s">
        <v>766</v>
      </c>
      <c r="J434" s="371" t="s">
        <v>30</v>
      </c>
      <c r="K434" s="371" t="s">
        <v>30</v>
      </c>
      <c r="L434" s="371" t="s">
        <v>30</v>
      </c>
      <c r="M434" s="371" t="s">
        <v>30</v>
      </c>
      <c r="N434" s="371" t="s">
        <v>30</v>
      </c>
      <c r="O434" s="371" t="s">
        <v>30</v>
      </c>
      <c r="P434" s="371" t="s">
        <v>30</v>
      </c>
      <c r="Q434" s="371" t="s">
        <v>30</v>
      </c>
      <c r="R434" s="371"/>
      <c r="S434" s="371"/>
      <c r="T434" s="371"/>
      <c r="U434" s="371"/>
      <c r="V434" s="371"/>
      <c r="W434" s="371" t="s">
        <v>30</v>
      </c>
      <c r="X434" s="371"/>
      <c r="Y434" s="373">
        <f t="shared" si="24"/>
        <v>69.069999999999993</v>
      </c>
      <c r="Z434" s="381">
        <v>69.069999999999993</v>
      </c>
      <c r="AA434" s="371">
        <v>33.590000000000003</v>
      </c>
      <c r="AB434" s="525">
        <f t="shared" si="25"/>
        <v>0.48631822788475471</v>
      </c>
      <c r="AC434" s="512">
        <f t="shared" si="26"/>
        <v>30.231000000000005</v>
      </c>
      <c r="AD434" s="525">
        <f t="shared" si="27"/>
        <v>0.43768640509627926</v>
      </c>
      <c r="AE434" s="371"/>
      <c r="AF434" s="371"/>
      <c r="AG434" s="371"/>
      <c r="AH434" s="371"/>
      <c r="AI434" s="371"/>
      <c r="AJ434" s="371"/>
      <c r="AK434" s="371"/>
      <c r="AL434" s="371"/>
      <c r="AM434" s="371"/>
      <c r="AN434" s="502"/>
    </row>
    <row r="435" spans="1:40" x14ac:dyDescent="0.25">
      <c r="A435" s="372"/>
      <c r="B435" s="371" t="s">
        <v>729</v>
      </c>
      <c r="C435" s="371" t="s">
        <v>14</v>
      </c>
      <c r="D435" s="371">
        <v>601</v>
      </c>
      <c r="E435" s="371">
        <v>800</v>
      </c>
      <c r="F435" s="371" t="s">
        <v>773</v>
      </c>
      <c r="G435" s="263"/>
      <c r="H435" s="371" t="s">
        <v>773</v>
      </c>
      <c r="I435" s="371" t="s">
        <v>766</v>
      </c>
      <c r="J435" s="371" t="s">
        <v>30</v>
      </c>
      <c r="K435" s="371" t="s">
        <v>30</v>
      </c>
      <c r="L435" s="371" t="s">
        <v>30</v>
      </c>
      <c r="M435" s="371" t="s">
        <v>30</v>
      </c>
      <c r="N435" s="371" t="s">
        <v>30</v>
      </c>
      <c r="O435" s="371" t="s">
        <v>30</v>
      </c>
      <c r="P435" s="371" t="s">
        <v>30</v>
      </c>
      <c r="Q435" s="371" t="s">
        <v>30</v>
      </c>
      <c r="R435" s="371"/>
      <c r="S435" s="371"/>
      <c r="T435" s="371"/>
      <c r="U435" s="371"/>
      <c r="V435" s="371"/>
      <c r="W435" s="371" t="s">
        <v>30</v>
      </c>
      <c r="X435" s="371"/>
      <c r="Y435" s="373">
        <f t="shared" si="24"/>
        <v>60.06</v>
      </c>
      <c r="Z435" s="381">
        <v>60.06</v>
      </c>
      <c r="AA435" s="371">
        <v>29.21</v>
      </c>
      <c r="AB435" s="525">
        <f t="shared" si="25"/>
        <v>0.48634698634698637</v>
      </c>
      <c r="AC435" s="512">
        <f t="shared" si="26"/>
        <v>26.289000000000001</v>
      </c>
      <c r="AD435" s="525">
        <f t="shared" si="27"/>
        <v>0.43771228771228771</v>
      </c>
      <c r="AE435" s="371"/>
      <c r="AF435" s="371"/>
      <c r="AG435" s="371"/>
      <c r="AH435" s="371"/>
      <c r="AI435" s="371"/>
      <c r="AJ435" s="371"/>
      <c r="AK435" s="371"/>
      <c r="AL435" s="371"/>
      <c r="AM435" s="371"/>
      <c r="AN435" s="502"/>
    </row>
    <row r="436" spans="1:40" x14ac:dyDescent="0.25">
      <c r="A436" s="372"/>
      <c r="B436" s="371" t="s">
        <v>729</v>
      </c>
      <c r="C436" s="371" t="s">
        <v>14</v>
      </c>
      <c r="D436" s="371">
        <v>801</v>
      </c>
      <c r="E436" s="371">
        <v>1200</v>
      </c>
      <c r="F436" s="371" t="s">
        <v>777</v>
      </c>
      <c r="G436" s="274" t="s">
        <v>314</v>
      </c>
      <c r="H436" s="371" t="s">
        <v>779</v>
      </c>
      <c r="I436" s="371" t="s">
        <v>766</v>
      </c>
      <c r="J436" s="371" t="s">
        <v>30</v>
      </c>
      <c r="K436" s="371" t="s">
        <v>30</v>
      </c>
      <c r="L436" s="371" t="s">
        <v>30</v>
      </c>
      <c r="M436" s="371" t="s">
        <v>30</v>
      </c>
      <c r="N436" s="371" t="s">
        <v>30</v>
      </c>
      <c r="O436" s="371" t="s">
        <v>30</v>
      </c>
      <c r="P436" s="371" t="s">
        <v>30</v>
      </c>
      <c r="Q436" s="371" t="s">
        <v>30</v>
      </c>
      <c r="R436" s="371"/>
      <c r="S436" s="371"/>
      <c r="T436" s="371"/>
      <c r="U436" s="371"/>
      <c r="V436" s="371"/>
      <c r="W436" s="371" t="s">
        <v>30</v>
      </c>
      <c r="X436" s="371"/>
      <c r="Y436" s="373">
        <f t="shared" si="24"/>
        <v>86.63</v>
      </c>
      <c r="Z436" s="381">
        <v>86.63</v>
      </c>
      <c r="AA436" s="371">
        <v>45.65</v>
      </c>
      <c r="AB436" s="525">
        <f t="shared" si="25"/>
        <v>0.52695371118550161</v>
      </c>
      <c r="AC436" s="512">
        <f t="shared" si="26"/>
        <v>41.085000000000001</v>
      </c>
      <c r="AD436" s="525">
        <f t="shared" si="27"/>
        <v>0.47425834006695144</v>
      </c>
      <c r="AE436" s="371"/>
      <c r="AF436" s="371"/>
      <c r="AG436" s="371"/>
      <c r="AH436" s="371"/>
      <c r="AI436" s="371"/>
      <c r="AJ436" s="371"/>
      <c r="AK436" s="371"/>
      <c r="AL436" s="371"/>
      <c r="AM436" s="371"/>
      <c r="AN436" s="502"/>
    </row>
    <row r="437" spans="1:40" x14ac:dyDescent="0.25">
      <c r="A437" s="372"/>
      <c r="B437" s="371" t="s">
        <v>729</v>
      </c>
      <c r="C437" s="371" t="s">
        <v>14</v>
      </c>
      <c r="D437" s="371">
        <v>801</v>
      </c>
      <c r="E437" s="371">
        <v>1200</v>
      </c>
      <c r="F437" s="371" t="s">
        <v>777</v>
      </c>
      <c r="G437" s="273" t="s">
        <v>315</v>
      </c>
      <c r="H437" s="371" t="s">
        <v>778</v>
      </c>
      <c r="I437" s="371" t="s">
        <v>766</v>
      </c>
      <c r="J437" s="371" t="s">
        <v>30</v>
      </c>
      <c r="K437" s="371" t="s">
        <v>30</v>
      </c>
      <c r="L437" s="371" t="s">
        <v>30</v>
      </c>
      <c r="M437" s="371" t="s">
        <v>30</v>
      </c>
      <c r="N437" s="371" t="s">
        <v>30</v>
      </c>
      <c r="O437" s="371" t="s">
        <v>30</v>
      </c>
      <c r="P437" s="371" t="s">
        <v>30</v>
      </c>
      <c r="Q437" s="371" t="s">
        <v>30</v>
      </c>
      <c r="R437" s="371"/>
      <c r="S437" s="371"/>
      <c r="T437" s="371"/>
      <c r="U437" s="371"/>
      <c r="V437" s="371"/>
      <c r="W437" s="371" t="s">
        <v>30</v>
      </c>
      <c r="X437" s="371"/>
      <c r="Y437" s="373">
        <f t="shared" si="24"/>
        <v>86.63</v>
      </c>
      <c r="Z437" s="381">
        <v>86.63</v>
      </c>
      <c r="AA437" s="371">
        <v>45.65</v>
      </c>
      <c r="AB437" s="525">
        <f t="shared" si="25"/>
        <v>0.52695371118550161</v>
      </c>
      <c r="AC437" s="512">
        <f t="shared" si="26"/>
        <v>41.085000000000001</v>
      </c>
      <c r="AD437" s="525">
        <f t="shared" si="27"/>
        <v>0.47425834006695144</v>
      </c>
      <c r="AE437" s="371"/>
      <c r="AF437" s="371"/>
      <c r="AG437" s="371"/>
      <c r="AH437" s="371"/>
      <c r="AI437" s="371"/>
      <c r="AJ437" s="371"/>
      <c r="AK437" s="371"/>
      <c r="AL437" s="371"/>
      <c r="AM437" s="371"/>
      <c r="AN437" s="502"/>
    </row>
    <row r="438" spans="1:40" x14ac:dyDescent="0.25">
      <c r="A438" s="372"/>
      <c r="B438" s="371" t="s">
        <v>729</v>
      </c>
      <c r="C438" s="371" t="s">
        <v>14</v>
      </c>
      <c r="D438" s="371">
        <v>801</v>
      </c>
      <c r="E438" s="371">
        <v>1200</v>
      </c>
      <c r="F438" s="371" t="s">
        <v>777</v>
      </c>
      <c r="G438" s="230" t="s">
        <v>331</v>
      </c>
      <c r="H438" s="371" t="s">
        <v>780</v>
      </c>
      <c r="I438" s="371" t="s">
        <v>766</v>
      </c>
      <c r="J438" s="371" t="s">
        <v>30</v>
      </c>
      <c r="K438" s="371" t="s">
        <v>30</v>
      </c>
      <c r="L438" s="371" t="s">
        <v>30</v>
      </c>
      <c r="M438" s="371" t="s">
        <v>30</v>
      </c>
      <c r="N438" s="371" t="s">
        <v>30</v>
      </c>
      <c r="O438" s="371" t="s">
        <v>30</v>
      </c>
      <c r="P438" s="371" t="s">
        <v>30</v>
      </c>
      <c r="Q438" s="371" t="s">
        <v>30</v>
      </c>
      <c r="R438" s="371"/>
      <c r="S438" s="371"/>
      <c r="T438" s="371"/>
      <c r="U438" s="371"/>
      <c r="V438" s="371"/>
      <c r="W438" s="371" t="s">
        <v>30</v>
      </c>
      <c r="X438" s="371"/>
      <c r="Y438" s="373">
        <f t="shared" si="24"/>
        <v>79.7</v>
      </c>
      <c r="Z438" s="381">
        <v>79.7</v>
      </c>
      <c r="AA438" s="371">
        <v>42.5</v>
      </c>
      <c r="AB438" s="525">
        <f t="shared" si="25"/>
        <v>0.53324968632371395</v>
      </c>
      <c r="AC438" s="512">
        <f t="shared" si="26"/>
        <v>38.25</v>
      </c>
      <c r="AD438" s="525">
        <f t="shared" si="27"/>
        <v>0.47992471769134254</v>
      </c>
      <c r="AE438" s="371"/>
      <c r="AF438" s="371"/>
      <c r="AG438" s="371"/>
      <c r="AH438" s="371"/>
      <c r="AI438" s="371"/>
      <c r="AJ438" s="371"/>
      <c r="AK438" s="371"/>
      <c r="AL438" s="371"/>
      <c r="AM438" s="371"/>
      <c r="AN438" s="502"/>
    </row>
    <row r="439" spans="1:40" x14ac:dyDescent="0.25">
      <c r="A439" s="372"/>
      <c r="B439" s="371" t="s">
        <v>729</v>
      </c>
      <c r="C439" s="371" t="s">
        <v>14</v>
      </c>
      <c r="D439" s="371">
        <v>801</v>
      </c>
      <c r="E439" s="371">
        <v>1200</v>
      </c>
      <c r="F439" s="371" t="s">
        <v>777</v>
      </c>
      <c r="G439" s="263"/>
      <c r="H439" s="371" t="s">
        <v>777</v>
      </c>
      <c r="I439" s="371" t="s">
        <v>766</v>
      </c>
      <c r="J439" s="371" t="s">
        <v>30</v>
      </c>
      <c r="K439" s="371" t="s">
        <v>30</v>
      </c>
      <c r="L439" s="371" t="s">
        <v>30</v>
      </c>
      <c r="M439" s="371" t="s">
        <v>30</v>
      </c>
      <c r="N439" s="371" t="s">
        <v>30</v>
      </c>
      <c r="O439" s="371" t="s">
        <v>30</v>
      </c>
      <c r="P439" s="371" t="s">
        <v>30</v>
      </c>
      <c r="Q439" s="371" t="s">
        <v>30</v>
      </c>
      <c r="R439" s="371"/>
      <c r="S439" s="371"/>
      <c r="T439" s="371"/>
      <c r="U439" s="371"/>
      <c r="V439" s="371"/>
      <c r="W439" s="371" t="s">
        <v>30</v>
      </c>
      <c r="X439" s="371"/>
      <c r="Y439" s="373">
        <f t="shared" si="24"/>
        <v>69.3</v>
      </c>
      <c r="Z439" s="381">
        <v>69.3</v>
      </c>
      <c r="AA439" s="371">
        <v>36.96</v>
      </c>
      <c r="AB439" s="525">
        <f t="shared" si="25"/>
        <v>0.53333333333333333</v>
      </c>
      <c r="AC439" s="512">
        <f t="shared" si="26"/>
        <v>33.264000000000003</v>
      </c>
      <c r="AD439" s="525">
        <f t="shared" si="27"/>
        <v>0.48000000000000004</v>
      </c>
      <c r="AE439" s="371"/>
      <c r="AF439" s="371"/>
      <c r="AG439" s="371"/>
      <c r="AH439" s="371"/>
      <c r="AI439" s="371"/>
      <c r="AJ439" s="371"/>
      <c r="AK439" s="371"/>
      <c r="AL439" s="371"/>
      <c r="AM439" s="371"/>
      <c r="AN439" s="502"/>
    </row>
    <row r="440" spans="1:40" x14ac:dyDescent="0.25">
      <c r="A440" s="372"/>
      <c r="B440" s="371" t="s">
        <v>729</v>
      </c>
      <c r="C440" s="371" t="s">
        <v>14</v>
      </c>
      <c r="D440" s="371">
        <v>1201</v>
      </c>
      <c r="E440" s="371">
        <v>1500</v>
      </c>
      <c r="F440" s="371" t="s">
        <v>781</v>
      </c>
      <c r="G440" s="274" t="s">
        <v>314</v>
      </c>
      <c r="H440" s="371" t="s">
        <v>783</v>
      </c>
      <c r="I440" s="371" t="s">
        <v>766</v>
      </c>
      <c r="J440" s="371" t="s">
        <v>30</v>
      </c>
      <c r="K440" s="371" t="s">
        <v>30</v>
      </c>
      <c r="L440" s="371" t="s">
        <v>30</v>
      </c>
      <c r="M440" s="371" t="s">
        <v>30</v>
      </c>
      <c r="N440" s="371" t="s">
        <v>30</v>
      </c>
      <c r="O440" s="371" t="s">
        <v>30</v>
      </c>
      <c r="P440" s="371" t="s">
        <v>30</v>
      </c>
      <c r="Q440" s="371" t="s">
        <v>30</v>
      </c>
      <c r="R440" s="371"/>
      <c r="S440" s="371"/>
      <c r="T440" s="371"/>
      <c r="U440" s="371"/>
      <c r="V440" s="371"/>
      <c r="W440" s="371" t="s">
        <v>30</v>
      </c>
      <c r="X440" s="371"/>
      <c r="Y440" s="373">
        <f t="shared" si="24"/>
        <v>129.94</v>
      </c>
      <c r="Z440" s="381">
        <v>129.94</v>
      </c>
      <c r="AA440" s="371">
        <v>65.41</v>
      </c>
      <c r="AB440" s="525">
        <f t="shared" si="25"/>
        <v>0.50338617823610898</v>
      </c>
      <c r="AC440" s="512">
        <f t="shared" si="26"/>
        <v>58.869</v>
      </c>
      <c r="AD440" s="525">
        <f t="shared" si="27"/>
        <v>0.45304756041249811</v>
      </c>
      <c r="AE440" s="371"/>
      <c r="AF440" s="371"/>
      <c r="AG440" s="371"/>
      <c r="AH440" s="371"/>
      <c r="AI440" s="371"/>
      <c r="AJ440" s="371"/>
      <c r="AK440" s="371"/>
      <c r="AL440" s="371"/>
      <c r="AM440" s="371"/>
      <c r="AN440" s="502"/>
    </row>
    <row r="441" spans="1:40" x14ac:dyDescent="0.25">
      <c r="A441" s="372"/>
      <c r="B441" s="371" t="s">
        <v>729</v>
      </c>
      <c r="C441" s="371" t="s">
        <v>14</v>
      </c>
      <c r="D441" s="371">
        <v>1201</v>
      </c>
      <c r="E441" s="371">
        <v>1500</v>
      </c>
      <c r="F441" s="371" t="s">
        <v>781</v>
      </c>
      <c r="G441" s="273" t="s">
        <v>315</v>
      </c>
      <c r="H441" s="371" t="s">
        <v>782</v>
      </c>
      <c r="I441" s="371" t="s">
        <v>766</v>
      </c>
      <c r="J441" s="371" t="s">
        <v>30</v>
      </c>
      <c r="K441" s="371" t="s">
        <v>30</v>
      </c>
      <c r="L441" s="371" t="s">
        <v>30</v>
      </c>
      <c r="M441" s="371" t="s">
        <v>30</v>
      </c>
      <c r="N441" s="371" t="s">
        <v>30</v>
      </c>
      <c r="O441" s="371" t="s">
        <v>30</v>
      </c>
      <c r="P441" s="371" t="s">
        <v>30</v>
      </c>
      <c r="Q441" s="371" t="s">
        <v>30</v>
      </c>
      <c r="R441" s="371"/>
      <c r="S441" s="371"/>
      <c r="T441" s="371"/>
      <c r="U441" s="371"/>
      <c r="V441" s="371"/>
      <c r="W441" s="371" t="s">
        <v>30</v>
      </c>
      <c r="X441" s="371"/>
      <c r="Y441" s="373">
        <f t="shared" si="24"/>
        <v>129.94</v>
      </c>
      <c r="Z441" s="381">
        <v>129.94</v>
      </c>
      <c r="AA441" s="371">
        <v>65.41</v>
      </c>
      <c r="AB441" s="525">
        <f t="shared" si="25"/>
        <v>0.50338617823610898</v>
      </c>
      <c r="AC441" s="512">
        <f t="shared" si="26"/>
        <v>58.869</v>
      </c>
      <c r="AD441" s="525">
        <f t="shared" si="27"/>
        <v>0.45304756041249811</v>
      </c>
      <c r="AE441" s="371"/>
      <c r="AF441" s="371"/>
      <c r="AG441" s="371"/>
      <c r="AH441" s="371"/>
      <c r="AI441" s="371"/>
      <c r="AJ441" s="371"/>
      <c r="AK441" s="371"/>
      <c r="AL441" s="371"/>
      <c r="AM441" s="371"/>
      <c r="AN441" s="502"/>
    </row>
    <row r="442" spans="1:40" x14ac:dyDescent="0.25">
      <c r="A442" s="372"/>
      <c r="B442" s="371" t="s">
        <v>729</v>
      </c>
      <c r="C442" s="371" t="s">
        <v>14</v>
      </c>
      <c r="D442" s="371">
        <v>1201</v>
      </c>
      <c r="E442" s="371">
        <v>1500</v>
      </c>
      <c r="F442" s="371" t="s">
        <v>781</v>
      </c>
      <c r="G442" s="230" t="s">
        <v>331</v>
      </c>
      <c r="H442" s="371" t="s">
        <v>784</v>
      </c>
      <c r="I442" s="371" t="s">
        <v>766</v>
      </c>
      <c r="J442" s="371" t="s">
        <v>30</v>
      </c>
      <c r="K442" s="371" t="s">
        <v>30</v>
      </c>
      <c r="L442" s="371" t="s">
        <v>30</v>
      </c>
      <c r="M442" s="371" t="s">
        <v>30</v>
      </c>
      <c r="N442" s="371" t="s">
        <v>30</v>
      </c>
      <c r="O442" s="371" t="s">
        <v>30</v>
      </c>
      <c r="P442" s="371" t="s">
        <v>30</v>
      </c>
      <c r="Q442" s="371" t="s">
        <v>30</v>
      </c>
      <c r="R442" s="371"/>
      <c r="S442" s="371"/>
      <c r="T442" s="371"/>
      <c r="U442" s="371"/>
      <c r="V442" s="371"/>
      <c r="W442" s="371" t="s">
        <v>30</v>
      </c>
      <c r="X442" s="371"/>
      <c r="Y442" s="373">
        <f t="shared" si="24"/>
        <v>119.54</v>
      </c>
      <c r="Z442" s="381">
        <v>119.54</v>
      </c>
      <c r="AA442" s="371">
        <v>63.15</v>
      </c>
      <c r="AB442" s="525">
        <f t="shared" si="25"/>
        <v>0.52827505437510458</v>
      </c>
      <c r="AC442" s="512">
        <f t="shared" si="26"/>
        <v>56.835000000000001</v>
      </c>
      <c r="AD442" s="525">
        <f t="shared" si="27"/>
        <v>0.47544754893759411</v>
      </c>
      <c r="AE442" s="371"/>
      <c r="AF442" s="371"/>
      <c r="AG442" s="371"/>
      <c r="AH442" s="371"/>
      <c r="AI442" s="371"/>
      <c r="AJ442" s="371"/>
      <c r="AK442" s="371"/>
      <c r="AL442" s="371"/>
      <c r="AM442" s="371"/>
      <c r="AN442" s="502"/>
    </row>
    <row r="443" spans="1:40" x14ac:dyDescent="0.25">
      <c r="A443" s="372"/>
      <c r="B443" s="371" t="s">
        <v>729</v>
      </c>
      <c r="C443" s="371" t="s">
        <v>14</v>
      </c>
      <c r="D443" s="371">
        <v>1201</v>
      </c>
      <c r="E443" s="371">
        <v>1500</v>
      </c>
      <c r="F443" s="371" t="s">
        <v>781</v>
      </c>
      <c r="G443" s="263"/>
      <c r="H443" s="371" t="s">
        <v>781</v>
      </c>
      <c r="I443" s="371" t="s">
        <v>766</v>
      </c>
      <c r="J443" s="371" t="s">
        <v>30</v>
      </c>
      <c r="K443" s="371" t="s">
        <v>30</v>
      </c>
      <c r="L443" s="371" t="s">
        <v>30</v>
      </c>
      <c r="M443" s="371" t="s">
        <v>30</v>
      </c>
      <c r="N443" s="371" t="s">
        <v>30</v>
      </c>
      <c r="O443" s="371" t="s">
        <v>30</v>
      </c>
      <c r="P443" s="371" t="s">
        <v>30</v>
      </c>
      <c r="Q443" s="371" t="s">
        <v>30</v>
      </c>
      <c r="R443" s="371"/>
      <c r="S443" s="371"/>
      <c r="T443" s="371"/>
      <c r="U443" s="371"/>
      <c r="V443" s="371"/>
      <c r="W443" s="371" t="s">
        <v>30</v>
      </c>
      <c r="X443" s="371"/>
      <c r="Y443" s="373">
        <f t="shared" si="24"/>
        <v>103.95</v>
      </c>
      <c r="Z443" s="381">
        <v>103.95</v>
      </c>
      <c r="AA443" s="371">
        <v>54.92</v>
      </c>
      <c r="AB443" s="525">
        <f t="shared" si="25"/>
        <v>0.52833092833092832</v>
      </c>
      <c r="AC443" s="512">
        <f t="shared" si="26"/>
        <v>49.428000000000004</v>
      </c>
      <c r="AD443" s="525">
        <f t="shared" si="27"/>
        <v>0.47549783549783553</v>
      </c>
      <c r="AE443" s="371"/>
      <c r="AF443" s="371"/>
      <c r="AG443" s="371"/>
      <c r="AH443" s="371"/>
      <c r="AI443" s="371"/>
      <c r="AJ443" s="371"/>
      <c r="AK443" s="371"/>
      <c r="AL443" s="371"/>
      <c r="AM443" s="371"/>
      <c r="AN443" s="502"/>
    </row>
    <row r="444" spans="1:40" x14ac:dyDescent="0.25">
      <c r="A444" s="372"/>
      <c r="B444" s="371" t="s">
        <v>729</v>
      </c>
      <c r="C444" s="371" t="s">
        <v>283</v>
      </c>
      <c r="D444" s="371">
        <v>1</v>
      </c>
      <c r="E444" s="371">
        <v>400</v>
      </c>
      <c r="F444" s="371" t="s">
        <v>785</v>
      </c>
      <c r="G444" s="274" t="s">
        <v>314</v>
      </c>
      <c r="H444" s="371" t="s">
        <v>788</v>
      </c>
      <c r="I444" s="371" t="s">
        <v>787</v>
      </c>
      <c r="J444" s="371" t="s">
        <v>30</v>
      </c>
      <c r="K444" s="371" t="s">
        <v>30</v>
      </c>
      <c r="L444" s="371" t="s">
        <v>30</v>
      </c>
      <c r="M444" s="371" t="s">
        <v>30</v>
      </c>
      <c r="N444" s="371" t="s">
        <v>30</v>
      </c>
      <c r="O444" s="371" t="s">
        <v>30</v>
      </c>
      <c r="P444" s="371" t="s">
        <v>30</v>
      </c>
      <c r="Q444" s="371" t="s">
        <v>30</v>
      </c>
      <c r="R444" s="371"/>
      <c r="S444" s="371"/>
      <c r="T444" s="371"/>
      <c r="U444" s="371"/>
      <c r="V444" s="371"/>
      <c r="W444" s="371" t="s">
        <v>30</v>
      </c>
      <c r="X444" s="371"/>
      <c r="Y444" s="373">
        <f t="shared" si="24"/>
        <v>64.97</v>
      </c>
      <c r="Z444" s="381">
        <v>64.97</v>
      </c>
      <c r="AA444" s="371">
        <v>34.700000000000003</v>
      </c>
      <c r="AB444" s="525">
        <f t="shared" si="25"/>
        <v>0.53409265814991536</v>
      </c>
      <c r="AC444" s="512">
        <f t="shared" si="26"/>
        <v>31.230000000000004</v>
      </c>
      <c r="AD444" s="525">
        <f t="shared" si="27"/>
        <v>0.48068339233492385</v>
      </c>
      <c r="AE444" s="371"/>
      <c r="AF444" s="371"/>
      <c r="AG444" s="371"/>
      <c r="AH444" s="371"/>
      <c r="AI444" s="371"/>
      <c r="AJ444" s="371"/>
      <c r="AK444" s="371"/>
      <c r="AL444" s="371"/>
      <c r="AM444" s="371"/>
      <c r="AN444" s="502"/>
    </row>
    <row r="445" spans="1:40" x14ac:dyDescent="0.25">
      <c r="A445" s="372"/>
      <c r="B445" s="371" t="s">
        <v>729</v>
      </c>
      <c r="C445" s="371" t="s">
        <v>283</v>
      </c>
      <c r="D445" s="371">
        <v>1</v>
      </c>
      <c r="E445" s="371">
        <v>400</v>
      </c>
      <c r="F445" s="371" t="s">
        <v>785</v>
      </c>
      <c r="G445" s="273" t="s">
        <v>315</v>
      </c>
      <c r="H445" s="371" t="s">
        <v>786</v>
      </c>
      <c r="I445" s="371" t="s">
        <v>787</v>
      </c>
      <c r="J445" s="371" t="s">
        <v>30</v>
      </c>
      <c r="K445" s="371" t="s">
        <v>30</v>
      </c>
      <c r="L445" s="371" t="s">
        <v>30</v>
      </c>
      <c r="M445" s="371" t="s">
        <v>30</v>
      </c>
      <c r="N445" s="371" t="s">
        <v>30</v>
      </c>
      <c r="O445" s="371" t="s">
        <v>30</v>
      </c>
      <c r="P445" s="371" t="s">
        <v>30</v>
      </c>
      <c r="Q445" s="371" t="s">
        <v>30</v>
      </c>
      <c r="R445" s="371"/>
      <c r="S445" s="371"/>
      <c r="T445" s="371"/>
      <c r="U445" s="371"/>
      <c r="V445" s="371"/>
      <c r="W445" s="371" t="s">
        <v>30</v>
      </c>
      <c r="X445" s="371"/>
      <c r="Y445" s="373">
        <f t="shared" si="24"/>
        <v>64.97</v>
      </c>
      <c r="Z445" s="381">
        <v>64.97</v>
      </c>
      <c r="AA445" s="371">
        <v>34.700000000000003</v>
      </c>
      <c r="AB445" s="525">
        <f t="shared" si="25"/>
        <v>0.53409265814991536</v>
      </c>
      <c r="AC445" s="512">
        <f t="shared" si="26"/>
        <v>31.230000000000004</v>
      </c>
      <c r="AD445" s="525">
        <f t="shared" si="27"/>
        <v>0.48068339233492385</v>
      </c>
      <c r="AE445" s="371"/>
      <c r="AF445" s="371"/>
      <c r="AG445" s="371"/>
      <c r="AH445" s="371"/>
      <c r="AI445" s="371"/>
      <c r="AJ445" s="371"/>
      <c r="AK445" s="371"/>
      <c r="AL445" s="371"/>
      <c r="AM445" s="371"/>
      <c r="AN445" s="502"/>
    </row>
    <row r="446" spans="1:40" x14ac:dyDescent="0.25">
      <c r="A446" s="372"/>
      <c r="B446" s="371" t="s">
        <v>729</v>
      </c>
      <c r="C446" s="371" t="s">
        <v>283</v>
      </c>
      <c r="D446" s="371">
        <v>1</v>
      </c>
      <c r="E446" s="371">
        <v>400</v>
      </c>
      <c r="F446" s="371" t="s">
        <v>785</v>
      </c>
      <c r="G446" s="230" t="s">
        <v>331</v>
      </c>
      <c r="H446" s="371" t="s">
        <v>789</v>
      </c>
      <c r="I446" s="371" t="s">
        <v>787</v>
      </c>
      <c r="J446" s="371" t="s">
        <v>30</v>
      </c>
      <c r="K446" s="371" t="s">
        <v>30</v>
      </c>
      <c r="L446" s="371" t="s">
        <v>30</v>
      </c>
      <c r="M446" s="371" t="s">
        <v>30</v>
      </c>
      <c r="N446" s="371" t="s">
        <v>30</v>
      </c>
      <c r="O446" s="371" t="s">
        <v>30</v>
      </c>
      <c r="P446" s="371" t="s">
        <v>30</v>
      </c>
      <c r="Q446" s="371" t="s">
        <v>30</v>
      </c>
      <c r="R446" s="371"/>
      <c r="S446" s="371"/>
      <c r="T446" s="371"/>
      <c r="U446" s="371"/>
      <c r="V446" s="371"/>
      <c r="W446" s="371" t="s">
        <v>30</v>
      </c>
      <c r="X446" s="371"/>
      <c r="Y446" s="373">
        <f t="shared" si="24"/>
        <v>59.77</v>
      </c>
      <c r="Z446" s="381">
        <v>59.77</v>
      </c>
      <c r="AA446" s="371">
        <v>28.4</v>
      </c>
      <c r="AB446" s="525">
        <f t="shared" si="25"/>
        <v>0.47515475991299977</v>
      </c>
      <c r="AC446" s="512">
        <f t="shared" si="26"/>
        <v>25.56</v>
      </c>
      <c r="AD446" s="525">
        <f t="shared" si="27"/>
        <v>0.42763928392169981</v>
      </c>
      <c r="AE446" s="371"/>
      <c r="AF446" s="371"/>
      <c r="AG446" s="371"/>
      <c r="AH446" s="371"/>
      <c r="AI446" s="371"/>
      <c r="AJ446" s="371"/>
      <c r="AK446" s="371"/>
      <c r="AL446" s="371"/>
      <c r="AM446" s="371"/>
      <c r="AN446" s="502"/>
    </row>
    <row r="447" spans="1:40" x14ac:dyDescent="0.25">
      <c r="A447" s="372"/>
      <c r="B447" s="371" t="s">
        <v>729</v>
      </c>
      <c r="C447" s="371" t="s">
        <v>283</v>
      </c>
      <c r="D447" s="371">
        <v>1</v>
      </c>
      <c r="E447" s="371">
        <v>400</v>
      </c>
      <c r="F447" s="371" t="s">
        <v>785</v>
      </c>
      <c r="G447" s="263"/>
      <c r="H447" s="371" t="s">
        <v>785</v>
      </c>
      <c r="I447" s="371" t="s">
        <v>787</v>
      </c>
      <c r="J447" s="371" t="s">
        <v>30</v>
      </c>
      <c r="K447" s="371" t="s">
        <v>30</v>
      </c>
      <c r="L447" s="371" t="s">
        <v>30</v>
      </c>
      <c r="M447" s="371" t="s">
        <v>30</v>
      </c>
      <c r="N447" s="371" t="s">
        <v>30</v>
      </c>
      <c r="O447" s="371" t="s">
        <v>30</v>
      </c>
      <c r="P447" s="371" t="s">
        <v>30</v>
      </c>
      <c r="Q447" s="371" t="s">
        <v>30</v>
      </c>
      <c r="R447" s="371"/>
      <c r="S447" s="371"/>
      <c r="T447" s="371"/>
      <c r="U447" s="371"/>
      <c r="V447" s="371"/>
      <c r="W447" s="371" t="s">
        <v>30</v>
      </c>
      <c r="X447" s="371"/>
      <c r="Y447" s="373">
        <f t="shared" si="24"/>
        <v>51.98</v>
      </c>
      <c r="Z447" s="381">
        <v>51.98</v>
      </c>
      <c r="AA447" s="371">
        <v>24.7</v>
      </c>
      <c r="AB447" s="525">
        <f t="shared" si="25"/>
        <v>0.4751827626010004</v>
      </c>
      <c r="AC447" s="512">
        <f t="shared" si="26"/>
        <v>22.23</v>
      </c>
      <c r="AD447" s="525">
        <f t="shared" si="27"/>
        <v>0.42766448634090037</v>
      </c>
      <c r="AE447" s="371"/>
      <c r="AF447" s="371"/>
      <c r="AG447" s="371"/>
      <c r="AH447" s="371"/>
      <c r="AI447" s="371"/>
      <c r="AJ447" s="371"/>
      <c r="AK447" s="371"/>
      <c r="AL447" s="371"/>
      <c r="AM447" s="371"/>
      <c r="AN447" s="502"/>
    </row>
    <row r="448" spans="1:40" x14ac:dyDescent="0.25">
      <c r="A448" s="372"/>
      <c r="B448" s="371" t="s">
        <v>729</v>
      </c>
      <c r="C448" s="371" t="s">
        <v>283</v>
      </c>
      <c r="D448" s="371">
        <v>401</v>
      </c>
      <c r="E448" s="371">
        <v>600</v>
      </c>
      <c r="F448" s="371" t="s">
        <v>790</v>
      </c>
      <c r="G448" s="274" t="s">
        <v>314</v>
      </c>
      <c r="H448" s="371" t="s">
        <v>792</v>
      </c>
      <c r="I448" s="371" t="s">
        <v>787</v>
      </c>
      <c r="J448" s="371" t="s">
        <v>30</v>
      </c>
      <c r="K448" s="371" t="s">
        <v>30</v>
      </c>
      <c r="L448" s="371" t="s">
        <v>30</v>
      </c>
      <c r="M448" s="371" t="s">
        <v>30</v>
      </c>
      <c r="N448" s="371" t="s">
        <v>30</v>
      </c>
      <c r="O448" s="371" t="s">
        <v>30</v>
      </c>
      <c r="P448" s="371" t="s">
        <v>30</v>
      </c>
      <c r="Q448" s="371" t="s">
        <v>30</v>
      </c>
      <c r="R448" s="371"/>
      <c r="S448" s="371"/>
      <c r="T448" s="371"/>
      <c r="U448" s="371"/>
      <c r="V448" s="371"/>
      <c r="W448" s="371" t="s">
        <v>30</v>
      </c>
      <c r="X448" s="371"/>
      <c r="Y448" s="373">
        <f t="shared" si="24"/>
        <v>77.959999999999994</v>
      </c>
      <c r="Z448" s="381">
        <v>77.959999999999994</v>
      </c>
      <c r="AA448" s="371">
        <v>45.51</v>
      </c>
      <c r="AB448" s="525">
        <f t="shared" si="25"/>
        <v>0.58376090302719341</v>
      </c>
      <c r="AC448" s="512">
        <f t="shared" si="26"/>
        <v>40.958999999999996</v>
      </c>
      <c r="AD448" s="525">
        <f t="shared" si="27"/>
        <v>0.52538481272447413</v>
      </c>
      <c r="AE448" s="371"/>
      <c r="AF448" s="371"/>
      <c r="AG448" s="371"/>
      <c r="AH448" s="371"/>
      <c r="AI448" s="371"/>
      <c r="AJ448" s="371"/>
      <c r="AK448" s="371"/>
      <c r="AL448" s="371"/>
      <c r="AM448" s="371"/>
      <c r="AN448" s="502"/>
    </row>
    <row r="449" spans="1:40" x14ac:dyDescent="0.25">
      <c r="A449" s="372"/>
      <c r="B449" s="371" t="s">
        <v>729</v>
      </c>
      <c r="C449" s="371" t="s">
        <v>283</v>
      </c>
      <c r="D449" s="371">
        <v>401</v>
      </c>
      <c r="E449" s="371">
        <v>600</v>
      </c>
      <c r="F449" s="371" t="s">
        <v>790</v>
      </c>
      <c r="G449" s="273" t="s">
        <v>315</v>
      </c>
      <c r="H449" s="371" t="s">
        <v>791</v>
      </c>
      <c r="I449" s="371" t="s">
        <v>787</v>
      </c>
      <c r="J449" s="371" t="s">
        <v>30</v>
      </c>
      <c r="K449" s="371" t="s">
        <v>30</v>
      </c>
      <c r="L449" s="371" t="s">
        <v>30</v>
      </c>
      <c r="M449" s="371" t="s">
        <v>30</v>
      </c>
      <c r="N449" s="371" t="s">
        <v>30</v>
      </c>
      <c r="O449" s="371" t="s">
        <v>30</v>
      </c>
      <c r="P449" s="371" t="s">
        <v>30</v>
      </c>
      <c r="Q449" s="371" t="s">
        <v>30</v>
      </c>
      <c r="R449" s="371"/>
      <c r="S449" s="371"/>
      <c r="T449" s="371"/>
      <c r="U449" s="371"/>
      <c r="V449" s="371"/>
      <c r="W449" s="371" t="s">
        <v>30</v>
      </c>
      <c r="X449" s="371"/>
      <c r="Y449" s="373">
        <f t="shared" si="24"/>
        <v>77.959999999999994</v>
      </c>
      <c r="Z449" s="381">
        <v>77.959999999999994</v>
      </c>
      <c r="AA449" s="371">
        <v>45.51</v>
      </c>
      <c r="AB449" s="525">
        <f t="shared" si="25"/>
        <v>0.58376090302719341</v>
      </c>
      <c r="AC449" s="512">
        <f t="shared" si="26"/>
        <v>40.958999999999996</v>
      </c>
      <c r="AD449" s="525">
        <f t="shared" si="27"/>
        <v>0.52538481272447413</v>
      </c>
      <c r="AE449" s="371"/>
      <c r="AF449" s="371"/>
      <c r="AG449" s="371"/>
      <c r="AH449" s="371"/>
      <c r="AI449" s="371"/>
      <c r="AJ449" s="371"/>
      <c r="AK449" s="371"/>
      <c r="AL449" s="371"/>
      <c r="AM449" s="371"/>
      <c r="AN449" s="502"/>
    </row>
    <row r="450" spans="1:40" x14ac:dyDescent="0.25">
      <c r="A450" s="372"/>
      <c r="B450" s="371" t="s">
        <v>729</v>
      </c>
      <c r="C450" s="371" t="s">
        <v>283</v>
      </c>
      <c r="D450" s="371">
        <v>401</v>
      </c>
      <c r="E450" s="371">
        <v>600</v>
      </c>
      <c r="F450" s="371" t="s">
        <v>790</v>
      </c>
      <c r="G450" s="230" t="s">
        <v>331</v>
      </c>
      <c r="H450" s="371" t="s">
        <v>793</v>
      </c>
      <c r="I450" s="371" t="s">
        <v>787</v>
      </c>
      <c r="J450" s="371" t="s">
        <v>30</v>
      </c>
      <c r="K450" s="371" t="s">
        <v>30</v>
      </c>
      <c r="L450" s="371" t="s">
        <v>30</v>
      </c>
      <c r="M450" s="371" t="s">
        <v>30</v>
      </c>
      <c r="N450" s="371" t="s">
        <v>30</v>
      </c>
      <c r="O450" s="371" t="s">
        <v>30</v>
      </c>
      <c r="P450" s="371" t="s">
        <v>30</v>
      </c>
      <c r="Q450" s="371" t="s">
        <v>30</v>
      </c>
      <c r="R450" s="371"/>
      <c r="S450" s="371"/>
      <c r="T450" s="371"/>
      <c r="U450" s="371"/>
      <c r="V450" s="371"/>
      <c r="W450" s="371" t="s">
        <v>30</v>
      </c>
      <c r="X450" s="371"/>
      <c r="Y450" s="373">
        <f t="shared" si="24"/>
        <v>71.73</v>
      </c>
      <c r="Z450" s="381">
        <v>71.73</v>
      </c>
      <c r="AA450" s="371">
        <v>35.090000000000003</v>
      </c>
      <c r="AB450" s="525">
        <f t="shared" si="25"/>
        <v>0.48919559459082673</v>
      </c>
      <c r="AC450" s="512">
        <f t="shared" si="26"/>
        <v>31.581000000000003</v>
      </c>
      <c r="AD450" s="525">
        <f t="shared" si="27"/>
        <v>0.44027603513174407</v>
      </c>
      <c r="AE450" s="371"/>
      <c r="AF450" s="371"/>
      <c r="AG450" s="371"/>
      <c r="AH450" s="371"/>
      <c r="AI450" s="371"/>
      <c r="AJ450" s="371"/>
      <c r="AK450" s="371"/>
      <c r="AL450" s="371"/>
      <c r="AM450" s="371"/>
      <c r="AN450" s="502"/>
    </row>
    <row r="451" spans="1:40" x14ac:dyDescent="0.25">
      <c r="A451" s="372"/>
      <c r="B451" s="371" t="s">
        <v>729</v>
      </c>
      <c r="C451" s="371" t="s">
        <v>283</v>
      </c>
      <c r="D451" s="371">
        <v>401</v>
      </c>
      <c r="E451" s="371">
        <v>600</v>
      </c>
      <c r="F451" s="371" t="s">
        <v>790</v>
      </c>
      <c r="G451" s="263"/>
      <c r="H451" s="371" t="s">
        <v>790</v>
      </c>
      <c r="I451" s="371" t="s">
        <v>787</v>
      </c>
      <c r="J451" s="371" t="s">
        <v>30</v>
      </c>
      <c r="K451" s="371" t="s">
        <v>30</v>
      </c>
      <c r="L451" s="371" t="s">
        <v>30</v>
      </c>
      <c r="M451" s="371" t="s">
        <v>30</v>
      </c>
      <c r="N451" s="371" t="s">
        <v>30</v>
      </c>
      <c r="O451" s="371" t="s">
        <v>30</v>
      </c>
      <c r="P451" s="371" t="s">
        <v>30</v>
      </c>
      <c r="Q451" s="371" t="s">
        <v>30</v>
      </c>
      <c r="R451" s="371"/>
      <c r="S451" s="371"/>
      <c r="T451" s="371"/>
      <c r="U451" s="371"/>
      <c r="V451" s="371"/>
      <c r="W451" s="371" t="s">
        <v>30</v>
      </c>
      <c r="X451" s="371"/>
      <c r="Y451" s="373">
        <f t="shared" si="24"/>
        <v>62.37</v>
      </c>
      <c r="Z451" s="381">
        <v>62.37</v>
      </c>
      <c r="AA451" s="371">
        <v>30.51</v>
      </c>
      <c r="AB451" s="525">
        <f t="shared" si="25"/>
        <v>0.48917748917748921</v>
      </c>
      <c r="AC451" s="512">
        <f t="shared" si="26"/>
        <v>27.459000000000003</v>
      </c>
      <c r="AD451" s="525">
        <f t="shared" si="27"/>
        <v>0.44025974025974035</v>
      </c>
      <c r="AE451" s="371"/>
      <c r="AF451" s="371"/>
      <c r="AG451" s="371"/>
      <c r="AH451" s="371"/>
      <c r="AI451" s="371"/>
      <c r="AJ451" s="371"/>
      <c r="AK451" s="371"/>
      <c r="AL451" s="371"/>
      <c r="AM451" s="371"/>
      <c r="AN451" s="502"/>
    </row>
    <row r="452" spans="1:40" x14ac:dyDescent="0.25">
      <c r="A452" s="372"/>
      <c r="B452" s="371" t="s">
        <v>729</v>
      </c>
      <c r="C452" s="371" t="s">
        <v>283</v>
      </c>
      <c r="D452" s="371">
        <v>601</v>
      </c>
      <c r="E452" s="371">
        <v>800</v>
      </c>
      <c r="F452" s="371" t="s">
        <v>794</v>
      </c>
      <c r="G452" s="274" t="s">
        <v>314</v>
      </c>
      <c r="H452" s="371" t="s">
        <v>796</v>
      </c>
      <c r="I452" s="371" t="s">
        <v>787</v>
      </c>
      <c r="J452" s="371" t="s">
        <v>30</v>
      </c>
      <c r="K452" s="371" t="s">
        <v>30</v>
      </c>
      <c r="L452" s="371" t="s">
        <v>30</v>
      </c>
      <c r="M452" s="371" t="s">
        <v>30</v>
      </c>
      <c r="N452" s="371" t="s">
        <v>30</v>
      </c>
      <c r="O452" s="371" t="s">
        <v>30</v>
      </c>
      <c r="P452" s="371" t="s">
        <v>30</v>
      </c>
      <c r="Q452" s="371" t="s">
        <v>30</v>
      </c>
      <c r="R452" s="371"/>
      <c r="S452" s="371"/>
      <c r="T452" s="371"/>
      <c r="U452" s="371"/>
      <c r="V452" s="371"/>
      <c r="W452" s="371" t="s">
        <v>30</v>
      </c>
      <c r="X452" s="371"/>
      <c r="Y452" s="373">
        <f t="shared" si="24"/>
        <v>89.51</v>
      </c>
      <c r="Z452" s="381">
        <v>89.51</v>
      </c>
      <c r="AA452" s="371">
        <v>60.53</v>
      </c>
      <c r="AB452" s="525">
        <f t="shared" si="25"/>
        <v>0.67623729192269022</v>
      </c>
      <c r="AC452" s="512">
        <f t="shared" si="26"/>
        <v>54.477000000000004</v>
      </c>
      <c r="AD452" s="525">
        <f t="shared" si="27"/>
        <v>0.60861356273042122</v>
      </c>
      <c r="AE452" s="371"/>
      <c r="AF452" s="371"/>
      <c r="AG452" s="371"/>
      <c r="AH452" s="371"/>
      <c r="AI452" s="371"/>
      <c r="AJ452" s="371"/>
      <c r="AK452" s="371"/>
      <c r="AL452" s="371"/>
      <c r="AM452" s="371"/>
      <c r="AN452" s="502"/>
    </row>
    <row r="453" spans="1:40" x14ac:dyDescent="0.25">
      <c r="A453" s="372"/>
      <c r="B453" s="371" t="s">
        <v>729</v>
      </c>
      <c r="C453" s="371" t="s">
        <v>283</v>
      </c>
      <c r="D453" s="371">
        <v>601</v>
      </c>
      <c r="E453" s="371">
        <v>800</v>
      </c>
      <c r="F453" s="371" t="s">
        <v>794</v>
      </c>
      <c r="G453" s="273" t="s">
        <v>315</v>
      </c>
      <c r="H453" s="371" t="s">
        <v>795</v>
      </c>
      <c r="I453" s="371" t="s">
        <v>787</v>
      </c>
      <c r="J453" s="371" t="s">
        <v>30</v>
      </c>
      <c r="K453" s="371" t="s">
        <v>30</v>
      </c>
      <c r="L453" s="371" t="s">
        <v>30</v>
      </c>
      <c r="M453" s="371" t="s">
        <v>30</v>
      </c>
      <c r="N453" s="371" t="s">
        <v>30</v>
      </c>
      <c r="O453" s="371" t="s">
        <v>30</v>
      </c>
      <c r="P453" s="371" t="s">
        <v>30</v>
      </c>
      <c r="Q453" s="371" t="s">
        <v>30</v>
      </c>
      <c r="R453" s="371"/>
      <c r="S453" s="371"/>
      <c r="T453" s="371"/>
      <c r="U453" s="371"/>
      <c r="V453" s="371"/>
      <c r="W453" s="371" t="s">
        <v>30</v>
      </c>
      <c r="X453" s="371"/>
      <c r="Y453" s="373">
        <f t="shared" si="24"/>
        <v>89.51</v>
      </c>
      <c r="Z453" s="381">
        <v>89.51</v>
      </c>
      <c r="AA453" s="371">
        <v>60.53</v>
      </c>
      <c r="AB453" s="525">
        <f t="shared" si="25"/>
        <v>0.67623729192269022</v>
      </c>
      <c r="AC453" s="512">
        <f t="shared" si="26"/>
        <v>54.477000000000004</v>
      </c>
      <c r="AD453" s="525">
        <f t="shared" si="27"/>
        <v>0.60861356273042122</v>
      </c>
      <c r="AE453" s="371"/>
      <c r="AF453" s="371"/>
      <c r="AG453" s="371"/>
      <c r="AH453" s="371"/>
      <c r="AI453" s="371"/>
      <c r="AJ453" s="371"/>
      <c r="AK453" s="371"/>
      <c r="AL453" s="371"/>
      <c r="AM453" s="371"/>
      <c r="AN453" s="502"/>
    </row>
    <row r="454" spans="1:40" x14ac:dyDescent="0.25">
      <c r="A454" s="372"/>
      <c r="B454" s="371" t="s">
        <v>729</v>
      </c>
      <c r="C454" s="371" t="s">
        <v>283</v>
      </c>
      <c r="D454" s="371">
        <v>601</v>
      </c>
      <c r="E454" s="371">
        <v>800</v>
      </c>
      <c r="F454" s="371" t="s">
        <v>794</v>
      </c>
      <c r="G454" s="230" t="s">
        <v>331</v>
      </c>
      <c r="H454" s="371" t="s">
        <v>797</v>
      </c>
      <c r="I454" s="371" t="s">
        <v>787</v>
      </c>
      <c r="J454" s="371" t="s">
        <v>30</v>
      </c>
      <c r="K454" s="371" t="s">
        <v>30</v>
      </c>
      <c r="L454" s="371" t="s">
        <v>30</v>
      </c>
      <c r="M454" s="371" t="s">
        <v>30</v>
      </c>
      <c r="N454" s="371" t="s">
        <v>30</v>
      </c>
      <c r="O454" s="371" t="s">
        <v>30</v>
      </c>
      <c r="P454" s="371" t="s">
        <v>30</v>
      </c>
      <c r="Q454" s="371" t="s">
        <v>30</v>
      </c>
      <c r="R454" s="371"/>
      <c r="S454" s="371"/>
      <c r="T454" s="371"/>
      <c r="U454" s="371"/>
      <c r="V454" s="371"/>
      <c r="W454" s="371" t="s">
        <v>30</v>
      </c>
      <c r="X454" s="371"/>
      <c r="Y454" s="373">
        <f t="shared" ref="Y454:Y517" si="28">$Z454-IF($AE454="X",rngO_BP_cost,0)-IF($AF454="X",rngO_BL_cost,0)-IF($AG454="X",rngO_WL_cost,0)-IF($AH454="X",rngO_M_cost,0)-IF($AI454="X",rngO_MM_cost,0)-IF($AJ454="X",rngO_DM_cost,0)-IF($AK454="X",rngO_LE_cost,0)-IF($AL454="X",rngO_FE_cost,0)-IF($AM454="X",rngO_SC_cost,0)</f>
        <v>82.35</v>
      </c>
      <c r="Z454" s="381">
        <v>82.35</v>
      </c>
      <c r="AA454" s="371">
        <v>40.86</v>
      </c>
      <c r="AB454" s="525">
        <f t="shared" si="25"/>
        <v>0.49617486338797817</v>
      </c>
      <c r="AC454" s="512">
        <f t="shared" si="26"/>
        <v>36.774000000000001</v>
      </c>
      <c r="AD454" s="525">
        <f t="shared" si="27"/>
        <v>0.44655737704918036</v>
      </c>
      <c r="AE454" s="371"/>
      <c r="AF454" s="371"/>
      <c r="AG454" s="371"/>
      <c r="AH454" s="371"/>
      <c r="AI454" s="371"/>
      <c r="AJ454" s="371"/>
      <c r="AK454" s="371"/>
      <c r="AL454" s="371"/>
      <c r="AM454" s="371"/>
      <c r="AN454" s="502"/>
    </row>
    <row r="455" spans="1:40" x14ac:dyDescent="0.25">
      <c r="A455" s="372"/>
      <c r="B455" s="371" t="s">
        <v>729</v>
      </c>
      <c r="C455" s="371" t="s">
        <v>283</v>
      </c>
      <c r="D455" s="371">
        <v>601</v>
      </c>
      <c r="E455" s="371">
        <v>800</v>
      </c>
      <c r="F455" s="371" t="s">
        <v>794</v>
      </c>
      <c r="G455" s="263"/>
      <c r="H455" s="371" t="s">
        <v>794</v>
      </c>
      <c r="I455" s="371" t="s">
        <v>787</v>
      </c>
      <c r="J455" s="371" t="s">
        <v>30</v>
      </c>
      <c r="K455" s="371" t="s">
        <v>30</v>
      </c>
      <c r="L455" s="371" t="s">
        <v>30</v>
      </c>
      <c r="M455" s="371" t="s">
        <v>30</v>
      </c>
      <c r="N455" s="371" t="s">
        <v>30</v>
      </c>
      <c r="O455" s="371" t="s">
        <v>30</v>
      </c>
      <c r="P455" s="371" t="s">
        <v>30</v>
      </c>
      <c r="Q455" s="371" t="s">
        <v>30</v>
      </c>
      <c r="R455" s="371"/>
      <c r="S455" s="371"/>
      <c r="T455" s="371"/>
      <c r="U455" s="371"/>
      <c r="V455" s="371"/>
      <c r="W455" s="371" t="s">
        <v>30</v>
      </c>
      <c r="X455" s="371"/>
      <c r="Y455" s="373">
        <f t="shared" si="28"/>
        <v>71.61</v>
      </c>
      <c r="Z455" s="381">
        <v>71.61</v>
      </c>
      <c r="AA455" s="371">
        <v>35.53</v>
      </c>
      <c r="AB455" s="525">
        <f t="shared" ref="AB455:AB518" si="29">AA455/Z455</f>
        <v>0.49615975422427039</v>
      </c>
      <c r="AC455" s="512">
        <f t="shared" ref="AC455:AC518" si="30">AA455*0.9</f>
        <v>31.977</v>
      </c>
      <c r="AD455" s="525">
        <f t="shared" ref="AD455:AD518" si="31">AC455/Z455</f>
        <v>0.44654377880184332</v>
      </c>
      <c r="AE455" s="371"/>
      <c r="AF455" s="371"/>
      <c r="AG455" s="371"/>
      <c r="AH455" s="371"/>
      <c r="AI455" s="371"/>
      <c r="AJ455" s="371"/>
      <c r="AK455" s="371"/>
      <c r="AL455" s="371"/>
      <c r="AM455" s="371"/>
      <c r="AN455" s="502"/>
    </row>
    <row r="456" spans="1:40" x14ac:dyDescent="0.25">
      <c r="A456" s="372"/>
      <c r="B456" s="371" t="s">
        <v>729</v>
      </c>
      <c r="C456" s="371" t="s">
        <v>283</v>
      </c>
      <c r="D456" s="371">
        <v>801</v>
      </c>
      <c r="E456" s="371">
        <v>1200</v>
      </c>
      <c r="F456" s="371" t="s">
        <v>798</v>
      </c>
      <c r="G456" s="274" t="s">
        <v>314</v>
      </c>
      <c r="H456" s="371" t="s">
        <v>800</v>
      </c>
      <c r="I456" s="371" t="s">
        <v>787</v>
      </c>
      <c r="J456" s="371" t="s">
        <v>30</v>
      </c>
      <c r="K456" s="371" t="s">
        <v>30</v>
      </c>
      <c r="L456" s="371" t="s">
        <v>30</v>
      </c>
      <c r="M456" s="371" t="s">
        <v>30</v>
      </c>
      <c r="N456" s="371" t="s">
        <v>30</v>
      </c>
      <c r="O456" s="371" t="s">
        <v>30</v>
      </c>
      <c r="P456" s="371" t="s">
        <v>30</v>
      </c>
      <c r="Q456" s="371" t="s">
        <v>30</v>
      </c>
      <c r="R456" s="371"/>
      <c r="S456" s="371"/>
      <c r="T456" s="371"/>
      <c r="U456" s="371"/>
      <c r="V456" s="371"/>
      <c r="W456" s="371" t="s">
        <v>30</v>
      </c>
      <c r="X456" s="371"/>
      <c r="Y456" s="373">
        <f t="shared" si="28"/>
        <v>103.95</v>
      </c>
      <c r="Z456" s="381">
        <v>103.95</v>
      </c>
      <c r="AA456" s="371">
        <v>75.09</v>
      </c>
      <c r="AB456" s="525">
        <f t="shared" si="29"/>
        <v>0.72236652236652243</v>
      </c>
      <c r="AC456" s="512">
        <f t="shared" si="30"/>
        <v>67.581000000000003</v>
      </c>
      <c r="AD456" s="525">
        <f t="shared" si="31"/>
        <v>0.65012987012987011</v>
      </c>
      <c r="AE456" s="371"/>
      <c r="AF456" s="371"/>
      <c r="AG456" s="371"/>
      <c r="AH456" s="371"/>
      <c r="AI456" s="371"/>
      <c r="AJ456" s="371"/>
      <c r="AK456" s="371"/>
      <c r="AL456" s="371"/>
      <c r="AM456" s="371"/>
      <c r="AN456" s="502"/>
    </row>
    <row r="457" spans="1:40" x14ac:dyDescent="0.25">
      <c r="A457" s="372"/>
      <c r="B457" s="371" t="s">
        <v>729</v>
      </c>
      <c r="C457" s="371" t="s">
        <v>283</v>
      </c>
      <c r="D457" s="371">
        <v>801</v>
      </c>
      <c r="E457" s="371">
        <v>1200</v>
      </c>
      <c r="F457" s="371" t="s">
        <v>798</v>
      </c>
      <c r="G457" s="273" t="s">
        <v>315</v>
      </c>
      <c r="H457" s="371" t="s">
        <v>799</v>
      </c>
      <c r="I457" s="371" t="s">
        <v>787</v>
      </c>
      <c r="J457" s="371" t="s">
        <v>30</v>
      </c>
      <c r="K457" s="371" t="s">
        <v>30</v>
      </c>
      <c r="L457" s="371" t="s">
        <v>30</v>
      </c>
      <c r="M457" s="371" t="s">
        <v>30</v>
      </c>
      <c r="N457" s="371" t="s">
        <v>30</v>
      </c>
      <c r="O457" s="371" t="s">
        <v>30</v>
      </c>
      <c r="P457" s="371" t="s">
        <v>30</v>
      </c>
      <c r="Q457" s="371" t="s">
        <v>30</v>
      </c>
      <c r="R457" s="371"/>
      <c r="S457" s="371"/>
      <c r="T457" s="371"/>
      <c r="U457" s="371"/>
      <c r="V457" s="371"/>
      <c r="W457" s="371" t="s">
        <v>30</v>
      </c>
      <c r="X457" s="371"/>
      <c r="Y457" s="373">
        <f t="shared" si="28"/>
        <v>103.95</v>
      </c>
      <c r="Z457" s="381">
        <v>103.95</v>
      </c>
      <c r="AA457" s="371">
        <v>75.09</v>
      </c>
      <c r="AB457" s="525">
        <f t="shared" si="29"/>
        <v>0.72236652236652243</v>
      </c>
      <c r="AC457" s="512">
        <f t="shared" si="30"/>
        <v>67.581000000000003</v>
      </c>
      <c r="AD457" s="525">
        <f t="shared" si="31"/>
        <v>0.65012987012987011</v>
      </c>
      <c r="AE457" s="371"/>
      <c r="AF457" s="371"/>
      <c r="AG457" s="371"/>
      <c r="AH457" s="371"/>
      <c r="AI457" s="371"/>
      <c r="AJ457" s="371"/>
      <c r="AK457" s="371"/>
      <c r="AL457" s="371"/>
      <c r="AM457" s="371"/>
      <c r="AN457" s="502"/>
    </row>
    <row r="458" spans="1:40" x14ac:dyDescent="0.25">
      <c r="A458" s="372"/>
      <c r="B458" s="371" t="s">
        <v>729</v>
      </c>
      <c r="C458" s="371" t="s">
        <v>283</v>
      </c>
      <c r="D458" s="371">
        <v>801</v>
      </c>
      <c r="E458" s="371">
        <v>1200</v>
      </c>
      <c r="F458" s="371" t="s">
        <v>798</v>
      </c>
      <c r="G458" s="230" t="s">
        <v>331</v>
      </c>
      <c r="H458" s="371" t="s">
        <v>801</v>
      </c>
      <c r="I458" s="371" t="s">
        <v>787</v>
      </c>
      <c r="J458" s="371" t="s">
        <v>30</v>
      </c>
      <c r="K458" s="371" t="s">
        <v>30</v>
      </c>
      <c r="L458" s="371" t="s">
        <v>30</v>
      </c>
      <c r="M458" s="371" t="s">
        <v>30</v>
      </c>
      <c r="N458" s="371" t="s">
        <v>30</v>
      </c>
      <c r="O458" s="371" t="s">
        <v>30</v>
      </c>
      <c r="P458" s="371" t="s">
        <v>30</v>
      </c>
      <c r="Q458" s="371" t="s">
        <v>30</v>
      </c>
      <c r="R458" s="371"/>
      <c r="S458" s="371"/>
      <c r="T458" s="371"/>
      <c r="U458" s="371"/>
      <c r="V458" s="371"/>
      <c r="W458" s="371" t="s">
        <v>30</v>
      </c>
      <c r="X458" s="371"/>
      <c r="Y458" s="373">
        <f t="shared" si="28"/>
        <v>95.63</v>
      </c>
      <c r="Z458" s="381">
        <v>95.63</v>
      </c>
      <c r="AA458" s="371">
        <v>51.85</v>
      </c>
      <c r="AB458" s="525">
        <f t="shared" si="29"/>
        <v>0.54219387221583193</v>
      </c>
      <c r="AC458" s="512">
        <f t="shared" si="30"/>
        <v>46.664999999999999</v>
      </c>
      <c r="AD458" s="525">
        <f t="shared" si="31"/>
        <v>0.48797448499424867</v>
      </c>
      <c r="AE458" s="371"/>
      <c r="AF458" s="371"/>
      <c r="AG458" s="371"/>
      <c r="AH458" s="371"/>
      <c r="AI458" s="371"/>
      <c r="AJ458" s="371"/>
      <c r="AK458" s="371"/>
      <c r="AL458" s="371"/>
      <c r="AM458" s="371"/>
      <c r="AN458" s="502"/>
    </row>
    <row r="459" spans="1:40" x14ac:dyDescent="0.25">
      <c r="A459" s="372"/>
      <c r="B459" s="371" t="s">
        <v>729</v>
      </c>
      <c r="C459" s="371" t="s">
        <v>283</v>
      </c>
      <c r="D459" s="371">
        <v>801</v>
      </c>
      <c r="E459" s="371">
        <v>1200</v>
      </c>
      <c r="F459" s="371" t="s">
        <v>798</v>
      </c>
      <c r="G459" s="263"/>
      <c r="H459" s="371" t="s">
        <v>798</v>
      </c>
      <c r="I459" s="371" t="s">
        <v>787</v>
      </c>
      <c r="J459" s="371" t="s">
        <v>30</v>
      </c>
      <c r="K459" s="371" t="s">
        <v>30</v>
      </c>
      <c r="L459" s="371" t="s">
        <v>30</v>
      </c>
      <c r="M459" s="371" t="s">
        <v>30</v>
      </c>
      <c r="N459" s="371" t="s">
        <v>30</v>
      </c>
      <c r="O459" s="371" t="s">
        <v>30</v>
      </c>
      <c r="P459" s="371" t="s">
        <v>30</v>
      </c>
      <c r="Q459" s="371" t="s">
        <v>30</v>
      </c>
      <c r="R459" s="371"/>
      <c r="S459" s="371"/>
      <c r="T459" s="371"/>
      <c r="U459" s="371"/>
      <c r="V459" s="371"/>
      <c r="W459" s="371" t="s">
        <v>30</v>
      </c>
      <c r="X459" s="371"/>
      <c r="Y459" s="373">
        <f t="shared" si="28"/>
        <v>83.16</v>
      </c>
      <c r="Z459" s="381">
        <v>83.16</v>
      </c>
      <c r="AA459" s="371">
        <v>45.09</v>
      </c>
      <c r="AB459" s="525">
        <f t="shared" si="29"/>
        <v>0.54220779220779225</v>
      </c>
      <c r="AC459" s="512">
        <f t="shared" si="30"/>
        <v>40.581000000000003</v>
      </c>
      <c r="AD459" s="525">
        <f t="shared" si="31"/>
        <v>0.48798701298701302</v>
      </c>
      <c r="AE459" s="371"/>
      <c r="AF459" s="371"/>
      <c r="AG459" s="371"/>
      <c r="AH459" s="371"/>
      <c r="AI459" s="371"/>
      <c r="AJ459" s="371"/>
      <c r="AK459" s="371"/>
      <c r="AL459" s="371"/>
      <c r="AM459" s="371"/>
      <c r="AN459" s="502"/>
    </row>
    <row r="460" spans="1:40" x14ac:dyDescent="0.25">
      <c r="A460" s="372"/>
      <c r="B460" s="371" t="s">
        <v>729</v>
      </c>
      <c r="C460" s="371" t="s">
        <v>283</v>
      </c>
      <c r="D460" s="371">
        <v>1201</v>
      </c>
      <c r="E460" s="371">
        <v>1500</v>
      </c>
      <c r="F460" s="371" t="s">
        <v>802</v>
      </c>
      <c r="G460" s="274" t="s">
        <v>314</v>
      </c>
      <c r="H460" s="371" t="s">
        <v>804</v>
      </c>
      <c r="I460" s="371" t="s">
        <v>787</v>
      </c>
      <c r="J460" s="371" t="s">
        <v>30</v>
      </c>
      <c r="K460" s="371" t="s">
        <v>30</v>
      </c>
      <c r="L460" s="371" t="s">
        <v>30</v>
      </c>
      <c r="M460" s="371" t="s">
        <v>30</v>
      </c>
      <c r="N460" s="371" t="s">
        <v>30</v>
      </c>
      <c r="O460" s="371" t="s">
        <v>30</v>
      </c>
      <c r="P460" s="371" t="s">
        <v>30</v>
      </c>
      <c r="Q460" s="371" t="s">
        <v>30</v>
      </c>
      <c r="R460" s="371"/>
      <c r="S460" s="371"/>
      <c r="T460" s="371"/>
      <c r="U460" s="371"/>
      <c r="V460" s="371"/>
      <c r="W460" s="371" t="s">
        <v>30</v>
      </c>
      <c r="X460" s="371"/>
      <c r="Y460" s="373">
        <f t="shared" si="28"/>
        <v>155.93</v>
      </c>
      <c r="Z460" s="381">
        <v>155.93</v>
      </c>
      <c r="AA460" s="371">
        <v>109.44</v>
      </c>
      <c r="AB460" s="525">
        <f t="shared" si="29"/>
        <v>0.70185339575450523</v>
      </c>
      <c r="AC460" s="512">
        <f t="shared" si="30"/>
        <v>98.495999999999995</v>
      </c>
      <c r="AD460" s="525">
        <f t="shared" si="31"/>
        <v>0.63166805617905464</v>
      </c>
      <c r="AE460" s="371"/>
      <c r="AF460" s="371"/>
      <c r="AG460" s="371"/>
      <c r="AH460" s="371"/>
      <c r="AI460" s="371"/>
      <c r="AJ460" s="371"/>
      <c r="AK460" s="371"/>
      <c r="AL460" s="371"/>
      <c r="AM460" s="371"/>
      <c r="AN460" s="502"/>
    </row>
    <row r="461" spans="1:40" x14ac:dyDescent="0.25">
      <c r="A461" s="372"/>
      <c r="B461" s="371" t="s">
        <v>729</v>
      </c>
      <c r="C461" s="371" t="s">
        <v>283</v>
      </c>
      <c r="D461" s="371">
        <v>1201</v>
      </c>
      <c r="E461" s="371">
        <v>1500</v>
      </c>
      <c r="F461" s="371" t="s">
        <v>802</v>
      </c>
      <c r="G461" s="273" t="s">
        <v>315</v>
      </c>
      <c r="H461" s="371" t="s">
        <v>803</v>
      </c>
      <c r="I461" s="371" t="s">
        <v>787</v>
      </c>
      <c r="J461" s="371" t="s">
        <v>30</v>
      </c>
      <c r="K461" s="371" t="s">
        <v>30</v>
      </c>
      <c r="L461" s="371" t="s">
        <v>30</v>
      </c>
      <c r="M461" s="371" t="s">
        <v>30</v>
      </c>
      <c r="N461" s="371" t="s">
        <v>30</v>
      </c>
      <c r="O461" s="371" t="s">
        <v>30</v>
      </c>
      <c r="P461" s="371" t="s">
        <v>30</v>
      </c>
      <c r="Q461" s="371" t="s">
        <v>30</v>
      </c>
      <c r="R461" s="371"/>
      <c r="S461" s="371"/>
      <c r="T461" s="371"/>
      <c r="U461" s="371"/>
      <c r="V461" s="371"/>
      <c r="W461" s="371" t="s">
        <v>30</v>
      </c>
      <c r="X461" s="371"/>
      <c r="Y461" s="373">
        <f t="shared" si="28"/>
        <v>155.93</v>
      </c>
      <c r="Z461" s="381">
        <v>155.93</v>
      </c>
      <c r="AA461" s="371">
        <v>109.44</v>
      </c>
      <c r="AB461" s="525">
        <f t="shared" si="29"/>
        <v>0.70185339575450523</v>
      </c>
      <c r="AC461" s="512">
        <f t="shared" si="30"/>
        <v>98.495999999999995</v>
      </c>
      <c r="AD461" s="525">
        <f t="shared" si="31"/>
        <v>0.63166805617905464</v>
      </c>
      <c r="AE461" s="371"/>
      <c r="AF461" s="371"/>
      <c r="AG461" s="371"/>
      <c r="AH461" s="371"/>
      <c r="AI461" s="371"/>
      <c r="AJ461" s="371"/>
      <c r="AK461" s="371"/>
      <c r="AL461" s="371"/>
      <c r="AM461" s="371"/>
      <c r="AN461" s="502"/>
    </row>
    <row r="462" spans="1:40" x14ac:dyDescent="0.25">
      <c r="A462" s="372"/>
      <c r="B462" s="371" t="s">
        <v>729</v>
      </c>
      <c r="C462" s="371" t="s">
        <v>283</v>
      </c>
      <c r="D462" s="371">
        <v>1201</v>
      </c>
      <c r="E462" s="371">
        <v>1500</v>
      </c>
      <c r="F462" s="371" t="s">
        <v>802</v>
      </c>
      <c r="G462" s="230" t="s">
        <v>331</v>
      </c>
      <c r="H462" s="371" t="s">
        <v>805</v>
      </c>
      <c r="I462" s="371" t="s">
        <v>787</v>
      </c>
      <c r="J462" s="371" t="s">
        <v>30</v>
      </c>
      <c r="K462" s="371" t="s">
        <v>30</v>
      </c>
      <c r="L462" s="371" t="s">
        <v>30</v>
      </c>
      <c r="M462" s="371" t="s">
        <v>30</v>
      </c>
      <c r="N462" s="371" t="s">
        <v>30</v>
      </c>
      <c r="O462" s="371" t="s">
        <v>30</v>
      </c>
      <c r="P462" s="371" t="s">
        <v>30</v>
      </c>
      <c r="Q462" s="371" t="s">
        <v>30</v>
      </c>
      <c r="R462" s="371"/>
      <c r="S462" s="371"/>
      <c r="T462" s="371"/>
      <c r="U462" s="371"/>
      <c r="V462" s="371"/>
      <c r="W462" s="371" t="s">
        <v>30</v>
      </c>
      <c r="X462" s="371"/>
      <c r="Y462" s="373">
        <f t="shared" si="28"/>
        <v>143.44999999999999</v>
      </c>
      <c r="Z462" s="381">
        <v>143.44999999999999</v>
      </c>
      <c r="AA462" s="371">
        <v>77.84</v>
      </c>
      <c r="AB462" s="525">
        <f t="shared" si="29"/>
        <v>0.54262809341233886</v>
      </c>
      <c r="AC462" s="512">
        <f t="shared" si="30"/>
        <v>70.056000000000012</v>
      </c>
      <c r="AD462" s="525">
        <f t="shared" si="31"/>
        <v>0.48836528407110502</v>
      </c>
      <c r="AE462" s="371"/>
      <c r="AF462" s="371"/>
      <c r="AG462" s="371"/>
      <c r="AH462" s="371"/>
      <c r="AI462" s="371"/>
      <c r="AJ462" s="371"/>
      <c r="AK462" s="371"/>
      <c r="AL462" s="371"/>
      <c r="AM462" s="371"/>
      <c r="AN462" s="502"/>
    </row>
    <row r="463" spans="1:40" x14ac:dyDescent="0.25">
      <c r="A463" s="372"/>
      <c r="B463" s="371" t="s">
        <v>729</v>
      </c>
      <c r="C463" s="371" t="s">
        <v>283</v>
      </c>
      <c r="D463" s="371">
        <v>1201</v>
      </c>
      <c r="E463" s="371">
        <v>1500</v>
      </c>
      <c r="F463" s="371" t="s">
        <v>802</v>
      </c>
      <c r="G463" s="263"/>
      <c r="H463" s="371" t="s">
        <v>802</v>
      </c>
      <c r="I463" s="371" t="s">
        <v>787</v>
      </c>
      <c r="J463" s="371" t="s">
        <v>30</v>
      </c>
      <c r="K463" s="371" t="s">
        <v>30</v>
      </c>
      <c r="L463" s="371" t="s">
        <v>30</v>
      </c>
      <c r="M463" s="371" t="s">
        <v>30</v>
      </c>
      <c r="N463" s="371" t="s">
        <v>30</v>
      </c>
      <c r="O463" s="371" t="s">
        <v>30</v>
      </c>
      <c r="P463" s="371" t="s">
        <v>30</v>
      </c>
      <c r="Q463" s="371" t="s">
        <v>30</v>
      </c>
      <c r="R463" s="371"/>
      <c r="S463" s="371"/>
      <c r="T463" s="371"/>
      <c r="U463" s="371"/>
      <c r="V463" s="371"/>
      <c r="W463" s="371" t="s">
        <v>30</v>
      </c>
      <c r="X463" s="371"/>
      <c r="Y463" s="373">
        <f t="shared" si="28"/>
        <v>124.74</v>
      </c>
      <c r="Z463" s="381">
        <v>124.74</v>
      </c>
      <c r="AA463" s="371">
        <v>67.680000000000007</v>
      </c>
      <c r="AB463" s="525">
        <f t="shared" si="29"/>
        <v>0.5425685425685427</v>
      </c>
      <c r="AC463" s="512">
        <f t="shared" si="30"/>
        <v>60.912000000000006</v>
      </c>
      <c r="AD463" s="525">
        <f t="shared" si="31"/>
        <v>0.48831168831168836</v>
      </c>
      <c r="AE463" s="371"/>
      <c r="AF463" s="371"/>
      <c r="AG463" s="371"/>
      <c r="AH463" s="371"/>
      <c r="AI463" s="371"/>
      <c r="AJ463" s="371"/>
      <c r="AK463" s="371"/>
      <c r="AL463" s="371"/>
      <c r="AM463" s="371"/>
      <c r="AN463" s="502"/>
    </row>
    <row r="464" spans="1:40" x14ac:dyDescent="0.25">
      <c r="A464" s="372"/>
      <c r="B464" s="371" t="s">
        <v>729</v>
      </c>
      <c r="C464" s="371" t="s">
        <v>361</v>
      </c>
      <c r="D464" s="371">
        <v>1</v>
      </c>
      <c r="E464" s="371">
        <v>400</v>
      </c>
      <c r="F464" s="371" t="s">
        <v>806</v>
      </c>
      <c r="G464" s="263"/>
      <c r="H464" s="371" t="s">
        <v>806</v>
      </c>
      <c r="I464" s="371" t="s">
        <v>807</v>
      </c>
      <c r="J464" s="371" t="s">
        <v>30</v>
      </c>
      <c r="K464" s="371" t="s">
        <v>30</v>
      </c>
      <c r="L464" s="371" t="s">
        <v>30</v>
      </c>
      <c r="M464" s="371" t="s">
        <v>30</v>
      </c>
      <c r="N464" s="371" t="s">
        <v>30</v>
      </c>
      <c r="O464" s="371" t="s">
        <v>30</v>
      </c>
      <c r="P464" s="371" t="s">
        <v>30</v>
      </c>
      <c r="Q464" s="371" t="s">
        <v>30</v>
      </c>
      <c r="R464" s="371"/>
      <c r="S464" s="371"/>
      <c r="T464" s="371">
        <v>99</v>
      </c>
      <c r="U464" s="371" t="s">
        <v>30</v>
      </c>
      <c r="V464" s="371"/>
      <c r="W464" s="371" t="s">
        <v>30</v>
      </c>
      <c r="X464" s="371"/>
      <c r="Y464" s="373">
        <f t="shared" si="28"/>
        <v>167.53</v>
      </c>
      <c r="Z464" s="381">
        <v>167.53</v>
      </c>
      <c r="AA464" s="371">
        <v>71.069999999999993</v>
      </c>
      <c r="AB464" s="525">
        <f t="shared" si="29"/>
        <v>0.42422252730854171</v>
      </c>
      <c r="AC464" s="512">
        <f t="shared" si="30"/>
        <v>63.962999999999994</v>
      </c>
      <c r="AD464" s="525">
        <f t="shared" si="31"/>
        <v>0.38180027457768756</v>
      </c>
      <c r="AE464" s="371"/>
      <c r="AF464" s="371"/>
      <c r="AG464" s="371"/>
      <c r="AH464" s="371"/>
      <c r="AI464" s="371"/>
      <c r="AJ464" s="371"/>
      <c r="AK464" s="371"/>
      <c r="AL464" s="371"/>
      <c r="AM464" s="371"/>
      <c r="AN464" s="502"/>
    </row>
    <row r="465" spans="1:40" x14ac:dyDescent="0.25">
      <c r="A465" s="372"/>
      <c r="B465" s="371" t="s">
        <v>729</v>
      </c>
      <c r="C465" s="371" t="s">
        <v>361</v>
      </c>
      <c r="D465" s="371">
        <v>401</v>
      </c>
      <c r="E465" s="371">
        <v>600</v>
      </c>
      <c r="F465" s="371" t="s">
        <v>808</v>
      </c>
      <c r="G465" s="263"/>
      <c r="H465" s="371" t="s">
        <v>808</v>
      </c>
      <c r="I465" s="371" t="s">
        <v>807</v>
      </c>
      <c r="J465" s="371" t="s">
        <v>30</v>
      </c>
      <c r="K465" s="371" t="s">
        <v>30</v>
      </c>
      <c r="L465" s="371" t="s">
        <v>30</v>
      </c>
      <c r="M465" s="371" t="s">
        <v>30</v>
      </c>
      <c r="N465" s="371" t="s">
        <v>30</v>
      </c>
      <c r="O465" s="371" t="s">
        <v>30</v>
      </c>
      <c r="P465" s="371" t="s">
        <v>30</v>
      </c>
      <c r="Q465" s="371" t="s">
        <v>30</v>
      </c>
      <c r="R465" s="371"/>
      <c r="S465" s="371"/>
      <c r="T465" s="371">
        <v>99</v>
      </c>
      <c r="U465" s="371" t="s">
        <v>30</v>
      </c>
      <c r="V465" s="371"/>
      <c r="W465" s="371" t="s">
        <v>30</v>
      </c>
      <c r="X465" s="371"/>
      <c r="Y465" s="373">
        <f t="shared" si="28"/>
        <v>191.41</v>
      </c>
      <c r="Z465" s="381">
        <v>191.41</v>
      </c>
      <c r="AA465" s="371">
        <v>80.489999999999995</v>
      </c>
      <c r="AB465" s="525">
        <f t="shared" si="29"/>
        <v>0.42051094509168796</v>
      </c>
      <c r="AC465" s="512">
        <f t="shared" si="30"/>
        <v>72.441000000000003</v>
      </c>
      <c r="AD465" s="525">
        <f t="shared" si="31"/>
        <v>0.37845985058251924</v>
      </c>
      <c r="AE465" s="371"/>
      <c r="AF465" s="371"/>
      <c r="AG465" s="371"/>
      <c r="AH465" s="371"/>
      <c r="AI465" s="371"/>
      <c r="AJ465" s="371"/>
      <c r="AK465" s="371"/>
      <c r="AL465" s="371"/>
      <c r="AM465" s="371"/>
      <c r="AN465" s="502"/>
    </row>
    <row r="466" spans="1:40" x14ac:dyDescent="0.25">
      <c r="A466" s="372"/>
      <c r="B466" s="371" t="s">
        <v>729</v>
      </c>
      <c r="C466" s="371" t="s">
        <v>361</v>
      </c>
      <c r="D466" s="371">
        <v>601</v>
      </c>
      <c r="E466" s="371">
        <v>800</v>
      </c>
      <c r="F466" s="371" t="s">
        <v>809</v>
      </c>
      <c r="G466" s="263"/>
      <c r="H466" s="371" t="s">
        <v>809</v>
      </c>
      <c r="I466" s="371" t="s">
        <v>807</v>
      </c>
      <c r="J466" s="371" t="s">
        <v>30</v>
      </c>
      <c r="K466" s="371" t="s">
        <v>30</v>
      </c>
      <c r="L466" s="371" t="s">
        <v>30</v>
      </c>
      <c r="M466" s="371" t="s">
        <v>30</v>
      </c>
      <c r="N466" s="371" t="s">
        <v>30</v>
      </c>
      <c r="O466" s="371" t="s">
        <v>30</v>
      </c>
      <c r="P466" s="371" t="s">
        <v>30</v>
      </c>
      <c r="Q466" s="371" t="s">
        <v>30</v>
      </c>
      <c r="R466" s="371"/>
      <c r="S466" s="371"/>
      <c r="T466" s="371">
        <v>99</v>
      </c>
      <c r="U466" s="371" t="s">
        <v>30</v>
      </c>
      <c r="V466" s="371"/>
      <c r="W466" s="371" t="s">
        <v>30</v>
      </c>
      <c r="X466" s="371"/>
      <c r="Y466" s="373">
        <f t="shared" si="28"/>
        <v>215.31</v>
      </c>
      <c r="Z466" s="381">
        <v>215.31</v>
      </c>
      <c r="AA466" s="371">
        <v>89.91</v>
      </c>
      <c r="AB466" s="525">
        <f t="shared" si="29"/>
        <v>0.41758394872509402</v>
      </c>
      <c r="AC466" s="512">
        <f t="shared" si="30"/>
        <v>80.918999999999997</v>
      </c>
      <c r="AD466" s="525">
        <f t="shared" si="31"/>
        <v>0.37582555385258465</v>
      </c>
      <c r="AE466" s="371"/>
      <c r="AF466" s="371"/>
      <c r="AG466" s="371"/>
      <c r="AH466" s="371"/>
      <c r="AI466" s="371"/>
      <c r="AJ466" s="371"/>
      <c r="AK466" s="371"/>
      <c r="AL466" s="371"/>
      <c r="AM466" s="371"/>
      <c r="AN466" s="502"/>
    </row>
    <row r="467" spans="1:40" x14ac:dyDescent="0.25">
      <c r="A467" s="372"/>
      <c r="B467" s="371" t="s">
        <v>729</v>
      </c>
      <c r="C467" s="371" t="s">
        <v>361</v>
      </c>
      <c r="D467" s="371">
        <v>801</v>
      </c>
      <c r="E467" s="371">
        <v>1200</v>
      </c>
      <c r="F467" s="371" t="s">
        <v>810</v>
      </c>
      <c r="G467" s="263"/>
      <c r="H467" s="371" t="s">
        <v>810</v>
      </c>
      <c r="I467" s="371" t="s">
        <v>807</v>
      </c>
      <c r="J467" s="371" t="s">
        <v>30</v>
      </c>
      <c r="K467" s="371" t="s">
        <v>30</v>
      </c>
      <c r="L467" s="371" t="s">
        <v>30</v>
      </c>
      <c r="M467" s="371" t="s">
        <v>30</v>
      </c>
      <c r="N467" s="371" t="s">
        <v>30</v>
      </c>
      <c r="O467" s="371" t="s">
        <v>30</v>
      </c>
      <c r="P467" s="371" t="s">
        <v>30</v>
      </c>
      <c r="Q467" s="371" t="s">
        <v>30</v>
      </c>
      <c r="R467" s="371"/>
      <c r="S467" s="371"/>
      <c r="T467" s="371">
        <v>99</v>
      </c>
      <c r="U467" s="371" t="s">
        <v>30</v>
      </c>
      <c r="V467" s="371"/>
      <c r="W467" s="371" t="s">
        <v>30</v>
      </c>
      <c r="X467" s="371"/>
      <c r="Y467" s="373">
        <f t="shared" si="28"/>
        <v>262.38</v>
      </c>
      <c r="Z467" s="381">
        <v>262.38</v>
      </c>
      <c r="AA467" s="371">
        <v>108.47</v>
      </c>
      <c r="AB467" s="525">
        <f t="shared" si="29"/>
        <v>0.41340803414894428</v>
      </c>
      <c r="AC467" s="512">
        <f t="shared" si="30"/>
        <v>97.623000000000005</v>
      </c>
      <c r="AD467" s="525">
        <f t="shared" si="31"/>
        <v>0.3720672307340499</v>
      </c>
      <c r="AE467" s="371"/>
      <c r="AF467" s="371"/>
      <c r="AG467" s="371"/>
      <c r="AH467" s="371"/>
      <c r="AI467" s="371"/>
      <c r="AJ467" s="371"/>
      <c r="AK467" s="371"/>
      <c r="AL467" s="371"/>
      <c r="AM467" s="371"/>
      <c r="AN467" s="502"/>
    </row>
    <row r="468" spans="1:40" x14ac:dyDescent="0.25">
      <c r="A468" s="372"/>
      <c r="B468" s="371" t="s">
        <v>729</v>
      </c>
      <c r="C468" s="371" t="s">
        <v>352</v>
      </c>
      <c r="D468" s="371">
        <v>1</v>
      </c>
      <c r="E468" s="371">
        <v>400</v>
      </c>
      <c r="F468" s="371" t="s">
        <v>811</v>
      </c>
      <c r="G468" s="263"/>
      <c r="H468" s="371" t="s">
        <v>811</v>
      </c>
      <c r="I468" s="371" t="s">
        <v>812</v>
      </c>
      <c r="J468" s="371" t="s">
        <v>30</v>
      </c>
      <c r="K468" s="371" t="s">
        <v>30</v>
      </c>
      <c r="L468" s="371" t="s">
        <v>30</v>
      </c>
      <c r="M468" s="371" t="s">
        <v>30</v>
      </c>
      <c r="N468" s="371" t="s">
        <v>30</v>
      </c>
      <c r="O468" s="371" t="s">
        <v>30</v>
      </c>
      <c r="P468" s="371" t="s">
        <v>30</v>
      </c>
      <c r="Q468" s="371" t="s">
        <v>30</v>
      </c>
      <c r="R468" s="371"/>
      <c r="S468" s="371"/>
      <c r="T468" s="371">
        <v>99</v>
      </c>
      <c r="U468" s="371" t="s">
        <v>30</v>
      </c>
      <c r="V468" s="371"/>
      <c r="W468" s="371" t="s">
        <v>30</v>
      </c>
      <c r="X468" s="371"/>
      <c r="Y468" s="373">
        <f t="shared" si="28"/>
        <v>153.69999999999999</v>
      </c>
      <c r="Z468" s="381">
        <v>153.69999999999999</v>
      </c>
      <c r="AA468" s="371">
        <v>66.069999999999993</v>
      </c>
      <c r="AB468" s="525">
        <f t="shared" si="29"/>
        <v>0.42986337020169157</v>
      </c>
      <c r="AC468" s="512">
        <f t="shared" si="30"/>
        <v>59.462999999999994</v>
      </c>
      <c r="AD468" s="525">
        <f t="shared" si="31"/>
        <v>0.38687703318152245</v>
      </c>
      <c r="AE468" s="371"/>
      <c r="AF468" s="371"/>
      <c r="AG468" s="371"/>
      <c r="AH468" s="371"/>
      <c r="AI468" s="371"/>
      <c r="AJ468" s="371"/>
      <c r="AK468" s="371"/>
      <c r="AL468" s="371"/>
      <c r="AM468" s="371"/>
      <c r="AN468" s="502"/>
    </row>
    <row r="469" spans="1:40" x14ac:dyDescent="0.25">
      <c r="A469" s="372"/>
      <c r="B469" s="371" t="s">
        <v>729</v>
      </c>
      <c r="C469" s="371" t="s">
        <v>352</v>
      </c>
      <c r="D469" s="371">
        <v>401</v>
      </c>
      <c r="E469" s="371">
        <v>600</v>
      </c>
      <c r="F469" s="371" t="s">
        <v>813</v>
      </c>
      <c r="G469" s="263"/>
      <c r="H469" s="371" t="s">
        <v>813</v>
      </c>
      <c r="I469" s="371" t="s">
        <v>812</v>
      </c>
      <c r="J469" s="371" t="s">
        <v>30</v>
      </c>
      <c r="K469" s="371" t="s">
        <v>30</v>
      </c>
      <c r="L469" s="371" t="s">
        <v>30</v>
      </c>
      <c r="M469" s="371" t="s">
        <v>30</v>
      </c>
      <c r="N469" s="371" t="s">
        <v>30</v>
      </c>
      <c r="O469" s="371" t="s">
        <v>30</v>
      </c>
      <c r="P469" s="371" t="s">
        <v>30</v>
      </c>
      <c r="Q469" s="371" t="s">
        <v>30</v>
      </c>
      <c r="R469" s="371"/>
      <c r="S469" s="371"/>
      <c r="T469" s="371">
        <v>99</v>
      </c>
      <c r="U469" s="371" t="s">
        <v>30</v>
      </c>
      <c r="V469" s="371"/>
      <c r="W469" s="371" t="s">
        <v>30</v>
      </c>
      <c r="X469" s="371"/>
      <c r="Y469" s="373">
        <f t="shared" si="28"/>
        <v>175.62</v>
      </c>
      <c r="Z469" s="381">
        <v>175.62</v>
      </c>
      <c r="AA469" s="371">
        <v>75.489999999999995</v>
      </c>
      <c r="AB469" s="525">
        <f t="shared" si="29"/>
        <v>0.42984853661314198</v>
      </c>
      <c r="AC469" s="512">
        <f t="shared" si="30"/>
        <v>67.941000000000003</v>
      </c>
      <c r="AD469" s="525">
        <f t="shared" si="31"/>
        <v>0.38686368295182783</v>
      </c>
      <c r="AE469" s="371"/>
      <c r="AF469" s="371"/>
      <c r="AG469" s="371"/>
      <c r="AH469" s="371"/>
      <c r="AI469" s="371"/>
      <c r="AJ469" s="371"/>
      <c r="AK469" s="371"/>
      <c r="AL469" s="371"/>
      <c r="AM469" s="371"/>
      <c r="AN469" s="502"/>
    </row>
    <row r="470" spans="1:40" x14ac:dyDescent="0.25">
      <c r="A470" s="372"/>
      <c r="B470" s="371" t="s">
        <v>729</v>
      </c>
      <c r="C470" s="371" t="s">
        <v>352</v>
      </c>
      <c r="D470" s="371">
        <v>601</v>
      </c>
      <c r="E470" s="371">
        <v>800</v>
      </c>
      <c r="F470" s="371" t="s">
        <v>814</v>
      </c>
      <c r="G470" s="263"/>
      <c r="H470" s="371" t="s">
        <v>814</v>
      </c>
      <c r="I470" s="371" t="s">
        <v>812</v>
      </c>
      <c r="J470" s="371" t="s">
        <v>30</v>
      </c>
      <c r="K470" s="371" t="s">
        <v>30</v>
      </c>
      <c r="L470" s="371" t="s">
        <v>30</v>
      </c>
      <c r="M470" s="371" t="s">
        <v>30</v>
      </c>
      <c r="N470" s="371" t="s">
        <v>30</v>
      </c>
      <c r="O470" s="371" t="s">
        <v>30</v>
      </c>
      <c r="P470" s="371" t="s">
        <v>30</v>
      </c>
      <c r="Q470" s="371" t="s">
        <v>30</v>
      </c>
      <c r="R470" s="371"/>
      <c r="S470" s="371"/>
      <c r="T470" s="371">
        <v>99</v>
      </c>
      <c r="U470" s="371" t="s">
        <v>30</v>
      </c>
      <c r="V470" s="371"/>
      <c r="W470" s="371" t="s">
        <v>30</v>
      </c>
      <c r="X470" s="371"/>
      <c r="Y470" s="373">
        <f t="shared" si="28"/>
        <v>197.54</v>
      </c>
      <c r="Z470" s="381">
        <v>197.54</v>
      </c>
      <c r="AA470" s="371">
        <v>84.91</v>
      </c>
      <c r="AB470" s="525">
        <f t="shared" si="29"/>
        <v>0.42983699503897943</v>
      </c>
      <c r="AC470" s="512">
        <f t="shared" si="30"/>
        <v>76.418999999999997</v>
      </c>
      <c r="AD470" s="525">
        <f t="shared" si="31"/>
        <v>0.38685329553508152</v>
      </c>
      <c r="AE470" s="371"/>
      <c r="AF470" s="371"/>
      <c r="AG470" s="371"/>
      <c r="AH470" s="371"/>
      <c r="AI470" s="371"/>
      <c r="AJ470" s="371"/>
      <c r="AK470" s="371"/>
      <c r="AL470" s="371"/>
      <c r="AM470" s="371"/>
      <c r="AN470" s="502"/>
    </row>
    <row r="471" spans="1:40" x14ac:dyDescent="0.25">
      <c r="A471" s="372"/>
      <c r="B471" s="371" t="s">
        <v>729</v>
      </c>
      <c r="C471" s="371" t="s">
        <v>352</v>
      </c>
      <c r="D471" s="371">
        <v>801</v>
      </c>
      <c r="E471" s="371">
        <v>1200</v>
      </c>
      <c r="F471" s="371" t="s">
        <v>815</v>
      </c>
      <c r="G471" s="263"/>
      <c r="H471" s="371" t="s">
        <v>815</v>
      </c>
      <c r="I471" s="371" t="s">
        <v>812</v>
      </c>
      <c r="J471" s="371" t="s">
        <v>30</v>
      </c>
      <c r="K471" s="371" t="s">
        <v>30</v>
      </c>
      <c r="L471" s="371" t="s">
        <v>30</v>
      </c>
      <c r="M471" s="371" t="s">
        <v>30</v>
      </c>
      <c r="N471" s="371" t="s">
        <v>30</v>
      </c>
      <c r="O471" s="371" t="s">
        <v>30</v>
      </c>
      <c r="P471" s="371" t="s">
        <v>30</v>
      </c>
      <c r="Q471" s="371" t="s">
        <v>30</v>
      </c>
      <c r="R471" s="371"/>
      <c r="S471" s="371"/>
      <c r="T471" s="371">
        <v>99</v>
      </c>
      <c r="U471" s="371" t="s">
        <v>30</v>
      </c>
      <c r="V471" s="371"/>
      <c r="W471" s="371" t="s">
        <v>30</v>
      </c>
      <c r="X471" s="371"/>
      <c r="Y471" s="373">
        <f t="shared" si="28"/>
        <v>240.72</v>
      </c>
      <c r="Z471" s="381">
        <v>240.72</v>
      </c>
      <c r="AA471" s="371">
        <v>103.47</v>
      </c>
      <c r="AB471" s="525">
        <f t="shared" si="29"/>
        <v>0.42983549351944167</v>
      </c>
      <c r="AC471" s="512">
        <f t="shared" si="30"/>
        <v>93.123000000000005</v>
      </c>
      <c r="AD471" s="525">
        <f t="shared" si="31"/>
        <v>0.38685194416749752</v>
      </c>
      <c r="AE471" s="371"/>
      <c r="AF471" s="371"/>
      <c r="AG471" s="371"/>
      <c r="AH471" s="371"/>
      <c r="AI471" s="371"/>
      <c r="AJ471" s="371"/>
      <c r="AK471" s="371"/>
      <c r="AL471" s="371"/>
      <c r="AM471" s="371"/>
      <c r="AN471" s="502"/>
    </row>
    <row r="472" spans="1:40" x14ac:dyDescent="0.25">
      <c r="A472" s="372"/>
      <c r="B472" s="371" t="s">
        <v>729</v>
      </c>
      <c r="C472" s="371" t="s">
        <v>270</v>
      </c>
      <c r="D472" s="371">
        <v>0</v>
      </c>
      <c r="E472" s="371">
        <v>0</v>
      </c>
      <c r="F472" s="371" t="s">
        <v>270</v>
      </c>
      <c r="G472" s="263"/>
      <c r="H472" s="371" t="s">
        <v>270</v>
      </c>
      <c r="I472" s="371" t="s">
        <v>360</v>
      </c>
      <c r="J472" s="371" t="s">
        <v>30</v>
      </c>
      <c r="K472" s="371" t="s">
        <v>30</v>
      </c>
      <c r="L472" s="371" t="s">
        <v>30</v>
      </c>
      <c r="M472" s="371" t="s">
        <v>30</v>
      </c>
      <c r="N472" s="371" t="s">
        <v>246</v>
      </c>
      <c r="O472" s="371" t="s">
        <v>30</v>
      </c>
      <c r="P472" s="371" t="s">
        <v>30</v>
      </c>
      <c r="Q472" s="371" t="s">
        <v>30</v>
      </c>
      <c r="R472" s="371"/>
      <c r="S472" s="371"/>
      <c r="T472" s="371"/>
      <c r="U472" s="371"/>
      <c r="V472" s="371"/>
      <c r="W472" s="371" t="s">
        <v>30</v>
      </c>
      <c r="X472" s="371"/>
      <c r="Y472" s="373">
        <f t="shared" si="28"/>
        <v>52.53</v>
      </c>
      <c r="Z472" s="381">
        <v>52.53</v>
      </c>
      <c r="AA472" s="371">
        <v>9.16</v>
      </c>
      <c r="AB472" s="525">
        <f t="shared" si="29"/>
        <v>0.17437654673519892</v>
      </c>
      <c r="AC472" s="512">
        <f t="shared" si="30"/>
        <v>8.2439999999999998</v>
      </c>
      <c r="AD472" s="525">
        <f t="shared" si="31"/>
        <v>0.15693889206167902</v>
      </c>
      <c r="AE472" s="371"/>
      <c r="AF472" s="371"/>
      <c r="AG472" s="371"/>
      <c r="AH472" s="371"/>
      <c r="AI472" s="371"/>
      <c r="AJ472" s="371"/>
      <c r="AK472" s="371"/>
      <c r="AL472" s="371"/>
      <c r="AM472" s="371"/>
      <c r="AN472" s="502"/>
    </row>
    <row r="473" spans="1:40" x14ac:dyDescent="0.25">
      <c r="A473" s="372"/>
      <c r="B473" s="371" t="s">
        <v>729</v>
      </c>
      <c r="C473" s="371" t="s">
        <v>244</v>
      </c>
      <c r="D473" s="371">
        <v>0</v>
      </c>
      <c r="E473" s="371">
        <v>0</v>
      </c>
      <c r="F473" s="371" t="s">
        <v>244</v>
      </c>
      <c r="G473" s="263"/>
      <c r="H473" s="371" t="s">
        <v>244</v>
      </c>
      <c r="I473" s="371" t="s">
        <v>263</v>
      </c>
      <c r="J473" s="371" t="s">
        <v>30</v>
      </c>
      <c r="K473" s="371" t="s">
        <v>30</v>
      </c>
      <c r="L473" s="371" t="s">
        <v>30</v>
      </c>
      <c r="M473" s="371" t="s">
        <v>30</v>
      </c>
      <c r="N473" s="371" t="s">
        <v>8</v>
      </c>
      <c r="O473" s="371" t="s">
        <v>30</v>
      </c>
      <c r="P473" s="371" t="s">
        <v>30</v>
      </c>
      <c r="Q473" s="371" t="s">
        <v>30</v>
      </c>
      <c r="R473" s="371"/>
      <c r="S473" s="371"/>
      <c r="T473" s="371"/>
      <c r="U473" s="371"/>
      <c r="V473" s="371"/>
      <c r="W473" s="371" t="s">
        <v>30</v>
      </c>
      <c r="X473" s="371"/>
      <c r="Y473" s="373">
        <f t="shared" si="28"/>
        <v>63.53</v>
      </c>
      <c r="Z473" s="381">
        <v>63.53</v>
      </c>
      <c r="AA473" s="371">
        <v>15.96</v>
      </c>
      <c r="AB473" s="525">
        <f t="shared" si="29"/>
        <v>0.25121989611207307</v>
      </c>
      <c r="AC473" s="512">
        <f t="shared" si="30"/>
        <v>14.364000000000001</v>
      </c>
      <c r="AD473" s="525">
        <f t="shared" si="31"/>
        <v>0.22609790650086575</v>
      </c>
      <c r="AE473" s="371"/>
      <c r="AF473" s="371"/>
      <c r="AG473" s="371"/>
      <c r="AH473" s="371"/>
      <c r="AI473" s="371"/>
      <c r="AJ473" s="371"/>
      <c r="AK473" s="371"/>
      <c r="AL473" s="371"/>
      <c r="AM473" s="371"/>
      <c r="AN473" s="502"/>
    </row>
    <row r="474" spans="1:40" x14ac:dyDescent="0.25">
      <c r="A474" s="372"/>
      <c r="B474" s="371" t="s">
        <v>729</v>
      </c>
      <c r="C474" s="371" t="s">
        <v>245</v>
      </c>
      <c r="D474" s="371">
        <v>0</v>
      </c>
      <c r="E474" s="371">
        <v>0</v>
      </c>
      <c r="F474" s="371" t="s">
        <v>245</v>
      </c>
      <c r="G474" s="263"/>
      <c r="H474" s="371" t="s">
        <v>245</v>
      </c>
      <c r="I474" s="371" t="s">
        <v>264</v>
      </c>
      <c r="J474" s="371" t="s">
        <v>30</v>
      </c>
      <c r="K474" s="371" t="s">
        <v>30</v>
      </c>
      <c r="L474" s="371" t="s">
        <v>30</v>
      </c>
      <c r="M474" s="371" t="s">
        <v>30</v>
      </c>
      <c r="N474" s="371" t="s">
        <v>9</v>
      </c>
      <c r="O474" s="371" t="s">
        <v>30</v>
      </c>
      <c r="P474" s="371" t="s">
        <v>30</v>
      </c>
      <c r="Q474" s="371" t="s">
        <v>30</v>
      </c>
      <c r="R474" s="371"/>
      <c r="S474" s="371"/>
      <c r="T474" s="371"/>
      <c r="U474" s="371"/>
      <c r="V474" s="371"/>
      <c r="W474" s="371" t="s">
        <v>30</v>
      </c>
      <c r="X474" s="371"/>
      <c r="Y474" s="373">
        <f t="shared" si="28"/>
        <v>92.4</v>
      </c>
      <c r="Z474" s="381">
        <v>92.4</v>
      </c>
      <c r="AA474" s="371">
        <v>23.16</v>
      </c>
      <c r="AB474" s="525">
        <f t="shared" si="29"/>
        <v>0.25064935064935062</v>
      </c>
      <c r="AC474" s="512">
        <f t="shared" si="30"/>
        <v>20.844000000000001</v>
      </c>
      <c r="AD474" s="525">
        <f t="shared" si="31"/>
        <v>0.22558441558441558</v>
      </c>
      <c r="AE474" s="371"/>
      <c r="AF474" s="371"/>
      <c r="AG474" s="371"/>
      <c r="AH474" s="371"/>
      <c r="AI474" s="371"/>
      <c r="AJ474" s="371"/>
      <c r="AK474" s="371"/>
      <c r="AL474" s="371"/>
      <c r="AM474" s="371"/>
      <c r="AN474" s="502"/>
    </row>
    <row r="475" spans="1:40" x14ac:dyDescent="0.25">
      <c r="A475" s="372"/>
      <c r="B475" s="371" t="s">
        <v>729</v>
      </c>
      <c r="C475" s="371" t="s">
        <v>1394</v>
      </c>
      <c r="D475" s="371">
        <v>0</v>
      </c>
      <c r="E475" s="371">
        <v>0</v>
      </c>
      <c r="F475" s="371" t="s">
        <v>1394</v>
      </c>
      <c r="G475" s="263"/>
      <c r="H475" s="371" t="s">
        <v>1394</v>
      </c>
      <c r="I475" s="371" t="s">
        <v>1395</v>
      </c>
      <c r="J475" s="371" t="s">
        <v>30</v>
      </c>
      <c r="K475" s="371" t="s">
        <v>30</v>
      </c>
      <c r="L475" s="371" t="s">
        <v>30</v>
      </c>
      <c r="M475" s="371" t="s">
        <v>30</v>
      </c>
      <c r="N475" s="371" t="s">
        <v>1391</v>
      </c>
      <c r="O475" s="371" t="s">
        <v>30</v>
      </c>
      <c r="P475" s="371" t="s">
        <v>30</v>
      </c>
      <c r="Q475" s="371" t="s">
        <v>30</v>
      </c>
      <c r="R475" s="371"/>
      <c r="S475" s="371"/>
      <c r="T475" s="371"/>
      <c r="U475" s="371"/>
      <c r="V475" s="371"/>
      <c r="W475" s="371" t="s">
        <v>30</v>
      </c>
      <c r="X475" s="371"/>
      <c r="Y475" s="373">
        <f t="shared" si="28"/>
        <v>69.3</v>
      </c>
      <c r="Z475" s="381">
        <v>69.3</v>
      </c>
      <c r="AA475" s="371">
        <v>31.92</v>
      </c>
      <c r="AB475" s="525">
        <f t="shared" si="29"/>
        <v>0.46060606060606063</v>
      </c>
      <c r="AC475" s="512">
        <f t="shared" si="30"/>
        <v>28.728000000000002</v>
      </c>
      <c r="AD475" s="525">
        <f t="shared" si="31"/>
        <v>0.41454545454545461</v>
      </c>
      <c r="AE475" s="371"/>
      <c r="AF475" s="371"/>
      <c r="AG475" s="371"/>
      <c r="AH475" s="371"/>
      <c r="AI475" s="371"/>
      <c r="AJ475" s="371"/>
      <c r="AK475" s="371"/>
      <c r="AL475" s="371"/>
      <c r="AM475" s="371"/>
      <c r="AN475" s="502"/>
    </row>
    <row r="476" spans="1:40" x14ac:dyDescent="0.25">
      <c r="A476" s="372"/>
      <c r="B476" s="371" t="s">
        <v>816</v>
      </c>
      <c r="C476" s="371" t="s">
        <v>372</v>
      </c>
      <c r="D476" s="371">
        <v>0</v>
      </c>
      <c r="E476" s="371">
        <v>0</v>
      </c>
      <c r="F476" s="371" t="s">
        <v>372</v>
      </c>
      <c r="G476" s="263"/>
      <c r="H476" s="371" t="s">
        <v>372</v>
      </c>
      <c r="I476" s="371" t="s">
        <v>951</v>
      </c>
      <c r="J476" s="371" t="s">
        <v>30</v>
      </c>
      <c r="K476" s="371" t="s">
        <v>30</v>
      </c>
      <c r="L476" s="371" t="s">
        <v>30</v>
      </c>
      <c r="M476" s="371" t="s">
        <v>30</v>
      </c>
      <c r="N476" s="371" t="s">
        <v>30</v>
      </c>
      <c r="O476" s="371" t="s">
        <v>30</v>
      </c>
      <c r="P476" s="371" t="s">
        <v>30</v>
      </c>
      <c r="Q476" s="371" t="s">
        <v>30</v>
      </c>
      <c r="R476" s="371"/>
      <c r="S476" s="371"/>
      <c r="T476" s="371"/>
      <c r="U476" s="371"/>
      <c r="V476" s="371"/>
      <c r="W476" s="371" t="s">
        <v>30</v>
      </c>
      <c r="X476" s="371"/>
      <c r="Y476" s="373">
        <f t="shared" si="28"/>
        <v>391.36</v>
      </c>
      <c r="Z476" s="381">
        <v>391.36</v>
      </c>
      <c r="AA476" s="371">
        <v>144.38</v>
      </c>
      <c r="AB476" s="525">
        <f t="shared" si="29"/>
        <v>0.36891864268192964</v>
      </c>
      <c r="AC476" s="512">
        <f t="shared" si="30"/>
        <v>129.94200000000001</v>
      </c>
      <c r="AD476" s="525">
        <f t="shared" si="31"/>
        <v>0.33202677841373673</v>
      </c>
      <c r="AE476" s="371"/>
      <c r="AF476" s="371"/>
      <c r="AG476" s="371"/>
      <c r="AH476" s="371"/>
      <c r="AI476" s="371"/>
      <c r="AJ476" s="371"/>
      <c r="AK476" s="371"/>
      <c r="AL476" s="371"/>
      <c r="AM476" s="371"/>
      <c r="AN476" s="502"/>
    </row>
    <row r="477" spans="1:40" x14ac:dyDescent="0.25">
      <c r="A477" s="372"/>
      <c r="B477" s="371" t="s">
        <v>574</v>
      </c>
      <c r="C477" s="371" t="s">
        <v>372</v>
      </c>
      <c r="D477" s="371">
        <v>0</v>
      </c>
      <c r="E477" s="371">
        <v>0</v>
      </c>
      <c r="F477" s="371" t="s">
        <v>372</v>
      </c>
      <c r="G477" s="263"/>
      <c r="H477" s="371" t="s">
        <v>818</v>
      </c>
      <c r="I477" s="371" t="s">
        <v>953</v>
      </c>
      <c r="J477" s="371" t="s">
        <v>30</v>
      </c>
      <c r="K477" s="371" t="s">
        <v>30</v>
      </c>
      <c r="L477" s="371" t="s">
        <v>30</v>
      </c>
      <c r="M477" s="371" t="s">
        <v>30</v>
      </c>
      <c r="N477" s="371" t="s">
        <v>30</v>
      </c>
      <c r="O477" s="371" t="s">
        <v>30</v>
      </c>
      <c r="P477" s="371" t="s">
        <v>30</v>
      </c>
      <c r="Q477" s="371" t="s">
        <v>30</v>
      </c>
      <c r="R477" s="371"/>
      <c r="S477" s="371"/>
      <c r="T477" s="371"/>
      <c r="U477" s="371"/>
      <c r="V477" s="371"/>
      <c r="W477" s="371" t="s">
        <v>30</v>
      </c>
      <c r="X477" s="371"/>
      <c r="Y477" s="373">
        <f t="shared" si="28"/>
        <v>391.36</v>
      </c>
      <c r="Z477" s="381">
        <v>391.36</v>
      </c>
      <c r="AA477" s="371">
        <v>144.38</v>
      </c>
      <c r="AB477" s="525">
        <f t="shared" si="29"/>
        <v>0.36891864268192964</v>
      </c>
      <c r="AC477" s="512">
        <f t="shared" si="30"/>
        <v>129.94200000000001</v>
      </c>
      <c r="AD477" s="525">
        <f t="shared" si="31"/>
        <v>0.33202677841373673</v>
      </c>
      <c r="AE477" s="371"/>
      <c r="AF477" s="371"/>
      <c r="AG477" s="371"/>
      <c r="AH477" s="371"/>
      <c r="AI477" s="371"/>
      <c r="AJ477" s="371"/>
      <c r="AK477" s="371"/>
      <c r="AL477" s="371"/>
      <c r="AM477" s="371"/>
      <c r="AN477" s="502"/>
    </row>
    <row r="478" spans="1:40" x14ac:dyDescent="0.25">
      <c r="A478" s="372"/>
      <c r="B478" s="371" t="s">
        <v>574</v>
      </c>
      <c r="C478" s="371" t="s">
        <v>372</v>
      </c>
      <c r="D478" s="371">
        <v>0</v>
      </c>
      <c r="E478" s="371">
        <v>0</v>
      </c>
      <c r="F478" s="371" t="s">
        <v>372</v>
      </c>
      <c r="G478" s="263"/>
      <c r="H478" s="371" t="s">
        <v>817</v>
      </c>
      <c r="I478" s="371" t="s">
        <v>952</v>
      </c>
      <c r="J478" s="371" t="s">
        <v>30</v>
      </c>
      <c r="K478" s="371" t="s">
        <v>30</v>
      </c>
      <c r="L478" s="371" t="s">
        <v>30</v>
      </c>
      <c r="M478" s="371" t="s">
        <v>30</v>
      </c>
      <c r="N478" s="371" t="s">
        <v>30</v>
      </c>
      <c r="O478" s="371" t="s">
        <v>30</v>
      </c>
      <c r="P478" s="371" t="s">
        <v>30</v>
      </c>
      <c r="Q478" s="371" t="s">
        <v>30</v>
      </c>
      <c r="R478" s="371"/>
      <c r="S478" s="371"/>
      <c r="T478" s="371"/>
      <c r="U478" s="371"/>
      <c r="V478" s="371"/>
      <c r="W478" s="371" t="s">
        <v>30</v>
      </c>
      <c r="X478" s="371"/>
      <c r="Y478" s="373">
        <f t="shared" si="28"/>
        <v>391.36</v>
      </c>
      <c r="Z478" s="381">
        <v>391.36</v>
      </c>
      <c r="AA478" s="371">
        <v>144.38</v>
      </c>
      <c r="AB478" s="525">
        <f t="shared" si="29"/>
        <v>0.36891864268192964</v>
      </c>
      <c r="AC478" s="512">
        <f t="shared" si="30"/>
        <v>129.94200000000001</v>
      </c>
      <c r="AD478" s="525">
        <f t="shared" si="31"/>
        <v>0.33202677841373673</v>
      </c>
      <c r="AE478" s="371"/>
      <c r="AF478" s="371"/>
      <c r="AG478" s="371"/>
      <c r="AH478" s="371"/>
      <c r="AI478" s="371"/>
      <c r="AJ478" s="371"/>
      <c r="AK478" s="371"/>
      <c r="AL478" s="371"/>
      <c r="AM478" s="371"/>
      <c r="AN478" s="502"/>
    </row>
    <row r="479" spans="1:40" x14ac:dyDescent="0.25">
      <c r="A479" s="372"/>
      <c r="B479" s="371" t="s">
        <v>574</v>
      </c>
      <c r="C479" s="371" t="s">
        <v>372</v>
      </c>
      <c r="D479" s="371">
        <v>0</v>
      </c>
      <c r="E479" s="371">
        <v>0</v>
      </c>
      <c r="F479" s="371" t="s">
        <v>372</v>
      </c>
      <c r="G479" s="263"/>
      <c r="H479" s="371" t="s">
        <v>1117</v>
      </c>
      <c r="I479" s="371" t="s">
        <v>1118</v>
      </c>
      <c r="J479" s="371" t="s">
        <v>30</v>
      </c>
      <c r="K479" s="371" t="s">
        <v>30</v>
      </c>
      <c r="L479" s="371" t="s">
        <v>30</v>
      </c>
      <c r="M479" s="371" t="s">
        <v>30</v>
      </c>
      <c r="N479" s="371" t="s">
        <v>30</v>
      </c>
      <c r="O479" s="371" t="s">
        <v>30</v>
      </c>
      <c r="P479" s="371" t="s">
        <v>30</v>
      </c>
      <c r="Q479" s="371" t="s">
        <v>30</v>
      </c>
      <c r="R479" s="371"/>
      <c r="S479" s="371"/>
      <c r="T479" s="371"/>
      <c r="U479" s="371"/>
      <c r="V479" s="371"/>
      <c r="W479" s="371" t="s">
        <v>30</v>
      </c>
      <c r="X479" s="371"/>
      <c r="Y479" s="373">
        <f t="shared" si="28"/>
        <v>391.36</v>
      </c>
      <c r="Z479" s="381">
        <v>391.36</v>
      </c>
      <c r="AA479" s="371">
        <v>144.38</v>
      </c>
      <c r="AB479" s="525">
        <f t="shared" si="29"/>
        <v>0.36891864268192964</v>
      </c>
      <c r="AC479" s="512">
        <f t="shared" si="30"/>
        <v>129.94200000000001</v>
      </c>
      <c r="AD479" s="525">
        <f t="shared" si="31"/>
        <v>0.33202677841373673</v>
      </c>
      <c r="AE479" s="371"/>
      <c r="AF479" s="371"/>
      <c r="AG479" s="371"/>
      <c r="AH479" s="371"/>
      <c r="AI479" s="371"/>
      <c r="AJ479" s="371"/>
      <c r="AK479" s="371"/>
      <c r="AL479" s="371"/>
      <c r="AM479" s="371"/>
      <c r="AN479" s="502"/>
    </row>
    <row r="480" spans="1:40" x14ac:dyDescent="0.25">
      <c r="A480" s="372"/>
      <c r="B480" s="371" t="s">
        <v>816</v>
      </c>
      <c r="C480" s="371" t="s">
        <v>373</v>
      </c>
      <c r="D480" s="371">
        <v>0</v>
      </c>
      <c r="E480" s="371">
        <v>0</v>
      </c>
      <c r="F480" s="371" t="s">
        <v>373</v>
      </c>
      <c r="G480" s="263"/>
      <c r="H480" s="371" t="s">
        <v>373</v>
      </c>
      <c r="I480" s="371" t="s">
        <v>954</v>
      </c>
      <c r="J480" s="371" t="s">
        <v>30</v>
      </c>
      <c r="K480" s="371" t="s">
        <v>30</v>
      </c>
      <c r="L480" s="371" t="s">
        <v>30</v>
      </c>
      <c r="M480" s="371" t="s">
        <v>30</v>
      </c>
      <c r="N480" s="371" t="s">
        <v>30</v>
      </c>
      <c r="O480" s="371" t="s">
        <v>30</v>
      </c>
      <c r="P480" s="371" t="s">
        <v>30</v>
      </c>
      <c r="Q480" s="371" t="s">
        <v>30</v>
      </c>
      <c r="R480" s="371"/>
      <c r="S480" s="371"/>
      <c r="T480" s="371"/>
      <c r="U480" s="371"/>
      <c r="V480" s="371"/>
      <c r="W480" s="371" t="s">
        <v>30</v>
      </c>
      <c r="X480" s="371"/>
      <c r="Y480" s="373">
        <f t="shared" si="28"/>
        <v>574</v>
      </c>
      <c r="Z480" s="381">
        <v>574</v>
      </c>
      <c r="AA480" s="371">
        <v>211.76</v>
      </c>
      <c r="AB480" s="525">
        <f t="shared" si="29"/>
        <v>0.36891986062717769</v>
      </c>
      <c r="AC480" s="512">
        <f t="shared" si="30"/>
        <v>190.584</v>
      </c>
      <c r="AD480" s="525">
        <f t="shared" si="31"/>
        <v>0.33202787456445992</v>
      </c>
      <c r="AE480" s="371"/>
      <c r="AF480" s="371"/>
      <c r="AG480" s="371"/>
      <c r="AH480" s="371"/>
      <c r="AI480" s="371"/>
      <c r="AJ480" s="371"/>
      <c r="AK480" s="371"/>
      <c r="AL480" s="371"/>
      <c r="AM480" s="371"/>
      <c r="AN480" s="502"/>
    </row>
    <row r="481" spans="1:40" x14ac:dyDescent="0.25">
      <c r="A481" s="372"/>
      <c r="B481" s="371" t="s">
        <v>574</v>
      </c>
      <c r="C481" s="371" t="s">
        <v>373</v>
      </c>
      <c r="D481" s="371">
        <v>0</v>
      </c>
      <c r="E481" s="371">
        <v>0</v>
      </c>
      <c r="F481" s="371" t="s">
        <v>373</v>
      </c>
      <c r="G481" s="263"/>
      <c r="H481" s="371" t="s">
        <v>820</v>
      </c>
      <c r="I481" s="371" t="s">
        <v>956</v>
      </c>
      <c r="J481" s="371" t="s">
        <v>30</v>
      </c>
      <c r="K481" s="371" t="s">
        <v>30</v>
      </c>
      <c r="L481" s="371" t="s">
        <v>30</v>
      </c>
      <c r="M481" s="371" t="s">
        <v>30</v>
      </c>
      <c r="N481" s="371" t="s">
        <v>30</v>
      </c>
      <c r="O481" s="371" t="s">
        <v>30</v>
      </c>
      <c r="P481" s="371" t="s">
        <v>30</v>
      </c>
      <c r="Q481" s="371" t="s">
        <v>30</v>
      </c>
      <c r="R481" s="371"/>
      <c r="S481" s="371"/>
      <c r="T481" s="371"/>
      <c r="U481" s="371"/>
      <c r="V481" s="371"/>
      <c r="W481" s="371" t="s">
        <v>30</v>
      </c>
      <c r="X481" s="371"/>
      <c r="Y481" s="373">
        <f t="shared" si="28"/>
        <v>574</v>
      </c>
      <c r="Z481" s="381">
        <v>574</v>
      </c>
      <c r="AA481" s="371">
        <v>211.76</v>
      </c>
      <c r="AB481" s="525">
        <f t="shared" si="29"/>
        <v>0.36891986062717769</v>
      </c>
      <c r="AC481" s="512">
        <f t="shared" si="30"/>
        <v>190.584</v>
      </c>
      <c r="AD481" s="525">
        <f t="shared" si="31"/>
        <v>0.33202787456445992</v>
      </c>
      <c r="AE481" s="371"/>
      <c r="AF481" s="371"/>
      <c r="AG481" s="371"/>
      <c r="AH481" s="371"/>
      <c r="AI481" s="371"/>
      <c r="AJ481" s="371"/>
      <c r="AK481" s="371"/>
      <c r="AL481" s="371"/>
      <c r="AM481" s="371"/>
      <c r="AN481" s="502"/>
    </row>
    <row r="482" spans="1:40" x14ac:dyDescent="0.25">
      <c r="A482" s="372"/>
      <c r="B482" s="371" t="s">
        <v>574</v>
      </c>
      <c r="C482" s="371" t="s">
        <v>373</v>
      </c>
      <c r="D482" s="371">
        <v>0</v>
      </c>
      <c r="E482" s="371">
        <v>0</v>
      </c>
      <c r="F482" s="371" t="s">
        <v>373</v>
      </c>
      <c r="G482" s="263"/>
      <c r="H482" s="371" t="s">
        <v>819</v>
      </c>
      <c r="I482" s="371" t="s">
        <v>955</v>
      </c>
      <c r="J482" s="371" t="s">
        <v>30</v>
      </c>
      <c r="K482" s="371" t="s">
        <v>30</v>
      </c>
      <c r="L482" s="371" t="s">
        <v>30</v>
      </c>
      <c r="M482" s="371" t="s">
        <v>30</v>
      </c>
      <c r="N482" s="371" t="s">
        <v>30</v>
      </c>
      <c r="O482" s="371" t="s">
        <v>30</v>
      </c>
      <c r="P482" s="371" t="s">
        <v>30</v>
      </c>
      <c r="Q482" s="371" t="s">
        <v>30</v>
      </c>
      <c r="R482" s="371"/>
      <c r="S482" s="371"/>
      <c r="T482" s="371"/>
      <c r="U482" s="371"/>
      <c r="V482" s="371"/>
      <c r="W482" s="371" t="s">
        <v>30</v>
      </c>
      <c r="X482" s="371"/>
      <c r="Y482" s="373">
        <f t="shared" si="28"/>
        <v>574</v>
      </c>
      <c r="Z482" s="381">
        <v>574</v>
      </c>
      <c r="AA482" s="371">
        <v>211.76</v>
      </c>
      <c r="AB482" s="525">
        <f t="shared" si="29"/>
        <v>0.36891986062717769</v>
      </c>
      <c r="AC482" s="512">
        <f t="shared" si="30"/>
        <v>190.584</v>
      </c>
      <c r="AD482" s="525">
        <f t="shared" si="31"/>
        <v>0.33202787456445992</v>
      </c>
      <c r="AE482" s="371"/>
      <c r="AF482" s="371"/>
      <c r="AG482" s="371"/>
      <c r="AH482" s="371"/>
      <c r="AI482" s="371"/>
      <c r="AJ482" s="371"/>
      <c r="AK482" s="371"/>
      <c r="AL482" s="371"/>
      <c r="AM482" s="371"/>
      <c r="AN482" s="502"/>
    </row>
    <row r="483" spans="1:40" x14ac:dyDescent="0.25">
      <c r="A483" s="372"/>
      <c r="B483" s="371" t="s">
        <v>574</v>
      </c>
      <c r="C483" s="371" t="s">
        <v>373</v>
      </c>
      <c r="D483" s="371">
        <v>0</v>
      </c>
      <c r="E483" s="371">
        <v>0</v>
      </c>
      <c r="F483" s="371" t="s">
        <v>373</v>
      </c>
      <c r="G483" s="263"/>
      <c r="H483" s="371" t="s">
        <v>1127</v>
      </c>
      <c r="I483" s="371" t="s">
        <v>1128</v>
      </c>
      <c r="J483" s="371" t="s">
        <v>30</v>
      </c>
      <c r="K483" s="371" t="s">
        <v>30</v>
      </c>
      <c r="L483" s="371" t="s">
        <v>30</v>
      </c>
      <c r="M483" s="371" t="s">
        <v>30</v>
      </c>
      <c r="N483" s="371" t="s">
        <v>30</v>
      </c>
      <c r="O483" s="371" t="s">
        <v>30</v>
      </c>
      <c r="P483" s="371" t="s">
        <v>30</v>
      </c>
      <c r="Q483" s="371" t="s">
        <v>30</v>
      </c>
      <c r="R483" s="371"/>
      <c r="S483" s="371"/>
      <c r="T483" s="371"/>
      <c r="U483" s="371"/>
      <c r="V483" s="371"/>
      <c r="W483" s="371" t="s">
        <v>30</v>
      </c>
      <c r="X483" s="371"/>
      <c r="Y483" s="373">
        <f t="shared" si="28"/>
        <v>574</v>
      </c>
      <c r="Z483" s="381">
        <v>574</v>
      </c>
      <c r="AA483" s="371">
        <v>211.76</v>
      </c>
      <c r="AB483" s="525">
        <f t="shared" si="29"/>
        <v>0.36891986062717769</v>
      </c>
      <c r="AC483" s="512">
        <f t="shared" si="30"/>
        <v>190.584</v>
      </c>
      <c r="AD483" s="525">
        <f t="shared" si="31"/>
        <v>0.33202787456445992</v>
      </c>
      <c r="AE483" s="371"/>
      <c r="AF483" s="371"/>
      <c r="AG483" s="371"/>
      <c r="AH483" s="371"/>
      <c r="AI483" s="371"/>
      <c r="AJ483" s="371"/>
      <c r="AK483" s="371"/>
      <c r="AL483" s="371"/>
      <c r="AM483" s="371"/>
      <c r="AN483" s="502"/>
    </row>
    <row r="484" spans="1:40" x14ac:dyDescent="0.25">
      <c r="A484" s="372"/>
      <c r="B484" s="371" t="s">
        <v>816</v>
      </c>
      <c r="C484" s="371" t="s">
        <v>374</v>
      </c>
      <c r="D484" s="371">
        <v>0</v>
      </c>
      <c r="E484" s="371">
        <v>0</v>
      </c>
      <c r="F484" s="371" t="s">
        <v>374</v>
      </c>
      <c r="G484" s="263"/>
      <c r="H484" s="371" t="s">
        <v>374</v>
      </c>
      <c r="I484" s="371" t="s">
        <v>957</v>
      </c>
      <c r="J484" s="371" t="s">
        <v>30</v>
      </c>
      <c r="K484" s="371" t="s">
        <v>30</v>
      </c>
      <c r="L484" s="371" t="s">
        <v>30</v>
      </c>
      <c r="M484" s="371" t="s">
        <v>30</v>
      </c>
      <c r="N484" s="371" t="s">
        <v>30</v>
      </c>
      <c r="O484" s="371" t="s">
        <v>30</v>
      </c>
      <c r="P484" s="371" t="s">
        <v>30</v>
      </c>
      <c r="Q484" s="371" t="s">
        <v>30</v>
      </c>
      <c r="R484" s="371"/>
      <c r="S484" s="371"/>
      <c r="T484" s="371"/>
      <c r="U484" s="371"/>
      <c r="V484" s="371"/>
      <c r="W484" s="371" t="s">
        <v>30</v>
      </c>
      <c r="X484" s="371"/>
      <c r="Y484" s="373">
        <f t="shared" si="28"/>
        <v>974.05</v>
      </c>
      <c r="Z484" s="381">
        <v>974.05</v>
      </c>
      <c r="AA484" s="371">
        <v>359.33</v>
      </c>
      <c r="AB484" s="525">
        <f t="shared" si="29"/>
        <v>0.36890303372516814</v>
      </c>
      <c r="AC484" s="512">
        <f t="shared" si="30"/>
        <v>323.39699999999999</v>
      </c>
      <c r="AD484" s="525">
        <f t="shared" si="31"/>
        <v>0.33201273035265133</v>
      </c>
      <c r="AE484" s="371"/>
      <c r="AF484" s="371"/>
      <c r="AG484" s="371"/>
      <c r="AH484" s="371"/>
      <c r="AI484" s="371"/>
      <c r="AJ484" s="371"/>
      <c r="AK484" s="371"/>
      <c r="AL484" s="371"/>
      <c r="AM484" s="371"/>
      <c r="AN484" s="502"/>
    </row>
    <row r="485" spans="1:40" x14ac:dyDescent="0.25">
      <c r="A485" s="372"/>
      <c r="B485" s="371" t="s">
        <v>574</v>
      </c>
      <c r="C485" s="371" t="s">
        <v>374</v>
      </c>
      <c r="D485" s="371">
        <v>0</v>
      </c>
      <c r="E485" s="371">
        <v>0</v>
      </c>
      <c r="F485" s="371" t="s">
        <v>374</v>
      </c>
      <c r="G485" s="263"/>
      <c r="H485" s="371" t="s">
        <v>822</v>
      </c>
      <c r="I485" s="371" t="s">
        <v>959</v>
      </c>
      <c r="J485" s="371" t="s">
        <v>30</v>
      </c>
      <c r="K485" s="371" t="s">
        <v>30</v>
      </c>
      <c r="L485" s="371" t="s">
        <v>30</v>
      </c>
      <c r="M485" s="371" t="s">
        <v>30</v>
      </c>
      <c r="N485" s="371" t="s">
        <v>30</v>
      </c>
      <c r="O485" s="371" t="s">
        <v>30</v>
      </c>
      <c r="P485" s="371" t="s">
        <v>30</v>
      </c>
      <c r="Q485" s="371" t="s">
        <v>30</v>
      </c>
      <c r="R485" s="371"/>
      <c r="S485" s="371"/>
      <c r="T485" s="371"/>
      <c r="U485" s="371"/>
      <c r="V485" s="371"/>
      <c r="W485" s="371" t="s">
        <v>30</v>
      </c>
      <c r="X485" s="371"/>
      <c r="Y485" s="373">
        <f t="shared" si="28"/>
        <v>974.05</v>
      </c>
      <c r="Z485" s="381">
        <v>974.05</v>
      </c>
      <c r="AA485" s="371">
        <v>359.33</v>
      </c>
      <c r="AB485" s="525">
        <f t="shared" si="29"/>
        <v>0.36890303372516814</v>
      </c>
      <c r="AC485" s="512">
        <f t="shared" si="30"/>
        <v>323.39699999999999</v>
      </c>
      <c r="AD485" s="525">
        <f t="shared" si="31"/>
        <v>0.33201273035265133</v>
      </c>
      <c r="AE485" s="371"/>
      <c r="AF485" s="371"/>
      <c r="AG485" s="371"/>
      <c r="AH485" s="371"/>
      <c r="AI485" s="371"/>
      <c r="AJ485" s="371"/>
      <c r="AK485" s="371"/>
      <c r="AL485" s="371"/>
      <c r="AM485" s="371"/>
      <c r="AN485" s="502"/>
    </row>
    <row r="486" spans="1:40" x14ac:dyDescent="0.25">
      <c r="A486" s="372"/>
      <c r="B486" s="371" t="s">
        <v>574</v>
      </c>
      <c r="C486" s="371" t="s">
        <v>374</v>
      </c>
      <c r="D486" s="371">
        <v>0</v>
      </c>
      <c r="E486" s="371">
        <v>0</v>
      </c>
      <c r="F486" s="371" t="s">
        <v>374</v>
      </c>
      <c r="G486" s="263"/>
      <c r="H486" s="371" t="s">
        <v>821</v>
      </c>
      <c r="I486" s="371" t="s">
        <v>958</v>
      </c>
      <c r="J486" s="371" t="s">
        <v>30</v>
      </c>
      <c r="K486" s="371" t="s">
        <v>30</v>
      </c>
      <c r="L486" s="371" t="s">
        <v>30</v>
      </c>
      <c r="M486" s="371" t="s">
        <v>30</v>
      </c>
      <c r="N486" s="371" t="s">
        <v>30</v>
      </c>
      <c r="O486" s="371" t="s">
        <v>30</v>
      </c>
      <c r="P486" s="371" t="s">
        <v>30</v>
      </c>
      <c r="Q486" s="371" t="s">
        <v>30</v>
      </c>
      <c r="R486" s="371"/>
      <c r="S486" s="371"/>
      <c r="T486" s="371"/>
      <c r="U486" s="371"/>
      <c r="V486" s="371"/>
      <c r="W486" s="371" t="s">
        <v>30</v>
      </c>
      <c r="X486" s="371"/>
      <c r="Y486" s="373">
        <f t="shared" si="28"/>
        <v>974.05</v>
      </c>
      <c r="Z486" s="381">
        <v>974.05</v>
      </c>
      <c r="AA486" s="371">
        <v>359.33</v>
      </c>
      <c r="AB486" s="525">
        <f t="shared" si="29"/>
        <v>0.36890303372516814</v>
      </c>
      <c r="AC486" s="512">
        <f t="shared" si="30"/>
        <v>323.39699999999999</v>
      </c>
      <c r="AD486" s="525">
        <f t="shared" si="31"/>
        <v>0.33201273035265133</v>
      </c>
      <c r="AE486" s="371"/>
      <c r="AF486" s="371"/>
      <c r="AG486" s="371"/>
      <c r="AH486" s="371"/>
      <c r="AI486" s="371"/>
      <c r="AJ486" s="371"/>
      <c r="AK486" s="371"/>
      <c r="AL486" s="371"/>
      <c r="AM486" s="371"/>
      <c r="AN486" s="502"/>
    </row>
    <row r="487" spans="1:40" x14ac:dyDescent="0.25">
      <c r="A487" s="372"/>
      <c r="B487" s="371" t="s">
        <v>574</v>
      </c>
      <c r="C487" s="371" t="s">
        <v>374</v>
      </c>
      <c r="D487" s="371">
        <v>0</v>
      </c>
      <c r="E487" s="371">
        <v>0</v>
      </c>
      <c r="F487" s="371" t="s">
        <v>374</v>
      </c>
      <c r="G487" s="263"/>
      <c r="H487" s="371" t="s">
        <v>1137</v>
      </c>
      <c r="I487" s="371" t="s">
        <v>1138</v>
      </c>
      <c r="J487" s="371" t="s">
        <v>30</v>
      </c>
      <c r="K487" s="371" t="s">
        <v>30</v>
      </c>
      <c r="L487" s="371" t="s">
        <v>30</v>
      </c>
      <c r="M487" s="371" t="s">
        <v>30</v>
      </c>
      <c r="N487" s="371" t="s">
        <v>30</v>
      </c>
      <c r="O487" s="371" t="s">
        <v>30</v>
      </c>
      <c r="P487" s="371" t="s">
        <v>30</v>
      </c>
      <c r="Q487" s="371" t="s">
        <v>30</v>
      </c>
      <c r="R487" s="371"/>
      <c r="S487" s="371"/>
      <c r="T487" s="371"/>
      <c r="U487" s="371"/>
      <c r="V487" s="371"/>
      <c r="W487" s="371" t="s">
        <v>30</v>
      </c>
      <c r="X487" s="371"/>
      <c r="Y487" s="373">
        <f t="shared" si="28"/>
        <v>974.05</v>
      </c>
      <c r="Z487" s="381">
        <v>974.05</v>
      </c>
      <c r="AA487" s="371">
        <v>359.33</v>
      </c>
      <c r="AB487" s="525">
        <f t="shared" si="29"/>
        <v>0.36890303372516814</v>
      </c>
      <c r="AC487" s="512">
        <f t="shared" si="30"/>
        <v>323.39699999999999</v>
      </c>
      <c r="AD487" s="525">
        <f t="shared" si="31"/>
        <v>0.33201273035265133</v>
      </c>
      <c r="AE487" s="371"/>
      <c r="AF487" s="371"/>
      <c r="AG487" s="371"/>
      <c r="AH487" s="371"/>
      <c r="AI487" s="371"/>
      <c r="AJ487" s="371"/>
      <c r="AK487" s="371"/>
      <c r="AL487" s="371"/>
      <c r="AM487" s="371"/>
      <c r="AN487" s="502"/>
    </row>
    <row r="488" spans="1:40" x14ac:dyDescent="0.25">
      <c r="A488" s="372"/>
      <c r="B488" s="371" t="s">
        <v>816</v>
      </c>
      <c r="C488" s="371" t="s">
        <v>375</v>
      </c>
      <c r="D488" s="371">
        <v>0</v>
      </c>
      <c r="E488" s="371">
        <v>0</v>
      </c>
      <c r="F488" s="371" t="s">
        <v>375</v>
      </c>
      <c r="G488" s="263"/>
      <c r="H488" s="371" t="s">
        <v>375</v>
      </c>
      <c r="I488" s="371" t="s">
        <v>960</v>
      </c>
      <c r="J488" s="371" t="s">
        <v>30</v>
      </c>
      <c r="K488" s="371" t="s">
        <v>30</v>
      </c>
      <c r="L488" s="371" t="s">
        <v>30</v>
      </c>
      <c r="M488" s="371" t="s">
        <v>30</v>
      </c>
      <c r="N488" s="371" t="s">
        <v>30</v>
      </c>
      <c r="O488" s="371" t="s">
        <v>30</v>
      </c>
      <c r="P488" s="371" t="s">
        <v>30</v>
      </c>
      <c r="Q488" s="371" t="s">
        <v>30</v>
      </c>
      <c r="R488" s="371"/>
      <c r="S488" s="371"/>
      <c r="T488" s="371"/>
      <c r="U488" s="371"/>
      <c r="V488" s="371"/>
      <c r="W488" s="371" t="s">
        <v>30</v>
      </c>
      <c r="X488" s="371"/>
      <c r="Y488" s="373">
        <f t="shared" si="28"/>
        <v>433.11</v>
      </c>
      <c r="Z488" s="381">
        <v>433.11</v>
      </c>
      <c r="AA488" s="371">
        <v>159.78</v>
      </c>
      <c r="AB488" s="525">
        <f t="shared" si="29"/>
        <v>0.36891320911546721</v>
      </c>
      <c r="AC488" s="512">
        <f t="shared" si="30"/>
        <v>143.80199999999999</v>
      </c>
      <c r="AD488" s="525">
        <f t="shared" si="31"/>
        <v>0.33202188820392048</v>
      </c>
      <c r="AE488" s="371"/>
      <c r="AF488" s="371"/>
      <c r="AG488" s="371"/>
      <c r="AH488" s="371"/>
      <c r="AI488" s="371"/>
      <c r="AJ488" s="371"/>
      <c r="AK488" s="371"/>
      <c r="AL488" s="371"/>
      <c r="AM488" s="371"/>
      <c r="AN488" s="502"/>
    </row>
    <row r="489" spans="1:40" x14ac:dyDescent="0.25">
      <c r="A489" s="372"/>
      <c r="B489" s="371" t="s">
        <v>574</v>
      </c>
      <c r="C489" s="371" t="s">
        <v>375</v>
      </c>
      <c r="D489" s="371">
        <v>0</v>
      </c>
      <c r="E489" s="371">
        <v>0</v>
      </c>
      <c r="F489" s="371" t="s">
        <v>375</v>
      </c>
      <c r="G489" s="263"/>
      <c r="H489" s="371" t="s">
        <v>824</v>
      </c>
      <c r="I489" s="371" t="s">
        <v>962</v>
      </c>
      <c r="J489" s="371" t="s">
        <v>30</v>
      </c>
      <c r="K489" s="371" t="s">
        <v>30</v>
      </c>
      <c r="L489" s="371" t="s">
        <v>30</v>
      </c>
      <c r="M489" s="371" t="s">
        <v>30</v>
      </c>
      <c r="N489" s="371" t="s">
        <v>30</v>
      </c>
      <c r="O489" s="371" t="s">
        <v>30</v>
      </c>
      <c r="P489" s="371" t="s">
        <v>30</v>
      </c>
      <c r="Q489" s="371" t="s">
        <v>30</v>
      </c>
      <c r="R489" s="371"/>
      <c r="S489" s="371"/>
      <c r="T489" s="371"/>
      <c r="U489" s="371"/>
      <c r="V489" s="371"/>
      <c r="W489" s="371" t="s">
        <v>30</v>
      </c>
      <c r="X489" s="371"/>
      <c r="Y489" s="373">
        <f t="shared" si="28"/>
        <v>433.11</v>
      </c>
      <c r="Z489" s="381">
        <v>433.11</v>
      </c>
      <c r="AA489" s="371">
        <v>159.78</v>
      </c>
      <c r="AB489" s="525">
        <f t="shared" si="29"/>
        <v>0.36891320911546721</v>
      </c>
      <c r="AC489" s="512">
        <f t="shared" si="30"/>
        <v>143.80199999999999</v>
      </c>
      <c r="AD489" s="525">
        <f t="shared" si="31"/>
        <v>0.33202188820392048</v>
      </c>
      <c r="AE489" s="371"/>
      <c r="AF489" s="371"/>
      <c r="AG489" s="371"/>
      <c r="AH489" s="371"/>
      <c r="AI489" s="371"/>
      <c r="AJ489" s="371"/>
      <c r="AK489" s="371"/>
      <c r="AL489" s="371"/>
      <c r="AM489" s="371"/>
      <c r="AN489" s="502"/>
    </row>
    <row r="490" spans="1:40" x14ac:dyDescent="0.25">
      <c r="A490" s="372"/>
      <c r="B490" s="371" t="s">
        <v>574</v>
      </c>
      <c r="C490" s="371" t="s">
        <v>375</v>
      </c>
      <c r="D490" s="371">
        <v>0</v>
      </c>
      <c r="E490" s="371">
        <v>0</v>
      </c>
      <c r="F490" s="371" t="s">
        <v>375</v>
      </c>
      <c r="G490" s="263"/>
      <c r="H490" s="371" t="s">
        <v>823</v>
      </c>
      <c r="I490" s="371" t="s">
        <v>961</v>
      </c>
      <c r="J490" s="371" t="s">
        <v>30</v>
      </c>
      <c r="K490" s="371" t="s">
        <v>30</v>
      </c>
      <c r="L490" s="371" t="s">
        <v>30</v>
      </c>
      <c r="M490" s="371" t="s">
        <v>30</v>
      </c>
      <c r="N490" s="371" t="s">
        <v>30</v>
      </c>
      <c r="O490" s="371" t="s">
        <v>30</v>
      </c>
      <c r="P490" s="371" t="s">
        <v>30</v>
      </c>
      <c r="Q490" s="371" t="s">
        <v>30</v>
      </c>
      <c r="R490" s="371"/>
      <c r="S490" s="371"/>
      <c r="T490" s="371"/>
      <c r="U490" s="371"/>
      <c r="V490" s="371"/>
      <c r="W490" s="371" t="s">
        <v>30</v>
      </c>
      <c r="X490" s="371"/>
      <c r="Y490" s="373">
        <f t="shared" si="28"/>
        <v>433.11</v>
      </c>
      <c r="Z490" s="381">
        <v>433.11</v>
      </c>
      <c r="AA490" s="371">
        <v>159.78</v>
      </c>
      <c r="AB490" s="525">
        <f t="shared" si="29"/>
        <v>0.36891320911546721</v>
      </c>
      <c r="AC490" s="512">
        <f t="shared" si="30"/>
        <v>143.80199999999999</v>
      </c>
      <c r="AD490" s="525">
        <f t="shared" si="31"/>
        <v>0.33202188820392048</v>
      </c>
      <c r="AE490" s="371"/>
      <c r="AF490" s="371"/>
      <c r="AG490" s="371"/>
      <c r="AH490" s="371"/>
      <c r="AI490" s="371"/>
      <c r="AJ490" s="371"/>
      <c r="AK490" s="371"/>
      <c r="AL490" s="371"/>
      <c r="AM490" s="371"/>
      <c r="AN490" s="502"/>
    </row>
    <row r="491" spans="1:40" x14ac:dyDescent="0.25">
      <c r="A491" s="372"/>
      <c r="B491" s="371" t="s">
        <v>574</v>
      </c>
      <c r="C491" s="371" t="s">
        <v>375</v>
      </c>
      <c r="D491" s="371">
        <v>0</v>
      </c>
      <c r="E491" s="371">
        <v>0</v>
      </c>
      <c r="F491" s="371" t="s">
        <v>375</v>
      </c>
      <c r="G491" s="263"/>
      <c r="H491" s="371" t="s">
        <v>1147</v>
      </c>
      <c r="I491" s="371" t="s">
        <v>1148</v>
      </c>
      <c r="J491" s="371" t="s">
        <v>30</v>
      </c>
      <c r="K491" s="371" t="s">
        <v>30</v>
      </c>
      <c r="L491" s="371" t="s">
        <v>30</v>
      </c>
      <c r="M491" s="371" t="s">
        <v>30</v>
      </c>
      <c r="N491" s="371" t="s">
        <v>30</v>
      </c>
      <c r="O491" s="371" t="s">
        <v>30</v>
      </c>
      <c r="P491" s="371" t="s">
        <v>30</v>
      </c>
      <c r="Q491" s="371" t="s">
        <v>30</v>
      </c>
      <c r="R491" s="371"/>
      <c r="S491" s="371"/>
      <c r="T491" s="371"/>
      <c r="U491" s="371"/>
      <c r="V491" s="371"/>
      <c r="W491" s="371" t="s">
        <v>30</v>
      </c>
      <c r="X491" s="371"/>
      <c r="Y491" s="373">
        <f t="shared" si="28"/>
        <v>433.11</v>
      </c>
      <c r="Z491" s="381">
        <v>433.11</v>
      </c>
      <c r="AA491" s="371">
        <v>159.78</v>
      </c>
      <c r="AB491" s="525">
        <f t="shared" si="29"/>
        <v>0.36891320911546721</v>
      </c>
      <c r="AC491" s="512">
        <f t="shared" si="30"/>
        <v>143.80199999999999</v>
      </c>
      <c r="AD491" s="525">
        <f t="shared" si="31"/>
        <v>0.33202188820392048</v>
      </c>
      <c r="AE491" s="371"/>
      <c r="AF491" s="371"/>
      <c r="AG491" s="371"/>
      <c r="AH491" s="371"/>
      <c r="AI491" s="371"/>
      <c r="AJ491" s="371"/>
      <c r="AK491" s="371"/>
      <c r="AL491" s="371"/>
      <c r="AM491" s="371"/>
      <c r="AN491" s="502"/>
    </row>
    <row r="492" spans="1:40" x14ac:dyDescent="0.25">
      <c r="A492" s="372"/>
      <c r="B492" s="371" t="s">
        <v>816</v>
      </c>
      <c r="C492" s="371" t="s">
        <v>376</v>
      </c>
      <c r="D492" s="371">
        <v>0</v>
      </c>
      <c r="E492" s="371">
        <v>0</v>
      </c>
      <c r="F492" s="371" t="s">
        <v>376</v>
      </c>
      <c r="G492" s="263"/>
      <c r="H492" s="371" t="s">
        <v>376</v>
      </c>
      <c r="I492" s="371" t="s">
        <v>963</v>
      </c>
      <c r="J492" s="371" t="s">
        <v>30</v>
      </c>
      <c r="K492" s="371" t="s">
        <v>30</v>
      </c>
      <c r="L492" s="371" t="s">
        <v>30</v>
      </c>
      <c r="M492" s="371" t="s">
        <v>30</v>
      </c>
      <c r="N492" s="371" t="s">
        <v>30</v>
      </c>
      <c r="O492" s="371" t="s">
        <v>30</v>
      </c>
      <c r="P492" s="371" t="s">
        <v>30</v>
      </c>
      <c r="Q492" s="371" t="s">
        <v>30</v>
      </c>
      <c r="R492" s="371"/>
      <c r="S492" s="371"/>
      <c r="T492" s="371"/>
      <c r="U492" s="371"/>
      <c r="V492" s="371"/>
      <c r="W492" s="371" t="s">
        <v>30</v>
      </c>
      <c r="X492" s="371"/>
      <c r="Y492" s="373">
        <f t="shared" si="28"/>
        <v>643.58000000000004</v>
      </c>
      <c r="Z492" s="381">
        <v>643.58000000000004</v>
      </c>
      <c r="AA492" s="371">
        <v>237.42</v>
      </c>
      <c r="AB492" s="525">
        <f t="shared" si="29"/>
        <v>0.36890518661238692</v>
      </c>
      <c r="AC492" s="512">
        <f t="shared" si="30"/>
        <v>213.678</v>
      </c>
      <c r="AD492" s="525">
        <f t="shared" si="31"/>
        <v>0.33201466795114826</v>
      </c>
      <c r="AE492" s="371"/>
      <c r="AF492" s="371"/>
      <c r="AG492" s="371"/>
      <c r="AH492" s="371"/>
      <c r="AI492" s="371"/>
      <c r="AJ492" s="371"/>
      <c r="AK492" s="371"/>
      <c r="AL492" s="371"/>
      <c r="AM492" s="371"/>
      <c r="AN492" s="502"/>
    </row>
    <row r="493" spans="1:40" x14ac:dyDescent="0.25">
      <c r="A493" s="372"/>
      <c r="B493" s="371" t="s">
        <v>574</v>
      </c>
      <c r="C493" s="371" t="s">
        <v>376</v>
      </c>
      <c r="D493" s="371">
        <v>0</v>
      </c>
      <c r="E493" s="371">
        <v>0</v>
      </c>
      <c r="F493" s="371" t="s">
        <v>376</v>
      </c>
      <c r="G493" s="263"/>
      <c r="H493" s="371" t="s">
        <v>826</v>
      </c>
      <c r="I493" s="371" t="s">
        <v>965</v>
      </c>
      <c r="J493" s="371" t="s">
        <v>30</v>
      </c>
      <c r="K493" s="371" t="s">
        <v>30</v>
      </c>
      <c r="L493" s="371" t="s">
        <v>30</v>
      </c>
      <c r="M493" s="371" t="s">
        <v>30</v>
      </c>
      <c r="N493" s="371" t="s">
        <v>30</v>
      </c>
      <c r="O493" s="371" t="s">
        <v>30</v>
      </c>
      <c r="P493" s="371" t="s">
        <v>30</v>
      </c>
      <c r="Q493" s="371" t="s">
        <v>30</v>
      </c>
      <c r="R493" s="371"/>
      <c r="S493" s="371"/>
      <c r="T493" s="371"/>
      <c r="U493" s="371"/>
      <c r="V493" s="371"/>
      <c r="W493" s="371" t="s">
        <v>30</v>
      </c>
      <c r="X493" s="371"/>
      <c r="Y493" s="373">
        <f t="shared" si="28"/>
        <v>643.58000000000004</v>
      </c>
      <c r="Z493" s="381">
        <v>643.58000000000004</v>
      </c>
      <c r="AA493" s="371">
        <v>237.42</v>
      </c>
      <c r="AB493" s="525">
        <f t="shared" si="29"/>
        <v>0.36890518661238692</v>
      </c>
      <c r="AC493" s="512">
        <f t="shared" si="30"/>
        <v>213.678</v>
      </c>
      <c r="AD493" s="525">
        <f t="shared" si="31"/>
        <v>0.33201466795114826</v>
      </c>
      <c r="AE493" s="371"/>
      <c r="AF493" s="371"/>
      <c r="AG493" s="371"/>
      <c r="AH493" s="371"/>
      <c r="AI493" s="371"/>
      <c r="AJ493" s="371"/>
      <c r="AK493" s="371"/>
      <c r="AL493" s="371"/>
      <c r="AM493" s="371"/>
      <c r="AN493" s="502"/>
    </row>
    <row r="494" spans="1:40" x14ac:dyDescent="0.25">
      <c r="A494" s="372"/>
      <c r="B494" s="371" t="s">
        <v>574</v>
      </c>
      <c r="C494" s="371" t="s">
        <v>376</v>
      </c>
      <c r="D494" s="371">
        <v>0</v>
      </c>
      <c r="E494" s="371">
        <v>0</v>
      </c>
      <c r="F494" s="371" t="s">
        <v>376</v>
      </c>
      <c r="G494" s="263"/>
      <c r="H494" s="371" t="s">
        <v>825</v>
      </c>
      <c r="I494" s="371" t="s">
        <v>964</v>
      </c>
      <c r="J494" s="371" t="s">
        <v>30</v>
      </c>
      <c r="K494" s="371" t="s">
        <v>30</v>
      </c>
      <c r="L494" s="371" t="s">
        <v>30</v>
      </c>
      <c r="M494" s="371" t="s">
        <v>30</v>
      </c>
      <c r="N494" s="371" t="s">
        <v>30</v>
      </c>
      <c r="O494" s="371" t="s">
        <v>30</v>
      </c>
      <c r="P494" s="371" t="s">
        <v>30</v>
      </c>
      <c r="Q494" s="371" t="s">
        <v>30</v>
      </c>
      <c r="R494" s="371"/>
      <c r="S494" s="371"/>
      <c r="T494" s="371"/>
      <c r="U494" s="371"/>
      <c r="V494" s="371"/>
      <c r="W494" s="371" t="s">
        <v>30</v>
      </c>
      <c r="X494" s="371"/>
      <c r="Y494" s="373">
        <f t="shared" si="28"/>
        <v>643.58000000000004</v>
      </c>
      <c r="Z494" s="381">
        <v>643.58000000000004</v>
      </c>
      <c r="AA494" s="371">
        <v>237.42</v>
      </c>
      <c r="AB494" s="525">
        <f t="shared" si="29"/>
        <v>0.36890518661238692</v>
      </c>
      <c r="AC494" s="512">
        <f t="shared" si="30"/>
        <v>213.678</v>
      </c>
      <c r="AD494" s="525">
        <f t="shared" si="31"/>
        <v>0.33201466795114826</v>
      </c>
      <c r="AE494" s="371"/>
      <c r="AF494" s="371"/>
      <c r="AG494" s="371"/>
      <c r="AH494" s="371"/>
      <c r="AI494" s="371"/>
      <c r="AJ494" s="371"/>
      <c r="AK494" s="371"/>
      <c r="AL494" s="371"/>
      <c r="AM494" s="371"/>
      <c r="AN494" s="502"/>
    </row>
    <row r="495" spans="1:40" x14ac:dyDescent="0.25">
      <c r="A495" s="372"/>
      <c r="B495" s="371" t="s">
        <v>574</v>
      </c>
      <c r="C495" s="371" t="s">
        <v>376</v>
      </c>
      <c r="D495" s="371">
        <v>0</v>
      </c>
      <c r="E495" s="371">
        <v>0</v>
      </c>
      <c r="F495" s="371" t="s">
        <v>376</v>
      </c>
      <c r="G495" s="263"/>
      <c r="H495" s="371" t="s">
        <v>1157</v>
      </c>
      <c r="I495" s="371" t="s">
        <v>1158</v>
      </c>
      <c r="J495" s="371" t="s">
        <v>30</v>
      </c>
      <c r="K495" s="371" t="s">
        <v>30</v>
      </c>
      <c r="L495" s="371" t="s">
        <v>30</v>
      </c>
      <c r="M495" s="371" t="s">
        <v>30</v>
      </c>
      <c r="N495" s="371" t="s">
        <v>30</v>
      </c>
      <c r="O495" s="371" t="s">
        <v>30</v>
      </c>
      <c r="P495" s="371" t="s">
        <v>30</v>
      </c>
      <c r="Q495" s="371" t="s">
        <v>30</v>
      </c>
      <c r="R495" s="371"/>
      <c r="S495" s="371"/>
      <c r="T495" s="371"/>
      <c r="U495" s="371"/>
      <c r="V495" s="371"/>
      <c r="W495" s="371" t="s">
        <v>30</v>
      </c>
      <c r="X495" s="371"/>
      <c r="Y495" s="373">
        <f t="shared" si="28"/>
        <v>643.58000000000004</v>
      </c>
      <c r="Z495" s="381">
        <v>643.58000000000004</v>
      </c>
      <c r="AA495" s="371">
        <v>237.42</v>
      </c>
      <c r="AB495" s="525">
        <f t="shared" si="29"/>
        <v>0.36890518661238692</v>
      </c>
      <c r="AC495" s="512">
        <f t="shared" si="30"/>
        <v>213.678</v>
      </c>
      <c r="AD495" s="525">
        <f t="shared" si="31"/>
        <v>0.33201466795114826</v>
      </c>
      <c r="AE495" s="371"/>
      <c r="AF495" s="371"/>
      <c r="AG495" s="371"/>
      <c r="AH495" s="371"/>
      <c r="AI495" s="371"/>
      <c r="AJ495" s="371"/>
      <c r="AK495" s="371"/>
      <c r="AL495" s="371"/>
      <c r="AM495" s="371"/>
      <c r="AN495" s="502"/>
    </row>
    <row r="496" spans="1:40" x14ac:dyDescent="0.25">
      <c r="A496" s="372"/>
      <c r="B496" s="371" t="s">
        <v>816</v>
      </c>
      <c r="C496" s="371" t="s">
        <v>377</v>
      </c>
      <c r="D496" s="371">
        <v>0</v>
      </c>
      <c r="E496" s="371">
        <v>0</v>
      </c>
      <c r="F496" s="371" t="s">
        <v>377</v>
      </c>
      <c r="G496" s="263"/>
      <c r="H496" s="371" t="s">
        <v>377</v>
      </c>
      <c r="I496" s="371" t="s">
        <v>966</v>
      </c>
      <c r="J496" s="371" t="s">
        <v>30</v>
      </c>
      <c r="K496" s="371" t="s">
        <v>30</v>
      </c>
      <c r="L496" s="371" t="s">
        <v>30</v>
      </c>
      <c r="M496" s="371" t="s">
        <v>30</v>
      </c>
      <c r="N496" s="371" t="s">
        <v>30</v>
      </c>
      <c r="O496" s="371" t="s">
        <v>30</v>
      </c>
      <c r="P496" s="371" t="s">
        <v>30</v>
      </c>
      <c r="Q496" s="371" t="s">
        <v>30</v>
      </c>
      <c r="R496" s="371"/>
      <c r="S496" s="371"/>
      <c r="T496" s="371"/>
      <c r="U496" s="371"/>
      <c r="V496" s="371"/>
      <c r="W496" s="371" t="s">
        <v>30</v>
      </c>
      <c r="X496" s="371"/>
      <c r="Y496" s="373">
        <f t="shared" si="28"/>
        <v>1078.4100000000001</v>
      </c>
      <c r="Z496" s="381">
        <v>1078.4100000000001</v>
      </c>
      <c r="AA496" s="371">
        <v>397.83</v>
      </c>
      <c r="AB496" s="525">
        <f t="shared" si="29"/>
        <v>0.3689042201018165</v>
      </c>
      <c r="AC496" s="512">
        <f t="shared" si="30"/>
        <v>358.04699999999997</v>
      </c>
      <c r="AD496" s="525">
        <f t="shared" si="31"/>
        <v>0.33201379809163484</v>
      </c>
      <c r="AE496" s="371"/>
      <c r="AF496" s="371"/>
      <c r="AG496" s="371"/>
      <c r="AH496" s="371"/>
      <c r="AI496" s="371"/>
      <c r="AJ496" s="371"/>
      <c r="AK496" s="371"/>
      <c r="AL496" s="371"/>
      <c r="AM496" s="371"/>
      <c r="AN496" s="502"/>
    </row>
    <row r="497" spans="1:40" x14ac:dyDescent="0.25">
      <c r="A497" s="372"/>
      <c r="B497" s="371" t="s">
        <v>574</v>
      </c>
      <c r="C497" s="371" t="s">
        <v>377</v>
      </c>
      <c r="D497" s="371">
        <v>0</v>
      </c>
      <c r="E497" s="371">
        <v>0</v>
      </c>
      <c r="F497" s="371" t="s">
        <v>377</v>
      </c>
      <c r="G497" s="263"/>
      <c r="H497" s="371" t="s">
        <v>828</v>
      </c>
      <c r="I497" s="371" t="s">
        <v>968</v>
      </c>
      <c r="J497" s="371" t="s">
        <v>30</v>
      </c>
      <c r="K497" s="371" t="s">
        <v>30</v>
      </c>
      <c r="L497" s="371" t="s">
        <v>30</v>
      </c>
      <c r="M497" s="371" t="s">
        <v>30</v>
      </c>
      <c r="N497" s="371" t="s">
        <v>30</v>
      </c>
      <c r="O497" s="371" t="s">
        <v>30</v>
      </c>
      <c r="P497" s="371" t="s">
        <v>30</v>
      </c>
      <c r="Q497" s="371" t="s">
        <v>30</v>
      </c>
      <c r="R497" s="371"/>
      <c r="S497" s="371"/>
      <c r="T497" s="371"/>
      <c r="U497" s="371"/>
      <c r="V497" s="371"/>
      <c r="W497" s="371" t="s">
        <v>30</v>
      </c>
      <c r="X497" s="371"/>
      <c r="Y497" s="373">
        <f t="shared" si="28"/>
        <v>1078.4100000000001</v>
      </c>
      <c r="Z497" s="381">
        <v>1078.4100000000001</v>
      </c>
      <c r="AA497" s="371">
        <v>397.83</v>
      </c>
      <c r="AB497" s="525">
        <f t="shared" si="29"/>
        <v>0.3689042201018165</v>
      </c>
      <c r="AC497" s="512">
        <f t="shared" si="30"/>
        <v>358.04699999999997</v>
      </c>
      <c r="AD497" s="525">
        <f t="shared" si="31"/>
        <v>0.33201379809163484</v>
      </c>
      <c r="AE497" s="371"/>
      <c r="AF497" s="371"/>
      <c r="AG497" s="371"/>
      <c r="AH497" s="371"/>
      <c r="AI497" s="371"/>
      <c r="AJ497" s="371"/>
      <c r="AK497" s="371"/>
      <c r="AL497" s="371"/>
      <c r="AM497" s="371"/>
      <c r="AN497" s="502"/>
    </row>
    <row r="498" spans="1:40" x14ac:dyDescent="0.25">
      <c r="A498" s="372"/>
      <c r="B498" s="371" t="s">
        <v>574</v>
      </c>
      <c r="C498" s="371" t="s">
        <v>377</v>
      </c>
      <c r="D498" s="371">
        <v>0</v>
      </c>
      <c r="E498" s="371">
        <v>0</v>
      </c>
      <c r="F498" s="371" t="s">
        <v>377</v>
      </c>
      <c r="G498" s="263"/>
      <c r="H498" s="371" t="s">
        <v>827</v>
      </c>
      <c r="I498" s="371" t="s">
        <v>967</v>
      </c>
      <c r="J498" s="371" t="s">
        <v>30</v>
      </c>
      <c r="K498" s="371" t="s">
        <v>30</v>
      </c>
      <c r="L498" s="371" t="s">
        <v>30</v>
      </c>
      <c r="M498" s="371" t="s">
        <v>30</v>
      </c>
      <c r="N498" s="371" t="s">
        <v>30</v>
      </c>
      <c r="O498" s="371" t="s">
        <v>30</v>
      </c>
      <c r="P498" s="371" t="s">
        <v>30</v>
      </c>
      <c r="Q498" s="371" t="s">
        <v>30</v>
      </c>
      <c r="R498" s="371"/>
      <c r="S498" s="371"/>
      <c r="T498" s="371"/>
      <c r="U498" s="371"/>
      <c r="V498" s="371"/>
      <c r="W498" s="371" t="s">
        <v>30</v>
      </c>
      <c r="X498" s="371"/>
      <c r="Y498" s="373">
        <f t="shared" si="28"/>
        <v>1078.4100000000001</v>
      </c>
      <c r="Z498" s="381">
        <v>1078.4100000000001</v>
      </c>
      <c r="AA498" s="371">
        <v>397.83</v>
      </c>
      <c r="AB498" s="525">
        <f t="shared" si="29"/>
        <v>0.3689042201018165</v>
      </c>
      <c r="AC498" s="512">
        <f t="shared" si="30"/>
        <v>358.04699999999997</v>
      </c>
      <c r="AD498" s="525">
        <f t="shared" si="31"/>
        <v>0.33201379809163484</v>
      </c>
      <c r="AE498" s="371"/>
      <c r="AF498" s="371"/>
      <c r="AG498" s="371"/>
      <c r="AH498" s="371"/>
      <c r="AI498" s="371"/>
      <c r="AJ498" s="371"/>
      <c r="AK498" s="371"/>
      <c r="AL498" s="371"/>
      <c r="AM498" s="371"/>
      <c r="AN498" s="502"/>
    </row>
    <row r="499" spans="1:40" x14ac:dyDescent="0.25">
      <c r="A499" s="372"/>
      <c r="B499" s="371" t="s">
        <v>574</v>
      </c>
      <c r="C499" s="371" t="s">
        <v>377</v>
      </c>
      <c r="D499" s="371">
        <v>0</v>
      </c>
      <c r="E499" s="371">
        <v>0</v>
      </c>
      <c r="F499" s="371" t="s">
        <v>377</v>
      </c>
      <c r="G499" s="263"/>
      <c r="H499" s="371" t="s">
        <v>1167</v>
      </c>
      <c r="I499" s="371" t="s">
        <v>1168</v>
      </c>
      <c r="J499" s="371" t="s">
        <v>30</v>
      </c>
      <c r="K499" s="371" t="s">
        <v>30</v>
      </c>
      <c r="L499" s="371" t="s">
        <v>30</v>
      </c>
      <c r="M499" s="371" t="s">
        <v>30</v>
      </c>
      <c r="N499" s="371" t="s">
        <v>30</v>
      </c>
      <c r="O499" s="371" t="s">
        <v>30</v>
      </c>
      <c r="P499" s="371" t="s">
        <v>30</v>
      </c>
      <c r="Q499" s="371" t="s">
        <v>30</v>
      </c>
      <c r="R499" s="371"/>
      <c r="S499" s="371"/>
      <c r="T499" s="371"/>
      <c r="U499" s="371"/>
      <c r="V499" s="371"/>
      <c r="W499" s="371" t="s">
        <v>30</v>
      </c>
      <c r="X499" s="371"/>
      <c r="Y499" s="373">
        <f t="shared" si="28"/>
        <v>1078.4100000000001</v>
      </c>
      <c r="Z499" s="381">
        <v>1078.4100000000001</v>
      </c>
      <c r="AA499" s="371">
        <v>397.83</v>
      </c>
      <c r="AB499" s="525">
        <f t="shared" si="29"/>
        <v>0.3689042201018165</v>
      </c>
      <c r="AC499" s="512">
        <f t="shared" si="30"/>
        <v>358.04699999999997</v>
      </c>
      <c r="AD499" s="525">
        <f t="shared" si="31"/>
        <v>0.33201379809163484</v>
      </c>
      <c r="AE499" s="371"/>
      <c r="AF499" s="371"/>
      <c r="AG499" s="371"/>
      <c r="AH499" s="371"/>
      <c r="AI499" s="371"/>
      <c r="AJ499" s="371"/>
      <c r="AK499" s="371"/>
      <c r="AL499" s="371"/>
      <c r="AM499" s="371"/>
      <c r="AN499" s="502"/>
    </row>
    <row r="500" spans="1:40" x14ac:dyDescent="0.25">
      <c r="A500" s="372"/>
      <c r="B500" s="371" t="s">
        <v>816</v>
      </c>
      <c r="C500" s="371" t="s">
        <v>301</v>
      </c>
      <c r="D500" s="371">
        <v>0</v>
      </c>
      <c r="E500" s="371">
        <v>0</v>
      </c>
      <c r="F500" s="371" t="s">
        <v>301</v>
      </c>
      <c r="G500" s="263"/>
      <c r="H500" s="371" t="s">
        <v>301</v>
      </c>
      <c r="I500" s="371" t="s">
        <v>969</v>
      </c>
      <c r="J500" s="371" t="s">
        <v>30</v>
      </c>
      <c r="K500" s="371" t="s">
        <v>30</v>
      </c>
      <c r="L500" s="371" t="s">
        <v>30</v>
      </c>
      <c r="M500" s="371" t="s">
        <v>30</v>
      </c>
      <c r="N500" s="371" t="s">
        <v>30</v>
      </c>
      <c r="O500" s="371" t="s">
        <v>30</v>
      </c>
      <c r="P500" s="371" t="s">
        <v>30</v>
      </c>
      <c r="Q500" s="371" t="s">
        <v>30</v>
      </c>
      <c r="R500" s="371"/>
      <c r="S500" s="371"/>
      <c r="T500" s="371"/>
      <c r="U500" s="371"/>
      <c r="V500" s="371"/>
      <c r="W500" s="371" t="s">
        <v>30</v>
      </c>
      <c r="X500" s="371"/>
      <c r="Y500" s="373">
        <f t="shared" si="28"/>
        <v>869.69</v>
      </c>
      <c r="Z500" s="381">
        <v>869.69</v>
      </c>
      <c r="AA500" s="371">
        <v>320.83</v>
      </c>
      <c r="AB500" s="525">
        <f t="shared" si="29"/>
        <v>0.36890156262576318</v>
      </c>
      <c r="AC500" s="512">
        <f t="shared" si="30"/>
        <v>288.74700000000001</v>
      </c>
      <c r="AD500" s="525">
        <f t="shared" si="31"/>
        <v>0.33201140636318688</v>
      </c>
      <c r="AE500" s="371"/>
      <c r="AF500" s="371"/>
      <c r="AG500" s="371"/>
      <c r="AH500" s="371"/>
      <c r="AI500" s="371"/>
      <c r="AJ500" s="371"/>
      <c r="AK500" s="371"/>
      <c r="AL500" s="371"/>
      <c r="AM500" s="371"/>
      <c r="AN500" s="502"/>
    </row>
    <row r="501" spans="1:40" x14ac:dyDescent="0.25">
      <c r="A501" s="372"/>
      <c r="B501" s="371" t="s">
        <v>574</v>
      </c>
      <c r="C501" s="371" t="s">
        <v>301</v>
      </c>
      <c r="D501" s="371">
        <v>0</v>
      </c>
      <c r="E501" s="371">
        <v>0</v>
      </c>
      <c r="F501" s="371" t="s">
        <v>301</v>
      </c>
      <c r="G501" s="263"/>
      <c r="H501" s="371" t="s">
        <v>832</v>
      </c>
      <c r="I501" s="371" t="s">
        <v>973</v>
      </c>
      <c r="J501" s="371" t="s">
        <v>30</v>
      </c>
      <c r="K501" s="371" t="s">
        <v>30</v>
      </c>
      <c r="L501" s="371" t="s">
        <v>30</v>
      </c>
      <c r="M501" s="371" t="s">
        <v>30</v>
      </c>
      <c r="N501" s="371" t="s">
        <v>30</v>
      </c>
      <c r="O501" s="371" t="s">
        <v>30</v>
      </c>
      <c r="P501" s="371" t="s">
        <v>30</v>
      </c>
      <c r="Q501" s="371" t="s">
        <v>30</v>
      </c>
      <c r="R501" s="371"/>
      <c r="S501" s="371"/>
      <c r="T501" s="371"/>
      <c r="U501" s="371"/>
      <c r="V501" s="371"/>
      <c r="W501" s="371" t="s">
        <v>30</v>
      </c>
      <c r="X501" s="371"/>
      <c r="Y501" s="373">
        <f t="shared" si="28"/>
        <v>869.69</v>
      </c>
      <c r="Z501" s="381">
        <v>869.69</v>
      </c>
      <c r="AA501" s="371">
        <v>320.83</v>
      </c>
      <c r="AB501" s="525">
        <f t="shared" si="29"/>
        <v>0.36890156262576318</v>
      </c>
      <c r="AC501" s="512">
        <f t="shared" si="30"/>
        <v>288.74700000000001</v>
      </c>
      <c r="AD501" s="525">
        <f t="shared" si="31"/>
        <v>0.33201140636318688</v>
      </c>
      <c r="AE501" s="371"/>
      <c r="AF501" s="371"/>
      <c r="AG501" s="371"/>
      <c r="AH501" s="371"/>
      <c r="AI501" s="371"/>
      <c r="AJ501" s="371"/>
      <c r="AK501" s="371"/>
      <c r="AL501" s="371"/>
      <c r="AM501" s="371"/>
      <c r="AN501" s="502"/>
    </row>
    <row r="502" spans="1:40" x14ac:dyDescent="0.25">
      <c r="A502" s="372"/>
      <c r="B502" s="371" t="s">
        <v>574</v>
      </c>
      <c r="C502" s="371" t="s">
        <v>301</v>
      </c>
      <c r="D502" s="371">
        <v>0</v>
      </c>
      <c r="E502" s="371">
        <v>0</v>
      </c>
      <c r="F502" s="371" t="s">
        <v>301</v>
      </c>
      <c r="G502" s="263"/>
      <c r="H502" s="371" t="s">
        <v>831</v>
      </c>
      <c r="I502" s="371" t="s">
        <v>972</v>
      </c>
      <c r="J502" s="371" t="s">
        <v>30</v>
      </c>
      <c r="K502" s="371" t="s">
        <v>30</v>
      </c>
      <c r="L502" s="371" t="s">
        <v>30</v>
      </c>
      <c r="M502" s="371" t="s">
        <v>30</v>
      </c>
      <c r="N502" s="371" t="s">
        <v>30</v>
      </c>
      <c r="O502" s="371" t="s">
        <v>30</v>
      </c>
      <c r="P502" s="371" t="s">
        <v>30</v>
      </c>
      <c r="Q502" s="371" t="s">
        <v>30</v>
      </c>
      <c r="R502" s="371"/>
      <c r="S502" s="371"/>
      <c r="T502" s="371"/>
      <c r="U502" s="371"/>
      <c r="V502" s="371"/>
      <c r="W502" s="371" t="s">
        <v>30</v>
      </c>
      <c r="X502" s="371"/>
      <c r="Y502" s="373">
        <f t="shared" si="28"/>
        <v>869.69</v>
      </c>
      <c r="Z502" s="381">
        <v>869.69</v>
      </c>
      <c r="AA502" s="371">
        <v>320.83</v>
      </c>
      <c r="AB502" s="525">
        <f t="shared" si="29"/>
        <v>0.36890156262576318</v>
      </c>
      <c r="AC502" s="512">
        <f t="shared" si="30"/>
        <v>288.74700000000001</v>
      </c>
      <c r="AD502" s="525">
        <f t="shared" si="31"/>
        <v>0.33201140636318688</v>
      </c>
      <c r="AE502" s="371"/>
      <c r="AF502" s="371"/>
      <c r="AG502" s="371"/>
      <c r="AH502" s="371"/>
      <c r="AI502" s="371"/>
      <c r="AJ502" s="371"/>
      <c r="AK502" s="371"/>
      <c r="AL502" s="371"/>
      <c r="AM502" s="371"/>
      <c r="AN502" s="502"/>
    </row>
    <row r="503" spans="1:40" x14ac:dyDescent="0.25">
      <c r="A503" s="372"/>
      <c r="B503" s="371" t="s">
        <v>574</v>
      </c>
      <c r="C503" s="371" t="s">
        <v>301</v>
      </c>
      <c r="D503" s="371">
        <v>0</v>
      </c>
      <c r="E503" s="371">
        <v>0</v>
      </c>
      <c r="F503" s="371" t="s">
        <v>301</v>
      </c>
      <c r="G503" s="263"/>
      <c r="H503" s="371" t="s">
        <v>1179</v>
      </c>
      <c r="I503" s="371" t="s">
        <v>1180</v>
      </c>
      <c r="J503" s="371" t="s">
        <v>30</v>
      </c>
      <c r="K503" s="371" t="s">
        <v>30</v>
      </c>
      <c r="L503" s="371" t="s">
        <v>30</v>
      </c>
      <c r="M503" s="371" t="s">
        <v>30</v>
      </c>
      <c r="N503" s="371" t="s">
        <v>30</v>
      </c>
      <c r="O503" s="371" t="s">
        <v>30</v>
      </c>
      <c r="P503" s="371" t="s">
        <v>30</v>
      </c>
      <c r="Q503" s="371" t="s">
        <v>30</v>
      </c>
      <c r="R503" s="371"/>
      <c r="S503" s="371"/>
      <c r="T503" s="371"/>
      <c r="U503" s="371"/>
      <c r="V503" s="371"/>
      <c r="W503" s="371" t="s">
        <v>30</v>
      </c>
      <c r="X503" s="371"/>
      <c r="Y503" s="373">
        <f t="shared" si="28"/>
        <v>869.69</v>
      </c>
      <c r="Z503" s="381">
        <v>869.69</v>
      </c>
      <c r="AA503" s="371">
        <v>320.83</v>
      </c>
      <c r="AB503" s="525">
        <f t="shared" si="29"/>
        <v>0.36890156262576318</v>
      </c>
      <c r="AC503" s="512">
        <f t="shared" si="30"/>
        <v>288.74700000000001</v>
      </c>
      <c r="AD503" s="525">
        <f t="shared" si="31"/>
        <v>0.33201140636318688</v>
      </c>
      <c r="AE503" s="371"/>
      <c r="AF503" s="371"/>
      <c r="AG503" s="371"/>
      <c r="AH503" s="371"/>
      <c r="AI503" s="371"/>
      <c r="AJ503" s="371"/>
      <c r="AK503" s="371"/>
      <c r="AL503" s="371"/>
      <c r="AM503" s="371"/>
      <c r="AN503" s="502"/>
    </row>
    <row r="504" spans="1:40" x14ac:dyDescent="0.25">
      <c r="A504" s="372"/>
      <c r="B504" s="371" t="s">
        <v>574</v>
      </c>
      <c r="C504" s="371" t="s">
        <v>301</v>
      </c>
      <c r="D504" s="371">
        <v>0</v>
      </c>
      <c r="E504" s="371">
        <v>0</v>
      </c>
      <c r="F504" s="371" t="s">
        <v>301</v>
      </c>
      <c r="G504" s="263"/>
      <c r="H504" s="371" t="s">
        <v>830</v>
      </c>
      <c r="I504" s="371" t="s">
        <v>971</v>
      </c>
      <c r="J504" s="371" t="s">
        <v>30</v>
      </c>
      <c r="K504" s="371" t="s">
        <v>30</v>
      </c>
      <c r="L504" s="371" t="s">
        <v>30</v>
      </c>
      <c r="M504" s="371" t="s">
        <v>30</v>
      </c>
      <c r="N504" s="371" t="s">
        <v>30</v>
      </c>
      <c r="O504" s="371" t="s">
        <v>30</v>
      </c>
      <c r="P504" s="371" t="s">
        <v>30</v>
      </c>
      <c r="Q504" s="371" t="s">
        <v>30</v>
      </c>
      <c r="R504" s="371"/>
      <c r="S504" s="371"/>
      <c r="T504" s="371"/>
      <c r="U504" s="371"/>
      <c r="V504" s="371"/>
      <c r="W504" s="371" t="s">
        <v>30</v>
      </c>
      <c r="X504" s="371"/>
      <c r="Y504" s="373">
        <f t="shared" si="28"/>
        <v>869.69</v>
      </c>
      <c r="Z504" s="381">
        <v>869.69</v>
      </c>
      <c r="AA504" s="371">
        <v>320.83</v>
      </c>
      <c r="AB504" s="525">
        <f t="shared" si="29"/>
        <v>0.36890156262576318</v>
      </c>
      <c r="AC504" s="512">
        <f t="shared" si="30"/>
        <v>288.74700000000001</v>
      </c>
      <c r="AD504" s="525">
        <f t="shared" si="31"/>
        <v>0.33201140636318688</v>
      </c>
      <c r="AE504" s="371"/>
      <c r="AF504" s="371"/>
      <c r="AG504" s="371"/>
      <c r="AH504" s="371"/>
      <c r="AI504" s="371"/>
      <c r="AJ504" s="371"/>
      <c r="AK504" s="371"/>
      <c r="AL504" s="371"/>
      <c r="AM504" s="371"/>
      <c r="AN504" s="502"/>
    </row>
    <row r="505" spans="1:40" x14ac:dyDescent="0.25">
      <c r="A505" s="372"/>
      <c r="B505" s="371" t="s">
        <v>574</v>
      </c>
      <c r="C505" s="371" t="s">
        <v>301</v>
      </c>
      <c r="D505" s="371">
        <v>0</v>
      </c>
      <c r="E505" s="371">
        <v>0</v>
      </c>
      <c r="F505" s="371" t="s">
        <v>301</v>
      </c>
      <c r="G505" s="263"/>
      <c r="H505" s="371" t="s">
        <v>829</v>
      </c>
      <c r="I505" s="371" t="s">
        <v>970</v>
      </c>
      <c r="J505" s="371" t="s">
        <v>30</v>
      </c>
      <c r="K505" s="371" t="s">
        <v>30</v>
      </c>
      <c r="L505" s="371" t="s">
        <v>30</v>
      </c>
      <c r="M505" s="371" t="s">
        <v>30</v>
      </c>
      <c r="N505" s="371" t="s">
        <v>30</v>
      </c>
      <c r="O505" s="371" t="s">
        <v>30</v>
      </c>
      <c r="P505" s="371" t="s">
        <v>30</v>
      </c>
      <c r="Q505" s="371" t="s">
        <v>30</v>
      </c>
      <c r="R505" s="371"/>
      <c r="S505" s="371"/>
      <c r="T505" s="371"/>
      <c r="U505" s="371"/>
      <c r="V505" s="371"/>
      <c r="W505" s="371" t="s">
        <v>30</v>
      </c>
      <c r="X505" s="371"/>
      <c r="Y505" s="373">
        <f t="shared" si="28"/>
        <v>869.69</v>
      </c>
      <c r="Z505" s="381">
        <v>869.69</v>
      </c>
      <c r="AA505" s="371">
        <v>320.83</v>
      </c>
      <c r="AB505" s="525">
        <f t="shared" si="29"/>
        <v>0.36890156262576318</v>
      </c>
      <c r="AC505" s="512">
        <f t="shared" si="30"/>
        <v>288.74700000000001</v>
      </c>
      <c r="AD505" s="525">
        <f t="shared" si="31"/>
        <v>0.33201140636318688</v>
      </c>
      <c r="AE505" s="371"/>
      <c r="AF505" s="371"/>
      <c r="AG505" s="371"/>
      <c r="AH505" s="371"/>
      <c r="AI505" s="371"/>
      <c r="AJ505" s="371"/>
      <c r="AK505" s="371"/>
      <c r="AL505" s="371"/>
      <c r="AM505" s="371"/>
      <c r="AN505" s="502"/>
    </row>
    <row r="506" spans="1:40" x14ac:dyDescent="0.25">
      <c r="A506" s="372"/>
      <c r="B506" s="371" t="s">
        <v>574</v>
      </c>
      <c r="C506" s="371" t="s">
        <v>301</v>
      </c>
      <c r="D506" s="371">
        <v>0</v>
      </c>
      <c r="E506" s="371">
        <v>0</v>
      </c>
      <c r="F506" s="371" t="s">
        <v>301</v>
      </c>
      <c r="G506" s="263"/>
      <c r="H506" s="371" t="s">
        <v>1177</v>
      </c>
      <c r="I506" s="371" t="s">
        <v>1178</v>
      </c>
      <c r="J506" s="371" t="s">
        <v>30</v>
      </c>
      <c r="K506" s="371" t="s">
        <v>30</v>
      </c>
      <c r="L506" s="371" t="s">
        <v>30</v>
      </c>
      <c r="M506" s="371" t="s">
        <v>30</v>
      </c>
      <c r="N506" s="371" t="s">
        <v>30</v>
      </c>
      <c r="O506" s="371" t="s">
        <v>30</v>
      </c>
      <c r="P506" s="371" t="s">
        <v>30</v>
      </c>
      <c r="Q506" s="371" t="s">
        <v>30</v>
      </c>
      <c r="R506" s="371"/>
      <c r="S506" s="371"/>
      <c r="T506" s="371"/>
      <c r="U506" s="371"/>
      <c r="V506" s="371"/>
      <c r="W506" s="371" t="s">
        <v>30</v>
      </c>
      <c r="X506" s="371"/>
      <c r="Y506" s="373">
        <f t="shared" si="28"/>
        <v>869.69</v>
      </c>
      <c r="Z506" s="381">
        <v>869.69</v>
      </c>
      <c r="AA506" s="371">
        <v>320.83</v>
      </c>
      <c r="AB506" s="525">
        <f t="shared" si="29"/>
        <v>0.36890156262576318</v>
      </c>
      <c r="AC506" s="512">
        <f t="shared" si="30"/>
        <v>288.74700000000001</v>
      </c>
      <c r="AD506" s="525">
        <f t="shared" si="31"/>
        <v>0.33201140636318688</v>
      </c>
      <c r="AE506" s="371"/>
      <c r="AF506" s="371"/>
      <c r="AG506" s="371"/>
      <c r="AH506" s="371"/>
      <c r="AI506" s="371"/>
      <c r="AJ506" s="371"/>
      <c r="AK506" s="371"/>
      <c r="AL506" s="371"/>
      <c r="AM506" s="371"/>
      <c r="AN506" s="502"/>
    </row>
    <row r="507" spans="1:40" x14ac:dyDescent="0.25">
      <c r="A507" s="372"/>
      <c r="B507" s="371" t="s">
        <v>816</v>
      </c>
      <c r="C507" s="371" t="s">
        <v>1119</v>
      </c>
      <c r="D507" s="371">
        <v>0</v>
      </c>
      <c r="E507" s="371">
        <v>0</v>
      </c>
      <c r="F507" s="371" t="s">
        <v>1119</v>
      </c>
      <c r="G507" s="263"/>
      <c r="H507" s="371" t="s">
        <v>1119</v>
      </c>
      <c r="I507" s="371" t="s">
        <v>1120</v>
      </c>
      <c r="J507" s="371" t="s">
        <v>30</v>
      </c>
      <c r="K507" s="371" t="s">
        <v>30</v>
      </c>
      <c r="L507" s="371" t="s">
        <v>30</v>
      </c>
      <c r="M507" s="371" t="s">
        <v>30</v>
      </c>
      <c r="N507" s="371" t="s">
        <v>30</v>
      </c>
      <c r="O507" s="371" t="s">
        <v>30</v>
      </c>
      <c r="P507" s="371" t="s">
        <v>30</v>
      </c>
      <c r="Q507" s="371" t="s">
        <v>30</v>
      </c>
      <c r="R507" s="371"/>
      <c r="S507" s="371"/>
      <c r="T507" s="371"/>
      <c r="U507" s="371"/>
      <c r="V507" s="371"/>
      <c r="W507" s="371" t="s">
        <v>30</v>
      </c>
      <c r="X507" s="371"/>
      <c r="Y507" s="373">
        <f t="shared" si="28"/>
        <v>281.77999999999997</v>
      </c>
      <c r="Z507" s="381">
        <v>281.77999999999997</v>
      </c>
      <c r="AA507" s="371">
        <v>154.49</v>
      </c>
      <c r="AB507" s="525">
        <f t="shared" si="29"/>
        <v>0.54826460359145446</v>
      </c>
      <c r="AC507" s="512">
        <f t="shared" si="30"/>
        <v>139.04100000000003</v>
      </c>
      <c r="AD507" s="525">
        <f t="shared" si="31"/>
        <v>0.49343814323230906</v>
      </c>
      <c r="AE507" s="371"/>
      <c r="AF507" s="371"/>
      <c r="AG507" s="371"/>
      <c r="AH507" s="371"/>
      <c r="AI507" s="371"/>
      <c r="AJ507" s="371"/>
      <c r="AK507" s="371"/>
      <c r="AL507" s="371"/>
      <c r="AM507" s="371"/>
      <c r="AN507" s="502"/>
    </row>
    <row r="508" spans="1:40" x14ac:dyDescent="0.25">
      <c r="A508" s="372"/>
      <c r="B508" s="371" t="s">
        <v>574</v>
      </c>
      <c r="C508" s="371" t="s">
        <v>1119</v>
      </c>
      <c r="D508" s="371">
        <v>0</v>
      </c>
      <c r="E508" s="371">
        <v>0</v>
      </c>
      <c r="F508" s="371" t="s">
        <v>1119</v>
      </c>
      <c r="G508" s="263"/>
      <c r="H508" s="371" t="s">
        <v>1125</v>
      </c>
      <c r="I508" s="371" t="s">
        <v>1126</v>
      </c>
      <c r="J508" s="371" t="s">
        <v>30</v>
      </c>
      <c r="K508" s="371" t="s">
        <v>30</v>
      </c>
      <c r="L508" s="371" t="s">
        <v>30</v>
      </c>
      <c r="M508" s="371" t="s">
        <v>30</v>
      </c>
      <c r="N508" s="371" t="s">
        <v>30</v>
      </c>
      <c r="O508" s="371" t="s">
        <v>30</v>
      </c>
      <c r="P508" s="371" t="s">
        <v>30</v>
      </c>
      <c r="Q508" s="371" t="s">
        <v>30</v>
      </c>
      <c r="R508" s="371"/>
      <c r="S508" s="371"/>
      <c r="T508" s="371"/>
      <c r="U508" s="371"/>
      <c r="V508" s="371"/>
      <c r="W508" s="371" t="s">
        <v>30</v>
      </c>
      <c r="X508" s="371"/>
      <c r="Y508" s="373">
        <f t="shared" si="28"/>
        <v>281.77999999999997</v>
      </c>
      <c r="Z508" s="381">
        <v>281.77999999999997</v>
      </c>
      <c r="AA508" s="371">
        <v>154.49</v>
      </c>
      <c r="AB508" s="525">
        <f t="shared" si="29"/>
        <v>0.54826460359145446</v>
      </c>
      <c r="AC508" s="512">
        <f t="shared" si="30"/>
        <v>139.04100000000003</v>
      </c>
      <c r="AD508" s="525">
        <f t="shared" si="31"/>
        <v>0.49343814323230906</v>
      </c>
      <c r="AE508" s="371"/>
      <c r="AF508" s="371"/>
      <c r="AG508" s="371"/>
      <c r="AH508" s="371"/>
      <c r="AI508" s="371"/>
      <c r="AJ508" s="371"/>
      <c r="AK508" s="371"/>
      <c r="AL508" s="371"/>
      <c r="AM508" s="371"/>
      <c r="AN508" s="502"/>
    </row>
    <row r="509" spans="1:40" x14ac:dyDescent="0.25">
      <c r="A509" s="372"/>
      <c r="B509" s="371" t="s">
        <v>574</v>
      </c>
      <c r="C509" s="371" t="s">
        <v>1119</v>
      </c>
      <c r="D509" s="371">
        <v>0</v>
      </c>
      <c r="E509" s="371">
        <v>0</v>
      </c>
      <c r="F509" s="371" t="s">
        <v>1119</v>
      </c>
      <c r="G509" s="263"/>
      <c r="H509" s="371" t="s">
        <v>1123</v>
      </c>
      <c r="I509" s="371" t="s">
        <v>1124</v>
      </c>
      <c r="J509" s="371" t="s">
        <v>30</v>
      </c>
      <c r="K509" s="371" t="s">
        <v>30</v>
      </c>
      <c r="L509" s="371" t="s">
        <v>30</v>
      </c>
      <c r="M509" s="371" t="s">
        <v>30</v>
      </c>
      <c r="N509" s="371" t="s">
        <v>30</v>
      </c>
      <c r="O509" s="371" t="s">
        <v>30</v>
      </c>
      <c r="P509" s="371" t="s">
        <v>30</v>
      </c>
      <c r="Q509" s="371" t="s">
        <v>30</v>
      </c>
      <c r="R509" s="371"/>
      <c r="S509" s="371"/>
      <c r="T509" s="371"/>
      <c r="U509" s="371"/>
      <c r="V509" s="371"/>
      <c r="W509" s="371" t="s">
        <v>30</v>
      </c>
      <c r="X509" s="371"/>
      <c r="Y509" s="373">
        <f t="shared" si="28"/>
        <v>281.77999999999997</v>
      </c>
      <c r="Z509" s="381">
        <v>281.77999999999997</v>
      </c>
      <c r="AA509" s="371">
        <v>154.49</v>
      </c>
      <c r="AB509" s="525">
        <f t="shared" si="29"/>
        <v>0.54826460359145446</v>
      </c>
      <c r="AC509" s="512">
        <f t="shared" si="30"/>
        <v>139.04100000000003</v>
      </c>
      <c r="AD509" s="525">
        <f t="shared" si="31"/>
        <v>0.49343814323230906</v>
      </c>
      <c r="AE509" s="371"/>
      <c r="AF509" s="371"/>
      <c r="AG509" s="371"/>
      <c r="AH509" s="371"/>
      <c r="AI509" s="371"/>
      <c r="AJ509" s="371"/>
      <c r="AK509" s="371"/>
      <c r="AL509" s="371"/>
      <c r="AM509" s="371"/>
      <c r="AN509" s="502"/>
    </row>
    <row r="510" spans="1:40" x14ac:dyDescent="0.25">
      <c r="A510" s="372"/>
      <c r="B510" s="371" t="s">
        <v>574</v>
      </c>
      <c r="C510" s="371" t="s">
        <v>1119</v>
      </c>
      <c r="D510" s="371">
        <v>0</v>
      </c>
      <c r="E510" s="371">
        <v>0</v>
      </c>
      <c r="F510" s="371" t="s">
        <v>1119</v>
      </c>
      <c r="G510" s="263"/>
      <c r="H510" s="371" t="s">
        <v>1121</v>
      </c>
      <c r="I510" s="371" t="s">
        <v>1122</v>
      </c>
      <c r="J510" s="371" t="s">
        <v>30</v>
      </c>
      <c r="K510" s="371" t="s">
        <v>30</v>
      </c>
      <c r="L510" s="371" t="s">
        <v>30</v>
      </c>
      <c r="M510" s="371" t="s">
        <v>30</v>
      </c>
      <c r="N510" s="371" t="s">
        <v>30</v>
      </c>
      <c r="O510" s="371" t="s">
        <v>30</v>
      </c>
      <c r="P510" s="371" t="s">
        <v>30</v>
      </c>
      <c r="Q510" s="371" t="s">
        <v>30</v>
      </c>
      <c r="R510" s="371"/>
      <c r="S510" s="371"/>
      <c r="T510" s="371"/>
      <c r="U510" s="371"/>
      <c r="V510" s="371"/>
      <c r="W510" s="371" t="s">
        <v>30</v>
      </c>
      <c r="X510" s="371"/>
      <c r="Y510" s="373">
        <f t="shared" si="28"/>
        <v>281.77999999999997</v>
      </c>
      <c r="Z510" s="381">
        <v>281.77999999999997</v>
      </c>
      <c r="AA510" s="371">
        <v>154.49</v>
      </c>
      <c r="AB510" s="525">
        <f t="shared" si="29"/>
        <v>0.54826460359145446</v>
      </c>
      <c r="AC510" s="512">
        <f t="shared" si="30"/>
        <v>139.04100000000003</v>
      </c>
      <c r="AD510" s="525">
        <f t="shared" si="31"/>
        <v>0.49343814323230906</v>
      </c>
      <c r="AE510" s="371"/>
      <c r="AF510" s="371"/>
      <c r="AG510" s="371"/>
      <c r="AH510" s="371"/>
      <c r="AI510" s="371"/>
      <c r="AJ510" s="371"/>
      <c r="AK510" s="371"/>
      <c r="AL510" s="371"/>
      <c r="AM510" s="371"/>
      <c r="AN510" s="502"/>
    </row>
    <row r="511" spans="1:40" x14ac:dyDescent="0.25">
      <c r="A511" s="372"/>
      <c r="B511" s="371" t="s">
        <v>816</v>
      </c>
      <c r="C511" s="371" t="s">
        <v>1129</v>
      </c>
      <c r="D511" s="371">
        <v>0</v>
      </c>
      <c r="E511" s="371">
        <v>0</v>
      </c>
      <c r="F511" s="371" t="s">
        <v>1129</v>
      </c>
      <c r="G511" s="263"/>
      <c r="H511" s="371" t="s">
        <v>1129</v>
      </c>
      <c r="I511" s="371" t="s">
        <v>1130</v>
      </c>
      <c r="J511" s="371" t="s">
        <v>30</v>
      </c>
      <c r="K511" s="371" t="s">
        <v>30</v>
      </c>
      <c r="L511" s="371" t="s">
        <v>30</v>
      </c>
      <c r="M511" s="371" t="s">
        <v>30</v>
      </c>
      <c r="N511" s="371" t="s">
        <v>30</v>
      </c>
      <c r="O511" s="371" t="s">
        <v>30</v>
      </c>
      <c r="P511" s="371" t="s">
        <v>30</v>
      </c>
      <c r="Q511" s="371" t="s">
        <v>30</v>
      </c>
      <c r="R511" s="371"/>
      <c r="S511" s="371"/>
      <c r="T511" s="371"/>
      <c r="U511" s="371"/>
      <c r="V511" s="371"/>
      <c r="W511" s="371" t="s">
        <v>30</v>
      </c>
      <c r="X511" s="371"/>
      <c r="Y511" s="373">
        <f t="shared" si="28"/>
        <v>413.28</v>
      </c>
      <c r="Z511" s="381">
        <v>413.28</v>
      </c>
      <c r="AA511" s="371">
        <v>226.58</v>
      </c>
      <c r="AB511" s="525">
        <f t="shared" si="29"/>
        <v>0.5482481610530392</v>
      </c>
      <c r="AC511" s="512">
        <f t="shared" si="30"/>
        <v>203.92200000000003</v>
      </c>
      <c r="AD511" s="525">
        <f t="shared" si="31"/>
        <v>0.49342334494773527</v>
      </c>
      <c r="AE511" s="371"/>
      <c r="AF511" s="371"/>
      <c r="AG511" s="371"/>
      <c r="AH511" s="371"/>
      <c r="AI511" s="371"/>
      <c r="AJ511" s="371"/>
      <c r="AK511" s="371"/>
      <c r="AL511" s="371"/>
      <c r="AM511" s="371"/>
      <c r="AN511" s="502"/>
    </row>
    <row r="512" spans="1:40" x14ac:dyDescent="0.25">
      <c r="A512" s="372"/>
      <c r="B512" s="371" t="s">
        <v>574</v>
      </c>
      <c r="C512" s="371" t="s">
        <v>1129</v>
      </c>
      <c r="D512" s="371">
        <v>0</v>
      </c>
      <c r="E512" s="371">
        <v>0</v>
      </c>
      <c r="F512" s="371" t="s">
        <v>1129</v>
      </c>
      <c r="G512" s="263"/>
      <c r="H512" s="371" t="s">
        <v>1135</v>
      </c>
      <c r="I512" s="371" t="s">
        <v>1136</v>
      </c>
      <c r="J512" s="371" t="s">
        <v>30</v>
      </c>
      <c r="K512" s="371" t="s">
        <v>30</v>
      </c>
      <c r="L512" s="371" t="s">
        <v>30</v>
      </c>
      <c r="M512" s="371" t="s">
        <v>30</v>
      </c>
      <c r="N512" s="371" t="s">
        <v>30</v>
      </c>
      <c r="O512" s="371" t="s">
        <v>30</v>
      </c>
      <c r="P512" s="371" t="s">
        <v>30</v>
      </c>
      <c r="Q512" s="371" t="s">
        <v>30</v>
      </c>
      <c r="R512" s="371"/>
      <c r="S512" s="371"/>
      <c r="T512" s="371"/>
      <c r="U512" s="371"/>
      <c r="V512" s="371"/>
      <c r="W512" s="371" t="s">
        <v>30</v>
      </c>
      <c r="X512" s="371"/>
      <c r="Y512" s="373">
        <f t="shared" si="28"/>
        <v>413.28</v>
      </c>
      <c r="Z512" s="381">
        <v>413.28</v>
      </c>
      <c r="AA512" s="371">
        <v>226.58</v>
      </c>
      <c r="AB512" s="525">
        <f t="shared" si="29"/>
        <v>0.5482481610530392</v>
      </c>
      <c r="AC512" s="512">
        <f t="shared" si="30"/>
        <v>203.92200000000003</v>
      </c>
      <c r="AD512" s="525">
        <f t="shared" si="31"/>
        <v>0.49342334494773527</v>
      </c>
      <c r="AE512" s="371"/>
      <c r="AF512" s="371"/>
      <c r="AG512" s="371"/>
      <c r="AH512" s="371"/>
      <c r="AI512" s="371"/>
      <c r="AJ512" s="371"/>
      <c r="AK512" s="371"/>
      <c r="AL512" s="371"/>
      <c r="AM512" s="371"/>
      <c r="AN512" s="502"/>
    </row>
    <row r="513" spans="1:40" x14ac:dyDescent="0.25">
      <c r="A513" s="372"/>
      <c r="B513" s="371" t="s">
        <v>574</v>
      </c>
      <c r="C513" s="371" t="s">
        <v>1129</v>
      </c>
      <c r="D513" s="371">
        <v>0</v>
      </c>
      <c r="E513" s="371">
        <v>0</v>
      </c>
      <c r="F513" s="371" t="s">
        <v>1129</v>
      </c>
      <c r="G513" s="263"/>
      <c r="H513" s="371" t="s">
        <v>1133</v>
      </c>
      <c r="I513" s="371" t="s">
        <v>1134</v>
      </c>
      <c r="J513" s="371" t="s">
        <v>30</v>
      </c>
      <c r="K513" s="371" t="s">
        <v>30</v>
      </c>
      <c r="L513" s="371" t="s">
        <v>30</v>
      </c>
      <c r="M513" s="371" t="s">
        <v>30</v>
      </c>
      <c r="N513" s="371" t="s">
        <v>30</v>
      </c>
      <c r="O513" s="371" t="s">
        <v>30</v>
      </c>
      <c r="P513" s="371" t="s">
        <v>30</v>
      </c>
      <c r="Q513" s="371" t="s">
        <v>30</v>
      </c>
      <c r="R513" s="371"/>
      <c r="S513" s="371"/>
      <c r="T513" s="371"/>
      <c r="U513" s="371"/>
      <c r="V513" s="371"/>
      <c r="W513" s="371" t="s">
        <v>30</v>
      </c>
      <c r="X513" s="371"/>
      <c r="Y513" s="373">
        <f t="shared" si="28"/>
        <v>413.28</v>
      </c>
      <c r="Z513" s="381">
        <v>413.28</v>
      </c>
      <c r="AA513" s="371">
        <v>226.58</v>
      </c>
      <c r="AB513" s="525">
        <f t="shared" si="29"/>
        <v>0.5482481610530392</v>
      </c>
      <c r="AC513" s="512">
        <f t="shared" si="30"/>
        <v>203.92200000000003</v>
      </c>
      <c r="AD513" s="525">
        <f t="shared" si="31"/>
        <v>0.49342334494773527</v>
      </c>
      <c r="AE513" s="371"/>
      <c r="AF513" s="371"/>
      <c r="AG513" s="371"/>
      <c r="AH513" s="371"/>
      <c r="AI513" s="371"/>
      <c r="AJ513" s="371"/>
      <c r="AK513" s="371"/>
      <c r="AL513" s="371"/>
      <c r="AM513" s="371"/>
      <c r="AN513" s="502"/>
    </row>
    <row r="514" spans="1:40" x14ac:dyDescent="0.25">
      <c r="A514" s="372"/>
      <c r="B514" s="371" t="s">
        <v>574</v>
      </c>
      <c r="C514" s="371" t="s">
        <v>1129</v>
      </c>
      <c r="D514" s="371">
        <v>0</v>
      </c>
      <c r="E514" s="371">
        <v>0</v>
      </c>
      <c r="F514" s="371" t="s">
        <v>1129</v>
      </c>
      <c r="G514" s="263"/>
      <c r="H514" s="371" t="s">
        <v>1131</v>
      </c>
      <c r="I514" s="371" t="s">
        <v>1132</v>
      </c>
      <c r="J514" s="371" t="s">
        <v>30</v>
      </c>
      <c r="K514" s="371" t="s">
        <v>30</v>
      </c>
      <c r="L514" s="371" t="s">
        <v>30</v>
      </c>
      <c r="M514" s="371" t="s">
        <v>30</v>
      </c>
      <c r="N514" s="371" t="s">
        <v>30</v>
      </c>
      <c r="O514" s="371" t="s">
        <v>30</v>
      </c>
      <c r="P514" s="371" t="s">
        <v>30</v>
      </c>
      <c r="Q514" s="371" t="s">
        <v>30</v>
      </c>
      <c r="R514" s="371"/>
      <c r="S514" s="371"/>
      <c r="T514" s="371"/>
      <c r="U514" s="371"/>
      <c r="V514" s="371"/>
      <c r="W514" s="371" t="s">
        <v>30</v>
      </c>
      <c r="X514" s="371"/>
      <c r="Y514" s="373">
        <f t="shared" si="28"/>
        <v>413.28</v>
      </c>
      <c r="Z514" s="381">
        <v>413.28</v>
      </c>
      <c r="AA514" s="371">
        <v>226.58</v>
      </c>
      <c r="AB514" s="525">
        <f t="shared" si="29"/>
        <v>0.5482481610530392</v>
      </c>
      <c r="AC514" s="512">
        <f t="shared" si="30"/>
        <v>203.92200000000003</v>
      </c>
      <c r="AD514" s="525">
        <f t="shared" si="31"/>
        <v>0.49342334494773527</v>
      </c>
      <c r="AE514" s="371"/>
      <c r="AF514" s="371"/>
      <c r="AG514" s="371"/>
      <c r="AH514" s="371"/>
      <c r="AI514" s="371"/>
      <c r="AJ514" s="371"/>
      <c r="AK514" s="371"/>
      <c r="AL514" s="371"/>
      <c r="AM514" s="371"/>
      <c r="AN514" s="502"/>
    </row>
    <row r="515" spans="1:40" x14ac:dyDescent="0.25">
      <c r="A515" s="372"/>
      <c r="B515" s="371" t="s">
        <v>816</v>
      </c>
      <c r="C515" s="371" t="s">
        <v>1139</v>
      </c>
      <c r="D515" s="371">
        <v>0</v>
      </c>
      <c r="E515" s="371">
        <v>0</v>
      </c>
      <c r="F515" s="371" t="s">
        <v>1139</v>
      </c>
      <c r="G515" s="263"/>
      <c r="H515" s="371" t="s">
        <v>1139</v>
      </c>
      <c r="I515" s="371" t="s">
        <v>1140</v>
      </c>
      <c r="J515" s="371" t="s">
        <v>30</v>
      </c>
      <c r="K515" s="371" t="s">
        <v>30</v>
      </c>
      <c r="L515" s="371" t="s">
        <v>30</v>
      </c>
      <c r="M515" s="371" t="s">
        <v>30</v>
      </c>
      <c r="N515" s="371" t="s">
        <v>30</v>
      </c>
      <c r="O515" s="371" t="s">
        <v>30</v>
      </c>
      <c r="P515" s="371" t="s">
        <v>30</v>
      </c>
      <c r="Q515" s="371" t="s">
        <v>30</v>
      </c>
      <c r="R515" s="371"/>
      <c r="S515" s="371"/>
      <c r="T515" s="371"/>
      <c r="U515" s="371"/>
      <c r="V515" s="371"/>
      <c r="W515" s="371" t="s">
        <v>30</v>
      </c>
      <c r="X515" s="371"/>
      <c r="Y515" s="373">
        <f t="shared" si="28"/>
        <v>701.32</v>
      </c>
      <c r="Z515" s="381">
        <v>701.32</v>
      </c>
      <c r="AA515" s="371">
        <v>384.48</v>
      </c>
      <c r="AB515" s="525">
        <f t="shared" si="29"/>
        <v>0.54822335025380708</v>
      </c>
      <c r="AC515" s="512">
        <f t="shared" si="30"/>
        <v>346.03200000000004</v>
      </c>
      <c r="AD515" s="525">
        <f t="shared" si="31"/>
        <v>0.49340101522842644</v>
      </c>
      <c r="AE515" s="371"/>
      <c r="AF515" s="371"/>
      <c r="AG515" s="371"/>
      <c r="AH515" s="371"/>
      <c r="AI515" s="371"/>
      <c r="AJ515" s="371"/>
      <c r="AK515" s="371"/>
      <c r="AL515" s="371"/>
      <c r="AM515" s="371"/>
      <c r="AN515" s="502"/>
    </row>
    <row r="516" spans="1:40" x14ac:dyDescent="0.25">
      <c r="A516" s="372"/>
      <c r="B516" s="371" t="s">
        <v>574</v>
      </c>
      <c r="C516" s="371" t="s">
        <v>1139</v>
      </c>
      <c r="D516" s="371">
        <v>0</v>
      </c>
      <c r="E516" s="371">
        <v>0</v>
      </c>
      <c r="F516" s="371" t="s">
        <v>1139</v>
      </c>
      <c r="G516" s="263"/>
      <c r="H516" s="371" t="s">
        <v>1145</v>
      </c>
      <c r="I516" s="371" t="s">
        <v>1146</v>
      </c>
      <c r="J516" s="371" t="s">
        <v>30</v>
      </c>
      <c r="K516" s="371" t="s">
        <v>30</v>
      </c>
      <c r="L516" s="371" t="s">
        <v>30</v>
      </c>
      <c r="M516" s="371" t="s">
        <v>30</v>
      </c>
      <c r="N516" s="371" t="s">
        <v>30</v>
      </c>
      <c r="O516" s="371" t="s">
        <v>30</v>
      </c>
      <c r="P516" s="371" t="s">
        <v>30</v>
      </c>
      <c r="Q516" s="371" t="s">
        <v>30</v>
      </c>
      <c r="R516" s="371"/>
      <c r="S516" s="371"/>
      <c r="T516" s="371"/>
      <c r="U516" s="371"/>
      <c r="V516" s="371"/>
      <c r="W516" s="371" t="s">
        <v>30</v>
      </c>
      <c r="X516" s="371"/>
      <c r="Y516" s="373">
        <f t="shared" si="28"/>
        <v>701.32</v>
      </c>
      <c r="Z516" s="381">
        <v>701.32</v>
      </c>
      <c r="AA516" s="371">
        <v>384.48</v>
      </c>
      <c r="AB516" s="525">
        <f t="shared" si="29"/>
        <v>0.54822335025380708</v>
      </c>
      <c r="AC516" s="512">
        <f t="shared" si="30"/>
        <v>346.03200000000004</v>
      </c>
      <c r="AD516" s="525">
        <f t="shared" si="31"/>
        <v>0.49340101522842644</v>
      </c>
      <c r="AE516" s="371"/>
      <c r="AF516" s="371"/>
      <c r="AG516" s="371"/>
      <c r="AH516" s="371"/>
      <c r="AI516" s="371"/>
      <c r="AJ516" s="371"/>
      <c r="AK516" s="371"/>
      <c r="AL516" s="371"/>
      <c r="AM516" s="371"/>
      <c r="AN516" s="502"/>
    </row>
    <row r="517" spans="1:40" x14ac:dyDescent="0.25">
      <c r="A517" s="372"/>
      <c r="B517" s="371" t="s">
        <v>574</v>
      </c>
      <c r="C517" s="371" t="s">
        <v>1139</v>
      </c>
      <c r="D517" s="371">
        <v>0</v>
      </c>
      <c r="E517" s="371">
        <v>0</v>
      </c>
      <c r="F517" s="371" t="s">
        <v>1139</v>
      </c>
      <c r="G517" s="263"/>
      <c r="H517" s="371" t="s">
        <v>1143</v>
      </c>
      <c r="I517" s="371" t="s">
        <v>1144</v>
      </c>
      <c r="J517" s="371" t="s">
        <v>30</v>
      </c>
      <c r="K517" s="371" t="s">
        <v>30</v>
      </c>
      <c r="L517" s="371" t="s">
        <v>30</v>
      </c>
      <c r="M517" s="371" t="s">
        <v>30</v>
      </c>
      <c r="N517" s="371" t="s">
        <v>30</v>
      </c>
      <c r="O517" s="371" t="s">
        <v>30</v>
      </c>
      <c r="P517" s="371" t="s">
        <v>30</v>
      </c>
      <c r="Q517" s="371" t="s">
        <v>30</v>
      </c>
      <c r="R517" s="371"/>
      <c r="S517" s="371"/>
      <c r="T517" s="371"/>
      <c r="U517" s="371"/>
      <c r="V517" s="371"/>
      <c r="W517" s="371" t="s">
        <v>30</v>
      </c>
      <c r="X517" s="371"/>
      <c r="Y517" s="373">
        <f t="shared" si="28"/>
        <v>701.32</v>
      </c>
      <c r="Z517" s="381">
        <v>701.32</v>
      </c>
      <c r="AA517" s="371">
        <v>384.48</v>
      </c>
      <c r="AB517" s="525">
        <f t="shared" si="29"/>
        <v>0.54822335025380708</v>
      </c>
      <c r="AC517" s="512">
        <f t="shared" si="30"/>
        <v>346.03200000000004</v>
      </c>
      <c r="AD517" s="525">
        <f t="shared" si="31"/>
        <v>0.49340101522842644</v>
      </c>
      <c r="AE517" s="371"/>
      <c r="AF517" s="371"/>
      <c r="AG517" s="371"/>
      <c r="AH517" s="371"/>
      <c r="AI517" s="371"/>
      <c r="AJ517" s="371"/>
      <c r="AK517" s="371"/>
      <c r="AL517" s="371"/>
      <c r="AM517" s="371"/>
      <c r="AN517" s="502"/>
    </row>
    <row r="518" spans="1:40" x14ac:dyDescent="0.25">
      <c r="A518" s="372"/>
      <c r="B518" s="371" t="s">
        <v>574</v>
      </c>
      <c r="C518" s="371" t="s">
        <v>1139</v>
      </c>
      <c r="D518" s="371">
        <v>0</v>
      </c>
      <c r="E518" s="371">
        <v>0</v>
      </c>
      <c r="F518" s="371" t="s">
        <v>1139</v>
      </c>
      <c r="G518" s="263"/>
      <c r="H518" s="371" t="s">
        <v>1141</v>
      </c>
      <c r="I518" s="371" t="s">
        <v>1142</v>
      </c>
      <c r="J518" s="371" t="s">
        <v>30</v>
      </c>
      <c r="K518" s="371" t="s">
        <v>30</v>
      </c>
      <c r="L518" s="371" t="s">
        <v>30</v>
      </c>
      <c r="M518" s="371" t="s">
        <v>30</v>
      </c>
      <c r="N518" s="371" t="s">
        <v>30</v>
      </c>
      <c r="O518" s="371" t="s">
        <v>30</v>
      </c>
      <c r="P518" s="371" t="s">
        <v>30</v>
      </c>
      <c r="Q518" s="371" t="s">
        <v>30</v>
      </c>
      <c r="R518" s="371"/>
      <c r="S518" s="371"/>
      <c r="T518" s="371"/>
      <c r="U518" s="371"/>
      <c r="V518" s="371"/>
      <c r="W518" s="371" t="s">
        <v>30</v>
      </c>
      <c r="X518" s="371"/>
      <c r="Y518" s="373">
        <f t="shared" ref="Y518:Y581" si="32">$Z518-IF($AE518="X",rngO_BP_cost,0)-IF($AF518="X",rngO_BL_cost,0)-IF($AG518="X",rngO_WL_cost,0)-IF($AH518="X",rngO_M_cost,0)-IF($AI518="X",rngO_MM_cost,0)-IF($AJ518="X",rngO_DM_cost,0)-IF($AK518="X",rngO_LE_cost,0)-IF($AL518="X",rngO_FE_cost,0)-IF($AM518="X",rngO_SC_cost,0)</f>
        <v>701.32</v>
      </c>
      <c r="Z518" s="381">
        <v>701.32</v>
      </c>
      <c r="AA518" s="371">
        <v>384.48</v>
      </c>
      <c r="AB518" s="525">
        <f t="shared" si="29"/>
        <v>0.54822335025380708</v>
      </c>
      <c r="AC518" s="512">
        <f t="shared" si="30"/>
        <v>346.03200000000004</v>
      </c>
      <c r="AD518" s="525">
        <f t="shared" si="31"/>
        <v>0.49340101522842644</v>
      </c>
      <c r="AE518" s="371"/>
      <c r="AF518" s="371"/>
      <c r="AG518" s="371"/>
      <c r="AH518" s="371"/>
      <c r="AI518" s="371"/>
      <c r="AJ518" s="371"/>
      <c r="AK518" s="371"/>
      <c r="AL518" s="371"/>
      <c r="AM518" s="371"/>
      <c r="AN518" s="502"/>
    </row>
    <row r="519" spans="1:40" x14ac:dyDescent="0.25">
      <c r="A519" s="372"/>
      <c r="B519" s="371" t="s">
        <v>816</v>
      </c>
      <c r="C519" s="371" t="s">
        <v>1149</v>
      </c>
      <c r="D519" s="371">
        <v>0</v>
      </c>
      <c r="E519" s="371">
        <v>0</v>
      </c>
      <c r="F519" s="371" t="s">
        <v>1149</v>
      </c>
      <c r="G519" s="263"/>
      <c r="H519" s="371" t="s">
        <v>1149</v>
      </c>
      <c r="I519" s="371" t="s">
        <v>1150</v>
      </c>
      <c r="J519" s="371" t="s">
        <v>30</v>
      </c>
      <c r="K519" s="371" t="s">
        <v>30</v>
      </c>
      <c r="L519" s="371" t="s">
        <v>30</v>
      </c>
      <c r="M519" s="371" t="s">
        <v>30</v>
      </c>
      <c r="N519" s="371" t="s">
        <v>30</v>
      </c>
      <c r="O519" s="371" t="s">
        <v>30</v>
      </c>
      <c r="P519" s="371" t="s">
        <v>30</v>
      </c>
      <c r="Q519" s="371" t="s">
        <v>30</v>
      </c>
      <c r="R519" s="371"/>
      <c r="S519" s="371"/>
      <c r="T519" s="371"/>
      <c r="U519" s="371"/>
      <c r="V519" s="371"/>
      <c r="W519" s="371" t="s">
        <v>30</v>
      </c>
      <c r="X519" s="371"/>
      <c r="Y519" s="373">
        <f t="shared" si="32"/>
        <v>311.83999999999997</v>
      </c>
      <c r="Z519" s="381">
        <v>311.83999999999997</v>
      </c>
      <c r="AA519" s="371">
        <v>170.96</v>
      </c>
      <c r="AB519" s="525">
        <f t="shared" ref="AB519:AB582" si="33">AA519/Z519</f>
        <v>0.54822986146741925</v>
      </c>
      <c r="AC519" s="512">
        <f t="shared" ref="AC519:AC582" si="34">AA519*0.9</f>
        <v>153.864</v>
      </c>
      <c r="AD519" s="525">
        <f t="shared" ref="AD519:AD582" si="35">AC519/Z519</f>
        <v>0.49340687532067734</v>
      </c>
      <c r="AE519" s="371"/>
      <c r="AF519" s="371"/>
      <c r="AG519" s="371"/>
      <c r="AH519" s="371"/>
      <c r="AI519" s="371"/>
      <c r="AJ519" s="371"/>
      <c r="AK519" s="371"/>
      <c r="AL519" s="371"/>
      <c r="AM519" s="371"/>
      <c r="AN519" s="502"/>
    </row>
    <row r="520" spans="1:40" x14ac:dyDescent="0.25">
      <c r="A520" s="372"/>
      <c r="B520" s="371" t="s">
        <v>574</v>
      </c>
      <c r="C520" s="371" t="s">
        <v>1149</v>
      </c>
      <c r="D520" s="371">
        <v>0</v>
      </c>
      <c r="E520" s="371">
        <v>0</v>
      </c>
      <c r="F520" s="371" t="s">
        <v>1149</v>
      </c>
      <c r="G520" s="263"/>
      <c r="H520" s="371" t="s">
        <v>1155</v>
      </c>
      <c r="I520" s="371" t="s">
        <v>1156</v>
      </c>
      <c r="J520" s="371" t="s">
        <v>30</v>
      </c>
      <c r="K520" s="371" t="s">
        <v>30</v>
      </c>
      <c r="L520" s="371" t="s">
        <v>30</v>
      </c>
      <c r="M520" s="371" t="s">
        <v>30</v>
      </c>
      <c r="N520" s="371" t="s">
        <v>30</v>
      </c>
      <c r="O520" s="371" t="s">
        <v>30</v>
      </c>
      <c r="P520" s="371" t="s">
        <v>30</v>
      </c>
      <c r="Q520" s="371" t="s">
        <v>30</v>
      </c>
      <c r="R520" s="371"/>
      <c r="S520" s="371"/>
      <c r="T520" s="371"/>
      <c r="U520" s="371"/>
      <c r="V520" s="371"/>
      <c r="W520" s="371" t="s">
        <v>30</v>
      </c>
      <c r="X520" s="371"/>
      <c r="Y520" s="373">
        <f t="shared" si="32"/>
        <v>311.83999999999997</v>
      </c>
      <c r="Z520" s="381">
        <v>311.83999999999997</v>
      </c>
      <c r="AA520" s="371">
        <v>170.96</v>
      </c>
      <c r="AB520" s="525">
        <f t="shared" si="33"/>
        <v>0.54822986146741925</v>
      </c>
      <c r="AC520" s="512">
        <f t="shared" si="34"/>
        <v>153.864</v>
      </c>
      <c r="AD520" s="525">
        <f t="shared" si="35"/>
        <v>0.49340687532067734</v>
      </c>
      <c r="AE520" s="371"/>
      <c r="AF520" s="371"/>
      <c r="AG520" s="371"/>
      <c r="AH520" s="371"/>
      <c r="AI520" s="371"/>
      <c r="AJ520" s="371"/>
      <c r="AK520" s="371"/>
      <c r="AL520" s="371"/>
      <c r="AM520" s="371"/>
      <c r="AN520" s="502"/>
    </row>
    <row r="521" spans="1:40" x14ac:dyDescent="0.25">
      <c r="A521" s="372"/>
      <c r="B521" s="371" t="s">
        <v>574</v>
      </c>
      <c r="C521" s="371" t="s">
        <v>1149</v>
      </c>
      <c r="D521" s="371">
        <v>0</v>
      </c>
      <c r="E521" s="371">
        <v>0</v>
      </c>
      <c r="F521" s="371" t="s">
        <v>1149</v>
      </c>
      <c r="G521" s="263"/>
      <c r="H521" s="371" t="s">
        <v>1153</v>
      </c>
      <c r="I521" s="371" t="s">
        <v>1154</v>
      </c>
      <c r="J521" s="371" t="s">
        <v>30</v>
      </c>
      <c r="K521" s="371" t="s">
        <v>30</v>
      </c>
      <c r="L521" s="371" t="s">
        <v>30</v>
      </c>
      <c r="M521" s="371" t="s">
        <v>30</v>
      </c>
      <c r="N521" s="371" t="s">
        <v>30</v>
      </c>
      <c r="O521" s="371" t="s">
        <v>30</v>
      </c>
      <c r="P521" s="371" t="s">
        <v>30</v>
      </c>
      <c r="Q521" s="371" t="s">
        <v>30</v>
      </c>
      <c r="R521" s="371"/>
      <c r="S521" s="371"/>
      <c r="T521" s="371"/>
      <c r="U521" s="371"/>
      <c r="V521" s="371"/>
      <c r="W521" s="371" t="s">
        <v>30</v>
      </c>
      <c r="X521" s="371"/>
      <c r="Y521" s="373">
        <f t="shared" si="32"/>
        <v>311.83999999999997</v>
      </c>
      <c r="Z521" s="381">
        <v>311.83999999999997</v>
      </c>
      <c r="AA521" s="371">
        <v>170.96</v>
      </c>
      <c r="AB521" s="525">
        <f t="shared" si="33"/>
        <v>0.54822986146741925</v>
      </c>
      <c r="AC521" s="512">
        <f t="shared" si="34"/>
        <v>153.864</v>
      </c>
      <c r="AD521" s="525">
        <f t="shared" si="35"/>
        <v>0.49340687532067734</v>
      </c>
      <c r="AE521" s="371"/>
      <c r="AF521" s="371"/>
      <c r="AG521" s="371"/>
      <c r="AH521" s="371"/>
      <c r="AI521" s="371"/>
      <c r="AJ521" s="371"/>
      <c r="AK521" s="371"/>
      <c r="AL521" s="371"/>
      <c r="AM521" s="371"/>
      <c r="AN521" s="502"/>
    </row>
    <row r="522" spans="1:40" x14ac:dyDescent="0.25">
      <c r="A522" s="372"/>
      <c r="B522" s="371" t="s">
        <v>574</v>
      </c>
      <c r="C522" s="371" t="s">
        <v>1149</v>
      </c>
      <c r="D522" s="371">
        <v>0</v>
      </c>
      <c r="E522" s="371">
        <v>0</v>
      </c>
      <c r="F522" s="371" t="s">
        <v>1149</v>
      </c>
      <c r="G522" s="263"/>
      <c r="H522" s="371" t="s">
        <v>1151</v>
      </c>
      <c r="I522" s="371" t="s">
        <v>1152</v>
      </c>
      <c r="J522" s="371" t="s">
        <v>30</v>
      </c>
      <c r="K522" s="371" t="s">
        <v>30</v>
      </c>
      <c r="L522" s="371" t="s">
        <v>30</v>
      </c>
      <c r="M522" s="371" t="s">
        <v>30</v>
      </c>
      <c r="N522" s="371" t="s">
        <v>30</v>
      </c>
      <c r="O522" s="371" t="s">
        <v>30</v>
      </c>
      <c r="P522" s="371" t="s">
        <v>30</v>
      </c>
      <c r="Q522" s="371" t="s">
        <v>30</v>
      </c>
      <c r="R522" s="371"/>
      <c r="S522" s="371"/>
      <c r="T522" s="371"/>
      <c r="U522" s="371"/>
      <c r="V522" s="371"/>
      <c r="W522" s="371" t="s">
        <v>30</v>
      </c>
      <c r="X522" s="371"/>
      <c r="Y522" s="373">
        <f t="shared" si="32"/>
        <v>311.83999999999997</v>
      </c>
      <c r="Z522" s="381">
        <v>311.83999999999997</v>
      </c>
      <c r="AA522" s="371">
        <v>170.96</v>
      </c>
      <c r="AB522" s="525">
        <f t="shared" si="33"/>
        <v>0.54822986146741925</v>
      </c>
      <c r="AC522" s="512">
        <f t="shared" si="34"/>
        <v>153.864</v>
      </c>
      <c r="AD522" s="525">
        <f t="shared" si="35"/>
        <v>0.49340687532067734</v>
      </c>
      <c r="AE522" s="371"/>
      <c r="AF522" s="371"/>
      <c r="AG522" s="371"/>
      <c r="AH522" s="371"/>
      <c r="AI522" s="371"/>
      <c r="AJ522" s="371"/>
      <c r="AK522" s="371"/>
      <c r="AL522" s="371"/>
      <c r="AM522" s="371"/>
      <c r="AN522" s="502"/>
    </row>
    <row r="523" spans="1:40" x14ac:dyDescent="0.25">
      <c r="A523" s="372"/>
      <c r="B523" s="371" t="s">
        <v>816</v>
      </c>
      <c r="C523" s="371" t="s">
        <v>1159</v>
      </c>
      <c r="D523" s="371">
        <v>0</v>
      </c>
      <c r="E523" s="371">
        <v>0</v>
      </c>
      <c r="F523" s="371" t="s">
        <v>1159</v>
      </c>
      <c r="G523" s="263"/>
      <c r="H523" s="371" t="s">
        <v>1159</v>
      </c>
      <c r="I523" s="371" t="s">
        <v>1160</v>
      </c>
      <c r="J523" s="371" t="s">
        <v>30</v>
      </c>
      <c r="K523" s="371" t="s">
        <v>30</v>
      </c>
      <c r="L523" s="371" t="s">
        <v>30</v>
      </c>
      <c r="M523" s="371" t="s">
        <v>30</v>
      </c>
      <c r="N523" s="371" t="s">
        <v>30</v>
      </c>
      <c r="O523" s="371" t="s">
        <v>30</v>
      </c>
      <c r="P523" s="371" t="s">
        <v>30</v>
      </c>
      <c r="Q523" s="371" t="s">
        <v>30</v>
      </c>
      <c r="R523" s="371"/>
      <c r="S523" s="371"/>
      <c r="T523" s="371"/>
      <c r="U523" s="371"/>
      <c r="V523" s="371"/>
      <c r="W523" s="371" t="s">
        <v>30</v>
      </c>
      <c r="X523" s="371"/>
      <c r="Y523" s="373">
        <f t="shared" si="32"/>
        <v>463.37</v>
      </c>
      <c r="Z523" s="381">
        <v>463.37</v>
      </c>
      <c r="AA523" s="371">
        <v>254.04</v>
      </c>
      <c r="AB523" s="525">
        <f t="shared" si="33"/>
        <v>0.54824438353799332</v>
      </c>
      <c r="AC523" s="512">
        <f t="shared" si="34"/>
        <v>228.636</v>
      </c>
      <c r="AD523" s="525">
        <f t="shared" si="35"/>
        <v>0.49341994518419402</v>
      </c>
      <c r="AE523" s="371"/>
      <c r="AF523" s="371"/>
      <c r="AG523" s="371"/>
      <c r="AH523" s="371"/>
      <c r="AI523" s="371"/>
      <c r="AJ523" s="371"/>
      <c r="AK523" s="371"/>
      <c r="AL523" s="371"/>
      <c r="AM523" s="371"/>
      <c r="AN523" s="502"/>
    </row>
    <row r="524" spans="1:40" x14ac:dyDescent="0.25">
      <c r="A524" s="372"/>
      <c r="B524" s="371" t="s">
        <v>574</v>
      </c>
      <c r="C524" s="371" t="s">
        <v>1159</v>
      </c>
      <c r="D524" s="371">
        <v>0</v>
      </c>
      <c r="E524" s="371">
        <v>0</v>
      </c>
      <c r="F524" s="371" t="s">
        <v>1159</v>
      </c>
      <c r="G524" s="263"/>
      <c r="H524" s="371" t="s">
        <v>1165</v>
      </c>
      <c r="I524" s="371" t="s">
        <v>1166</v>
      </c>
      <c r="J524" s="371" t="s">
        <v>30</v>
      </c>
      <c r="K524" s="371" t="s">
        <v>30</v>
      </c>
      <c r="L524" s="371" t="s">
        <v>30</v>
      </c>
      <c r="M524" s="371" t="s">
        <v>30</v>
      </c>
      <c r="N524" s="371" t="s">
        <v>30</v>
      </c>
      <c r="O524" s="371" t="s">
        <v>30</v>
      </c>
      <c r="P524" s="371" t="s">
        <v>30</v>
      </c>
      <c r="Q524" s="371" t="s">
        <v>30</v>
      </c>
      <c r="R524" s="371"/>
      <c r="S524" s="371"/>
      <c r="T524" s="371"/>
      <c r="U524" s="371"/>
      <c r="V524" s="371"/>
      <c r="W524" s="371" t="s">
        <v>30</v>
      </c>
      <c r="X524" s="371"/>
      <c r="Y524" s="373">
        <f t="shared" si="32"/>
        <v>463.37</v>
      </c>
      <c r="Z524" s="381">
        <v>463.37</v>
      </c>
      <c r="AA524" s="371">
        <v>254.04</v>
      </c>
      <c r="AB524" s="525">
        <f t="shared" si="33"/>
        <v>0.54824438353799332</v>
      </c>
      <c r="AC524" s="512">
        <f t="shared" si="34"/>
        <v>228.636</v>
      </c>
      <c r="AD524" s="525">
        <f t="shared" si="35"/>
        <v>0.49341994518419402</v>
      </c>
      <c r="AE524" s="371"/>
      <c r="AF524" s="371"/>
      <c r="AG524" s="371"/>
      <c r="AH524" s="371"/>
      <c r="AI524" s="371"/>
      <c r="AJ524" s="371"/>
      <c r="AK524" s="371"/>
      <c r="AL524" s="371"/>
      <c r="AM524" s="371"/>
      <c r="AN524" s="502"/>
    </row>
    <row r="525" spans="1:40" x14ac:dyDescent="0.25">
      <c r="A525" s="372"/>
      <c r="B525" s="371" t="s">
        <v>574</v>
      </c>
      <c r="C525" s="371" t="s">
        <v>1159</v>
      </c>
      <c r="D525" s="371">
        <v>0</v>
      </c>
      <c r="E525" s="371">
        <v>0</v>
      </c>
      <c r="F525" s="371" t="s">
        <v>1159</v>
      </c>
      <c r="G525" s="263"/>
      <c r="H525" s="371" t="s">
        <v>1163</v>
      </c>
      <c r="I525" s="371" t="s">
        <v>1164</v>
      </c>
      <c r="J525" s="371" t="s">
        <v>30</v>
      </c>
      <c r="K525" s="371" t="s">
        <v>30</v>
      </c>
      <c r="L525" s="371" t="s">
        <v>30</v>
      </c>
      <c r="M525" s="371" t="s">
        <v>30</v>
      </c>
      <c r="N525" s="371" t="s">
        <v>30</v>
      </c>
      <c r="O525" s="371" t="s">
        <v>30</v>
      </c>
      <c r="P525" s="371" t="s">
        <v>30</v>
      </c>
      <c r="Q525" s="371" t="s">
        <v>30</v>
      </c>
      <c r="R525" s="371"/>
      <c r="S525" s="371"/>
      <c r="T525" s="371"/>
      <c r="U525" s="371"/>
      <c r="V525" s="371"/>
      <c r="W525" s="371" t="s">
        <v>30</v>
      </c>
      <c r="X525" s="371"/>
      <c r="Y525" s="373">
        <f t="shared" si="32"/>
        <v>463.37</v>
      </c>
      <c r="Z525" s="381">
        <v>463.37</v>
      </c>
      <c r="AA525" s="371">
        <v>254.04</v>
      </c>
      <c r="AB525" s="525">
        <f t="shared" si="33"/>
        <v>0.54824438353799332</v>
      </c>
      <c r="AC525" s="512">
        <f t="shared" si="34"/>
        <v>228.636</v>
      </c>
      <c r="AD525" s="525">
        <f t="shared" si="35"/>
        <v>0.49341994518419402</v>
      </c>
      <c r="AE525" s="371"/>
      <c r="AF525" s="371"/>
      <c r="AG525" s="371"/>
      <c r="AH525" s="371"/>
      <c r="AI525" s="371"/>
      <c r="AJ525" s="371"/>
      <c r="AK525" s="371"/>
      <c r="AL525" s="371"/>
      <c r="AM525" s="371"/>
      <c r="AN525" s="502"/>
    </row>
    <row r="526" spans="1:40" x14ac:dyDescent="0.25">
      <c r="A526" s="372"/>
      <c r="B526" s="371" t="s">
        <v>574</v>
      </c>
      <c r="C526" s="371" t="s">
        <v>1159</v>
      </c>
      <c r="D526" s="371">
        <v>0</v>
      </c>
      <c r="E526" s="371">
        <v>0</v>
      </c>
      <c r="F526" s="371" t="s">
        <v>1159</v>
      </c>
      <c r="G526" s="263"/>
      <c r="H526" s="371" t="s">
        <v>1161</v>
      </c>
      <c r="I526" s="371" t="s">
        <v>1162</v>
      </c>
      <c r="J526" s="371" t="s">
        <v>30</v>
      </c>
      <c r="K526" s="371" t="s">
        <v>30</v>
      </c>
      <c r="L526" s="371" t="s">
        <v>30</v>
      </c>
      <c r="M526" s="371" t="s">
        <v>30</v>
      </c>
      <c r="N526" s="371" t="s">
        <v>30</v>
      </c>
      <c r="O526" s="371" t="s">
        <v>30</v>
      </c>
      <c r="P526" s="371" t="s">
        <v>30</v>
      </c>
      <c r="Q526" s="371" t="s">
        <v>30</v>
      </c>
      <c r="R526" s="371"/>
      <c r="S526" s="371"/>
      <c r="T526" s="371"/>
      <c r="U526" s="371"/>
      <c r="V526" s="371"/>
      <c r="W526" s="371" t="s">
        <v>30</v>
      </c>
      <c r="X526" s="371"/>
      <c r="Y526" s="373">
        <f t="shared" si="32"/>
        <v>463.37</v>
      </c>
      <c r="Z526" s="381">
        <v>463.37</v>
      </c>
      <c r="AA526" s="371">
        <v>254.04</v>
      </c>
      <c r="AB526" s="525">
        <f t="shared" si="33"/>
        <v>0.54824438353799332</v>
      </c>
      <c r="AC526" s="512">
        <f t="shared" si="34"/>
        <v>228.636</v>
      </c>
      <c r="AD526" s="525">
        <f t="shared" si="35"/>
        <v>0.49341994518419402</v>
      </c>
      <c r="AE526" s="371"/>
      <c r="AF526" s="371"/>
      <c r="AG526" s="371"/>
      <c r="AH526" s="371"/>
      <c r="AI526" s="371"/>
      <c r="AJ526" s="371"/>
      <c r="AK526" s="371"/>
      <c r="AL526" s="371"/>
      <c r="AM526" s="371"/>
      <c r="AN526" s="502"/>
    </row>
    <row r="527" spans="1:40" x14ac:dyDescent="0.25">
      <c r="A527" s="372"/>
      <c r="B527" s="371" t="s">
        <v>816</v>
      </c>
      <c r="C527" s="371" t="s">
        <v>1169</v>
      </c>
      <c r="D527" s="371">
        <v>0</v>
      </c>
      <c r="E527" s="371">
        <v>0</v>
      </c>
      <c r="F527" s="371" t="s">
        <v>1169</v>
      </c>
      <c r="G527" s="263"/>
      <c r="H527" s="371" t="s">
        <v>1169</v>
      </c>
      <c r="I527" s="371" t="s">
        <v>1170</v>
      </c>
      <c r="J527" s="371" t="s">
        <v>30</v>
      </c>
      <c r="K527" s="371" t="s">
        <v>30</v>
      </c>
      <c r="L527" s="371" t="s">
        <v>30</v>
      </c>
      <c r="M527" s="371" t="s">
        <v>30</v>
      </c>
      <c r="N527" s="371" t="s">
        <v>30</v>
      </c>
      <c r="O527" s="371" t="s">
        <v>30</v>
      </c>
      <c r="P527" s="371" t="s">
        <v>30</v>
      </c>
      <c r="Q527" s="371" t="s">
        <v>30</v>
      </c>
      <c r="R527" s="371"/>
      <c r="S527" s="371"/>
      <c r="T527" s="371"/>
      <c r="U527" s="371"/>
      <c r="V527" s="371"/>
      <c r="W527" s="371" t="s">
        <v>30</v>
      </c>
      <c r="X527" s="371"/>
      <c r="Y527" s="373">
        <f t="shared" si="32"/>
        <v>776.46</v>
      </c>
      <c r="Z527" s="381">
        <v>776.46</v>
      </c>
      <c r="AA527" s="371">
        <v>425.68</v>
      </c>
      <c r="AB527" s="525">
        <f t="shared" si="33"/>
        <v>0.54823171831131023</v>
      </c>
      <c r="AC527" s="512">
        <f t="shared" si="34"/>
        <v>383.11200000000002</v>
      </c>
      <c r="AD527" s="525">
        <f t="shared" si="35"/>
        <v>0.49340854648017929</v>
      </c>
      <c r="AE527" s="371"/>
      <c r="AF527" s="371"/>
      <c r="AG527" s="371"/>
      <c r="AH527" s="371"/>
      <c r="AI527" s="371"/>
      <c r="AJ527" s="371"/>
      <c r="AK527" s="371"/>
      <c r="AL527" s="371"/>
      <c r="AM527" s="371"/>
      <c r="AN527" s="502"/>
    </row>
    <row r="528" spans="1:40" x14ac:dyDescent="0.25">
      <c r="A528" s="372"/>
      <c r="B528" s="371" t="s">
        <v>574</v>
      </c>
      <c r="C528" s="371" t="s">
        <v>1169</v>
      </c>
      <c r="D528" s="371">
        <v>0</v>
      </c>
      <c r="E528" s="371">
        <v>0</v>
      </c>
      <c r="F528" s="371" t="s">
        <v>1169</v>
      </c>
      <c r="G528" s="263"/>
      <c r="H528" s="371" t="s">
        <v>1175</v>
      </c>
      <c r="I528" s="371" t="s">
        <v>1176</v>
      </c>
      <c r="J528" s="371" t="s">
        <v>30</v>
      </c>
      <c r="K528" s="371" t="s">
        <v>30</v>
      </c>
      <c r="L528" s="371" t="s">
        <v>30</v>
      </c>
      <c r="M528" s="371" t="s">
        <v>30</v>
      </c>
      <c r="N528" s="371" t="s">
        <v>30</v>
      </c>
      <c r="O528" s="371" t="s">
        <v>30</v>
      </c>
      <c r="P528" s="371" t="s">
        <v>30</v>
      </c>
      <c r="Q528" s="371" t="s">
        <v>30</v>
      </c>
      <c r="R528" s="371"/>
      <c r="S528" s="371"/>
      <c r="T528" s="371"/>
      <c r="U528" s="371"/>
      <c r="V528" s="371"/>
      <c r="W528" s="371" t="s">
        <v>30</v>
      </c>
      <c r="X528" s="371"/>
      <c r="Y528" s="373">
        <f t="shared" si="32"/>
        <v>776.46</v>
      </c>
      <c r="Z528" s="381">
        <v>776.46</v>
      </c>
      <c r="AA528" s="371">
        <v>425.68</v>
      </c>
      <c r="AB528" s="525">
        <f t="shared" si="33"/>
        <v>0.54823171831131023</v>
      </c>
      <c r="AC528" s="512">
        <f t="shared" si="34"/>
        <v>383.11200000000002</v>
      </c>
      <c r="AD528" s="525">
        <f t="shared" si="35"/>
        <v>0.49340854648017929</v>
      </c>
      <c r="AE528" s="371"/>
      <c r="AF528" s="371"/>
      <c r="AG528" s="371"/>
      <c r="AH528" s="371"/>
      <c r="AI528" s="371"/>
      <c r="AJ528" s="371"/>
      <c r="AK528" s="371"/>
      <c r="AL528" s="371"/>
      <c r="AM528" s="371"/>
      <c r="AN528" s="502"/>
    </row>
    <row r="529" spans="1:40" x14ac:dyDescent="0.25">
      <c r="A529" s="372"/>
      <c r="B529" s="371" t="s">
        <v>574</v>
      </c>
      <c r="C529" s="371" t="s">
        <v>1169</v>
      </c>
      <c r="D529" s="371">
        <v>0</v>
      </c>
      <c r="E529" s="371">
        <v>0</v>
      </c>
      <c r="F529" s="371" t="s">
        <v>1169</v>
      </c>
      <c r="G529" s="263"/>
      <c r="H529" s="371" t="s">
        <v>1173</v>
      </c>
      <c r="I529" s="371" t="s">
        <v>1174</v>
      </c>
      <c r="J529" s="371" t="s">
        <v>30</v>
      </c>
      <c r="K529" s="371" t="s">
        <v>30</v>
      </c>
      <c r="L529" s="371" t="s">
        <v>30</v>
      </c>
      <c r="M529" s="371" t="s">
        <v>30</v>
      </c>
      <c r="N529" s="371" t="s">
        <v>30</v>
      </c>
      <c r="O529" s="371" t="s">
        <v>30</v>
      </c>
      <c r="P529" s="371" t="s">
        <v>30</v>
      </c>
      <c r="Q529" s="371" t="s">
        <v>30</v>
      </c>
      <c r="R529" s="371"/>
      <c r="S529" s="371"/>
      <c r="T529" s="371"/>
      <c r="U529" s="371"/>
      <c r="V529" s="371"/>
      <c r="W529" s="371" t="s">
        <v>30</v>
      </c>
      <c r="X529" s="371"/>
      <c r="Y529" s="373">
        <f t="shared" si="32"/>
        <v>776.46</v>
      </c>
      <c r="Z529" s="381">
        <v>776.46</v>
      </c>
      <c r="AA529" s="371">
        <v>425.68</v>
      </c>
      <c r="AB529" s="525">
        <f t="shared" si="33"/>
        <v>0.54823171831131023</v>
      </c>
      <c r="AC529" s="512">
        <f t="shared" si="34"/>
        <v>383.11200000000002</v>
      </c>
      <c r="AD529" s="525">
        <f t="shared" si="35"/>
        <v>0.49340854648017929</v>
      </c>
      <c r="AE529" s="371"/>
      <c r="AF529" s="371"/>
      <c r="AG529" s="371"/>
      <c r="AH529" s="371"/>
      <c r="AI529" s="371"/>
      <c r="AJ529" s="371"/>
      <c r="AK529" s="371"/>
      <c r="AL529" s="371"/>
      <c r="AM529" s="371"/>
      <c r="AN529" s="502"/>
    </row>
    <row r="530" spans="1:40" x14ac:dyDescent="0.25">
      <c r="A530" s="372"/>
      <c r="B530" s="371" t="s">
        <v>574</v>
      </c>
      <c r="C530" s="371" t="s">
        <v>1169</v>
      </c>
      <c r="D530" s="371">
        <v>0</v>
      </c>
      <c r="E530" s="371">
        <v>0</v>
      </c>
      <c r="F530" s="371" t="s">
        <v>1169</v>
      </c>
      <c r="G530" s="263"/>
      <c r="H530" s="371" t="s">
        <v>1171</v>
      </c>
      <c r="I530" s="371" t="s">
        <v>1172</v>
      </c>
      <c r="J530" s="371" t="s">
        <v>30</v>
      </c>
      <c r="K530" s="371" t="s">
        <v>30</v>
      </c>
      <c r="L530" s="371" t="s">
        <v>30</v>
      </c>
      <c r="M530" s="371" t="s">
        <v>30</v>
      </c>
      <c r="N530" s="371" t="s">
        <v>30</v>
      </c>
      <c r="O530" s="371" t="s">
        <v>30</v>
      </c>
      <c r="P530" s="371" t="s">
        <v>30</v>
      </c>
      <c r="Q530" s="371" t="s">
        <v>30</v>
      </c>
      <c r="R530" s="371"/>
      <c r="S530" s="371"/>
      <c r="T530" s="371"/>
      <c r="U530" s="371"/>
      <c r="V530" s="371"/>
      <c r="W530" s="371" t="s">
        <v>30</v>
      </c>
      <c r="X530" s="371"/>
      <c r="Y530" s="373">
        <f t="shared" si="32"/>
        <v>776.46</v>
      </c>
      <c r="Z530" s="381">
        <v>776.46</v>
      </c>
      <c r="AA530" s="371">
        <v>425.68</v>
      </c>
      <c r="AB530" s="525">
        <f t="shared" si="33"/>
        <v>0.54823171831131023</v>
      </c>
      <c r="AC530" s="512">
        <f t="shared" si="34"/>
        <v>383.11200000000002</v>
      </c>
      <c r="AD530" s="525">
        <f t="shared" si="35"/>
        <v>0.49340854648017929</v>
      </c>
      <c r="AE530" s="371"/>
      <c r="AF530" s="371"/>
      <c r="AG530" s="371"/>
      <c r="AH530" s="371"/>
      <c r="AI530" s="371"/>
      <c r="AJ530" s="371"/>
      <c r="AK530" s="371"/>
      <c r="AL530" s="371"/>
      <c r="AM530" s="371"/>
      <c r="AN530" s="502"/>
    </row>
    <row r="531" spans="1:40" x14ac:dyDescent="0.25">
      <c r="A531" s="372"/>
      <c r="B531" s="371" t="s">
        <v>574</v>
      </c>
      <c r="C531" s="371" t="s">
        <v>1181</v>
      </c>
      <c r="D531" s="371">
        <v>0</v>
      </c>
      <c r="E531" s="371">
        <v>0</v>
      </c>
      <c r="F531" s="371" t="s">
        <v>1181</v>
      </c>
      <c r="G531" s="263"/>
      <c r="H531" s="371" t="s">
        <v>1193</v>
      </c>
      <c r="I531" s="371" t="s">
        <v>1194</v>
      </c>
      <c r="J531" s="371" t="s">
        <v>30</v>
      </c>
      <c r="K531" s="371" t="s">
        <v>30</v>
      </c>
      <c r="L531" s="371" t="s">
        <v>30</v>
      </c>
      <c r="M531" s="371" t="s">
        <v>30</v>
      </c>
      <c r="N531" s="371" t="s">
        <v>30</v>
      </c>
      <c r="O531" s="371" t="s">
        <v>30</v>
      </c>
      <c r="P531" s="371" t="s">
        <v>30</v>
      </c>
      <c r="Q531" s="371" t="s">
        <v>30</v>
      </c>
      <c r="R531" s="371"/>
      <c r="S531" s="371"/>
      <c r="T531" s="371"/>
      <c r="U531" s="371"/>
      <c r="V531" s="371"/>
      <c r="W531" s="371" t="s">
        <v>30</v>
      </c>
      <c r="X531" s="371"/>
      <c r="Y531" s="373">
        <f t="shared" si="32"/>
        <v>626.17999999999995</v>
      </c>
      <c r="Z531" s="381">
        <v>626.17999999999995</v>
      </c>
      <c r="AA531" s="371">
        <v>343.29</v>
      </c>
      <c r="AB531" s="525">
        <f t="shared" si="33"/>
        <v>0.54822894375419218</v>
      </c>
      <c r="AC531" s="512">
        <f t="shared" si="34"/>
        <v>308.96100000000001</v>
      </c>
      <c r="AD531" s="525">
        <f t="shared" si="35"/>
        <v>0.49340604937877292</v>
      </c>
      <c r="AE531" s="371" t="s">
        <v>30</v>
      </c>
      <c r="AF531" s="371"/>
      <c r="AG531" s="371"/>
      <c r="AH531" s="371"/>
      <c r="AI531" s="371"/>
      <c r="AJ531" s="371"/>
      <c r="AK531" s="371"/>
      <c r="AL531" s="371"/>
      <c r="AM531" s="371"/>
      <c r="AN531" s="502"/>
    </row>
    <row r="532" spans="1:40" x14ac:dyDescent="0.25">
      <c r="A532" s="372"/>
      <c r="B532" s="371" t="s">
        <v>574</v>
      </c>
      <c r="C532" s="371" t="s">
        <v>1181</v>
      </c>
      <c r="D532" s="371">
        <v>0</v>
      </c>
      <c r="E532" s="371">
        <v>0</v>
      </c>
      <c r="F532" s="371" t="s">
        <v>1181</v>
      </c>
      <c r="G532" s="263"/>
      <c r="H532" s="371" t="s">
        <v>1191</v>
      </c>
      <c r="I532" s="371" t="s">
        <v>1192</v>
      </c>
      <c r="J532" s="371" t="s">
        <v>30</v>
      </c>
      <c r="K532" s="371" t="s">
        <v>30</v>
      </c>
      <c r="L532" s="371" t="s">
        <v>30</v>
      </c>
      <c r="M532" s="371" t="s">
        <v>30</v>
      </c>
      <c r="N532" s="371" t="s">
        <v>30</v>
      </c>
      <c r="O532" s="371" t="s">
        <v>30</v>
      </c>
      <c r="P532" s="371" t="s">
        <v>30</v>
      </c>
      <c r="Q532" s="371" t="s">
        <v>30</v>
      </c>
      <c r="R532" s="371"/>
      <c r="S532" s="371"/>
      <c r="T532" s="371"/>
      <c r="U532" s="371"/>
      <c r="V532" s="371"/>
      <c r="W532" s="371" t="s">
        <v>30</v>
      </c>
      <c r="X532" s="371"/>
      <c r="Y532" s="373">
        <f t="shared" si="32"/>
        <v>626.17999999999995</v>
      </c>
      <c r="Z532" s="381">
        <v>626.17999999999995</v>
      </c>
      <c r="AA532" s="371">
        <v>343.29</v>
      </c>
      <c r="AB532" s="525">
        <f t="shared" si="33"/>
        <v>0.54822894375419218</v>
      </c>
      <c r="AC532" s="512">
        <f t="shared" si="34"/>
        <v>308.96100000000001</v>
      </c>
      <c r="AD532" s="525">
        <f t="shared" si="35"/>
        <v>0.49340604937877292</v>
      </c>
      <c r="AE532" s="371"/>
      <c r="AF532" s="371"/>
      <c r="AG532" s="371"/>
      <c r="AH532" s="371"/>
      <c r="AI532" s="371"/>
      <c r="AJ532" s="371"/>
      <c r="AK532" s="371"/>
      <c r="AL532" s="371"/>
      <c r="AM532" s="371"/>
      <c r="AN532" s="502"/>
    </row>
    <row r="533" spans="1:40" x14ac:dyDescent="0.25">
      <c r="A533" s="372"/>
      <c r="B533" s="371" t="s">
        <v>574</v>
      </c>
      <c r="C533" s="371" t="s">
        <v>1181</v>
      </c>
      <c r="D533" s="371">
        <v>0</v>
      </c>
      <c r="E533" s="371">
        <v>0</v>
      </c>
      <c r="F533" s="371" t="s">
        <v>1181</v>
      </c>
      <c r="G533" s="263"/>
      <c r="H533" s="371" t="s">
        <v>1189</v>
      </c>
      <c r="I533" s="371" t="s">
        <v>1190</v>
      </c>
      <c r="J533" s="371" t="s">
        <v>30</v>
      </c>
      <c r="K533" s="371" t="s">
        <v>30</v>
      </c>
      <c r="L533" s="371" t="s">
        <v>30</v>
      </c>
      <c r="M533" s="371" t="s">
        <v>30</v>
      </c>
      <c r="N533" s="371" t="s">
        <v>30</v>
      </c>
      <c r="O533" s="371" t="s">
        <v>30</v>
      </c>
      <c r="P533" s="371" t="s">
        <v>30</v>
      </c>
      <c r="Q533" s="371" t="s">
        <v>30</v>
      </c>
      <c r="R533" s="371"/>
      <c r="S533" s="371"/>
      <c r="T533" s="371"/>
      <c r="U533" s="371"/>
      <c r="V533" s="371"/>
      <c r="W533" s="371" t="s">
        <v>30</v>
      </c>
      <c r="X533" s="371"/>
      <c r="Y533" s="373">
        <f t="shared" si="32"/>
        <v>626.17999999999995</v>
      </c>
      <c r="Z533" s="381">
        <v>626.17999999999995</v>
      </c>
      <c r="AA533" s="371">
        <v>343.29</v>
      </c>
      <c r="AB533" s="525">
        <f t="shared" si="33"/>
        <v>0.54822894375419218</v>
      </c>
      <c r="AC533" s="512">
        <f t="shared" si="34"/>
        <v>308.96100000000001</v>
      </c>
      <c r="AD533" s="525">
        <f t="shared" si="35"/>
        <v>0.49340604937877292</v>
      </c>
      <c r="AE533" s="371"/>
      <c r="AF533" s="371"/>
      <c r="AG533" s="371"/>
      <c r="AH533" s="371"/>
      <c r="AI533" s="371"/>
      <c r="AJ533" s="371"/>
      <c r="AK533" s="371"/>
      <c r="AL533" s="371"/>
      <c r="AM533" s="371"/>
      <c r="AN533" s="502"/>
    </row>
    <row r="534" spans="1:40" x14ac:dyDescent="0.25">
      <c r="A534" s="372"/>
      <c r="B534" s="371" t="s">
        <v>816</v>
      </c>
      <c r="C534" s="371" t="s">
        <v>1181</v>
      </c>
      <c r="D534" s="371">
        <v>0</v>
      </c>
      <c r="E534" s="371">
        <v>0</v>
      </c>
      <c r="F534" s="371" t="s">
        <v>1181</v>
      </c>
      <c r="G534" s="263"/>
      <c r="H534" s="371" t="s">
        <v>1181</v>
      </c>
      <c r="I534" s="371" t="s">
        <v>1182</v>
      </c>
      <c r="J534" s="371" t="s">
        <v>30</v>
      </c>
      <c r="K534" s="371" t="s">
        <v>30</v>
      </c>
      <c r="L534" s="371" t="s">
        <v>30</v>
      </c>
      <c r="M534" s="371" t="s">
        <v>30</v>
      </c>
      <c r="N534" s="371" t="s">
        <v>30</v>
      </c>
      <c r="O534" s="371" t="s">
        <v>30</v>
      </c>
      <c r="P534" s="371" t="s">
        <v>30</v>
      </c>
      <c r="Q534" s="371" t="s">
        <v>30</v>
      </c>
      <c r="R534" s="371"/>
      <c r="S534" s="371"/>
      <c r="T534" s="371"/>
      <c r="U534" s="371"/>
      <c r="V534" s="371"/>
      <c r="W534" s="371" t="s">
        <v>30</v>
      </c>
      <c r="X534" s="371"/>
      <c r="Y534" s="373">
        <f t="shared" si="32"/>
        <v>626.17999999999995</v>
      </c>
      <c r="Z534" s="381">
        <v>626.17999999999995</v>
      </c>
      <c r="AA534" s="371">
        <v>343.29</v>
      </c>
      <c r="AB534" s="525">
        <f t="shared" si="33"/>
        <v>0.54822894375419218</v>
      </c>
      <c r="AC534" s="512">
        <f t="shared" si="34"/>
        <v>308.96100000000001</v>
      </c>
      <c r="AD534" s="525">
        <f t="shared" si="35"/>
        <v>0.49340604937877292</v>
      </c>
      <c r="AE534" s="371"/>
      <c r="AF534" s="371"/>
      <c r="AG534" s="371"/>
      <c r="AH534" s="371"/>
      <c r="AI534" s="371"/>
      <c r="AJ534" s="371"/>
      <c r="AK534" s="371"/>
      <c r="AL534" s="371"/>
      <c r="AM534" s="371"/>
      <c r="AN534" s="502"/>
    </row>
    <row r="535" spans="1:40" x14ac:dyDescent="0.25">
      <c r="A535" s="372"/>
      <c r="B535" s="371" t="s">
        <v>574</v>
      </c>
      <c r="C535" s="371" t="s">
        <v>1181</v>
      </c>
      <c r="D535" s="371">
        <v>0</v>
      </c>
      <c r="E535" s="371">
        <v>0</v>
      </c>
      <c r="F535" s="371" t="s">
        <v>1181</v>
      </c>
      <c r="G535" s="263"/>
      <c r="H535" s="371" t="s">
        <v>1187</v>
      </c>
      <c r="I535" s="371" t="s">
        <v>1188</v>
      </c>
      <c r="J535" s="371" t="s">
        <v>30</v>
      </c>
      <c r="K535" s="371" t="s">
        <v>30</v>
      </c>
      <c r="L535" s="371" t="s">
        <v>30</v>
      </c>
      <c r="M535" s="371" t="s">
        <v>30</v>
      </c>
      <c r="N535" s="371" t="s">
        <v>30</v>
      </c>
      <c r="O535" s="371" t="s">
        <v>30</v>
      </c>
      <c r="P535" s="371" t="s">
        <v>30</v>
      </c>
      <c r="Q535" s="371" t="s">
        <v>30</v>
      </c>
      <c r="R535" s="371"/>
      <c r="S535" s="371"/>
      <c r="T535" s="371"/>
      <c r="U535" s="371"/>
      <c r="V535" s="371"/>
      <c r="W535" s="371" t="s">
        <v>30</v>
      </c>
      <c r="X535" s="371"/>
      <c r="Y535" s="373">
        <f t="shared" si="32"/>
        <v>626.17999999999995</v>
      </c>
      <c r="Z535" s="381">
        <v>626.17999999999995</v>
      </c>
      <c r="AA535" s="371">
        <v>343.29</v>
      </c>
      <c r="AB535" s="525">
        <f t="shared" si="33"/>
        <v>0.54822894375419218</v>
      </c>
      <c r="AC535" s="512">
        <f t="shared" si="34"/>
        <v>308.96100000000001</v>
      </c>
      <c r="AD535" s="525">
        <f t="shared" si="35"/>
        <v>0.49340604937877292</v>
      </c>
      <c r="AE535" s="371" t="s">
        <v>30</v>
      </c>
      <c r="AF535" s="371"/>
      <c r="AG535" s="371"/>
      <c r="AH535" s="371"/>
      <c r="AI535" s="371"/>
      <c r="AJ535" s="371"/>
      <c r="AK535" s="371"/>
      <c r="AL535" s="371"/>
      <c r="AM535" s="371"/>
      <c r="AN535" s="502"/>
    </row>
    <row r="536" spans="1:40" x14ac:dyDescent="0.25">
      <c r="A536" s="372"/>
      <c r="B536" s="371" t="s">
        <v>574</v>
      </c>
      <c r="C536" s="371" t="s">
        <v>1181</v>
      </c>
      <c r="D536" s="371">
        <v>0</v>
      </c>
      <c r="E536" s="371">
        <v>0</v>
      </c>
      <c r="F536" s="371" t="s">
        <v>1181</v>
      </c>
      <c r="G536" s="263"/>
      <c r="H536" s="371" t="s">
        <v>1185</v>
      </c>
      <c r="I536" s="371" t="s">
        <v>1186</v>
      </c>
      <c r="J536" s="371" t="s">
        <v>30</v>
      </c>
      <c r="K536" s="371" t="s">
        <v>30</v>
      </c>
      <c r="L536" s="371" t="s">
        <v>30</v>
      </c>
      <c r="M536" s="371" t="s">
        <v>30</v>
      </c>
      <c r="N536" s="371" t="s">
        <v>30</v>
      </c>
      <c r="O536" s="371" t="s">
        <v>30</v>
      </c>
      <c r="P536" s="371" t="s">
        <v>30</v>
      </c>
      <c r="Q536" s="371" t="s">
        <v>30</v>
      </c>
      <c r="R536" s="371"/>
      <c r="S536" s="371"/>
      <c r="T536" s="371"/>
      <c r="U536" s="371"/>
      <c r="V536" s="371"/>
      <c r="W536" s="371" t="s">
        <v>30</v>
      </c>
      <c r="X536" s="371"/>
      <c r="Y536" s="373">
        <f t="shared" si="32"/>
        <v>626.17999999999995</v>
      </c>
      <c r="Z536" s="381">
        <v>626.17999999999995</v>
      </c>
      <c r="AA536" s="371">
        <v>343.29</v>
      </c>
      <c r="AB536" s="525">
        <f t="shared" si="33"/>
        <v>0.54822894375419218</v>
      </c>
      <c r="AC536" s="512">
        <f t="shared" si="34"/>
        <v>308.96100000000001</v>
      </c>
      <c r="AD536" s="525">
        <f t="shared" si="35"/>
        <v>0.49340604937877292</v>
      </c>
      <c r="AE536" s="371"/>
      <c r="AF536" s="371"/>
      <c r="AG536" s="371"/>
      <c r="AH536" s="371"/>
      <c r="AI536" s="371"/>
      <c r="AJ536" s="371"/>
      <c r="AK536" s="371"/>
      <c r="AL536" s="371"/>
      <c r="AM536" s="371"/>
      <c r="AN536" s="502"/>
    </row>
    <row r="537" spans="1:40" x14ac:dyDescent="0.25">
      <c r="A537" s="372"/>
      <c r="B537" s="371" t="s">
        <v>574</v>
      </c>
      <c r="C537" s="371" t="s">
        <v>1181</v>
      </c>
      <c r="D537" s="371">
        <v>0</v>
      </c>
      <c r="E537" s="371">
        <v>0</v>
      </c>
      <c r="F537" s="371" t="s">
        <v>1181</v>
      </c>
      <c r="G537" s="263"/>
      <c r="H537" s="371" t="s">
        <v>1183</v>
      </c>
      <c r="I537" s="371" t="s">
        <v>1184</v>
      </c>
      <c r="J537" s="371" t="s">
        <v>30</v>
      </c>
      <c r="K537" s="371" t="s">
        <v>30</v>
      </c>
      <c r="L537" s="371" t="s">
        <v>30</v>
      </c>
      <c r="M537" s="371" t="s">
        <v>30</v>
      </c>
      <c r="N537" s="371" t="s">
        <v>30</v>
      </c>
      <c r="O537" s="371" t="s">
        <v>30</v>
      </c>
      <c r="P537" s="371" t="s">
        <v>30</v>
      </c>
      <c r="Q537" s="371" t="s">
        <v>30</v>
      </c>
      <c r="R537" s="371"/>
      <c r="S537" s="371"/>
      <c r="T537" s="371"/>
      <c r="U537" s="371"/>
      <c r="V537" s="371"/>
      <c r="W537" s="371" t="s">
        <v>30</v>
      </c>
      <c r="X537" s="371"/>
      <c r="Y537" s="373">
        <f t="shared" si="32"/>
        <v>626.17999999999995</v>
      </c>
      <c r="Z537" s="381">
        <v>626.17999999999995</v>
      </c>
      <c r="AA537" s="371">
        <v>343.29</v>
      </c>
      <c r="AB537" s="525">
        <f t="shared" si="33"/>
        <v>0.54822894375419218</v>
      </c>
      <c r="AC537" s="512">
        <f t="shared" si="34"/>
        <v>308.96100000000001</v>
      </c>
      <c r="AD537" s="525">
        <f t="shared" si="35"/>
        <v>0.49340604937877292</v>
      </c>
      <c r="AE537" s="371"/>
      <c r="AF537" s="371"/>
      <c r="AG537" s="371"/>
      <c r="AH537" s="371"/>
      <c r="AI537" s="371"/>
      <c r="AJ537" s="371"/>
      <c r="AK537" s="371"/>
      <c r="AL537" s="371"/>
      <c r="AM537" s="371"/>
      <c r="AN537" s="502"/>
    </row>
    <row r="538" spans="1:40" x14ac:dyDescent="0.25">
      <c r="A538" s="372"/>
      <c r="B538" s="371" t="s">
        <v>816</v>
      </c>
      <c r="C538" s="371" t="s">
        <v>355</v>
      </c>
      <c r="D538" s="371">
        <v>0</v>
      </c>
      <c r="E538" s="371">
        <v>0</v>
      </c>
      <c r="F538" s="371" t="s">
        <v>355</v>
      </c>
      <c r="G538" s="263"/>
      <c r="H538" s="371" t="s">
        <v>355</v>
      </c>
      <c r="I538" s="371" t="s">
        <v>974</v>
      </c>
      <c r="J538" s="371" t="s">
        <v>30</v>
      </c>
      <c r="K538" s="371" t="s">
        <v>30</v>
      </c>
      <c r="L538" s="371" t="s">
        <v>30</v>
      </c>
      <c r="M538" s="371" t="s">
        <v>30</v>
      </c>
      <c r="N538" s="371" t="s">
        <v>30</v>
      </c>
      <c r="O538" s="371" t="s">
        <v>30</v>
      </c>
      <c r="P538" s="371" t="s">
        <v>30</v>
      </c>
      <c r="Q538" s="371" t="s">
        <v>30</v>
      </c>
      <c r="R538" s="371"/>
      <c r="S538" s="371"/>
      <c r="T538" s="371"/>
      <c r="U538" s="371"/>
      <c r="V538" s="371"/>
      <c r="W538" s="371" t="s">
        <v>30</v>
      </c>
      <c r="X538" s="371"/>
      <c r="Y538" s="373">
        <f t="shared" si="32"/>
        <v>869.69</v>
      </c>
      <c r="Z538" s="381">
        <v>869.69</v>
      </c>
      <c r="AA538" s="371">
        <v>320.83</v>
      </c>
      <c r="AB538" s="525">
        <f t="shared" si="33"/>
        <v>0.36890156262576318</v>
      </c>
      <c r="AC538" s="512">
        <f t="shared" si="34"/>
        <v>288.74700000000001</v>
      </c>
      <c r="AD538" s="525">
        <f t="shared" si="35"/>
        <v>0.33201140636318688</v>
      </c>
      <c r="AE538" s="371"/>
      <c r="AF538" s="371"/>
      <c r="AG538" s="371"/>
      <c r="AH538" s="371"/>
      <c r="AI538" s="371"/>
      <c r="AJ538" s="371"/>
      <c r="AK538" s="371"/>
      <c r="AL538" s="371"/>
      <c r="AM538" s="371"/>
      <c r="AN538" s="502"/>
    </row>
    <row r="539" spans="1:40" x14ac:dyDescent="0.25">
      <c r="A539" s="372"/>
      <c r="B539" s="371" t="s">
        <v>574</v>
      </c>
      <c r="C539" s="371" t="s">
        <v>355</v>
      </c>
      <c r="D539" s="371">
        <v>0</v>
      </c>
      <c r="E539" s="371">
        <v>0</v>
      </c>
      <c r="F539" s="371" t="s">
        <v>355</v>
      </c>
      <c r="G539" s="263"/>
      <c r="H539" s="371" t="s">
        <v>1195</v>
      </c>
      <c r="I539" s="371" t="s">
        <v>1196</v>
      </c>
      <c r="J539" s="371" t="s">
        <v>30</v>
      </c>
      <c r="K539" s="371" t="s">
        <v>30</v>
      </c>
      <c r="L539" s="371" t="s">
        <v>30</v>
      </c>
      <c r="M539" s="371" t="s">
        <v>30</v>
      </c>
      <c r="N539" s="371" t="s">
        <v>30</v>
      </c>
      <c r="O539" s="371" t="s">
        <v>30</v>
      </c>
      <c r="P539" s="371" t="s">
        <v>30</v>
      </c>
      <c r="Q539" s="371" t="s">
        <v>30</v>
      </c>
      <c r="R539" s="371"/>
      <c r="S539" s="371"/>
      <c r="T539" s="371"/>
      <c r="U539" s="371"/>
      <c r="V539" s="371"/>
      <c r="W539" s="371" t="s">
        <v>30</v>
      </c>
      <c r="X539" s="371"/>
      <c r="Y539" s="373">
        <f t="shared" si="32"/>
        <v>869.69</v>
      </c>
      <c r="Z539" s="381">
        <v>869.69</v>
      </c>
      <c r="AA539" s="371">
        <v>320.83</v>
      </c>
      <c r="AB539" s="525">
        <f t="shared" si="33"/>
        <v>0.36890156262576318</v>
      </c>
      <c r="AC539" s="512">
        <f t="shared" si="34"/>
        <v>288.74700000000001</v>
      </c>
      <c r="AD539" s="525">
        <f t="shared" si="35"/>
        <v>0.33201140636318688</v>
      </c>
      <c r="AE539" s="371"/>
      <c r="AF539" s="371"/>
      <c r="AG539" s="371"/>
      <c r="AH539" s="371"/>
      <c r="AI539" s="371"/>
      <c r="AJ539" s="371"/>
      <c r="AK539" s="371"/>
      <c r="AL539" s="371"/>
      <c r="AM539" s="371"/>
      <c r="AN539" s="502"/>
    </row>
    <row r="540" spans="1:40" x14ac:dyDescent="0.25">
      <c r="A540" s="372"/>
      <c r="B540" s="371" t="s">
        <v>574</v>
      </c>
      <c r="C540" s="371" t="s">
        <v>355</v>
      </c>
      <c r="D540" s="371">
        <v>0</v>
      </c>
      <c r="E540" s="371">
        <v>0</v>
      </c>
      <c r="F540" s="371" t="s">
        <v>355</v>
      </c>
      <c r="G540" s="263"/>
      <c r="H540" s="371" t="s">
        <v>1197</v>
      </c>
      <c r="I540" s="371" t="s">
        <v>1198</v>
      </c>
      <c r="J540" s="371" t="s">
        <v>30</v>
      </c>
      <c r="K540" s="371" t="s">
        <v>30</v>
      </c>
      <c r="L540" s="371" t="s">
        <v>30</v>
      </c>
      <c r="M540" s="371" t="s">
        <v>30</v>
      </c>
      <c r="N540" s="371" t="s">
        <v>30</v>
      </c>
      <c r="O540" s="371" t="s">
        <v>30</v>
      </c>
      <c r="P540" s="371" t="s">
        <v>30</v>
      </c>
      <c r="Q540" s="371" t="s">
        <v>30</v>
      </c>
      <c r="R540" s="371"/>
      <c r="S540" s="371"/>
      <c r="T540" s="371"/>
      <c r="U540" s="371"/>
      <c r="V540" s="371"/>
      <c r="W540" s="371" t="s">
        <v>30</v>
      </c>
      <c r="X540" s="371"/>
      <c r="Y540" s="373">
        <f t="shared" si="32"/>
        <v>869.69</v>
      </c>
      <c r="Z540" s="381">
        <v>869.69</v>
      </c>
      <c r="AA540" s="371">
        <v>320.83</v>
      </c>
      <c r="AB540" s="525">
        <f t="shared" si="33"/>
        <v>0.36890156262576318</v>
      </c>
      <c r="AC540" s="512">
        <f t="shared" si="34"/>
        <v>288.74700000000001</v>
      </c>
      <c r="AD540" s="525">
        <f t="shared" si="35"/>
        <v>0.33201140636318688</v>
      </c>
      <c r="AE540" s="371" t="s">
        <v>30</v>
      </c>
      <c r="AF540" s="371"/>
      <c r="AG540" s="371"/>
      <c r="AH540" s="371"/>
      <c r="AI540" s="371"/>
      <c r="AJ540" s="371"/>
      <c r="AK540" s="371"/>
      <c r="AL540" s="371"/>
      <c r="AM540" s="371"/>
      <c r="AN540" s="502"/>
    </row>
    <row r="541" spans="1:40" x14ac:dyDescent="0.25">
      <c r="A541" s="372"/>
      <c r="B541" s="371" t="s">
        <v>816</v>
      </c>
      <c r="C541" s="371" t="s">
        <v>302</v>
      </c>
      <c r="D541" s="371">
        <v>0</v>
      </c>
      <c r="E541" s="371">
        <v>0</v>
      </c>
      <c r="F541" s="371" t="s">
        <v>302</v>
      </c>
      <c r="G541" s="263"/>
      <c r="H541" s="371" t="s">
        <v>302</v>
      </c>
      <c r="I541" s="371" t="s">
        <v>975</v>
      </c>
      <c r="J541" s="371" t="s">
        <v>30</v>
      </c>
      <c r="K541" s="371" t="s">
        <v>30</v>
      </c>
      <c r="L541" s="371" t="s">
        <v>30</v>
      </c>
      <c r="M541" s="371" t="s">
        <v>30</v>
      </c>
      <c r="N541" s="371" t="s">
        <v>30</v>
      </c>
      <c r="O541" s="371" t="s">
        <v>30</v>
      </c>
      <c r="P541" s="371" t="s">
        <v>30</v>
      </c>
      <c r="Q541" s="371" t="s">
        <v>30</v>
      </c>
      <c r="R541" s="371"/>
      <c r="S541" s="371"/>
      <c r="T541" s="371"/>
      <c r="U541" s="371"/>
      <c r="V541" s="371"/>
      <c r="W541" s="371" t="s">
        <v>30</v>
      </c>
      <c r="X541" s="371"/>
      <c r="Y541" s="373">
        <f t="shared" si="32"/>
        <v>518.34</v>
      </c>
      <c r="Z541" s="381">
        <v>518.34</v>
      </c>
      <c r="AA541" s="371">
        <v>191.22</v>
      </c>
      <c r="AB541" s="525">
        <f t="shared" si="33"/>
        <v>0.36890843847667554</v>
      </c>
      <c r="AC541" s="512">
        <f t="shared" si="34"/>
        <v>172.09800000000001</v>
      </c>
      <c r="AD541" s="525">
        <f t="shared" si="35"/>
        <v>0.33201759462900798</v>
      </c>
      <c r="AE541" s="371"/>
      <c r="AF541" s="371"/>
      <c r="AG541" s="371"/>
      <c r="AH541" s="371"/>
      <c r="AI541" s="371"/>
      <c r="AJ541" s="371"/>
      <c r="AK541" s="371"/>
      <c r="AL541" s="371"/>
      <c r="AM541" s="371"/>
      <c r="AN541" s="502"/>
    </row>
    <row r="542" spans="1:40" x14ac:dyDescent="0.25">
      <c r="A542" s="372"/>
      <c r="B542" s="371" t="s">
        <v>574</v>
      </c>
      <c r="C542" s="371" t="s">
        <v>302</v>
      </c>
      <c r="D542" s="371">
        <v>0</v>
      </c>
      <c r="E542" s="371">
        <v>0</v>
      </c>
      <c r="F542" s="371" t="s">
        <v>302</v>
      </c>
      <c r="G542" s="263"/>
      <c r="H542" s="371" t="s">
        <v>834</v>
      </c>
      <c r="I542" s="371" t="s">
        <v>977</v>
      </c>
      <c r="J542" s="371" t="s">
        <v>30</v>
      </c>
      <c r="K542" s="371" t="s">
        <v>30</v>
      </c>
      <c r="L542" s="371" t="s">
        <v>30</v>
      </c>
      <c r="M542" s="371" t="s">
        <v>30</v>
      </c>
      <c r="N542" s="371" t="s">
        <v>30</v>
      </c>
      <c r="O542" s="371" t="s">
        <v>30</v>
      </c>
      <c r="P542" s="371" t="s">
        <v>30</v>
      </c>
      <c r="Q542" s="371" t="s">
        <v>30</v>
      </c>
      <c r="R542" s="371"/>
      <c r="S542" s="371"/>
      <c r="T542" s="371"/>
      <c r="U542" s="371"/>
      <c r="V542" s="371"/>
      <c r="W542" s="371" t="s">
        <v>30</v>
      </c>
      <c r="X542" s="371"/>
      <c r="Y542" s="373">
        <f t="shared" si="32"/>
        <v>518.34</v>
      </c>
      <c r="Z542" s="381">
        <v>518.34</v>
      </c>
      <c r="AA542" s="371">
        <v>191.22</v>
      </c>
      <c r="AB542" s="525">
        <f t="shared" si="33"/>
        <v>0.36890843847667554</v>
      </c>
      <c r="AC542" s="512">
        <f t="shared" si="34"/>
        <v>172.09800000000001</v>
      </c>
      <c r="AD542" s="525">
        <f t="shared" si="35"/>
        <v>0.33201759462900798</v>
      </c>
      <c r="AE542" s="371" t="s">
        <v>30</v>
      </c>
      <c r="AF542" s="371"/>
      <c r="AG542" s="371"/>
      <c r="AH542" s="371"/>
      <c r="AI542" s="371"/>
      <c r="AJ542" s="371"/>
      <c r="AK542" s="371"/>
      <c r="AL542" s="371"/>
      <c r="AM542" s="371"/>
      <c r="AN542" s="502"/>
    </row>
    <row r="543" spans="1:40" x14ac:dyDescent="0.25">
      <c r="A543" s="372"/>
      <c r="B543" s="371" t="s">
        <v>574</v>
      </c>
      <c r="C543" s="371" t="s">
        <v>302</v>
      </c>
      <c r="D543" s="371">
        <v>0</v>
      </c>
      <c r="E543" s="371">
        <v>0</v>
      </c>
      <c r="F543" s="371" t="s">
        <v>302</v>
      </c>
      <c r="G543" s="263"/>
      <c r="H543" s="371" t="s">
        <v>833</v>
      </c>
      <c r="I543" s="371" t="s">
        <v>976</v>
      </c>
      <c r="J543" s="371" t="s">
        <v>30</v>
      </c>
      <c r="K543" s="371" t="s">
        <v>30</v>
      </c>
      <c r="L543" s="371" t="s">
        <v>30</v>
      </c>
      <c r="M543" s="371" t="s">
        <v>30</v>
      </c>
      <c r="N543" s="371" t="s">
        <v>30</v>
      </c>
      <c r="O543" s="371" t="s">
        <v>30</v>
      </c>
      <c r="P543" s="371" t="s">
        <v>30</v>
      </c>
      <c r="Q543" s="371" t="s">
        <v>30</v>
      </c>
      <c r="R543" s="371"/>
      <c r="S543" s="371"/>
      <c r="T543" s="371"/>
      <c r="U543" s="371"/>
      <c r="V543" s="371"/>
      <c r="W543" s="371" t="s">
        <v>30</v>
      </c>
      <c r="X543" s="371"/>
      <c r="Y543" s="373">
        <f t="shared" si="32"/>
        <v>518.34</v>
      </c>
      <c r="Z543" s="381">
        <v>518.34</v>
      </c>
      <c r="AA543" s="371">
        <v>191.22</v>
      </c>
      <c r="AB543" s="525">
        <f t="shared" si="33"/>
        <v>0.36890843847667554</v>
      </c>
      <c r="AC543" s="512">
        <f t="shared" si="34"/>
        <v>172.09800000000001</v>
      </c>
      <c r="AD543" s="525">
        <f t="shared" si="35"/>
        <v>0.33201759462900798</v>
      </c>
      <c r="AE543" s="371"/>
      <c r="AF543" s="371"/>
      <c r="AG543" s="371"/>
      <c r="AH543" s="371"/>
      <c r="AI543" s="371"/>
      <c r="AJ543" s="371"/>
      <c r="AK543" s="371"/>
      <c r="AL543" s="371"/>
      <c r="AM543" s="371"/>
      <c r="AN543" s="502"/>
    </row>
    <row r="544" spans="1:40" x14ac:dyDescent="0.25">
      <c r="A544" s="372"/>
      <c r="B544" s="371" t="s">
        <v>729</v>
      </c>
      <c r="C544" s="371" t="s">
        <v>33</v>
      </c>
      <c r="D544" s="371">
        <v>0</v>
      </c>
      <c r="E544" s="371">
        <v>0</v>
      </c>
      <c r="F544" s="371" t="s">
        <v>33</v>
      </c>
      <c r="G544" s="263"/>
      <c r="H544" s="371" t="s">
        <v>33</v>
      </c>
      <c r="I544" s="371" t="s">
        <v>17</v>
      </c>
      <c r="J544" s="371" t="s">
        <v>30</v>
      </c>
      <c r="K544" s="371" t="s">
        <v>30</v>
      </c>
      <c r="L544" s="371" t="s">
        <v>30</v>
      </c>
      <c r="M544" s="371" t="s">
        <v>30</v>
      </c>
      <c r="N544" s="371" t="s">
        <v>30</v>
      </c>
      <c r="O544" s="371" t="s">
        <v>30</v>
      </c>
      <c r="P544" s="371" t="s">
        <v>30</v>
      </c>
      <c r="Q544" s="371" t="s">
        <v>30</v>
      </c>
      <c r="R544" s="371"/>
      <c r="S544" s="371"/>
      <c r="T544" s="371"/>
      <c r="U544" s="371"/>
      <c r="V544" s="371"/>
      <c r="W544" s="371" t="s">
        <v>30</v>
      </c>
      <c r="X544" s="371"/>
      <c r="Y544" s="373">
        <f t="shared" si="32"/>
        <v>231</v>
      </c>
      <c r="Z544" s="381">
        <v>231</v>
      </c>
      <c r="AA544" s="371"/>
      <c r="AB544" s="525"/>
      <c r="AC544" s="512"/>
      <c r="AD544" s="525"/>
      <c r="AE544" s="371"/>
      <c r="AF544" s="371"/>
      <c r="AG544" s="371"/>
      <c r="AH544" s="371"/>
      <c r="AI544" s="371"/>
      <c r="AJ544" s="371"/>
      <c r="AK544" s="371"/>
      <c r="AL544" s="371"/>
      <c r="AM544" s="371"/>
      <c r="AN544" s="502"/>
    </row>
    <row r="545" spans="1:40" x14ac:dyDescent="0.25">
      <c r="A545" s="372"/>
      <c r="B545" s="371" t="s">
        <v>574</v>
      </c>
      <c r="C545" s="371" t="s">
        <v>33</v>
      </c>
      <c r="D545" s="371">
        <v>0</v>
      </c>
      <c r="E545" s="371">
        <v>0</v>
      </c>
      <c r="F545" s="371" t="s">
        <v>835</v>
      </c>
      <c r="G545" s="263"/>
      <c r="H545" s="371" t="s">
        <v>835</v>
      </c>
      <c r="I545" s="371" t="s">
        <v>836</v>
      </c>
      <c r="J545" s="371" t="s">
        <v>30</v>
      </c>
      <c r="K545" s="371" t="s">
        <v>30</v>
      </c>
      <c r="L545" s="371" t="s">
        <v>30</v>
      </c>
      <c r="M545" s="371" t="s">
        <v>30</v>
      </c>
      <c r="N545" s="371" t="s">
        <v>246</v>
      </c>
      <c r="O545" s="371" t="s">
        <v>8</v>
      </c>
      <c r="P545" s="371" t="s">
        <v>9</v>
      </c>
      <c r="Q545" s="371" t="s">
        <v>30</v>
      </c>
      <c r="R545" s="371"/>
      <c r="S545" s="371"/>
      <c r="T545" s="371"/>
      <c r="U545" s="371"/>
      <c r="V545" s="371"/>
      <c r="W545" s="371" t="s">
        <v>30</v>
      </c>
      <c r="X545" s="371"/>
      <c r="Y545" s="373">
        <f t="shared" si="32"/>
        <v>231</v>
      </c>
      <c r="Z545" s="381">
        <v>231</v>
      </c>
      <c r="AA545" s="371">
        <v>87.84</v>
      </c>
      <c r="AB545" s="525">
        <f t="shared" si="33"/>
        <v>0.3802597402597403</v>
      </c>
      <c r="AC545" s="512">
        <f t="shared" si="34"/>
        <v>79.056000000000012</v>
      </c>
      <c r="AD545" s="525">
        <f t="shared" si="35"/>
        <v>0.34223376623376628</v>
      </c>
      <c r="AE545" s="371"/>
      <c r="AF545" s="371"/>
      <c r="AG545" s="371"/>
      <c r="AH545" s="371"/>
      <c r="AI545" s="371"/>
      <c r="AJ545" s="371"/>
      <c r="AK545" s="371"/>
      <c r="AL545" s="371"/>
      <c r="AM545" s="371"/>
      <c r="AN545" s="502"/>
    </row>
    <row r="546" spans="1:40" x14ac:dyDescent="0.25">
      <c r="A546" s="372"/>
      <c r="B546" s="371" t="s">
        <v>574</v>
      </c>
      <c r="C546" s="371" t="s">
        <v>33</v>
      </c>
      <c r="D546" s="371">
        <v>0</v>
      </c>
      <c r="E546" s="371">
        <v>0</v>
      </c>
      <c r="F546" s="371" t="s">
        <v>837</v>
      </c>
      <c r="G546" s="263"/>
      <c r="H546" s="371" t="s">
        <v>837</v>
      </c>
      <c r="I546" s="371" t="s">
        <v>836</v>
      </c>
      <c r="J546" s="371" t="s">
        <v>30</v>
      </c>
      <c r="K546" s="371" t="s">
        <v>30</v>
      </c>
      <c r="L546" s="371" t="s">
        <v>30</v>
      </c>
      <c r="M546" s="371" t="s">
        <v>30</v>
      </c>
      <c r="N546" s="371" t="s">
        <v>246</v>
      </c>
      <c r="O546" s="371" t="s">
        <v>8</v>
      </c>
      <c r="P546" s="371" t="s">
        <v>9</v>
      </c>
      <c r="Q546" s="371" t="s">
        <v>30</v>
      </c>
      <c r="R546" s="371"/>
      <c r="S546" s="371"/>
      <c r="T546" s="371"/>
      <c r="U546" s="371"/>
      <c r="V546" s="371"/>
      <c r="W546" s="371" t="s">
        <v>30</v>
      </c>
      <c r="X546" s="371"/>
      <c r="Y546" s="373">
        <f t="shared" si="32"/>
        <v>231</v>
      </c>
      <c r="Z546" s="381">
        <v>231</v>
      </c>
      <c r="AA546" s="371">
        <v>95.47</v>
      </c>
      <c r="AB546" s="525">
        <f t="shared" si="33"/>
        <v>0.41329004329004326</v>
      </c>
      <c r="AC546" s="512">
        <f t="shared" si="34"/>
        <v>85.923000000000002</v>
      </c>
      <c r="AD546" s="525">
        <f t="shared" si="35"/>
        <v>0.37196103896103899</v>
      </c>
      <c r="AE546" s="371" t="s">
        <v>30</v>
      </c>
      <c r="AF546" s="371"/>
      <c r="AG546" s="371"/>
      <c r="AH546" s="371"/>
      <c r="AI546" s="371"/>
      <c r="AJ546" s="371"/>
      <c r="AK546" s="371"/>
      <c r="AL546" s="371"/>
      <c r="AM546" s="371"/>
      <c r="AN546" s="502"/>
    </row>
    <row r="547" spans="1:40" x14ac:dyDescent="0.25">
      <c r="A547" s="372"/>
      <c r="B547" s="371" t="s">
        <v>574</v>
      </c>
      <c r="C547" s="371" t="s">
        <v>33</v>
      </c>
      <c r="D547" s="371">
        <v>0</v>
      </c>
      <c r="E547" s="371">
        <v>0</v>
      </c>
      <c r="F547" s="371" t="s">
        <v>838</v>
      </c>
      <c r="G547" s="263"/>
      <c r="H547" s="371" t="s">
        <v>838</v>
      </c>
      <c r="I547" s="371" t="s">
        <v>839</v>
      </c>
      <c r="J547" s="371" t="s">
        <v>30</v>
      </c>
      <c r="K547" s="371" t="s">
        <v>30</v>
      </c>
      <c r="L547" s="371" t="s">
        <v>30</v>
      </c>
      <c r="M547" s="371" t="s">
        <v>30</v>
      </c>
      <c r="N547" s="371" t="s">
        <v>246</v>
      </c>
      <c r="O547" s="371" t="s">
        <v>8</v>
      </c>
      <c r="P547" s="371" t="s">
        <v>9</v>
      </c>
      <c r="Q547" s="371" t="s">
        <v>30</v>
      </c>
      <c r="R547" s="371"/>
      <c r="S547" s="371"/>
      <c r="T547" s="371"/>
      <c r="U547" s="371"/>
      <c r="V547" s="371"/>
      <c r="W547" s="371" t="s">
        <v>30</v>
      </c>
      <c r="X547" s="371"/>
      <c r="Y547" s="373">
        <f t="shared" si="32"/>
        <v>231</v>
      </c>
      <c r="Z547" s="381">
        <v>231</v>
      </c>
      <c r="AA547" s="371">
        <v>73.040000000000006</v>
      </c>
      <c r="AB547" s="525">
        <f t="shared" si="33"/>
        <v>0.31619047619047624</v>
      </c>
      <c r="AC547" s="512">
        <f t="shared" si="34"/>
        <v>65.736000000000004</v>
      </c>
      <c r="AD547" s="525">
        <f t="shared" si="35"/>
        <v>0.28457142857142859</v>
      </c>
      <c r="AE547" s="371"/>
      <c r="AF547" s="371"/>
      <c r="AG547" s="371"/>
      <c r="AH547" s="371"/>
      <c r="AI547" s="371"/>
      <c r="AJ547" s="371"/>
      <c r="AK547" s="371"/>
      <c r="AL547" s="371"/>
      <c r="AM547" s="371"/>
      <c r="AN547" s="502"/>
    </row>
    <row r="548" spans="1:40" x14ac:dyDescent="0.25">
      <c r="A548" s="372"/>
      <c r="B548" s="371" t="s">
        <v>574</v>
      </c>
      <c r="C548" s="371" t="s">
        <v>33</v>
      </c>
      <c r="D548" s="371">
        <v>0</v>
      </c>
      <c r="E548" s="371">
        <v>0</v>
      </c>
      <c r="F548" s="371" t="s">
        <v>840</v>
      </c>
      <c r="G548" s="263"/>
      <c r="H548" s="371" t="s">
        <v>840</v>
      </c>
      <c r="I548" s="371" t="s">
        <v>839</v>
      </c>
      <c r="J548" s="371" t="s">
        <v>30</v>
      </c>
      <c r="K548" s="371" t="s">
        <v>30</v>
      </c>
      <c r="L548" s="371" t="s">
        <v>30</v>
      </c>
      <c r="M548" s="371" t="s">
        <v>30</v>
      </c>
      <c r="N548" s="371" t="s">
        <v>246</v>
      </c>
      <c r="O548" s="371" t="s">
        <v>8</v>
      </c>
      <c r="P548" s="371" t="s">
        <v>9</v>
      </c>
      <c r="Q548" s="371" t="s">
        <v>30</v>
      </c>
      <c r="R548" s="371"/>
      <c r="S548" s="371"/>
      <c r="T548" s="371"/>
      <c r="U548" s="371"/>
      <c r="V548" s="371"/>
      <c r="W548" s="371" t="s">
        <v>30</v>
      </c>
      <c r="X548" s="371"/>
      <c r="Y548" s="373">
        <f t="shared" si="32"/>
        <v>231</v>
      </c>
      <c r="Z548" s="381">
        <v>231</v>
      </c>
      <c r="AA548" s="371">
        <v>79.8</v>
      </c>
      <c r="AB548" s="525">
        <f t="shared" si="33"/>
        <v>0.34545454545454546</v>
      </c>
      <c r="AC548" s="512">
        <f t="shared" si="34"/>
        <v>71.819999999999993</v>
      </c>
      <c r="AD548" s="525">
        <f t="shared" si="35"/>
        <v>0.31090909090909086</v>
      </c>
      <c r="AE548" s="371"/>
      <c r="AF548" s="371"/>
      <c r="AG548" s="371"/>
      <c r="AH548" s="371"/>
      <c r="AI548" s="371"/>
      <c r="AJ548" s="371"/>
      <c r="AK548" s="371"/>
      <c r="AL548" s="371"/>
      <c r="AM548" s="371"/>
      <c r="AN548" s="502"/>
    </row>
    <row r="549" spans="1:40" x14ac:dyDescent="0.25">
      <c r="A549" s="372"/>
      <c r="B549" s="371" t="s">
        <v>574</v>
      </c>
      <c r="C549" s="371" t="s">
        <v>33</v>
      </c>
      <c r="D549" s="371">
        <v>0</v>
      </c>
      <c r="E549" s="371">
        <v>0</v>
      </c>
      <c r="F549" s="371" t="s">
        <v>841</v>
      </c>
      <c r="G549" s="263"/>
      <c r="H549" s="371" t="s">
        <v>841</v>
      </c>
      <c r="I549" s="371" t="s">
        <v>839</v>
      </c>
      <c r="J549" s="371" t="s">
        <v>30</v>
      </c>
      <c r="K549" s="371" t="s">
        <v>30</v>
      </c>
      <c r="L549" s="371" t="s">
        <v>30</v>
      </c>
      <c r="M549" s="371" t="s">
        <v>30</v>
      </c>
      <c r="N549" s="371" t="s">
        <v>246</v>
      </c>
      <c r="O549" s="371" t="s">
        <v>8</v>
      </c>
      <c r="P549" s="371" t="s">
        <v>9</v>
      </c>
      <c r="Q549" s="371" t="s">
        <v>30</v>
      </c>
      <c r="R549" s="371"/>
      <c r="S549" s="371"/>
      <c r="T549" s="371"/>
      <c r="U549" s="371"/>
      <c r="V549" s="371"/>
      <c r="W549" s="371" t="s">
        <v>30</v>
      </c>
      <c r="X549" s="371"/>
      <c r="Y549" s="373">
        <f t="shared" si="32"/>
        <v>231</v>
      </c>
      <c r="Z549" s="381">
        <v>231</v>
      </c>
      <c r="AA549" s="371">
        <v>93.87</v>
      </c>
      <c r="AB549" s="525">
        <f t="shared" si="33"/>
        <v>0.40636363636363637</v>
      </c>
      <c r="AC549" s="512">
        <f t="shared" si="34"/>
        <v>84.483000000000004</v>
      </c>
      <c r="AD549" s="525">
        <f t="shared" si="35"/>
        <v>0.36572727272727273</v>
      </c>
      <c r="AE549" s="371" t="s">
        <v>30</v>
      </c>
      <c r="AF549" s="371"/>
      <c r="AG549" s="371"/>
      <c r="AH549" s="371"/>
      <c r="AI549" s="371"/>
      <c r="AJ549" s="371"/>
      <c r="AK549" s="371"/>
      <c r="AL549" s="371"/>
      <c r="AM549" s="371"/>
      <c r="AN549" s="502"/>
    </row>
    <row r="550" spans="1:40" x14ac:dyDescent="0.25">
      <c r="A550" s="372"/>
      <c r="B550" s="371" t="s">
        <v>574</v>
      </c>
      <c r="C550" s="371" t="s">
        <v>33</v>
      </c>
      <c r="D550" s="371">
        <v>0</v>
      </c>
      <c r="E550" s="371">
        <v>0</v>
      </c>
      <c r="F550" s="371" t="s">
        <v>842</v>
      </c>
      <c r="G550" s="263"/>
      <c r="H550" s="371" t="s">
        <v>842</v>
      </c>
      <c r="I550" s="371" t="s">
        <v>839</v>
      </c>
      <c r="J550" s="371" t="s">
        <v>30</v>
      </c>
      <c r="K550" s="371" t="s">
        <v>30</v>
      </c>
      <c r="L550" s="371" t="s">
        <v>30</v>
      </c>
      <c r="M550" s="371" t="s">
        <v>30</v>
      </c>
      <c r="N550" s="371" t="s">
        <v>246</v>
      </c>
      <c r="O550" s="371" t="s">
        <v>8</v>
      </c>
      <c r="P550" s="371" t="s">
        <v>9</v>
      </c>
      <c r="Q550" s="371" t="s">
        <v>30</v>
      </c>
      <c r="R550" s="371"/>
      <c r="S550" s="371"/>
      <c r="T550" s="371"/>
      <c r="U550" s="371"/>
      <c r="V550" s="371"/>
      <c r="W550" s="371" t="s">
        <v>30</v>
      </c>
      <c r="X550" s="371"/>
      <c r="Y550" s="373">
        <f t="shared" si="32"/>
        <v>231</v>
      </c>
      <c r="Z550" s="381">
        <v>231</v>
      </c>
      <c r="AA550" s="371">
        <v>106.21</v>
      </c>
      <c r="AB550" s="525">
        <f t="shared" si="33"/>
        <v>0.45978354978354974</v>
      </c>
      <c r="AC550" s="512">
        <f t="shared" si="34"/>
        <v>95.588999999999999</v>
      </c>
      <c r="AD550" s="525">
        <f t="shared" si="35"/>
        <v>0.41380519480519479</v>
      </c>
      <c r="AE550" s="371"/>
      <c r="AF550" s="371"/>
      <c r="AG550" s="371"/>
      <c r="AH550" s="371"/>
      <c r="AI550" s="371"/>
      <c r="AJ550" s="371"/>
      <c r="AK550" s="371"/>
      <c r="AL550" s="371"/>
      <c r="AM550" s="371"/>
      <c r="AN550" s="502"/>
    </row>
    <row r="551" spans="1:40" x14ac:dyDescent="0.25">
      <c r="A551" s="372"/>
      <c r="B551" s="371" t="s">
        <v>729</v>
      </c>
      <c r="C551" s="371" t="s">
        <v>34</v>
      </c>
      <c r="D551" s="371">
        <v>0</v>
      </c>
      <c r="E551" s="371">
        <v>0</v>
      </c>
      <c r="F551" s="371" t="s">
        <v>34</v>
      </c>
      <c r="G551" s="263"/>
      <c r="H551" s="371" t="s">
        <v>34</v>
      </c>
      <c r="I551" s="371" t="s">
        <v>18</v>
      </c>
      <c r="J551" s="371" t="s">
        <v>30</v>
      </c>
      <c r="K551" s="371" t="s">
        <v>30</v>
      </c>
      <c r="L551" s="371" t="s">
        <v>30</v>
      </c>
      <c r="M551" s="371" t="s">
        <v>30</v>
      </c>
      <c r="N551" s="371" t="s">
        <v>30</v>
      </c>
      <c r="O551" s="371" t="s">
        <v>30</v>
      </c>
      <c r="P551" s="371" t="s">
        <v>30</v>
      </c>
      <c r="Q551" s="371" t="s">
        <v>30</v>
      </c>
      <c r="R551" s="371"/>
      <c r="S551" s="371"/>
      <c r="T551" s="371"/>
      <c r="U551" s="371"/>
      <c r="V551" s="371"/>
      <c r="W551" s="371" t="s">
        <v>30</v>
      </c>
      <c r="X551" s="371"/>
      <c r="Y551" s="373">
        <f t="shared" si="32"/>
        <v>490.88</v>
      </c>
      <c r="Z551" s="381">
        <v>490.88</v>
      </c>
      <c r="AA551" s="371"/>
      <c r="AB551" s="525"/>
      <c r="AC551" s="512"/>
      <c r="AD551" s="525"/>
      <c r="AE551" s="371"/>
      <c r="AF551" s="371"/>
      <c r="AG551" s="371"/>
      <c r="AH551" s="371"/>
      <c r="AI551" s="371"/>
      <c r="AJ551" s="371"/>
      <c r="AK551" s="371"/>
      <c r="AL551" s="371"/>
      <c r="AM551" s="371"/>
      <c r="AN551" s="502"/>
    </row>
    <row r="552" spans="1:40" x14ac:dyDescent="0.25">
      <c r="A552" s="372"/>
      <c r="B552" s="371" t="s">
        <v>574</v>
      </c>
      <c r="C552" s="371" t="s">
        <v>34</v>
      </c>
      <c r="D552" s="371">
        <v>0</v>
      </c>
      <c r="E552" s="371">
        <v>0</v>
      </c>
      <c r="F552" s="371" t="s">
        <v>843</v>
      </c>
      <c r="G552" s="263"/>
      <c r="H552" s="371" t="s">
        <v>843</v>
      </c>
      <c r="I552" s="371" t="s">
        <v>844</v>
      </c>
      <c r="J552" s="371" t="s">
        <v>30</v>
      </c>
      <c r="K552" s="371" t="s">
        <v>30</v>
      </c>
      <c r="L552" s="371" t="s">
        <v>30</v>
      </c>
      <c r="M552" s="371" t="s">
        <v>30</v>
      </c>
      <c r="N552" s="371" t="s">
        <v>246</v>
      </c>
      <c r="O552" s="371" t="s">
        <v>8</v>
      </c>
      <c r="P552" s="371" t="s">
        <v>9</v>
      </c>
      <c r="Q552" s="371" t="s">
        <v>30</v>
      </c>
      <c r="R552" s="371"/>
      <c r="S552" s="371"/>
      <c r="T552" s="371"/>
      <c r="U552" s="371"/>
      <c r="V552" s="371"/>
      <c r="W552" s="371" t="s">
        <v>30</v>
      </c>
      <c r="X552" s="371"/>
      <c r="Y552" s="373">
        <f t="shared" si="32"/>
        <v>490.88</v>
      </c>
      <c r="Z552" s="381">
        <v>490.88</v>
      </c>
      <c r="AA552" s="371">
        <v>162.09</v>
      </c>
      <c r="AB552" s="525">
        <f t="shared" si="33"/>
        <v>0.3302029009126467</v>
      </c>
      <c r="AC552" s="512">
        <f t="shared" si="34"/>
        <v>145.881</v>
      </c>
      <c r="AD552" s="525">
        <f t="shared" si="35"/>
        <v>0.29718261082138203</v>
      </c>
      <c r="AE552" s="371" t="s">
        <v>30</v>
      </c>
      <c r="AF552" s="371"/>
      <c r="AG552" s="371"/>
      <c r="AH552" s="371"/>
      <c r="AI552" s="371"/>
      <c r="AJ552" s="371"/>
      <c r="AK552" s="371"/>
      <c r="AL552" s="371"/>
      <c r="AM552" s="371"/>
      <c r="AN552" s="502"/>
    </row>
    <row r="553" spans="1:40" x14ac:dyDescent="0.25">
      <c r="A553" s="372"/>
      <c r="B553" s="371" t="s">
        <v>574</v>
      </c>
      <c r="C553" s="371" t="s">
        <v>34</v>
      </c>
      <c r="D553" s="371">
        <v>0</v>
      </c>
      <c r="E553" s="371">
        <v>0</v>
      </c>
      <c r="F553" s="371" t="s">
        <v>845</v>
      </c>
      <c r="G553" s="263"/>
      <c r="H553" s="371" t="s">
        <v>845</v>
      </c>
      <c r="I553" s="371" t="s">
        <v>846</v>
      </c>
      <c r="J553" s="371" t="s">
        <v>30</v>
      </c>
      <c r="K553" s="371" t="s">
        <v>30</v>
      </c>
      <c r="L553" s="371" t="s">
        <v>30</v>
      </c>
      <c r="M553" s="371" t="s">
        <v>30</v>
      </c>
      <c r="N553" s="371" t="s">
        <v>246</v>
      </c>
      <c r="O553" s="371" t="s">
        <v>8</v>
      </c>
      <c r="P553" s="371" t="s">
        <v>9</v>
      </c>
      <c r="Q553" s="371" t="s">
        <v>30</v>
      </c>
      <c r="R553" s="371"/>
      <c r="S553" s="371"/>
      <c r="T553" s="371"/>
      <c r="U553" s="371"/>
      <c r="V553" s="371"/>
      <c r="W553" s="371" t="s">
        <v>30</v>
      </c>
      <c r="X553" s="371"/>
      <c r="Y553" s="373">
        <f t="shared" si="32"/>
        <v>490.88</v>
      </c>
      <c r="Z553" s="381">
        <v>490.88</v>
      </c>
      <c r="AA553" s="371">
        <v>227.68</v>
      </c>
      <c r="AB553" s="525">
        <f t="shared" si="33"/>
        <v>0.46382007822685789</v>
      </c>
      <c r="AC553" s="512">
        <f t="shared" si="34"/>
        <v>204.91200000000001</v>
      </c>
      <c r="AD553" s="525">
        <f t="shared" si="35"/>
        <v>0.41743807040417213</v>
      </c>
      <c r="AE553" s="371"/>
      <c r="AF553" s="371"/>
      <c r="AG553" s="371"/>
      <c r="AH553" s="371"/>
      <c r="AI553" s="371"/>
      <c r="AJ553" s="371"/>
      <c r="AK553" s="371"/>
      <c r="AL553" s="371"/>
      <c r="AM553" s="371"/>
      <c r="AN553" s="502"/>
    </row>
    <row r="554" spans="1:40" x14ac:dyDescent="0.25">
      <c r="A554" s="372"/>
      <c r="B554" s="371" t="s">
        <v>574</v>
      </c>
      <c r="C554" s="371" t="s">
        <v>34</v>
      </c>
      <c r="D554" s="371">
        <v>0</v>
      </c>
      <c r="E554" s="371">
        <v>0</v>
      </c>
      <c r="F554" s="371" t="s">
        <v>847</v>
      </c>
      <c r="G554" s="263"/>
      <c r="H554" s="371" t="s">
        <v>847</v>
      </c>
      <c r="I554" s="371" t="s">
        <v>848</v>
      </c>
      <c r="J554" s="371" t="s">
        <v>30</v>
      </c>
      <c r="K554" s="371" t="s">
        <v>30</v>
      </c>
      <c r="L554" s="371" t="s">
        <v>30</v>
      </c>
      <c r="M554" s="371" t="s">
        <v>30</v>
      </c>
      <c r="N554" s="371" t="s">
        <v>246</v>
      </c>
      <c r="O554" s="371" t="s">
        <v>8</v>
      </c>
      <c r="P554" s="371" t="s">
        <v>9</v>
      </c>
      <c r="Q554" s="371" t="s">
        <v>30</v>
      </c>
      <c r="R554" s="371"/>
      <c r="S554" s="371"/>
      <c r="T554" s="371"/>
      <c r="U554" s="371"/>
      <c r="V554" s="371"/>
      <c r="W554" s="371" t="s">
        <v>30</v>
      </c>
      <c r="X554" s="371"/>
      <c r="Y554" s="373">
        <f t="shared" si="32"/>
        <v>490.88</v>
      </c>
      <c r="Z554" s="381">
        <v>490.88</v>
      </c>
      <c r="AA554" s="371">
        <v>164.8</v>
      </c>
      <c r="AB554" s="525">
        <f t="shared" si="33"/>
        <v>0.33572359843546284</v>
      </c>
      <c r="AC554" s="512">
        <f t="shared" si="34"/>
        <v>148.32000000000002</v>
      </c>
      <c r="AD554" s="525">
        <f t="shared" si="35"/>
        <v>0.30215123859191662</v>
      </c>
      <c r="AE554" s="371"/>
      <c r="AF554" s="371"/>
      <c r="AG554" s="371"/>
      <c r="AH554" s="371"/>
      <c r="AI554" s="371"/>
      <c r="AJ554" s="371"/>
      <c r="AK554" s="371"/>
      <c r="AL554" s="371"/>
      <c r="AM554" s="371"/>
      <c r="AN554" s="502"/>
    </row>
    <row r="555" spans="1:40" x14ac:dyDescent="0.25">
      <c r="A555" s="372"/>
      <c r="B555" s="371" t="s">
        <v>574</v>
      </c>
      <c r="C555" s="371" t="s">
        <v>34</v>
      </c>
      <c r="D555" s="371">
        <v>0</v>
      </c>
      <c r="E555" s="371">
        <v>0</v>
      </c>
      <c r="F555" s="371" t="s">
        <v>849</v>
      </c>
      <c r="G555" s="263"/>
      <c r="H555" s="371" t="s">
        <v>849</v>
      </c>
      <c r="I555" s="371" t="s">
        <v>848</v>
      </c>
      <c r="J555" s="371" t="s">
        <v>30</v>
      </c>
      <c r="K555" s="371" t="s">
        <v>30</v>
      </c>
      <c r="L555" s="371" t="s">
        <v>30</v>
      </c>
      <c r="M555" s="371" t="s">
        <v>30</v>
      </c>
      <c r="N555" s="371" t="s">
        <v>246</v>
      </c>
      <c r="O555" s="371" t="s">
        <v>8</v>
      </c>
      <c r="P555" s="371" t="s">
        <v>9</v>
      </c>
      <c r="Q555" s="371" t="s">
        <v>30</v>
      </c>
      <c r="R555" s="371"/>
      <c r="S555" s="371"/>
      <c r="T555" s="371"/>
      <c r="U555" s="371"/>
      <c r="V555" s="371"/>
      <c r="W555" s="371" t="s">
        <v>30</v>
      </c>
      <c r="X555" s="371"/>
      <c r="Y555" s="373">
        <f t="shared" si="32"/>
        <v>490.88</v>
      </c>
      <c r="Z555" s="381">
        <v>490.88</v>
      </c>
      <c r="AA555" s="371">
        <v>179.76</v>
      </c>
      <c r="AB555" s="525">
        <f t="shared" si="33"/>
        <v>0.36619947848761408</v>
      </c>
      <c r="AC555" s="512">
        <f t="shared" si="34"/>
        <v>161.78399999999999</v>
      </c>
      <c r="AD555" s="525">
        <f t="shared" si="35"/>
        <v>0.32957953063885265</v>
      </c>
      <c r="AE555" s="371" t="s">
        <v>30</v>
      </c>
      <c r="AF555" s="371"/>
      <c r="AG555" s="371"/>
      <c r="AH555" s="371"/>
      <c r="AI555" s="371"/>
      <c r="AJ555" s="371"/>
      <c r="AK555" s="371"/>
      <c r="AL555" s="371"/>
      <c r="AM555" s="371"/>
      <c r="AN555" s="502"/>
    </row>
    <row r="556" spans="1:40" x14ac:dyDescent="0.25">
      <c r="A556" s="372"/>
      <c r="B556" s="371" t="s">
        <v>574</v>
      </c>
      <c r="C556" s="371" t="s">
        <v>34</v>
      </c>
      <c r="D556" s="371">
        <v>0</v>
      </c>
      <c r="E556" s="371">
        <v>0</v>
      </c>
      <c r="F556" s="371" t="s">
        <v>850</v>
      </c>
      <c r="G556" s="263"/>
      <c r="H556" s="371" t="s">
        <v>850</v>
      </c>
      <c r="I556" s="371" t="s">
        <v>848</v>
      </c>
      <c r="J556" s="371" t="s">
        <v>30</v>
      </c>
      <c r="K556" s="371" t="s">
        <v>30</v>
      </c>
      <c r="L556" s="371" t="s">
        <v>30</v>
      </c>
      <c r="M556" s="371" t="s">
        <v>30</v>
      </c>
      <c r="N556" s="371" t="s">
        <v>246</v>
      </c>
      <c r="O556" s="371" t="s">
        <v>8</v>
      </c>
      <c r="P556" s="371" t="s">
        <v>9</v>
      </c>
      <c r="Q556" s="371" t="s">
        <v>30</v>
      </c>
      <c r="R556" s="371"/>
      <c r="S556" s="371"/>
      <c r="T556" s="371"/>
      <c r="U556" s="371"/>
      <c r="V556" s="371"/>
      <c r="W556" s="371" t="s">
        <v>30</v>
      </c>
      <c r="X556" s="371"/>
      <c r="Y556" s="373">
        <f t="shared" si="32"/>
        <v>490.88</v>
      </c>
      <c r="Z556" s="381">
        <v>490.88</v>
      </c>
      <c r="AA556" s="371">
        <v>204.99</v>
      </c>
      <c r="AB556" s="525">
        <f t="shared" si="33"/>
        <v>0.41759696870925689</v>
      </c>
      <c r="AC556" s="512">
        <f t="shared" si="34"/>
        <v>184.49100000000001</v>
      </c>
      <c r="AD556" s="525">
        <f t="shared" si="35"/>
        <v>0.37583727183833121</v>
      </c>
      <c r="AE556" s="371"/>
      <c r="AF556" s="371"/>
      <c r="AG556" s="371"/>
      <c r="AH556" s="371"/>
      <c r="AI556" s="371"/>
      <c r="AJ556" s="371"/>
      <c r="AK556" s="371"/>
      <c r="AL556" s="371"/>
      <c r="AM556" s="371"/>
      <c r="AN556" s="502"/>
    </row>
    <row r="557" spans="1:40" x14ac:dyDescent="0.25">
      <c r="A557" s="372"/>
      <c r="B557" s="371" t="s">
        <v>729</v>
      </c>
      <c r="C557" s="371" t="s">
        <v>241</v>
      </c>
      <c r="D557" s="371">
        <v>0</v>
      </c>
      <c r="E557" s="371">
        <v>0</v>
      </c>
      <c r="F557" s="371" t="s">
        <v>241</v>
      </c>
      <c r="G557" s="263"/>
      <c r="H557" s="371" t="s">
        <v>241</v>
      </c>
      <c r="I557" s="371" t="s">
        <v>851</v>
      </c>
      <c r="J557" s="371" t="s">
        <v>30</v>
      </c>
      <c r="K557" s="371" t="s">
        <v>30</v>
      </c>
      <c r="L557" s="371" t="s">
        <v>30</v>
      </c>
      <c r="M557" s="371" t="s">
        <v>30</v>
      </c>
      <c r="N557" s="371" t="s">
        <v>30</v>
      </c>
      <c r="O557" s="371" t="s">
        <v>30</v>
      </c>
      <c r="P557" s="371" t="s">
        <v>30</v>
      </c>
      <c r="Q557" s="371" t="s">
        <v>30</v>
      </c>
      <c r="R557" s="371"/>
      <c r="S557" s="371"/>
      <c r="T557" s="371"/>
      <c r="U557" s="371"/>
      <c r="V557" s="371"/>
      <c r="W557" s="371" t="s">
        <v>30</v>
      </c>
      <c r="X557" s="371"/>
      <c r="Y557" s="373">
        <f t="shared" si="32"/>
        <v>462</v>
      </c>
      <c r="Z557" s="381">
        <v>462</v>
      </c>
      <c r="AA557" s="371"/>
      <c r="AB557" s="525"/>
      <c r="AC557" s="512"/>
      <c r="AD557" s="525"/>
      <c r="AE557" s="371"/>
      <c r="AF557" s="371"/>
      <c r="AG557" s="371"/>
      <c r="AH557" s="371"/>
      <c r="AI557" s="371"/>
      <c r="AJ557" s="371"/>
      <c r="AK557" s="371"/>
      <c r="AL557" s="371"/>
      <c r="AM557" s="371"/>
      <c r="AN557" s="502"/>
    </row>
    <row r="558" spans="1:40" x14ac:dyDescent="0.25">
      <c r="A558" s="372"/>
      <c r="B558" s="371" t="s">
        <v>574</v>
      </c>
      <c r="C558" s="371" t="s">
        <v>241</v>
      </c>
      <c r="D558" s="371">
        <v>0</v>
      </c>
      <c r="E558" s="371">
        <v>0</v>
      </c>
      <c r="F558" s="371" t="s">
        <v>852</v>
      </c>
      <c r="G558" s="263"/>
      <c r="H558" s="371" t="s">
        <v>852</v>
      </c>
      <c r="I558" s="371" t="s">
        <v>259</v>
      </c>
      <c r="J558" s="371" t="s">
        <v>30</v>
      </c>
      <c r="K558" s="371" t="s">
        <v>30</v>
      </c>
      <c r="L558" s="371" t="s">
        <v>30</v>
      </c>
      <c r="M558" s="371" t="s">
        <v>30</v>
      </c>
      <c r="N558" s="371" t="s">
        <v>246</v>
      </c>
      <c r="O558" s="371" t="s">
        <v>8</v>
      </c>
      <c r="P558" s="371" t="s">
        <v>9</v>
      </c>
      <c r="Q558" s="371" t="s">
        <v>30</v>
      </c>
      <c r="R558" s="371"/>
      <c r="S558" s="371"/>
      <c r="T558" s="371"/>
      <c r="U558" s="371"/>
      <c r="V558" s="371"/>
      <c r="W558" s="371" t="s">
        <v>30</v>
      </c>
      <c r="X558" s="371"/>
      <c r="Y558" s="373">
        <f t="shared" si="32"/>
        <v>616</v>
      </c>
      <c r="Z558" s="381">
        <v>616</v>
      </c>
      <c r="AA558" s="371">
        <v>285.26</v>
      </c>
      <c r="AB558" s="525">
        <f t="shared" si="33"/>
        <v>0.46308441558441554</v>
      </c>
      <c r="AC558" s="512">
        <f t="shared" si="34"/>
        <v>256.73399999999998</v>
      </c>
      <c r="AD558" s="525">
        <f t="shared" si="35"/>
        <v>0.41677597402597399</v>
      </c>
      <c r="AE558" s="371" t="s">
        <v>30</v>
      </c>
      <c r="AF558" s="371"/>
      <c r="AG558" s="371"/>
      <c r="AH558" s="371"/>
      <c r="AI558" s="371"/>
      <c r="AJ558" s="371"/>
      <c r="AK558" s="371"/>
      <c r="AL558" s="371"/>
      <c r="AM558" s="371"/>
      <c r="AN558" s="502"/>
    </row>
    <row r="559" spans="1:40" x14ac:dyDescent="0.25">
      <c r="A559" s="372"/>
      <c r="B559" s="371" t="s">
        <v>574</v>
      </c>
      <c r="C559" s="371" t="s">
        <v>241</v>
      </c>
      <c r="D559" s="371">
        <v>0</v>
      </c>
      <c r="E559" s="371">
        <v>0</v>
      </c>
      <c r="F559" s="371" t="s">
        <v>853</v>
      </c>
      <c r="G559" s="263"/>
      <c r="H559" s="371" t="s">
        <v>853</v>
      </c>
      <c r="I559" s="371" t="s">
        <v>259</v>
      </c>
      <c r="J559" s="371" t="s">
        <v>30</v>
      </c>
      <c r="K559" s="371" t="s">
        <v>30</v>
      </c>
      <c r="L559" s="371" t="s">
        <v>30</v>
      </c>
      <c r="M559" s="371" t="s">
        <v>30</v>
      </c>
      <c r="N559" s="371" t="s">
        <v>246</v>
      </c>
      <c r="O559" s="371" t="s">
        <v>8</v>
      </c>
      <c r="P559" s="371" t="s">
        <v>9</v>
      </c>
      <c r="Q559" s="371" t="s">
        <v>30</v>
      </c>
      <c r="R559" s="371"/>
      <c r="S559" s="371"/>
      <c r="T559" s="371"/>
      <c r="U559" s="371"/>
      <c r="V559" s="371"/>
      <c r="W559" s="371" t="s">
        <v>30</v>
      </c>
      <c r="X559" s="371"/>
      <c r="Y559" s="373">
        <f t="shared" si="32"/>
        <v>616</v>
      </c>
      <c r="Z559" s="381">
        <v>616</v>
      </c>
      <c r="AA559" s="371">
        <v>381.82</v>
      </c>
      <c r="AB559" s="525">
        <f t="shared" si="33"/>
        <v>0.61983766233766235</v>
      </c>
      <c r="AC559" s="512">
        <f t="shared" si="34"/>
        <v>343.63799999999998</v>
      </c>
      <c r="AD559" s="525">
        <f t="shared" si="35"/>
        <v>0.55785389610389602</v>
      </c>
      <c r="AE559" s="371"/>
      <c r="AF559" s="371"/>
      <c r="AG559" s="371"/>
      <c r="AH559" s="371"/>
      <c r="AI559" s="371"/>
      <c r="AJ559" s="371"/>
      <c r="AK559" s="371"/>
      <c r="AL559" s="371"/>
      <c r="AM559" s="371"/>
      <c r="AN559" s="502"/>
    </row>
    <row r="560" spans="1:40" x14ac:dyDescent="0.25">
      <c r="A560" s="372"/>
      <c r="B560" s="371" t="s">
        <v>729</v>
      </c>
      <c r="C560" s="371" t="s">
        <v>35</v>
      </c>
      <c r="D560" s="371">
        <v>0</v>
      </c>
      <c r="E560" s="371">
        <v>0</v>
      </c>
      <c r="F560" s="371" t="s">
        <v>35</v>
      </c>
      <c r="G560" s="263"/>
      <c r="H560" s="371" t="s">
        <v>35</v>
      </c>
      <c r="I560" s="371" t="s">
        <v>854</v>
      </c>
      <c r="J560" s="371" t="s">
        <v>30</v>
      </c>
      <c r="K560" s="371" t="s">
        <v>30</v>
      </c>
      <c r="L560" s="371" t="s">
        <v>30</v>
      </c>
      <c r="M560" s="371" t="s">
        <v>30</v>
      </c>
      <c r="N560" s="371" t="s">
        <v>30</v>
      </c>
      <c r="O560" s="371" t="s">
        <v>30</v>
      </c>
      <c r="P560" s="371" t="s">
        <v>30</v>
      </c>
      <c r="Q560" s="371" t="s">
        <v>30</v>
      </c>
      <c r="R560" s="371"/>
      <c r="S560" s="371"/>
      <c r="T560" s="371"/>
      <c r="U560" s="371"/>
      <c r="V560" s="371"/>
      <c r="W560" s="371" t="s">
        <v>30</v>
      </c>
      <c r="X560" s="371"/>
      <c r="Y560" s="373">
        <f t="shared" si="32"/>
        <v>258.72000000000003</v>
      </c>
      <c r="Z560" s="381">
        <v>258.72000000000003</v>
      </c>
      <c r="AA560" s="371"/>
      <c r="AB560" s="525"/>
      <c r="AC560" s="512"/>
      <c r="AD560" s="525"/>
      <c r="AE560" s="371"/>
      <c r="AF560" s="371"/>
      <c r="AG560" s="371"/>
      <c r="AH560" s="371"/>
      <c r="AI560" s="371"/>
      <c r="AJ560" s="371"/>
      <c r="AK560" s="371"/>
      <c r="AL560" s="371"/>
      <c r="AM560" s="371"/>
      <c r="AN560" s="502"/>
    </row>
    <row r="561" spans="1:40" x14ac:dyDescent="0.25">
      <c r="A561" s="372"/>
      <c r="B561" s="371" t="s">
        <v>574</v>
      </c>
      <c r="C561" s="371" t="s">
        <v>35</v>
      </c>
      <c r="D561" s="371">
        <v>0</v>
      </c>
      <c r="E561" s="371">
        <v>0</v>
      </c>
      <c r="F561" s="371" t="s">
        <v>855</v>
      </c>
      <c r="G561" s="263"/>
      <c r="H561" s="371" t="s">
        <v>855</v>
      </c>
      <c r="I561" s="371" t="s">
        <v>856</v>
      </c>
      <c r="J561" s="371" t="s">
        <v>30</v>
      </c>
      <c r="K561" s="371" t="s">
        <v>30</v>
      </c>
      <c r="L561" s="371" t="s">
        <v>30</v>
      </c>
      <c r="M561" s="371" t="s">
        <v>30</v>
      </c>
      <c r="N561" s="371" t="s">
        <v>246</v>
      </c>
      <c r="O561" s="371" t="s">
        <v>8</v>
      </c>
      <c r="P561" s="371" t="s">
        <v>9</v>
      </c>
      <c r="Q561" s="371" t="s">
        <v>30</v>
      </c>
      <c r="R561" s="371"/>
      <c r="S561" s="371"/>
      <c r="T561" s="371"/>
      <c r="U561" s="371"/>
      <c r="V561" s="371"/>
      <c r="W561" s="371" t="s">
        <v>30</v>
      </c>
      <c r="X561" s="371"/>
      <c r="Y561" s="373">
        <f t="shared" si="32"/>
        <v>258.72000000000003</v>
      </c>
      <c r="Z561" s="381">
        <v>258.72000000000003</v>
      </c>
      <c r="AA561" s="371">
        <v>85.72</v>
      </c>
      <c r="AB561" s="525">
        <f t="shared" si="33"/>
        <v>0.33132343846629558</v>
      </c>
      <c r="AC561" s="512">
        <f t="shared" si="34"/>
        <v>77.147999999999996</v>
      </c>
      <c r="AD561" s="525">
        <f t="shared" si="35"/>
        <v>0.29819109461966598</v>
      </c>
      <c r="AE561" s="371" t="s">
        <v>30</v>
      </c>
      <c r="AF561" s="371"/>
      <c r="AG561" s="371"/>
      <c r="AH561" s="371"/>
      <c r="AI561" s="371"/>
      <c r="AJ561" s="371"/>
      <c r="AK561" s="371"/>
      <c r="AL561" s="371"/>
      <c r="AM561" s="371"/>
      <c r="AN561" s="502"/>
    </row>
    <row r="562" spans="1:40" x14ac:dyDescent="0.25">
      <c r="A562" s="372"/>
      <c r="B562" s="371" t="s">
        <v>574</v>
      </c>
      <c r="C562" s="371" t="s">
        <v>35</v>
      </c>
      <c r="D562" s="371">
        <v>0</v>
      </c>
      <c r="E562" s="371">
        <v>0</v>
      </c>
      <c r="F562" s="371" t="s">
        <v>857</v>
      </c>
      <c r="G562" s="263"/>
      <c r="H562" s="371" t="s">
        <v>857</v>
      </c>
      <c r="I562" s="371" t="s">
        <v>856</v>
      </c>
      <c r="J562" s="371" t="s">
        <v>30</v>
      </c>
      <c r="K562" s="371" t="s">
        <v>30</v>
      </c>
      <c r="L562" s="371" t="s">
        <v>30</v>
      </c>
      <c r="M562" s="371" t="s">
        <v>30</v>
      </c>
      <c r="N562" s="371" t="s">
        <v>246</v>
      </c>
      <c r="O562" s="371" t="s">
        <v>8</v>
      </c>
      <c r="P562" s="371" t="s">
        <v>9</v>
      </c>
      <c r="Q562" s="371" t="s">
        <v>30</v>
      </c>
      <c r="R562" s="371"/>
      <c r="S562" s="371"/>
      <c r="T562" s="371"/>
      <c r="U562" s="371"/>
      <c r="V562" s="371"/>
      <c r="W562" s="371" t="s">
        <v>30</v>
      </c>
      <c r="X562" s="371"/>
      <c r="Y562" s="373">
        <f t="shared" si="32"/>
        <v>258.72000000000003</v>
      </c>
      <c r="Z562" s="381">
        <v>258.72000000000003</v>
      </c>
      <c r="AA562" s="371">
        <v>96.88</v>
      </c>
      <c r="AB562" s="525">
        <f t="shared" si="33"/>
        <v>0.37445887445887438</v>
      </c>
      <c r="AC562" s="512">
        <f t="shared" si="34"/>
        <v>87.191999999999993</v>
      </c>
      <c r="AD562" s="525">
        <f t="shared" si="35"/>
        <v>0.33701298701298693</v>
      </c>
      <c r="AE562" s="371"/>
      <c r="AF562" s="371"/>
      <c r="AG562" s="371"/>
      <c r="AH562" s="371"/>
      <c r="AI562" s="371"/>
      <c r="AJ562" s="371"/>
      <c r="AK562" s="371"/>
      <c r="AL562" s="371"/>
      <c r="AM562" s="371"/>
      <c r="AN562" s="502"/>
    </row>
    <row r="563" spans="1:40" x14ac:dyDescent="0.25">
      <c r="A563" s="372"/>
      <c r="B563" s="371" t="s">
        <v>729</v>
      </c>
      <c r="C563" s="371" t="s">
        <v>37</v>
      </c>
      <c r="D563" s="371">
        <v>0</v>
      </c>
      <c r="E563" s="371">
        <v>0</v>
      </c>
      <c r="F563" s="371" t="s">
        <v>37</v>
      </c>
      <c r="G563" s="263"/>
      <c r="H563" s="371" t="s">
        <v>37</v>
      </c>
      <c r="I563" s="371" t="s">
        <v>20</v>
      </c>
      <c r="J563" s="371" t="s">
        <v>30</v>
      </c>
      <c r="K563" s="371" t="s">
        <v>30</v>
      </c>
      <c r="L563" s="371" t="s">
        <v>30</v>
      </c>
      <c r="M563" s="371" t="s">
        <v>30</v>
      </c>
      <c r="N563" s="371" t="s">
        <v>30</v>
      </c>
      <c r="O563" s="371" t="s">
        <v>30</v>
      </c>
      <c r="P563" s="371" t="s">
        <v>30</v>
      </c>
      <c r="Q563" s="371" t="s">
        <v>30</v>
      </c>
      <c r="R563" s="371"/>
      <c r="S563" s="371"/>
      <c r="T563" s="371"/>
      <c r="U563" s="371"/>
      <c r="V563" s="371"/>
      <c r="W563" s="371" t="s">
        <v>30</v>
      </c>
      <c r="X563" s="371"/>
      <c r="Y563" s="373">
        <f t="shared" si="32"/>
        <v>113.19</v>
      </c>
      <c r="Z563" s="381">
        <v>113.19</v>
      </c>
      <c r="AA563" s="371"/>
      <c r="AB563" s="525"/>
      <c r="AC563" s="512"/>
      <c r="AD563" s="525"/>
      <c r="AE563" s="371"/>
      <c r="AF563" s="371"/>
      <c r="AG563" s="371"/>
      <c r="AH563" s="371"/>
      <c r="AI563" s="371"/>
      <c r="AJ563" s="371"/>
      <c r="AK563" s="371"/>
      <c r="AL563" s="371"/>
      <c r="AM563" s="371"/>
      <c r="AN563" s="502"/>
    </row>
    <row r="564" spans="1:40" x14ac:dyDescent="0.25">
      <c r="A564" s="372"/>
      <c r="B564" s="371" t="s">
        <v>574</v>
      </c>
      <c r="C564" s="371" t="s">
        <v>37</v>
      </c>
      <c r="D564" s="371">
        <v>0</v>
      </c>
      <c r="E564" s="371">
        <v>0</v>
      </c>
      <c r="F564" s="371" t="s">
        <v>858</v>
      </c>
      <c r="G564" s="263"/>
      <c r="H564" s="371" t="s">
        <v>858</v>
      </c>
      <c r="I564" s="371" t="s">
        <v>386</v>
      </c>
      <c r="J564" s="371" t="s">
        <v>30</v>
      </c>
      <c r="K564" s="371" t="s">
        <v>30</v>
      </c>
      <c r="L564" s="371" t="s">
        <v>30</v>
      </c>
      <c r="M564" s="371" t="s">
        <v>30</v>
      </c>
      <c r="N564" s="371" t="s">
        <v>246</v>
      </c>
      <c r="O564" s="371" t="s">
        <v>8</v>
      </c>
      <c r="P564" s="371" t="s">
        <v>9</v>
      </c>
      <c r="Q564" s="371" t="s">
        <v>30</v>
      </c>
      <c r="R564" s="371"/>
      <c r="S564" s="371"/>
      <c r="T564" s="371"/>
      <c r="U564" s="371"/>
      <c r="V564" s="371"/>
      <c r="W564" s="371" t="s">
        <v>30</v>
      </c>
      <c r="X564" s="381"/>
      <c r="Y564" s="373">
        <f t="shared" si="32"/>
        <v>113.19</v>
      </c>
      <c r="Z564" s="381">
        <v>113.19</v>
      </c>
      <c r="AA564" s="371">
        <v>35.630000000000003</v>
      </c>
      <c r="AB564" s="525">
        <f t="shared" si="33"/>
        <v>0.31478045763760054</v>
      </c>
      <c r="AC564" s="512">
        <f t="shared" si="34"/>
        <v>32.067</v>
      </c>
      <c r="AD564" s="525">
        <f t="shared" si="35"/>
        <v>0.28330241187384048</v>
      </c>
      <c r="AE564" s="371" t="s">
        <v>30</v>
      </c>
      <c r="AF564" s="371"/>
      <c r="AG564" s="371"/>
      <c r="AH564" s="371"/>
      <c r="AI564" s="371"/>
      <c r="AJ564" s="371"/>
      <c r="AK564" s="371"/>
      <c r="AL564" s="371"/>
      <c r="AM564" s="371"/>
      <c r="AN564" s="502"/>
    </row>
    <row r="565" spans="1:40" x14ac:dyDescent="0.25">
      <c r="A565" s="372"/>
      <c r="B565" s="371" t="s">
        <v>574</v>
      </c>
      <c r="C565" s="371" t="s">
        <v>37</v>
      </c>
      <c r="D565" s="371">
        <v>0</v>
      </c>
      <c r="E565" s="371">
        <v>0</v>
      </c>
      <c r="F565" s="371" t="s">
        <v>859</v>
      </c>
      <c r="G565" s="263"/>
      <c r="H565" s="371" t="s">
        <v>859</v>
      </c>
      <c r="I565" s="371" t="s">
        <v>386</v>
      </c>
      <c r="J565" s="371" t="s">
        <v>30</v>
      </c>
      <c r="K565" s="371" t="s">
        <v>30</v>
      </c>
      <c r="L565" s="371" t="s">
        <v>30</v>
      </c>
      <c r="M565" s="371" t="s">
        <v>30</v>
      </c>
      <c r="N565" s="371" t="s">
        <v>246</v>
      </c>
      <c r="O565" s="371" t="s">
        <v>8</v>
      </c>
      <c r="P565" s="371" t="s">
        <v>9</v>
      </c>
      <c r="Q565" s="371" t="s">
        <v>30</v>
      </c>
      <c r="R565" s="371"/>
      <c r="S565" s="371"/>
      <c r="T565" s="371"/>
      <c r="U565" s="371"/>
      <c r="V565" s="371"/>
      <c r="W565" s="371" t="s">
        <v>30</v>
      </c>
      <c r="X565" s="381"/>
      <c r="Y565" s="373">
        <f t="shared" si="32"/>
        <v>113.19</v>
      </c>
      <c r="Z565" s="381">
        <v>113.19</v>
      </c>
      <c r="AA565" s="371">
        <v>46.6</v>
      </c>
      <c r="AB565" s="525">
        <f t="shared" si="33"/>
        <v>0.41169714639102395</v>
      </c>
      <c r="AC565" s="512">
        <f t="shared" si="34"/>
        <v>41.940000000000005</v>
      </c>
      <c r="AD565" s="525">
        <f t="shared" si="35"/>
        <v>0.3705274317519216</v>
      </c>
      <c r="AE565" s="371"/>
      <c r="AF565" s="371"/>
      <c r="AG565" s="371"/>
      <c r="AH565" s="371"/>
      <c r="AI565" s="371"/>
      <c r="AJ565" s="371"/>
      <c r="AK565" s="371"/>
      <c r="AL565" s="371"/>
      <c r="AM565" s="371"/>
      <c r="AN565" s="502"/>
    </row>
    <row r="566" spans="1:40" x14ac:dyDescent="0.25">
      <c r="A566" s="372"/>
      <c r="B566" s="371" t="s">
        <v>729</v>
      </c>
      <c r="C566" s="371" t="s">
        <v>36</v>
      </c>
      <c r="D566" s="371">
        <v>0</v>
      </c>
      <c r="E566" s="371">
        <v>0</v>
      </c>
      <c r="F566" s="371" t="s">
        <v>36</v>
      </c>
      <c r="G566" s="263"/>
      <c r="H566" s="371" t="s">
        <v>36</v>
      </c>
      <c r="I566" s="371" t="s">
        <v>19</v>
      </c>
      <c r="J566" s="371" t="s">
        <v>30</v>
      </c>
      <c r="K566" s="371" t="s">
        <v>30</v>
      </c>
      <c r="L566" s="371" t="s">
        <v>30</v>
      </c>
      <c r="M566" s="371" t="s">
        <v>30</v>
      </c>
      <c r="N566" s="371" t="s">
        <v>30</v>
      </c>
      <c r="O566" s="371" t="s">
        <v>30</v>
      </c>
      <c r="P566" s="371" t="s">
        <v>30</v>
      </c>
      <c r="Q566" s="371" t="s">
        <v>30</v>
      </c>
      <c r="R566" s="371"/>
      <c r="S566" s="371"/>
      <c r="T566" s="371"/>
      <c r="U566" s="371"/>
      <c r="V566" s="371"/>
      <c r="W566" s="371" t="s">
        <v>30</v>
      </c>
      <c r="X566" s="381"/>
      <c r="Y566" s="373">
        <f t="shared" si="32"/>
        <v>113.19</v>
      </c>
      <c r="Z566" s="381">
        <v>113.19</v>
      </c>
      <c r="AA566" s="371"/>
      <c r="AB566" s="525"/>
      <c r="AC566" s="512"/>
      <c r="AD566" s="525"/>
      <c r="AE566" s="371"/>
      <c r="AF566" s="371"/>
      <c r="AG566" s="371"/>
      <c r="AH566" s="371"/>
      <c r="AI566" s="371"/>
      <c r="AJ566" s="371"/>
      <c r="AK566" s="371"/>
      <c r="AL566" s="371"/>
      <c r="AM566" s="371"/>
      <c r="AN566" s="502"/>
    </row>
    <row r="567" spans="1:40" x14ac:dyDescent="0.25">
      <c r="A567" s="372"/>
      <c r="B567" s="371" t="s">
        <v>574</v>
      </c>
      <c r="C567" s="371" t="s">
        <v>36</v>
      </c>
      <c r="D567" s="371">
        <v>0</v>
      </c>
      <c r="E567" s="371">
        <v>0</v>
      </c>
      <c r="F567" s="371" t="s">
        <v>860</v>
      </c>
      <c r="G567" s="263"/>
      <c r="H567" s="371" t="s">
        <v>860</v>
      </c>
      <c r="I567" s="371" t="s">
        <v>387</v>
      </c>
      <c r="J567" s="371" t="s">
        <v>30</v>
      </c>
      <c r="K567" s="371" t="s">
        <v>30</v>
      </c>
      <c r="L567" s="371" t="s">
        <v>30</v>
      </c>
      <c r="M567" s="371" t="s">
        <v>30</v>
      </c>
      <c r="N567" s="371" t="s">
        <v>246</v>
      </c>
      <c r="O567" s="371" t="s">
        <v>8</v>
      </c>
      <c r="P567" s="371" t="s">
        <v>9</v>
      </c>
      <c r="Q567" s="371" t="s">
        <v>30</v>
      </c>
      <c r="R567" s="371"/>
      <c r="S567" s="371"/>
      <c r="T567" s="371"/>
      <c r="U567" s="371"/>
      <c r="V567" s="371"/>
      <c r="W567" s="371" t="s">
        <v>30</v>
      </c>
      <c r="X567" s="381"/>
      <c r="Y567" s="373">
        <f t="shared" si="32"/>
        <v>113.19</v>
      </c>
      <c r="Z567" s="381">
        <v>113.19</v>
      </c>
      <c r="AA567" s="371">
        <v>48</v>
      </c>
      <c r="AB567" s="525">
        <f t="shared" si="33"/>
        <v>0.42406573018817917</v>
      </c>
      <c r="AC567" s="512">
        <f t="shared" si="34"/>
        <v>43.2</v>
      </c>
      <c r="AD567" s="525">
        <f t="shared" si="35"/>
        <v>0.38165915716936127</v>
      </c>
      <c r="AE567" s="371" t="s">
        <v>30</v>
      </c>
      <c r="AF567" s="371"/>
      <c r="AG567" s="371"/>
      <c r="AH567" s="371"/>
      <c r="AI567" s="371"/>
      <c r="AJ567" s="371"/>
      <c r="AK567" s="371"/>
      <c r="AL567" s="371"/>
      <c r="AM567" s="371"/>
      <c r="AN567" s="502"/>
    </row>
    <row r="568" spans="1:40" x14ac:dyDescent="0.25">
      <c r="A568" s="372"/>
      <c r="B568" s="371" t="s">
        <v>574</v>
      </c>
      <c r="C568" s="371" t="s">
        <v>36</v>
      </c>
      <c r="D568" s="371">
        <v>0</v>
      </c>
      <c r="E568" s="371">
        <v>0</v>
      </c>
      <c r="F568" s="371" t="s">
        <v>861</v>
      </c>
      <c r="G568" s="263"/>
      <c r="H568" s="371" t="s">
        <v>861</v>
      </c>
      <c r="I568" s="371" t="s">
        <v>387</v>
      </c>
      <c r="J568" s="371" t="s">
        <v>30</v>
      </c>
      <c r="K568" s="371" t="s">
        <v>30</v>
      </c>
      <c r="L568" s="371" t="s">
        <v>30</v>
      </c>
      <c r="M568" s="371" t="s">
        <v>30</v>
      </c>
      <c r="N568" s="371" t="s">
        <v>246</v>
      </c>
      <c r="O568" s="371" t="s">
        <v>8</v>
      </c>
      <c r="P568" s="371" t="s">
        <v>9</v>
      </c>
      <c r="Q568" s="371" t="s">
        <v>30</v>
      </c>
      <c r="R568" s="371"/>
      <c r="S568" s="371"/>
      <c r="T568" s="371"/>
      <c r="U568" s="371"/>
      <c r="V568" s="371"/>
      <c r="W568" s="371" t="s">
        <v>30</v>
      </c>
      <c r="X568" s="381"/>
      <c r="Y568" s="373">
        <f t="shared" si="32"/>
        <v>113.19</v>
      </c>
      <c r="Z568" s="381">
        <v>113.19</v>
      </c>
      <c r="AA568" s="371">
        <v>52.98</v>
      </c>
      <c r="AB568" s="525">
        <f t="shared" si="33"/>
        <v>0.46806254969520272</v>
      </c>
      <c r="AC568" s="512">
        <f t="shared" si="34"/>
        <v>47.681999999999995</v>
      </c>
      <c r="AD568" s="525">
        <f t="shared" si="35"/>
        <v>0.42125629472568243</v>
      </c>
      <c r="AE568" s="371"/>
      <c r="AF568" s="371"/>
      <c r="AG568" s="371"/>
      <c r="AH568" s="371"/>
      <c r="AI568" s="371"/>
      <c r="AJ568" s="371"/>
      <c r="AK568" s="371"/>
      <c r="AL568" s="371"/>
      <c r="AM568" s="371"/>
      <c r="AN568" s="502"/>
    </row>
    <row r="569" spans="1:40" x14ac:dyDescent="0.25">
      <c r="A569" s="372"/>
      <c r="B569" s="371" t="s">
        <v>729</v>
      </c>
      <c r="C569" s="371" t="s">
        <v>38</v>
      </c>
      <c r="D569" s="371">
        <v>0</v>
      </c>
      <c r="E569" s="371">
        <v>0</v>
      </c>
      <c r="F569" s="371" t="s">
        <v>38</v>
      </c>
      <c r="G569" s="263"/>
      <c r="H569" s="371" t="s">
        <v>38</v>
      </c>
      <c r="I569" s="371" t="s">
        <v>21</v>
      </c>
      <c r="J569" s="371" t="s">
        <v>30</v>
      </c>
      <c r="K569" s="371" t="s">
        <v>30</v>
      </c>
      <c r="L569" s="371" t="s">
        <v>30</v>
      </c>
      <c r="M569" s="371" t="s">
        <v>30</v>
      </c>
      <c r="N569" s="371" t="s">
        <v>30</v>
      </c>
      <c r="O569" s="371" t="s">
        <v>30</v>
      </c>
      <c r="P569" s="371" t="s">
        <v>30</v>
      </c>
      <c r="Q569" s="371" t="s">
        <v>30</v>
      </c>
      <c r="R569" s="371"/>
      <c r="S569" s="371"/>
      <c r="T569" s="371"/>
      <c r="U569" s="371"/>
      <c r="V569" s="371"/>
      <c r="W569" s="371" t="s">
        <v>30</v>
      </c>
      <c r="X569" s="381"/>
      <c r="Y569" s="373">
        <f t="shared" si="32"/>
        <v>113.19</v>
      </c>
      <c r="Z569" s="381">
        <v>113.19</v>
      </c>
      <c r="AA569" s="371"/>
      <c r="AB569" s="525"/>
      <c r="AC569" s="512"/>
      <c r="AD569" s="525"/>
      <c r="AE569" s="371"/>
      <c r="AF569" s="371"/>
      <c r="AG569" s="371"/>
      <c r="AH569" s="371"/>
      <c r="AI569" s="371"/>
      <c r="AJ569" s="371"/>
      <c r="AK569" s="371"/>
      <c r="AL569" s="371"/>
      <c r="AM569" s="371"/>
      <c r="AN569" s="502"/>
    </row>
    <row r="570" spans="1:40" x14ac:dyDescent="0.25">
      <c r="A570" s="372"/>
      <c r="B570" s="371" t="s">
        <v>574</v>
      </c>
      <c r="C570" s="371" t="s">
        <v>38</v>
      </c>
      <c r="D570" s="371">
        <v>0</v>
      </c>
      <c r="E570" s="371">
        <v>0</v>
      </c>
      <c r="F570" s="371" t="s">
        <v>862</v>
      </c>
      <c r="G570" s="263"/>
      <c r="H570" s="371" t="s">
        <v>862</v>
      </c>
      <c r="I570" s="371" t="s">
        <v>388</v>
      </c>
      <c r="J570" s="371" t="s">
        <v>30</v>
      </c>
      <c r="K570" s="371" t="s">
        <v>30</v>
      </c>
      <c r="L570" s="371" t="s">
        <v>30</v>
      </c>
      <c r="M570" s="371" t="s">
        <v>30</v>
      </c>
      <c r="N570" s="371" t="s">
        <v>246</v>
      </c>
      <c r="O570" s="371" t="s">
        <v>8</v>
      </c>
      <c r="P570" s="371" t="s">
        <v>9</v>
      </c>
      <c r="Q570" s="371" t="s">
        <v>30</v>
      </c>
      <c r="R570" s="371"/>
      <c r="S570" s="371"/>
      <c r="T570" s="371"/>
      <c r="U570" s="371"/>
      <c r="V570" s="371"/>
      <c r="W570" s="371" t="s">
        <v>30</v>
      </c>
      <c r="X570" s="381"/>
      <c r="Y570" s="373">
        <f t="shared" si="32"/>
        <v>113.19</v>
      </c>
      <c r="Z570" s="381">
        <v>113.19</v>
      </c>
      <c r="AA570" s="371">
        <v>35.630000000000003</v>
      </c>
      <c r="AB570" s="525">
        <f t="shared" si="33"/>
        <v>0.31478045763760054</v>
      </c>
      <c r="AC570" s="512">
        <f t="shared" si="34"/>
        <v>32.067</v>
      </c>
      <c r="AD570" s="525">
        <f t="shared" si="35"/>
        <v>0.28330241187384048</v>
      </c>
      <c r="AE570" s="371" t="s">
        <v>30</v>
      </c>
      <c r="AF570" s="371"/>
      <c r="AG570" s="371"/>
      <c r="AH570" s="371"/>
      <c r="AI570" s="371"/>
      <c r="AJ570" s="371"/>
      <c r="AK570" s="371"/>
      <c r="AL570" s="371"/>
      <c r="AM570" s="371"/>
      <c r="AN570" s="502"/>
    </row>
    <row r="571" spans="1:40" x14ac:dyDescent="0.25">
      <c r="A571" s="372"/>
      <c r="B571" s="371" t="s">
        <v>574</v>
      </c>
      <c r="C571" s="371" t="s">
        <v>38</v>
      </c>
      <c r="D571" s="371">
        <v>0</v>
      </c>
      <c r="E571" s="371">
        <v>0</v>
      </c>
      <c r="F571" s="371" t="s">
        <v>863</v>
      </c>
      <c r="G571" s="263"/>
      <c r="H571" s="371" t="s">
        <v>863</v>
      </c>
      <c r="I571" s="371" t="s">
        <v>388</v>
      </c>
      <c r="J571" s="371" t="s">
        <v>30</v>
      </c>
      <c r="K571" s="371" t="s">
        <v>30</v>
      </c>
      <c r="L571" s="371" t="s">
        <v>30</v>
      </c>
      <c r="M571" s="371" t="s">
        <v>30</v>
      </c>
      <c r="N571" s="371" t="s">
        <v>246</v>
      </c>
      <c r="O571" s="371" t="s">
        <v>8</v>
      </c>
      <c r="P571" s="371" t="s">
        <v>9</v>
      </c>
      <c r="Q571" s="371" t="s">
        <v>30</v>
      </c>
      <c r="R571" s="371"/>
      <c r="S571" s="371"/>
      <c r="T571" s="371"/>
      <c r="U571" s="371"/>
      <c r="V571" s="371"/>
      <c r="W571" s="371" t="s">
        <v>30</v>
      </c>
      <c r="X571" s="381"/>
      <c r="Y571" s="373">
        <f t="shared" si="32"/>
        <v>113.19</v>
      </c>
      <c r="Z571" s="381">
        <v>113.19</v>
      </c>
      <c r="AA571" s="371">
        <v>46.6</v>
      </c>
      <c r="AB571" s="525">
        <f t="shared" si="33"/>
        <v>0.41169714639102395</v>
      </c>
      <c r="AC571" s="512">
        <f t="shared" si="34"/>
        <v>41.940000000000005</v>
      </c>
      <c r="AD571" s="525">
        <f t="shared" si="35"/>
        <v>0.3705274317519216</v>
      </c>
      <c r="AE571" s="371"/>
      <c r="AF571" s="371"/>
      <c r="AG571" s="371"/>
      <c r="AH571" s="371"/>
      <c r="AI571" s="371"/>
      <c r="AJ571" s="371"/>
      <c r="AK571" s="371"/>
      <c r="AL571" s="371"/>
      <c r="AM571" s="371"/>
      <c r="AN571" s="502"/>
    </row>
    <row r="572" spans="1:40" x14ac:dyDescent="0.25">
      <c r="A572" s="372"/>
      <c r="B572" s="371" t="s">
        <v>729</v>
      </c>
      <c r="C572" s="371" t="s">
        <v>358</v>
      </c>
      <c r="D572" s="371">
        <v>366</v>
      </c>
      <c r="E572" s="371">
        <v>457</v>
      </c>
      <c r="F572" s="371" t="s">
        <v>864</v>
      </c>
      <c r="G572" s="263"/>
      <c r="H572" s="371" t="s">
        <v>864</v>
      </c>
      <c r="I572" s="371" t="s">
        <v>865</v>
      </c>
      <c r="J572" s="371" t="s">
        <v>30</v>
      </c>
      <c r="K572" s="371" t="s">
        <v>30</v>
      </c>
      <c r="L572" s="371" t="s">
        <v>30</v>
      </c>
      <c r="M572" s="371" t="s">
        <v>30</v>
      </c>
      <c r="N572" s="371" t="s">
        <v>30</v>
      </c>
      <c r="O572" s="371" t="s">
        <v>30</v>
      </c>
      <c r="P572" s="371" t="s">
        <v>30</v>
      </c>
      <c r="Q572" s="371" t="s">
        <v>30</v>
      </c>
      <c r="R572" s="371"/>
      <c r="S572" s="371"/>
      <c r="T572" s="371"/>
      <c r="U572" s="371"/>
      <c r="V572" s="371"/>
      <c r="W572" s="371" t="s">
        <v>30</v>
      </c>
      <c r="X572" s="381"/>
      <c r="Y572" s="373">
        <f t="shared" si="32"/>
        <v>113.19</v>
      </c>
      <c r="Z572" s="381">
        <v>113.19</v>
      </c>
      <c r="AA572" s="371">
        <v>35.630000000000003</v>
      </c>
      <c r="AB572" s="525">
        <f t="shared" si="33"/>
        <v>0.31478045763760054</v>
      </c>
      <c r="AC572" s="512">
        <f t="shared" si="34"/>
        <v>32.067</v>
      </c>
      <c r="AD572" s="525">
        <f t="shared" si="35"/>
        <v>0.28330241187384048</v>
      </c>
      <c r="AE572" s="371"/>
      <c r="AF572" s="371"/>
      <c r="AG572" s="371"/>
      <c r="AH572" s="371"/>
      <c r="AI572" s="371"/>
      <c r="AJ572" s="371"/>
      <c r="AK572" s="371"/>
      <c r="AL572" s="371"/>
      <c r="AM572" s="371"/>
      <c r="AN572" s="502"/>
    </row>
    <row r="573" spans="1:40" x14ac:dyDescent="0.25">
      <c r="A573" s="372"/>
      <c r="B573" s="371" t="s">
        <v>729</v>
      </c>
      <c r="C573" s="371" t="s">
        <v>358</v>
      </c>
      <c r="D573" s="371">
        <v>458</v>
      </c>
      <c r="E573" s="371">
        <v>635</v>
      </c>
      <c r="F573" s="371" t="s">
        <v>866</v>
      </c>
      <c r="G573" s="263"/>
      <c r="H573" s="371" t="s">
        <v>866</v>
      </c>
      <c r="I573" s="371" t="s">
        <v>865</v>
      </c>
      <c r="J573" s="371" t="s">
        <v>30</v>
      </c>
      <c r="K573" s="371" t="s">
        <v>30</v>
      </c>
      <c r="L573" s="371" t="s">
        <v>30</v>
      </c>
      <c r="M573" s="371" t="s">
        <v>30</v>
      </c>
      <c r="N573" s="371" t="s">
        <v>30</v>
      </c>
      <c r="O573" s="371" t="s">
        <v>30</v>
      </c>
      <c r="P573" s="371" t="s">
        <v>30</v>
      </c>
      <c r="Q573" s="371" t="s">
        <v>30</v>
      </c>
      <c r="R573" s="371"/>
      <c r="S573" s="371"/>
      <c r="T573" s="371"/>
      <c r="U573" s="371"/>
      <c r="V573" s="371"/>
      <c r="W573" s="371" t="s">
        <v>30</v>
      </c>
      <c r="X573" s="381"/>
      <c r="Y573" s="373">
        <f t="shared" si="32"/>
        <v>113.19</v>
      </c>
      <c r="Z573" s="381">
        <v>113.19</v>
      </c>
      <c r="AA573" s="371">
        <v>46.6</v>
      </c>
      <c r="AB573" s="525">
        <f t="shared" si="33"/>
        <v>0.41169714639102395</v>
      </c>
      <c r="AC573" s="512">
        <f t="shared" si="34"/>
        <v>41.940000000000005</v>
      </c>
      <c r="AD573" s="525">
        <f t="shared" si="35"/>
        <v>0.3705274317519216</v>
      </c>
      <c r="AE573" s="371" t="s">
        <v>30</v>
      </c>
      <c r="AF573" s="371"/>
      <c r="AG573" s="371"/>
      <c r="AH573" s="371"/>
      <c r="AI573" s="371"/>
      <c r="AJ573" s="371"/>
      <c r="AK573" s="371"/>
      <c r="AL573" s="371"/>
      <c r="AM573" s="371"/>
      <c r="AN573" s="502"/>
    </row>
    <row r="574" spans="1:40" x14ac:dyDescent="0.25">
      <c r="A574" s="372"/>
      <c r="B574" s="371" t="s">
        <v>729</v>
      </c>
      <c r="C574" s="371" t="s">
        <v>358</v>
      </c>
      <c r="D574" s="371">
        <v>635</v>
      </c>
      <c r="E574" s="371">
        <v>635</v>
      </c>
      <c r="F574" s="371" t="s">
        <v>867</v>
      </c>
      <c r="G574" s="263"/>
      <c r="H574" s="371" t="s">
        <v>867</v>
      </c>
      <c r="I574" s="371" t="s">
        <v>868</v>
      </c>
      <c r="J574" s="371" t="s">
        <v>30</v>
      </c>
      <c r="K574" s="371" t="s">
        <v>30</v>
      </c>
      <c r="L574" s="371" t="s">
        <v>30</v>
      </c>
      <c r="M574" s="371" t="s">
        <v>30</v>
      </c>
      <c r="N574" s="371" t="s">
        <v>30</v>
      </c>
      <c r="O574" s="371" t="s">
        <v>30</v>
      </c>
      <c r="P574" s="371" t="s">
        <v>30</v>
      </c>
      <c r="Q574" s="371" t="s">
        <v>30</v>
      </c>
      <c r="R574" s="371"/>
      <c r="S574" s="371"/>
      <c r="T574" s="371"/>
      <c r="U574" s="371"/>
      <c r="V574" s="371"/>
      <c r="W574" s="371" t="s">
        <v>30</v>
      </c>
      <c r="X574" s="381"/>
      <c r="Y574" s="373">
        <f t="shared" si="32"/>
        <v>0</v>
      </c>
      <c r="Z574" s="381"/>
      <c r="AA574" s="371">
        <v>35.630000000000003</v>
      </c>
      <c r="AB574" s="525"/>
      <c r="AC574" s="512">
        <f t="shared" si="34"/>
        <v>32.067</v>
      </c>
      <c r="AD574" s="525"/>
      <c r="AE574" s="371"/>
      <c r="AF574" s="371"/>
      <c r="AG574" s="371"/>
      <c r="AH574" s="371"/>
      <c r="AI574" s="371"/>
      <c r="AJ574" s="371"/>
      <c r="AK574" s="371"/>
      <c r="AL574" s="371"/>
      <c r="AM574" s="371"/>
      <c r="AN574" s="502"/>
    </row>
    <row r="575" spans="1:40" x14ac:dyDescent="0.25">
      <c r="A575" s="372"/>
      <c r="B575" s="371" t="s">
        <v>729</v>
      </c>
      <c r="C575" s="371" t="s">
        <v>358</v>
      </c>
      <c r="D575" s="371">
        <v>635</v>
      </c>
      <c r="E575" s="371">
        <v>635</v>
      </c>
      <c r="F575" s="371" t="s">
        <v>869</v>
      </c>
      <c r="G575" s="263"/>
      <c r="H575" s="371" t="s">
        <v>869</v>
      </c>
      <c r="I575" s="371" t="s">
        <v>868</v>
      </c>
      <c r="J575" s="371" t="s">
        <v>30</v>
      </c>
      <c r="K575" s="371" t="s">
        <v>30</v>
      </c>
      <c r="L575" s="371" t="s">
        <v>30</v>
      </c>
      <c r="M575" s="371" t="s">
        <v>30</v>
      </c>
      <c r="N575" s="371" t="s">
        <v>30</v>
      </c>
      <c r="O575" s="371" t="s">
        <v>30</v>
      </c>
      <c r="P575" s="371" t="s">
        <v>30</v>
      </c>
      <c r="Q575" s="371" t="s">
        <v>30</v>
      </c>
      <c r="R575" s="371"/>
      <c r="S575" s="371"/>
      <c r="T575" s="371"/>
      <c r="U575" s="371"/>
      <c r="V575" s="371"/>
      <c r="W575" s="371" t="s">
        <v>30</v>
      </c>
      <c r="X575" s="381"/>
      <c r="Y575" s="373">
        <f t="shared" si="32"/>
        <v>0</v>
      </c>
      <c r="Z575" s="381"/>
      <c r="AA575" s="371">
        <v>46.6</v>
      </c>
      <c r="AB575" s="525"/>
      <c r="AC575" s="512">
        <f t="shared" si="34"/>
        <v>41.940000000000005</v>
      </c>
      <c r="AD575" s="525"/>
      <c r="AE575" s="371"/>
      <c r="AF575" s="371"/>
      <c r="AG575" s="371"/>
      <c r="AH575" s="371"/>
      <c r="AI575" s="371"/>
      <c r="AJ575" s="371"/>
      <c r="AK575" s="371"/>
      <c r="AL575" s="371"/>
      <c r="AM575" s="371"/>
      <c r="AN575" s="502"/>
    </row>
    <row r="576" spans="1:40" x14ac:dyDescent="0.25">
      <c r="A576" s="372"/>
      <c r="B576" s="371" t="s">
        <v>729</v>
      </c>
      <c r="C576" s="371" t="s">
        <v>359</v>
      </c>
      <c r="D576" s="371">
        <v>291</v>
      </c>
      <c r="E576" s="371">
        <v>399</v>
      </c>
      <c r="F576" s="371" t="s">
        <v>870</v>
      </c>
      <c r="G576" s="263"/>
      <c r="H576" s="371" t="s">
        <v>870</v>
      </c>
      <c r="I576" s="371" t="s">
        <v>385</v>
      </c>
      <c r="J576" s="371" t="s">
        <v>30</v>
      </c>
      <c r="K576" s="371" t="s">
        <v>30</v>
      </c>
      <c r="L576" s="371" t="s">
        <v>30</v>
      </c>
      <c r="M576" s="371" t="s">
        <v>30</v>
      </c>
      <c r="N576" s="371" t="s">
        <v>30</v>
      </c>
      <c r="O576" s="371" t="s">
        <v>30</v>
      </c>
      <c r="P576" s="371" t="s">
        <v>30</v>
      </c>
      <c r="Q576" s="371" t="s">
        <v>30</v>
      </c>
      <c r="R576" s="371"/>
      <c r="S576" s="371"/>
      <c r="T576" s="371"/>
      <c r="U576" s="371"/>
      <c r="V576" s="371"/>
      <c r="W576" s="371" t="s">
        <v>30</v>
      </c>
      <c r="X576" s="381"/>
      <c r="Y576" s="373">
        <f t="shared" si="32"/>
        <v>113.19</v>
      </c>
      <c r="Z576" s="381">
        <v>113.19</v>
      </c>
      <c r="AA576" s="371">
        <v>35.630000000000003</v>
      </c>
      <c r="AB576" s="525">
        <f t="shared" si="33"/>
        <v>0.31478045763760054</v>
      </c>
      <c r="AC576" s="512">
        <f t="shared" si="34"/>
        <v>32.067</v>
      </c>
      <c r="AD576" s="525">
        <f t="shared" si="35"/>
        <v>0.28330241187384048</v>
      </c>
      <c r="AE576" s="371" t="s">
        <v>30</v>
      </c>
      <c r="AF576" s="371"/>
      <c r="AG576" s="371"/>
      <c r="AH576" s="371"/>
      <c r="AI576" s="371"/>
      <c r="AJ576" s="371"/>
      <c r="AK576" s="371"/>
      <c r="AL576" s="371"/>
      <c r="AM576" s="371"/>
      <c r="AN576" s="502"/>
    </row>
    <row r="577" spans="1:40" x14ac:dyDescent="0.25">
      <c r="A577" s="372"/>
      <c r="B577" s="371" t="s">
        <v>729</v>
      </c>
      <c r="C577" s="371" t="s">
        <v>359</v>
      </c>
      <c r="D577" s="371">
        <v>400</v>
      </c>
      <c r="E577" s="371">
        <v>592</v>
      </c>
      <c r="F577" s="371" t="s">
        <v>871</v>
      </c>
      <c r="G577" s="263"/>
      <c r="H577" s="371" t="s">
        <v>871</v>
      </c>
      <c r="I577" s="371" t="s">
        <v>385</v>
      </c>
      <c r="J577" s="371" t="s">
        <v>30</v>
      </c>
      <c r="K577" s="371" t="s">
        <v>30</v>
      </c>
      <c r="L577" s="371" t="s">
        <v>30</v>
      </c>
      <c r="M577" s="371" t="s">
        <v>30</v>
      </c>
      <c r="N577" s="371" t="s">
        <v>30</v>
      </c>
      <c r="O577" s="371" t="s">
        <v>30</v>
      </c>
      <c r="P577" s="371" t="s">
        <v>30</v>
      </c>
      <c r="Q577" s="371" t="s">
        <v>30</v>
      </c>
      <c r="R577" s="371"/>
      <c r="S577" s="371"/>
      <c r="T577" s="371"/>
      <c r="U577" s="371"/>
      <c r="V577" s="371"/>
      <c r="W577" s="371" t="s">
        <v>30</v>
      </c>
      <c r="X577" s="381"/>
      <c r="Y577" s="373">
        <f t="shared" si="32"/>
        <v>113.19</v>
      </c>
      <c r="Z577" s="381">
        <v>113.19</v>
      </c>
      <c r="AA577" s="371">
        <v>46.6</v>
      </c>
      <c r="AB577" s="525">
        <f t="shared" si="33"/>
        <v>0.41169714639102395</v>
      </c>
      <c r="AC577" s="512">
        <f t="shared" si="34"/>
        <v>41.940000000000005</v>
      </c>
      <c r="AD577" s="525">
        <f t="shared" si="35"/>
        <v>0.3705274317519216</v>
      </c>
      <c r="AE577" s="371"/>
      <c r="AF577" s="371"/>
      <c r="AG577" s="371"/>
      <c r="AH577" s="371"/>
      <c r="AI577" s="371"/>
      <c r="AJ577" s="371"/>
      <c r="AK577" s="371"/>
      <c r="AL577" s="371"/>
      <c r="AM577" s="371"/>
      <c r="AN577" s="502"/>
    </row>
    <row r="578" spans="1:40" x14ac:dyDescent="0.25">
      <c r="A578" s="372"/>
      <c r="B578" s="371" t="s">
        <v>729</v>
      </c>
      <c r="C578" s="371" t="s">
        <v>359</v>
      </c>
      <c r="D578" s="371">
        <v>592</v>
      </c>
      <c r="E578" s="371">
        <v>592</v>
      </c>
      <c r="F578" s="371" t="s">
        <v>872</v>
      </c>
      <c r="G578" s="263"/>
      <c r="H578" s="371" t="s">
        <v>872</v>
      </c>
      <c r="I578" s="371" t="s">
        <v>868</v>
      </c>
      <c r="J578" s="371" t="s">
        <v>30</v>
      </c>
      <c r="K578" s="371" t="s">
        <v>30</v>
      </c>
      <c r="L578" s="371" t="s">
        <v>30</v>
      </c>
      <c r="M578" s="371" t="s">
        <v>30</v>
      </c>
      <c r="N578" s="371" t="s">
        <v>30</v>
      </c>
      <c r="O578" s="371" t="s">
        <v>30</v>
      </c>
      <c r="P578" s="371" t="s">
        <v>30</v>
      </c>
      <c r="Q578" s="371" t="s">
        <v>30</v>
      </c>
      <c r="R578" s="371"/>
      <c r="S578" s="371"/>
      <c r="T578" s="371"/>
      <c r="U578" s="371"/>
      <c r="V578" s="371"/>
      <c r="W578" s="371" t="s">
        <v>30</v>
      </c>
      <c r="X578" s="381"/>
      <c r="Y578" s="373">
        <f t="shared" si="32"/>
        <v>0</v>
      </c>
      <c r="Z578" s="381"/>
      <c r="AA578" s="371">
        <v>35.630000000000003</v>
      </c>
      <c r="AB578" s="525"/>
      <c r="AC578" s="512">
        <f t="shared" si="34"/>
        <v>32.067</v>
      </c>
      <c r="AD578" s="525"/>
      <c r="AE578" s="371"/>
      <c r="AF578" s="371"/>
      <c r="AG578" s="371"/>
      <c r="AH578" s="371"/>
      <c r="AI578" s="371"/>
      <c r="AJ578" s="371"/>
      <c r="AK578" s="371"/>
      <c r="AL578" s="371"/>
      <c r="AM578" s="371"/>
      <c r="AN578" s="502"/>
    </row>
    <row r="579" spans="1:40" x14ac:dyDescent="0.25">
      <c r="A579" s="372"/>
      <c r="B579" s="371" t="s">
        <v>729</v>
      </c>
      <c r="C579" s="371" t="s">
        <v>359</v>
      </c>
      <c r="D579" s="371">
        <v>592</v>
      </c>
      <c r="E579" s="371">
        <v>592</v>
      </c>
      <c r="F579" s="371" t="s">
        <v>873</v>
      </c>
      <c r="G579" s="263"/>
      <c r="H579" s="371" t="s">
        <v>873</v>
      </c>
      <c r="I579" s="371" t="s">
        <v>868</v>
      </c>
      <c r="J579" s="371" t="s">
        <v>30</v>
      </c>
      <c r="K579" s="371" t="s">
        <v>30</v>
      </c>
      <c r="L579" s="371" t="s">
        <v>30</v>
      </c>
      <c r="M579" s="371" t="s">
        <v>30</v>
      </c>
      <c r="N579" s="371" t="s">
        <v>30</v>
      </c>
      <c r="O579" s="371" t="s">
        <v>30</v>
      </c>
      <c r="P579" s="371" t="s">
        <v>30</v>
      </c>
      <c r="Q579" s="371" t="s">
        <v>30</v>
      </c>
      <c r="R579" s="371"/>
      <c r="S579" s="371"/>
      <c r="T579" s="371"/>
      <c r="U579" s="371"/>
      <c r="V579" s="371"/>
      <c r="W579" s="371" t="s">
        <v>30</v>
      </c>
      <c r="X579" s="381"/>
      <c r="Y579" s="373">
        <f t="shared" si="32"/>
        <v>0</v>
      </c>
      <c r="Z579" s="381"/>
      <c r="AA579" s="371">
        <v>46.6</v>
      </c>
      <c r="AB579" s="525"/>
      <c r="AC579" s="512">
        <f t="shared" si="34"/>
        <v>41.940000000000005</v>
      </c>
      <c r="AD579" s="525"/>
      <c r="AE579" s="371"/>
      <c r="AF579" s="371"/>
      <c r="AG579" s="371"/>
      <c r="AH579" s="371"/>
      <c r="AI579" s="371"/>
      <c r="AJ579" s="371"/>
      <c r="AK579" s="371"/>
      <c r="AL579" s="371"/>
      <c r="AM579" s="371"/>
      <c r="AN579" s="502"/>
    </row>
    <row r="580" spans="1:40" x14ac:dyDescent="0.25">
      <c r="A580" s="372"/>
      <c r="B580" s="371" t="s">
        <v>729</v>
      </c>
      <c r="C580" s="371" t="s">
        <v>39</v>
      </c>
      <c r="D580" s="371">
        <v>0</v>
      </c>
      <c r="E580" s="371">
        <v>0</v>
      </c>
      <c r="F580" s="371" t="s">
        <v>39</v>
      </c>
      <c r="G580" s="263"/>
      <c r="H580" s="371" t="s">
        <v>39</v>
      </c>
      <c r="I580" s="371" t="s">
        <v>22</v>
      </c>
      <c r="J580" s="371" t="s">
        <v>30</v>
      </c>
      <c r="K580" s="371" t="s">
        <v>30</v>
      </c>
      <c r="L580" s="371" t="s">
        <v>30</v>
      </c>
      <c r="M580" s="371" t="s">
        <v>30</v>
      </c>
      <c r="N580" s="371" t="s">
        <v>30</v>
      </c>
      <c r="O580" s="371" t="s">
        <v>30</v>
      </c>
      <c r="P580" s="371" t="s">
        <v>30</v>
      </c>
      <c r="Q580" s="371" t="s">
        <v>30</v>
      </c>
      <c r="R580" s="371"/>
      <c r="S580" s="371"/>
      <c r="T580" s="371"/>
      <c r="U580" s="371"/>
      <c r="V580" s="371"/>
      <c r="W580" s="371" t="s">
        <v>30</v>
      </c>
      <c r="X580" s="381"/>
      <c r="Y580" s="373">
        <f t="shared" si="32"/>
        <v>62.37</v>
      </c>
      <c r="Z580" s="381">
        <v>62.37</v>
      </c>
      <c r="AA580" s="371"/>
      <c r="AB580" s="525"/>
      <c r="AC580" s="512"/>
      <c r="AD580" s="525"/>
      <c r="AE580" s="371"/>
      <c r="AF580" s="371"/>
      <c r="AG580" s="371"/>
      <c r="AH580" s="371"/>
      <c r="AI580" s="371"/>
      <c r="AJ580" s="371"/>
      <c r="AK580" s="371"/>
      <c r="AL580" s="371"/>
      <c r="AM580" s="371"/>
      <c r="AN580" s="502"/>
    </row>
    <row r="581" spans="1:40" x14ac:dyDescent="0.25">
      <c r="A581" s="372"/>
      <c r="B581" s="371" t="s">
        <v>574</v>
      </c>
      <c r="C581" s="371" t="s">
        <v>39</v>
      </c>
      <c r="D581" s="371">
        <v>0</v>
      </c>
      <c r="E581" s="371">
        <v>0</v>
      </c>
      <c r="F581" s="371" t="s">
        <v>874</v>
      </c>
      <c r="G581" s="263"/>
      <c r="H581" s="371" t="s">
        <v>874</v>
      </c>
      <c r="I581" s="371" t="s">
        <v>22</v>
      </c>
      <c r="J581" s="371" t="s">
        <v>30</v>
      </c>
      <c r="K581" s="371" t="s">
        <v>30</v>
      </c>
      <c r="L581" s="371" t="s">
        <v>30</v>
      </c>
      <c r="M581" s="371" t="s">
        <v>30</v>
      </c>
      <c r="N581" s="371" t="s">
        <v>246</v>
      </c>
      <c r="O581" s="371" t="s">
        <v>8</v>
      </c>
      <c r="P581" s="371" t="s">
        <v>9</v>
      </c>
      <c r="Q581" s="371" t="s">
        <v>30</v>
      </c>
      <c r="R581" s="371"/>
      <c r="S581" s="371"/>
      <c r="T581" s="371"/>
      <c r="U581" s="371"/>
      <c r="V581" s="371"/>
      <c r="W581" s="371" t="s">
        <v>30</v>
      </c>
      <c r="X581" s="381"/>
      <c r="Y581" s="373">
        <f t="shared" si="32"/>
        <v>62.37</v>
      </c>
      <c r="Z581" s="381">
        <v>62.37</v>
      </c>
      <c r="AA581" s="371">
        <v>27.36</v>
      </c>
      <c r="AB581" s="525">
        <f t="shared" si="33"/>
        <v>0.43867243867243866</v>
      </c>
      <c r="AC581" s="512">
        <f t="shared" si="34"/>
        <v>24.623999999999999</v>
      </c>
      <c r="AD581" s="525">
        <f t="shared" si="35"/>
        <v>0.39480519480519483</v>
      </c>
      <c r="AE581" s="371"/>
      <c r="AF581" s="371"/>
      <c r="AG581" s="371"/>
      <c r="AH581" s="371"/>
      <c r="AI581" s="371"/>
      <c r="AJ581" s="371"/>
      <c r="AK581" s="371"/>
      <c r="AL581" s="371"/>
      <c r="AM581" s="371"/>
      <c r="AN581" s="502"/>
    </row>
    <row r="582" spans="1:40" x14ac:dyDescent="0.25">
      <c r="A582" s="372"/>
      <c r="B582" s="371" t="s">
        <v>574</v>
      </c>
      <c r="C582" s="371" t="s">
        <v>39</v>
      </c>
      <c r="D582" s="371">
        <v>0</v>
      </c>
      <c r="E582" s="371">
        <v>0</v>
      </c>
      <c r="F582" s="371" t="s">
        <v>875</v>
      </c>
      <c r="G582" s="263"/>
      <c r="H582" s="371" t="s">
        <v>875</v>
      </c>
      <c r="I582" s="371" t="s">
        <v>22</v>
      </c>
      <c r="J582" s="371" t="s">
        <v>30</v>
      </c>
      <c r="K582" s="371" t="s">
        <v>30</v>
      </c>
      <c r="L582" s="371" t="s">
        <v>30</v>
      </c>
      <c r="M582" s="371" t="s">
        <v>30</v>
      </c>
      <c r="N582" s="371" t="s">
        <v>246</v>
      </c>
      <c r="O582" s="371" t="s">
        <v>8</v>
      </c>
      <c r="P582" s="371" t="s">
        <v>9</v>
      </c>
      <c r="Q582" s="371" t="s">
        <v>30</v>
      </c>
      <c r="R582" s="371"/>
      <c r="S582" s="371"/>
      <c r="T582" s="371"/>
      <c r="U582" s="371"/>
      <c r="V582" s="371"/>
      <c r="W582" s="371" t="s">
        <v>30</v>
      </c>
      <c r="X582" s="381"/>
      <c r="Y582" s="373">
        <f t="shared" ref="Y582:Y637" si="36">$Z582-IF($AE582="X",rngO_BP_cost,0)-IF($AF582="X",rngO_BL_cost,0)-IF($AG582="X",rngO_WL_cost,0)-IF($AH582="X",rngO_M_cost,0)-IF($AI582="X",rngO_MM_cost,0)-IF($AJ582="X",rngO_DM_cost,0)-IF($AK582="X",rngO_LE_cost,0)-IF($AL582="X",rngO_FE_cost,0)-IF($AM582="X",rngO_SC_cost,0)</f>
        <v>62.37</v>
      </c>
      <c r="Z582" s="381">
        <v>62.37</v>
      </c>
      <c r="AA582" s="371">
        <v>24.74</v>
      </c>
      <c r="AB582" s="525">
        <f t="shared" si="33"/>
        <v>0.39666506333173002</v>
      </c>
      <c r="AC582" s="512">
        <f t="shared" si="34"/>
        <v>22.265999999999998</v>
      </c>
      <c r="AD582" s="525">
        <f t="shared" si="35"/>
        <v>0.35699855699855698</v>
      </c>
      <c r="AE582" s="371"/>
      <c r="AF582" s="371"/>
      <c r="AG582" s="371"/>
      <c r="AH582" s="371"/>
      <c r="AI582" s="371"/>
      <c r="AJ582" s="371"/>
      <c r="AK582" s="371"/>
      <c r="AL582" s="371"/>
      <c r="AM582" s="371"/>
      <c r="AN582" s="502"/>
    </row>
    <row r="583" spans="1:40" x14ac:dyDescent="0.25">
      <c r="A583" s="372"/>
      <c r="B583" s="371" t="s">
        <v>729</v>
      </c>
      <c r="C583" s="371" t="s">
        <v>41</v>
      </c>
      <c r="D583" s="371">
        <v>0</v>
      </c>
      <c r="E583" s="371">
        <v>0</v>
      </c>
      <c r="F583" s="371" t="s">
        <v>41</v>
      </c>
      <c r="G583" s="263"/>
      <c r="H583" s="371" t="s">
        <v>41</v>
      </c>
      <c r="I583" s="371" t="s">
        <v>23</v>
      </c>
      <c r="J583" s="371" t="s">
        <v>30</v>
      </c>
      <c r="K583" s="371" t="s">
        <v>30</v>
      </c>
      <c r="L583" s="371" t="s">
        <v>30</v>
      </c>
      <c r="M583" s="371" t="s">
        <v>30</v>
      </c>
      <c r="N583" s="371" t="s">
        <v>30</v>
      </c>
      <c r="O583" s="371" t="s">
        <v>30</v>
      </c>
      <c r="P583" s="371" t="s">
        <v>30</v>
      </c>
      <c r="Q583" s="371" t="s">
        <v>30</v>
      </c>
      <c r="R583" s="371"/>
      <c r="S583" s="371"/>
      <c r="T583" s="371"/>
      <c r="U583" s="371"/>
      <c r="V583" s="371"/>
      <c r="W583" s="371" t="s">
        <v>30</v>
      </c>
      <c r="X583" s="381"/>
      <c r="Y583" s="373">
        <f t="shared" si="36"/>
        <v>66.989999999999995</v>
      </c>
      <c r="Z583" s="381">
        <v>66.989999999999995</v>
      </c>
      <c r="AA583" s="371"/>
      <c r="AB583" s="525"/>
      <c r="AC583" s="512"/>
      <c r="AD583" s="525"/>
      <c r="AE583" s="371"/>
      <c r="AF583" s="371"/>
      <c r="AG583" s="371"/>
      <c r="AH583" s="371"/>
      <c r="AI583" s="371"/>
      <c r="AJ583" s="371"/>
      <c r="AK583" s="371"/>
      <c r="AL583" s="371"/>
      <c r="AM583" s="371"/>
      <c r="AN583" s="502"/>
    </row>
    <row r="584" spans="1:40" x14ac:dyDescent="0.25">
      <c r="A584" s="372"/>
      <c r="B584" s="371" t="s">
        <v>574</v>
      </c>
      <c r="C584" s="371" t="s">
        <v>41</v>
      </c>
      <c r="D584" s="371">
        <v>0</v>
      </c>
      <c r="E584" s="371">
        <v>0</v>
      </c>
      <c r="F584" s="371" t="s">
        <v>876</v>
      </c>
      <c r="G584" s="263"/>
      <c r="H584" s="371" t="s">
        <v>876</v>
      </c>
      <c r="I584" s="371" t="s">
        <v>877</v>
      </c>
      <c r="J584" s="371" t="s">
        <v>30</v>
      </c>
      <c r="K584" s="371" t="s">
        <v>30</v>
      </c>
      <c r="L584" s="371" t="s">
        <v>30</v>
      </c>
      <c r="M584" s="371" t="s">
        <v>30</v>
      </c>
      <c r="N584" s="371" t="s">
        <v>246</v>
      </c>
      <c r="O584" s="371" t="s">
        <v>8</v>
      </c>
      <c r="P584" s="371" t="s">
        <v>9</v>
      </c>
      <c r="Q584" s="371" t="s">
        <v>30</v>
      </c>
      <c r="R584" s="371"/>
      <c r="S584" s="371"/>
      <c r="T584" s="371"/>
      <c r="U584" s="371"/>
      <c r="V584" s="371"/>
      <c r="W584" s="371" t="s">
        <v>30</v>
      </c>
      <c r="X584" s="381"/>
      <c r="Y584" s="373">
        <f t="shared" si="36"/>
        <v>66.989999999999995</v>
      </c>
      <c r="Z584" s="381">
        <v>66.989999999999995</v>
      </c>
      <c r="AA584" s="371">
        <v>27.41</v>
      </c>
      <c r="AB584" s="525">
        <f t="shared" ref="AB584:AB589" si="37">AA584/Z584</f>
        <v>0.40916554709658159</v>
      </c>
      <c r="AC584" s="512">
        <f t="shared" ref="AC584:AC589" si="38">AA584*0.9</f>
        <v>24.669</v>
      </c>
      <c r="AD584" s="525">
        <f t="shared" ref="AD584:AD589" si="39">AC584/Z584</f>
        <v>0.36824899238692343</v>
      </c>
      <c r="AE584" s="371"/>
      <c r="AF584" s="371"/>
      <c r="AG584" s="371"/>
      <c r="AH584" s="371"/>
      <c r="AI584" s="371"/>
      <c r="AJ584" s="371"/>
      <c r="AK584" s="371"/>
      <c r="AL584" s="371"/>
      <c r="AM584" s="371"/>
      <c r="AN584" s="502"/>
    </row>
    <row r="585" spans="1:40" x14ac:dyDescent="0.25">
      <c r="A585" s="372"/>
      <c r="B585" s="371" t="s">
        <v>574</v>
      </c>
      <c r="C585" s="371" t="s">
        <v>41</v>
      </c>
      <c r="D585" s="371">
        <v>0</v>
      </c>
      <c r="E585" s="371">
        <v>0</v>
      </c>
      <c r="F585" s="371" t="s">
        <v>878</v>
      </c>
      <c r="G585" s="263"/>
      <c r="H585" s="371" t="s">
        <v>878</v>
      </c>
      <c r="I585" s="371" t="s">
        <v>877</v>
      </c>
      <c r="J585" s="371" t="s">
        <v>30</v>
      </c>
      <c r="K585" s="371" t="s">
        <v>30</v>
      </c>
      <c r="L585" s="371" t="s">
        <v>30</v>
      </c>
      <c r="M585" s="371" t="s">
        <v>30</v>
      </c>
      <c r="N585" s="371" t="s">
        <v>246</v>
      </c>
      <c r="O585" s="371" t="s">
        <v>8</v>
      </c>
      <c r="P585" s="371" t="s">
        <v>9</v>
      </c>
      <c r="Q585" s="371" t="s">
        <v>30</v>
      </c>
      <c r="R585" s="371"/>
      <c r="S585" s="371"/>
      <c r="T585" s="371"/>
      <c r="U585" s="371"/>
      <c r="V585" s="371"/>
      <c r="W585" s="371" t="s">
        <v>30</v>
      </c>
      <c r="X585" s="381"/>
      <c r="Y585" s="373">
        <f t="shared" si="36"/>
        <v>66.989999999999995</v>
      </c>
      <c r="Z585" s="381">
        <v>66.989999999999995</v>
      </c>
      <c r="AA585" s="371">
        <v>32.880000000000003</v>
      </c>
      <c r="AB585" s="525">
        <f t="shared" si="37"/>
        <v>0.49081952530228401</v>
      </c>
      <c r="AC585" s="512">
        <f t="shared" si="38"/>
        <v>29.592000000000002</v>
      </c>
      <c r="AD585" s="525">
        <f t="shared" si="39"/>
        <v>0.44173757277205561</v>
      </c>
      <c r="AE585" s="371"/>
      <c r="AF585" s="371"/>
      <c r="AG585" s="371"/>
      <c r="AH585" s="371"/>
      <c r="AI585" s="371"/>
      <c r="AJ585" s="371"/>
      <c r="AK585" s="371"/>
      <c r="AL585" s="371"/>
      <c r="AM585" s="371"/>
      <c r="AN585" s="502"/>
    </row>
    <row r="586" spans="1:40" x14ac:dyDescent="0.25">
      <c r="A586" s="372"/>
      <c r="B586" s="371" t="s">
        <v>574</v>
      </c>
      <c r="C586" s="371" t="s">
        <v>41</v>
      </c>
      <c r="D586" s="371">
        <v>0</v>
      </c>
      <c r="E586" s="371">
        <v>0</v>
      </c>
      <c r="F586" s="371" t="s">
        <v>879</v>
      </c>
      <c r="G586" s="263"/>
      <c r="H586" s="371" t="s">
        <v>879</v>
      </c>
      <c r="I586" s="371" t="s">
        <v>880</v>
      </c>
      <c r="J586" s="371" t="s">
        <v>30</v>
      </c>
      <c r="K586" s="371" t="s">
        <v>30</v>
      </c>
      <c r="L586" s="371" t="s">
        <v>30</v>
      </c>
      <c r="M586" s="371" t="s">
        <v>30</v>
      </c>
      <c r="N586" s="371" t="s">
        <v>246</v>
      </c>
      <c r="O586" s="371" t="s">
        <v>8</v>
      </c>
      <c r="P586" s="371" t="s">
        <v>9</v>
      </c>
      <c r="Q586" s="371" t="s">
        <v>30</v>
      </c>
      <c r="R586" s="371"/>
      <c r="S586" s="371"/>
      <c r="T586" s="371"/>
      <c r="U586" s="371"/>
      <c r="V586" s="371"/>
      <c r="W586" s="371" t="s">
        <v>30</v>
      </c>
      <c r="X586" s="381"/>
      <c r="Y586" s="373">
        <f t="shared" si="36"/>
        <v>66.989999999999995</v>
      </c>
      <c r="Z586" s="381">
        <v>66.989999999999995</v>
      </c>
      <c r="AA586" s="371">
        <v>38.54</v>
      </c>
      <c r="AB586" s="525">
        <f t="shared" si="37"/>
        <v>0.57530974772354082</v>
      </c>
      <c r="AC586" s="512">
        <f t="shared" si="38"/>
        <v>34.686</v>
      </c>
      <c r="AD586" s="525">
        <f t="shared" si="39"/>
        <v>0.51777877295118679</v>
      </c>
      <c r="AE586" s="371"/>
      <c r="AF586" s="371"/>
      <c r="AG586" s="371"/>
      <c r="AH586" s="371"/>
      <c r="AI586" s="371"/>
      <c r="AJ586" s="371"/>
      <c r="AK586" s="371"/>
      <c r="AL586" s="371"/>
      <c r="AM586" s="371"/>
      <c r="AN586" s="502"/>
    </row>
    <row r="587" spans="1:40" x14ac:dyDescent="0.25">
      <c r="A587" s="372"/>
      <c r="B587" s="371" t="s">
        <v>729</v>
      </c>
      <c r="C587" s="371" t="s">
        <v>990</v>
      </c>
      <c r="D587" s="371">
        <v>139</v>
      </c>
      <c r="E587" s="371">
        <v>400</v>
      </c>
      <c r="F587" s="371" t="s">
        <v>991</v>
      </c>
      <c r="G587" s="334" t="s">
        <v>224</v>
      </c>
      <c r="H587" s="371" t="s">
        <v>992</v>
      </c>
      <c r="I587" s="371" t="s">
        <v>993</v>
      </c>
      <c r="J587" s="371" t="s">
        <v>26</v>
      </c>
      <c r="K587" s="371" t="s">
        <v>268</v>
      </c>
      <c r="L587" s="371" t="s">
        <v>269</v>
      </c>
      <c r="M587" s="371" t="s">
        <v>267</v>
      </c>
      <c r="N587" s="371" t="s">
        <v>246</v>
      </c>
      <c r="O587" s="371" t="s">
        <v>8</v>
      </c>
      <c r="P587" s="371" t="s">
        <v>30</v>
      </c>
      <c r="Q587" s="371" t="s">
        <v>30</v>
      </c>
      <c r="R587" s="371"/>
      <c r="S587" s="371"/>
      <c r="T587" s="371"/>
      <c r="U587" s="371"/>
      <c r="V587" s="371"/>
      <c r="W587" s="371" t="s">
        <v>30</v>
      </c>
      <c r="X587" s="381"/>
      <c r="Y587" s="373">
        <f t="shared" si="36"/>
        <v>258.72000000000003</v>
      </c>
      <c r="Z587" s="381">
        <v>258.72000000000003</v>
      </c>
      <c r="AA587" s="371">
        <v>132.69</v>
      </c>
      <c r="AB587" s="525">
        <f t="shared" si="37"/>
        <v>0.5128710575139146</v>
      </c>
      <c r="AC587" s="512">
        <f t="shared" si="38"/>
        <v>119.42100000000001</v>
      </c>
      <c r="AD587" s="525">
        <f t="shared" si="39"/>
        <v>0.46158395176252315</v>
      </c>
      <c r="AE587" s="371"/>
      <c r="AF587" s="371"/>
      <c r="AG587" s="371"/>
      <c r="AH587" s="371"/>
      <c r="AI587" s="371"/>
      <c r="AJ587" s="371"/>
      <c r="AK587" s="371" t="s">
        <v>30</v>
      </c>
      <c r="AL587" s="371"/>
      <c r="AM587" s="371"/>
      <c r="AN587" s="502"/>
    </row>
    <row r="588" spans="1:40" x14ac:dyDescent="0.25">
      <c r="A588" s="372"/>
      <c r="B588" s="371" t="s">
        <v>729</v>
      </c>
      <c r="C588" s="371" t="s">
        <v>990</v>
      </c>
      <c r="D588" s="371">
        <v>139</v>
      </c>
      <c r="E588" s="371">
        <v>400</v>
      </c>
      <c r="F588" s="371" t="s">
        <v>991</v>
      </c>
      <c r="G588" s="231" t="s">
        <v>313</v>
      </c>
      <c r="H588" s="371" t="s">
        <v>994</v>
      </c>
      <c r="I588" s="371" t="s">
        <v>993</v>
      </c>
      <c r="J588" s="371" t="s">
        <v>268</v>
      </c>
      <c r="K588" s="371" t="s">
        <v>269</v>
      </c>
      <c r="L588" s="371" t="s">
        <v>267</v>
      </c>
      <c r="M588" s="371" t="s">
        <v>30</v>
      </c>
      <c r="N588" s="371" t="s">
        <v>8</v>
      </c>
      <c r="O588" s="371" t="s">
        <v>30</v>
      </c>
      <c r="P588" s="371" t="s">
        <v>30</v>
      </c>
      <c r="Q588" s="371" t="s">
        <v>30</v>
      </c>
      <c r="R588" s="371"/>
      <c r="S588" s="371"/>
      <c r="T588" s="371"/>
      <c r="U588" s="371"/>
      <c r="V588" s="371"/>
      <c r="W588" s="371" t="s">
        <v>30</v>
      </c>
      <c r="X588" s="381"/>
      <c r="Y588" s="373">
        <f t="shared" si="36"/>
        <v>269.49000000000007</v>
      </c>
      <c r="Z588" s="381">
        <v>338.79</v>
      </c>
      <c r="AA588" s="371">
        <v>173.78</v>
      </c>
      <c r="AB588" s="525">
        <f t="shared" si="37"/>
        <v>0.51294312110747065</v>
      </c>
      <c r="AC588" s="512">
        <f t="shared" si="38"/>
        <v>156.40200000000002</v>
      </c>
      <c r="AD588" s="525">
        <f t="shared" si="39"/>
        <v>0.46164880899672367</v>
      </c>
      <c r="AE588" s="371"/>
      <c r="AF588" s="371"/>
      <c r="AG588" s="371"/>
      <c r="AH588" s="371" t="s">
        <v>30</v>
      </c>
      <c r="AI588" s="371"/>
      <c r="AJ588" s="371"/>
      <c r="AK588" s="371"/>
      <c r="AL588" s="371" t="s">
        <v>30</v>
      </c>
      <c r="AM588" s="371"/>
      <c r="AN588" s="502"/>
    </row>
    <row r="589" spans="1:40" x14ac:dyDescent="0.25">
      <c r="A589" s="372"/>
      <c r="B589" s="371" t="s">
        <v>729</v>
      </c>
      <c r="C589" s="371" t="s">
        <v>990</v>
      </c>
      <c r="D589" s="371">
        <v>139</v>
      </c>
      <c r="E589" s="371">
        <v>400</v>
      </c>
      <c r="F589" s="371" t="s">
        <v>991</v>
      </c>
      <c r="G589" s="274" t="s">
        <v>314</v>
      </c>
      <c r="H589" s="371" t="s">
        <v>995</v>
      </c>
      <c r="I589" s="371" t="s">
        <v>993</v>
      </c>
      <c r="J589" s="371" t="s">
        <v>267</v>
      </c>
      <c r="K589" s="371" t="s">
        <v>1224</v>
      </c>
      <c r="L589" s="371" t="s">
        <v>30</v>
      </c>
      <c r="M589" s="371" t="s">
        <v>30</v>
      </c>
      <c r="N589" s="371" t="s">
        <v>8</v>
      </c>
      <c r="O589" s="371" t="s">
        <v>30</v>
      </c>
      <c r="P589" s="371" t="s">
        <v>30</v>
      </c>
      <c r="Q589" s="371" t="s">
        <v>30</v>
      </c>
      <c r="R589" s="371"/>
      <c r="S589" s="371"/>
      <c r="T589" s="371"/>
      <c r="U589" s="371"/>
      <c r="V589" s="371"/>
      <c r="W589" s="371" t="s">
        <v>30</v>
      </c>
      <c r="X589" s="381"/>
      <c r="Y589" s="373">
        <f t="shared" si="36"/>
        <v>269.49000000000007</v>
      </c>
      <c r="Z589" s="381">
        <v>338.79</v>
      </c>
      <c r="AA589" s="371">
        <v>173.78</v>
      </c>
      <c r="AB589" s="525">
        <f t="shared" si="37"/>
        <v>0.51294312110747065</v>
      </c>
      <c r="AC589" s="512">
        <f t="shared" si="38"/>
        <v>156.40200000000002</v>
      </c>
      <c r="AD589" s="525">
        <f t="shared" si="39"/>
        <v>0.46164880899672367</v>
      </c>
      <c r="AE589" s="371"/>
      <c r="AF589" s="371"/>
      <c r="AG589" s="371"/>
      <c r="AH589" s="371" t="s">
        <v>30</v>
      </c>
      <c r="AI589" s="371"/>
      <c r="AJ589" s="371"/>
      <c r="AK589" s="371"/>
      <c r="AL589" s="371" t="s">
        <v>30</v>
      </c>
      <c r="AM589" s="371"/>
      <c r="AN589" s="502"/>
    </row>
    <row r="590" spans="1:40" x14ac:dyDescent="0.25">
      <c r="A590" s="372"/>
      <c r="B590" s="371" t="s">
        <v>729</v>
      </c>
      <c r="C590" s="371" t="s">
        <v>990</v>
      </c>
      <c r="D590" s="371">
        <v>400</v>
      </c>
      <c r="E590" s="371">
        <v>400</v>
      </c>
      <c r="F590" s="371" t="s">
        <v>996</v>
      </c>
      <c r="G590" s="334" t="s">
        <v>224</v>
      </c>
      <c r="H590" s="371" t="s">
        <v>997</v>
      </c>
      <c r="I590" s="371" t="s">
        <v>868</v>
      </c>
      <c r="J590" s="371" t="s">
        <v>26</v>
      </c>
      <c r="K590" s="371" t="s">
        <v>268</v>
      </c>
      <c r="L590" s="371" t="s">
        <v>269</v>
      </c>
      <c r="M590" s="371" t="s">
        <v>267</v>
      </c>
      <c r="N590" s="371" t="s">
        <v>8</v>
      </c>
      <c r="O590" s="371" t="s">
        <v>30</v>
      </c>
      <c r="P590" s="371" t="s">
        <v>30</v>
      </c>
      <c r="Q590" s="371" t="s">
        <v>30</v>
      </c>
      <c r="R590" s="371"/>
      <c r="S590" s="371"/>
      <c r="T590" s="371"/>
      <c r="U590" s="371"/>
      <c r="V590" s="371"/>
      <c r="W590" s="371" t="s">
        <v>30</v>
      </c>
      <c r="X590" s="381"/>
      <c r="Y590" s="373">
        <f t="shared" si="36"/>
        <v>0</v>
      </c>
      <c r="Z590" s="381"/>
      <c r="AA590" s="371"/>
      <c r="AB590" s="525"/>
      <c r="AC590" s="512"/>
      <c r="AD590" s="525"/>
      <c r="AE590" s="371"/>
      <c r="AF590" s="371"/>
      <c r="AG590" s="371"/>
      <c r="AH590" s="371"/>
      <c r="AI590" s="371"/>
      <c r="AJ590" s="371"/>
      <c r="AK590" s="371" t="s">
        <v>30</v>
      </c>
      <c r="AL590" s="371"/>
      <c r="AM590" s="371"/>
      <c r="AN590" s="502"/>
    </row>
    <row r="591" spans="1:40" x14ac:dyDescent="0.25">
      <c r="A591" s="372"/>
      <c r="B591" s="371" t="s">
        <v>729</v>
      </c>
      <c r="C591" s="371" t="s">
        <v>990</v>
      </c>
      <c r="D591" s="371">
        <v>400</v>
      </c>
      <c r="E591" s="371">
        <v>400</v>
      </c>
      <c r="F591" s="371" t="s">
        <v>996</v>
      </c>
      <c r="G591" s="231" t="s">
        <v>313</v>
      </c>
      <c r="H591" s="371" t="s">
        <v>998</v>
      </c>
      <c r="I591" s="371" t="s">
        <v>868</v>
      </c>
      <c r="J591" s="371" t="s">
        <v>26</v>
      </c>
      <c r="K591" s="371" t="s">
        <v>268</v>
      </c>
      <c r="L591" s="371" t="s">
        <v>269</v>
      </c>
      <c r="M591" s="371" t="s">
        <v>267</v>
      </c>
      <c r="N591" s="371" t="s">
        <v>8</v>
      </c>
      <c r="O591" s="371" t="s">
        <v>30</v>
      </c>
      <c r="P591" s="371" t="s">
        <v>30</v>
      </c>
      <c r="Q591" s="371" t="s">
        <v>30</v>
      </c>
      <c r="R591" s="371"/>
      <c r="S591" s="371"/>
      <c r="T591" s="371"/>
      <c r="U591" s="371"/>
      <c r="V591" s="371"/>
      <c r="W591" s="371" t="s">
        <v>30</v>
      </c>
      <c r="X591" s="381"/>
      <c r="Y591" s="373">
        <f t="shared" si="36"/>
        <v>-69.3</v>
      </c>
      <c r="Z591" s="381"/>
      <c r="AA591" s="371"/>
      <c r="AB591" s="525"/>
      <c r="AC591" s="512"/>
      <c r="AD591" s="525"/>
      <c r="AE591" s="371"/>
      <c r="AF591" s="371"/>
      <c r="AG591" s="371"/>
      <c r="AH591" s="371" t="s">
        <v>30</v>
      </c>
      <c r="AI591" s="371"/>
      <c r="AJ591" s="371"/>
      <c r="AK591" s="371"/>
      <c r="AL591" s="371" t="s">
        <v>30</v>
      </c>
      <c r="AM591" s="371"/>
      <c r="AN591" s="502"/>
    </row>
    <row r="592" spans="1:40" x14ac:dyDescent="0.25">
      <c r="A592" s="372"/>
      <c r="B592" s="371" t="s">
        <v>729</v>
      </c>
      <c r="C592" s="371" t="s">
        <v>990</v>
      </c>
      <c r="D592" s="371">
        <v>400</v>
      </c>
      <c r="E592" s="371">
        <v>400</v>
      </c>
      <c r="F592" s="371" t="s">
        <v>996</v>
      </c>
      <c r="G592" s="274" t="s">
        <v>314</v>
      </c>
      <c r="H592" s="371" t="s">
        <v>999</v>
      </c>
      <c r="I592" s="371" t="s">
        <v>868</v>
      </c>
      <c r="J592" s="371" t="s">
        <v>26</v>
      </c>
      <c r="K592" s="371" t="s">
        <v>268</v>
      </c>
      <c r="L592" s="371" t="s">
        <v>269</v>
      </c>
      <c r="M592" s="371" t="s">
        <v>267</v>
      </c>
      <c r="N592" s="371" t="s">
        <v>8</v>
      </c>
      <c r="O592" s="371" t="s">
        <v>30</v>
      </c>
      <c r="P592" s="371" t="s">
        <v>30</v>
      </c>
      <c r="Q592" s="371" t="s">
        <v>30</v>
      </c>
      <c r="R592" s="371"/>
      <c r="S592" s="371"/>
      <c r="T592" s="371"/>
      <c r="U592" s="371"/>
      <c r="V592" s="371"/>
      <c r="W592" s="371" t="s">
        <v>30</v>
      </c>
      <c r="X592" s="381"/>
      <c r="Y592" s="373">
        <f t="shared" si="36"/>
        <v>-69.3</v>
      </c>
      <c r="Z592" s="381"/>
      <c r="AA592" s="371"/>
      <c r="AB592" s="525"/>
      <c r="AC592" s="512"/>
      <c r="AD592" s="525"/>
      <c r="AE592" s="371"/>
      <c r="AF592" s="371"/>
      <c r="AG592" s="371"/>
      <c r="AH592" s="371" t="s">
        <v>30</v>
      </c>
      <c r="AI592" s="371"/>
      <c r="AJ592" s="371"/>
      <c r="AK592" s="371"/>
      <c r="AL592" s="371" t="s">
        <v>30</v>
      </c>
      <c r="AM592" s="371"/>
      <c r="AN592" s="502"/>
    </row>
    <row r="593" spans="1:40" x14ac:dyDescent="0.25">
      <c r="A593" s="372"/>
      <c r="B593" s="371" t="s">
        <v>729</v>
      </c>
      <c r="C593" s="371" t="s">
        <v>990</v>
      </c>
      <c r="D593" s="371">
        <v>400</v>
      </c>
      <c r="E593" s="371">
        <v>400</v>
      </c>
      <c r="F593" s="371" t="s">
        <v>1000</v>
      </c>
      <c r="G593" s="334" t="s">
        <v>224</v>
      </c>
      <c r="H593" s="371" t="s">
        <v>1001</v>
      </c>
      <c r="I593" s="371" t="s">
        <v>868</v>
      </c>
      <c r="J593" s="371" t="s">
        <v>26</v>
      </c>
      <c r="K593" s="371" t="s">
        <v>268</v>
      </c>
      <c r="L593" s="371" t="s">
        <v>269</v>
      </c>
      <c r="M593" s="371" t="s">
        <v>267</v>
      </c>
      <c r="N593" s="371" t="s">
        <v>8</v>
      </c>
      <c r="O593" s="371" t="s">
        <v>30</v>
      </c>
      <c r="P593" s="371" t="s">
        <v>30</v>
      </c>
      <c r="Q593" s="371" t="s">
        <v>30</v>
      </c>
      <c r="R593" s="371"/>
      <c r="S593" s="371"/>
      <c r="T593" s="371"/>
      <c r="U593" s="371"/>
      <c r="V593" s="371"/>
      <c r="W593" s="371" t="s">
        <v>30</v>
      </c>
      <c r="X593" s="381"/>
      <c r="Y593" s="373">
        <f t="shared" si="36"/>
        <v>0</v>
      </c>
      <c r="Z593" s="381"/>
      <c r="AA593" s="371"/>
      <c r="AB593" s="525"/>
      <c r="AC593" s="512"/>
      <c r="AD593" s="525"/>
      <c r="AE593" s="371"/>
      <c r="AF593" s="371"/>
      <c r="AG593" s="371"/>
      <c r="AH593" s="371"/>
      <c r="AI593" s="371"/>
      <c r="AJ593" s="371"/>
      <c r="AK593" s="371" t="s">
        <v>30</v>
      </c>
      <c r="AL593" s="371"/>
      <c r="AM593" s="371"/>
      <c r="AN593" s="502"/>
    </row>
    <row r="594" spans="1:40" x14ac:dyDescent="0.25">
      <c r="A594" s="372"/>
      <c r="B594" s="371" t="s">
        <v>729</v>
      </c>
      <c r="C594" s="371" t="s">
        <v>990</v>
      </c>
      <c r="D594" s="371">
        <v>400</v>
      </c>
      <c r="E594" s="371">
        <v>400</v>
      </c>
      <c r="F594" s="371" t="s">
        <v>1000</v>
      </c>
      <c r="G594" s="231" t="s">
        <v>313</v>
      </c>
      <c r="H594" s="371" t="s">
        <v>1002</v>
      </c>
      <c r="I594" s="371" t="s">
        <v>868</v>
      </c>
      <c r="J594" s="371" t="s">
        <v>26</v>
      </c>
      <c r="K594" s="371" t="s">
        <v>268</v>
      </c>
      <c r="L594" s="371" t="s">
        <v>269</v>
      </c>
      <c r="M594" s="371" t="s">
        <v>267</v>
      </c>
      <c r="N594" s="371" t="s">
        <v>8</v>
      </c>
      <c r="O594" s="371" t="s">
        <v>30</v>
      </c>
      <c r="P594" s="371" t="s">
        <v>30</v>
      </c>
      <c r="Q594" s="371" t="s">
        <v>30</v>
      </c>
      <c r="R594" s="371"/>
      <c r="S594" s="371"/>
      <c r="T594" s="371"/>
      <c r="U594" s="371"/>
      <c r="V594" s="371"/>
      <c r="W594" s="371" t="s">
        <v>30</v>
      </c>
      <c r="X594" s="381"/>
      <c r="Y594" s="373">
        <f t="shared" si="36"/>
        <v>-69.3</v>
      </c>
      <c r="Z594" s="381"/>
      <c r="AA594" s="371"/>
      <c r="AB594" s="525"/>
      <c r="AC594" s="512"/>
      <c r="AD594" s="525"/>
      <c r="AE594" s="371"/>
      <c r="AF594" s="371"/>
      <c r="AG594" s="371"/>
      <c r="AH594" s="371" t="s">
        <v>30</v>
      </c>
      <c r="AI594" s="371"/>
      <c r="AJ594" s="371"/>
      <c r="AK594" s="371"/>
      <c r="AL594" s="371" t="s">
        <v>30</v>
      </c>
      <c r="AM594" s="371"/>
      <c r="AN594" s="502"/>
    </row>
    <row r="595" spans="1:40" x14ac:dyDescent="0.25">
      <c r="A595" s="372"/>
      <c r="B595" s="371" t="s">
        <v>729</v>
      </c>
      <c r="C595" s="371" t="s">
        <v>990</v>
      </c>
      <c r="D595" s="371">
        <v>400</v>
      </c>
      <c r="E595" s="371">
        <v>400</v>
      </c>
      <c r="F595" s="371" t="s">
        <v>1000</v>
      </c>
      <c r="G595" s="274" t="s">
        <v>314</v>
      </c>
      <c r="H595" s="371" t="s">
        <v>1003</v>
      </c>
      <c r="I595" s="371" t="s">
        <v>868</v>
      </c>
      <c r="J595" s="371" t="s">
        <v>26</v>
      </c>
      <c r="K595" s="371" t="s">
        <v>268</v>
      </c>
      <c r="L595" s="371" t="s">
        <v>269</v>
      </c>
      <c r="M595" s="371" t="s">
        <v>267</v>
      </c>
      <c r="N595" s="371" t="s">
        <v>8</v>
      </c>
      <c r="O595" s="371" t="s">
        <v>30</v>
      </c>
      <c r="P595" s="371" t="s">
        <v>30</v>
      </c>
      <c r="Q595" s="371" t="s">
        <v>30</v>
      </c>
      <c r="R595" s="371"/>
      <c r="S595" s="371"/>
      <c r="T595" s="371"/>
      <c r="U595" s="371"/>
      <c r="V595" s="371"/>
      <c r="W595" s="371" t="s">
        <v>30</v>
      </c>
      <c r="X595" s="381"/>
      <c r="Y595" s="373">
        <f t="shared" si="36"/>
        <v>-69.3</v>
      </c>
      <c r="Z595" s="381"/>
      <c r="AA595" s="371"/>
      <c r="AB595" s="525"/>
      <c r="AC595" s="512"/>
      <c r="AD595" s="525"/>
      <c r="AE595" s="371"/>
      <c r="AF595" s="371"/>
      <c r="AG595" s="371"/>
      <c r="AH595" s="371" t="s">
        <v>30</v>
      </c>
      <c r="AI595" s="371"/>
      <c r="AJ595" s="371"/>
      <c r="AK595" s="371"/>
      <c r="AL595" s="371" t="s">
        <v>30</v>
      </c>
      <c r="AM595" s="371"/>
      <c r="AN595" s="502"/>
    </row>
    <row r="596" spans="1:40" x14ac:dyDescent="0.25">
      <c r="A596" s="372"/>
      <c r="B596" s="371" t="s">
        <v>729</v>
      </c>
      <c r="C596" s="371" t="s">
        <v>990</v>
      </c>
      <c r="D596" s="371">
        <v>400</v>
      </c>
      <c r="E596" s="371">
        <v>400</v>
      </c>
      <c r="F596" s="371" t="s">
        <v>1004</v>
      </c>
      <c r="G596" s="334" t="s">
        <v>224</v>
      </c>
      <c r="H596" s="371" t="s">
        <v>1005</v>
      </c>
      <c r="I596" s="371" t="s">
        <v>868</v>
      </c>
      <c r="J596" s="371" t="s">
        <v>26</v>
      </c>
      <c r="K596" s="371" t="s">
        <v>268</v>
      </c>
      <c r="L596" s="371" t="s">
        <v>269</v>
      </c>
      <c r="M596" s="371" t="s">
        <v>267</v>
      </c>
      <c r="N596" s="371" t="s">
        <v>8</v>
      </c>
      <c r="O596" s="371" t="s">
        <v>30</v>
      </c>
      <c r="P596" s="371" t="s">
        <v>30</v>
      </c>
      <c r="Q596" s="371" t="s">
        <v>30</v>
      </c>
      <c r="R596" s="371"/>
      <c r="S596" s="371"/>
      <c r="T596" s="371"/>
      <c r="U596" s="371"/>
      <c r="V596" s="371"/>
      <c r="W596" s="371" t="s">
        <v>30</v>
      </c>
      <c r="X596" s="381"/>
      <c r="Y596" s="373">
        <f t="shared" si="36"/>
        <v>0</v>
      </c>
      <c r="Z596" s="381"/>
      <c r="AA596" s="371"/>
      <c r="AB596" s="525"/>
      <c r="AC596" s="512"/>
      <c r="AD596" s="525"/>
      <c r="AE596" s="371"/>
      <c r="AF596" s="371"/>
      <c r="AG596" s="371"/>
      <c r="AH596" s="371"/>
      <c r="AI596" s="371"/>
      <c r="AJ596" s="371"/>
      <c r="AK596" s="371" t="s">
        <v>30</v>
      </c>
      <c r="AL596" s="371"/>
      <c r="AM596" s="371"/>
      <c r="AN596" s="502"/>
    </row>
    <row r="597" spans="1:40" x14ac:dyDescent="0.25">
      <c r="A597" s="372"/>
      <c r="B597" s="371" t="s">
        <v>729</v>
      </c>
      <c r="C597" s="371" t="s">
        <v>990</v>
      </c>
      <c r="D597" s="371">
        <v>400</v>
      </c>
      <c r="E597" s="371">
        <v>400</v>
      </c>
      <c r="F597" s="371" t="s">
        <v>1004</v>
      </c>
      <c r="G597" s="231" t="s">
        <v>313</v>
      </c>
      <c r="H597" s="371" t="s">
        <v>1006</v>
      </c>
      <c r="I597" s="371" t="s">
        <v>868</v>
      </c>
      <c r="J597" s="371" t="s">
        <v>26</v>
      </c>
      <c r="K597" s="371" t="s">
        <v>268</v>
      </c>
      <c r="L597" s="371" t="s">
        <v>269</v>
      </c>
      <c r="M597" s="371" t="s">
        <v>267</v>
      </c>
      <c r="N597" s="371" t="s">
        <v>8</v>
      </c>
      <c r="O597" s="371" t="s">
        <v>30</v>
      </c>
      <c r="P597" s="371" t="s">
        <v>30</v>
      </c>
      <c r="Q597" s="371" t="s">
        <v>30</v>
      </c>
      <c r="R597" s="371"/>
      <c r="S597" s="371"/>
      <c r="T597" s="371"/>
      <c r="U597" s="371"/>
      <c r="V597" s="371"/>
      <c r="W597" s="371" t="s">
        <v>30</v>
      </c>
      <c r="X597" s="381"/>
      <c r="Y597" s="373">
        <f t="shared" si="36"/>
        <v>-69.3</v>
      </c>
      <c r="Z597" s="381"/>
      <c r="AA597" s="371"/>
      <c r="AB597" s="525"/>
      <c r="AC597" s="512"/>
      <c r="AD597" s="525"/>
      <c r="AE597" s="371"/>
      <c r="AF597" s="371"/>
      <c r="AG597" s="371"/>
      <c r="AH597" s="371" t="s">
        <v>30</v>
      </c>
      <c r="AI597" s="371"/>
      <c r="AJ597" s="371"/>
      <c r="AK597" s="371"/>
      <c r="AL597" s="371" t="s">
        <v>30</v>
      </c>
      <c r="AM597" s="371"/>
      <c r="AN597" s="502"/>
    </row>
    <row r="598" spans="1:40" x14ac:dyDescent="0.25">
      <c r="A598" s="372"/>
      <c r="B598" s="371" t="s">
        <v>729</v>
      </c>
      <c r="C598" s="371" t="s">
        <v>990</v>
      </c>
      <c r="D598" s="371">
        <v>400</v>
      </c>
      <c r="E598" s="371">
        <v>400</v>
      </c>
      <c r="F598" s="371" t="s">
        <v>1004</v>
      </c>
      <c r="G598" s="274" t="s">
        <v>314</v>
      </c>
      <c r="H598" s="371" t="s">
        <v>1007</v>
      </c>
      <c r="I598" s="371" t="s">
        <v>868</v>
      </c>
      <c r="J598" s="371" t="s">
        <v>26</v>
      </c>
      <c r="K598" s="371" t="s">
        <v>268</v>
      </c>
      <c r="L598" s="371" t="s">
        <v>269</v>
      </c>
      <c r="M598" s="371" t="s">
        <v>267</v>
      </c>
      <c r="N598" s="371" t="s">
        <v>8</v>
      </c>
      <c r="O598" s="371" t="s">
        <v>30</v>
      </c>
      <c r="P598" s="371" t="s">
        <v>30</v>
      </c>
      <c r="Q598" s="371" t="s">
        <v>30</v>
      </c>
      <c r="R598" s="371"/>
      <c r="S598" s="371"/>
      <c r="T598" s="371"/>
      <c r="U598" s="371"/>
      <c r="V598" s="371"/>
      <c r="W598" s="371" t="s">
        <v>30</v>
      </c>
      <c r="X598" s="381"/>
      <c r="Y598" s="373">
        <f t="shared" si="36"/>
        <v>-69.3</v>
      </c>
      <c r="Z598" s="381"/>
      <c r="AA598" s="371"/>
      <c r="AB598" s="525"/>
      <c r="AC598" s="512"/>
      <c r="AD598" s="525"/>
      <c r="AE598" s="371"/>
      <c r="AF598" s="371"/>
      <c r="AG598" s="371"/>
      <c r="AH598" s="371" t="s">
        <v>30</v>
      </c>
      <c r="AI598" s="371"/>
      <c r="AJ598" s="371"/>
      <c r="AK598" s="371"/>
      <c r="AL598" s="371" t="s">
        <v>30</v>
      </c>
      <c r="AM598" s="371"/>
      <c r="AN598" s="502"/>
    </row>
    <row r="599" spans="1:40" x14ac:dyDescent="0.25">
      <c r="A599" s="372"/>
      <c r="B599" s="371" t="s">
        <v>729</v>
      </c>
      <c r="C599" s="371" t="s">
        <v>1008</v>
      </c>
      <c r="D599" s="371">
        <v>139</v>
      </c>
      <c r="E599" s="371">
        <v>400</v>
      </c>
      <c r="F599" s="371" t="s">
        <v>1009</v>
      </c>
      <c r="G599" s="334" t="s">
        <v>224</v>
      </c>
      <c r="H599" s="371" t="s">
        <v>1010</v>
      </c>
      <c r="I599" s="371" t="s">
        <v>1011</v>
      </c>
      <c r="J599" s="371" t="s">
        <v>26</v>
      </c>
      <c r="K599" s="371" t="s">
        <v>268</v>
      </c>
      <c r="L599" s="371" t="s">
        <v>269</v>
      </c>
      <c r="M599" s="371" t="s">
        <v>267</v>
      </c>
      <c r="N599" s="371" t="s">
        <v>246</v>
      </c>
      <c r="O599" s="371" t="s">
        <v>8</v>
      </c>
      <c r="P599" s="371" t="s">
        <v>30</v>
      </c>
      <c r="Q599" s="371" t="s">
        <v>30</v>
      </c>
      <c r="R599" s="371"/>
      <c r="S599" s="371"/>
      <c r="T599" s="371"/>
      <c r="U599" s="371"/>
      <c r="V599" s="371"/>
      <c r="W599" s="371" t="s">
        <v>30</v>
      </c>
      <c r="X599" s="381"/>
      <c r="Y599" s="373">
        <f t="shared" si="36"/>
        <v>258.72000000000003</v>
      </c>
      <c r="Z599" s="381">
        <v>258.72000000000003</v>
      </c>
      <c r="AA599" s="371">
        <v>130.47</v>
      </c>
      <c r="AB599" s="525">
        <f>AA599/Z599</f>
        <v>0.50429035250463816</v>
      </c>
      <c r="AC599" s="512">
        <f>AA599*0.9</f>
        <v>117.423</v>
      </c>
      <c r="AD599" s="525">
        <f>AC599/Z599</f>
        <v>0.45386131725417433</v>
      </c>
      <c r="AE599" s="371"/>
      <c r="AF599" s="371"/>
      <c r="AG599" s="371"/>
      <c r="AH599" s="371"/>
      <c r="AI599" s="371"/>
      <c r="AJ599" s="371"/>
      <c r="AK599" s="371" t="s">
        <v>30</v>
      </c>
      <c r="AL599" s="371"/>
      <c r="AM599" s="371"/>
      <c r="AN599" s="502"/>
    </row>
    <row r="600" spans="1:40" x14ac:dyDescent="0.25">
      <c r="A600" s="372"/>
      <c r="B600" s="371" t="s">
        <v>729</v>
      </c>
      <c r="C600" s="371" t="s">
        <v>1008</v>
      </c>
      <c r="D600" s="371">
        <v>139</v>
      </c>
      <c r="E600" s="371">
        <v>400</v>
      </c>
      <c r="F600" s="371" t="s">
        <v>1009</v>
      </c>
      <c r="G600" s="231" t="s">
        <v>313</v>
      </c>
      <c r="H600" s="371" t="s">
        <v>1012</v>
      </c>
      <c r="I600" s="371" t="s">
        <v>1011</v>
      </c>
      <c r="J600" s="371" t="s">
        <v>268</v>
      </c>
      <c r="K600" s="371" t="s">
        <v>269</v>
      </c>
      <c r="L600" s="371" t="s">
        <v>267</v>
      </c>
      <c r="M600" s="371" t="s">
        <v>30</v>
      </c>
      <c r="N600" s="371" t="s">
        <v>8</v>
      </c>
      <c r="O600" s="371" t="s">
        <v>30</v>
      </c>
      <c r="P600" s="371" t="s">
        <v>30</v>
      </c>
      <c r="Q600" s="371" t="s">
        <v>30</v>
      </c>
      <c r="R600" s="371"/>
      <c r="S600" s="371"/>
      <c r="T600" s="371"/>
      <c r="U600" s="371"/>
      <c r="V600" s="371"/>
      <c r="W600" s="371" t="s">
        <v>30</v>
      </c>
      <c r="X600" s="381"/>
      <c r="Y600" s="373">
        <f t="shared" si="36"/>
        <v>269.49000000000007</v>
      </c>
      <c r="Z600" s="381">
        <v>338.79</v>
      </c>
      <c r="AA600" s="371">
        <v>167.17</v>
      </c>
      <c r="AB600" s="525">
        <f>AA600/Z600</f>
        <v>0.49343250981433923</v>
      </c>
      <c r="AC600" s="512">
        <f>AA600*0.9</f>
        <v>150.453</v>
      </c>
      <c r="AD600" s="525">
        <f>AC600/Z600</f>
        <v>0.44408925883290534</v>
      </c>
      <c r="AE600" s="371"/>
      <c r="AF600" s="371"/>
      <c r="AG600" s="371"/>
      <c r="AH600" s="371" t="s">
        <v>30</v>
      </c>
      <c r="AI600" s="371"/>
      <c r="AJ600" s="371"/>
      <c r="AK600" s="371"/>
      <c r="AL600" s="371" t="s">
        <v>30</v>
      </c>
      <c r="AM600" s="371"/>
      <c r="AN600" s="502"/>
    </row>
    <row r="601" spans="1:40" x14ac:dyDescent="0.25">
      <c r="A601" s="372"/>
      <c r="B601" s="371" t="s">
        <v>729</v>
      </c>
      <c r="C601" s="371" t="s">
        <v>1008</v>
      </c>
      <c r="D601" s="371">
        <v>139</v>
      </c>
      <c r="E601" s="371">
        <v>400</v>
      </c>
      <c r="F601" s="371" t="s">
        <v>1009</v>
      </c>
      <c r="G601" s="274" t="s">
        <v>314</v>
      </c>
      <c r="H601" s="371" t="s">
        <v>1013</v>
      </c>
      <c r="I601" s="371" t="s">
        <v>1011</v>
      </c>
      <c r="J601" s="371" t="s">
        <v>267</v>
      </c>
      <c r="K601" s="371" t="s">
        <v>1224</v>
      </c>
      <c r="L601" s="371" t="s">
        <v>30</v>
      </c>
      <c r="M601" s="371" t="s">
        <v>30</v>
      </c>
      <c r="N601" s="371" t="s">
        <v>8</v>
      </c>
      <c r="O601" s="371" t="s">
        <v>30</v>
      </c>
      <c r="P601" s="371" t="s">
        <v>30</v>
      </c>
      <c r="Q601" s="371" t="s">
        <v>30</v>
      </c>
      <c r="R601" s="371"/>
      <c r="S601" s="371"/>
      <c r="T601" s="371"/>
      <c r="U601" s="371"/>
      <c r="V601" s="371"/>
      <c r="W601" s="371" t="s">
        <v>30</v>
      </c>
      <c r="X601" s="381"/>
      <c r="Y601" s="373">
        <f t="shared" si="36"/>
        <v>269.49000000000007</v>
      </c>
      <c r="Z601" s="381">
        <v>338.79</v>
      </c>
      <c r="AA601" s="371">
        <v>167.17</v>
      </c>
      <c r="AB601" s="525">
        <f>AA601/Z601</f>
        <v>0.49343250981433923</v>
      </c>
      <c r="AC601" s="512">
        <f>AA601*0.9</f>
        <v>150.453</v>
      </c>
      <c r="AD601" s="525">
        <f>AC601/Z601</f>
        <v>0.44408925883290534</v>
      </c>
      <c r="AE601" s="371"/>
      <c r="AF601" s="371"/>
      <c r="AG601" s="371"/>
      <c r="AH601" s="371" t="s">
        <v>30</v>
      </c>
      <c r="AI601" s="371"/>
      <c r="AJ601" s="371"/>
      <c r="AK601" s="371"/>
      <c r="AL601" s="371" t="s">
        <v>30</v>
      </c>
      <c r="AM601" s="371"/>
      <c r="AN601" s="502"/>
    </row>
    <row r="602" spans="1:40" x14ac:dyDescent="0.25">
      <c r="A602" s="372"/>
      <c r="B602" s="371" t="s">
        <v>729</v>
      </c>
      <c r="C602" s="371" t="s">
        <v>1008</v>
      </c>
      <c r="D602" s="371">
        <v>400</v>
      </c>
      <c r="E602" s="371">
        <v>400</v>
      </c>
      <c r="F602" s="371" t="s">
        <v>1014</v>
      </c>
      <c r="G602" s="334" t="s">
        <v>224</v>
      </c>
      <c r="H602" s="371" t="s">
        <v>1015</v>
      </c>
      <c r="I602" s="371" t="s">
        <v>868</v>
      </c>
      <c r="J602" s="371" t="s">
        <v>26</v>
      </c>
      <c r="K602" s="371" t="s">
        <v>268</v>
      </c>
      <c r="L602" s="371" t="s">
        <v>269</v>
      </c>
      <c r="M602" s="371" t="s">
        <v>267</v>
      </c>
      <c r="N602" s="371" t="s">
        <v>8</v>
      </c>
      <c r="O602" s="371" t="s">
        <v>30</v>
      </c>
      <c r="P602" s="371" t="s">
        <v>30</v>
      </c>
      <c r="Q602" s="371" t="s">
        <v>30</v>
      </c>
      <c r="R602" s="371"/>
      <c r="S602" s="371"/>
      <c r="T602" s="371"/>
      <c r="U602" s="371"/>
      <c r="V602" s="371"/>
      <c r="W602" s="371" t="s">
        <v>30</v>
      </c>
      <c r="X602" s="381"/>
      <c r="Y602" s="373">
        <f t="shared" si="36"/>
        <v>0</v>
      </c>
      <c r="Z602" s="381"/>
      <c r="AA602" s="371"/>
      <c r="AB602" s="525"/>
      <c r="AC602" s="512"/>
      <c r="AD602" s="525"/>
      <c r="AE602" s="371"/>
      <c r="AF602" s="371"/>
      <c r="AG602" s="371"/>
      <c r="AH602" s="371"/>
      <c r="AI602" s="371"/>
      <c r="AJ602" s="371"/>
      <c r="AK602" s="371" t="s">
        <v>30</v>
      </c>
      <c r="AL602" s="371"/>
      <c r="AM602" s="371"/>
      <c r="AN602" s="502"/>
    </row>
    <row r="603" spans="1:40" x14ac:dyDescent="0.25">
      <c r="A603" s="372"/>
      <c r="B603" s="371" t="s">
        <v>729</v>
      </c>
      <c r="C603" s="371" t="s">
        <v>1008</v>
      </c>
      <c r="D603" s="371">
        <v>400</v>
      </c>
      <c r="E603" s="371">
        <v>400</v>
      </c>
      <c r="F603" s="371" t="s">
        <v>1014</v>
      </c>
      <c r="G603" s="231" t="s">
        <v>313</v>
      </c>
      <c r="H603" s="371" t="s">
        <v>1016</v>
      </c>
      <c r="I603" s="371" t="s">
        <v>868</v>
      </c>
      <c r="J603" s="371" t="s">
        <v>26</v>
      </c>
      <c r="K603" s="371" t="s">
        <v>268</v>
      </c>
      <c r="L603" s="371" t="s">
        <v>269</v>
      </c>
      <c r="M603" s="371" t="s">
        <v>267</v>
      </c>
      <c r="N603" s="371" t="s">
        <v>8</v>
      </c>
      <c r="O603" s="371" t="s">
        <v>30</v>
      </c>
      <c r="P603" s="371" t="s">
        <v>30</v>
      </c>
      <c r="Q603" s="371" t="s">
        <v>30</v>
      </c>
      <c r="R603" s="371"/>
      <c r="S603" s="371"/>
      <c r="T603" s="371"/>
      <c r="U603" s="371"/>
      <c r="V603" s="371"/>
      <c r="W603" s="371" t="s">
        <v>30</v>
      </c>
      <c r="X603" s="381"/>
      <c r="Y603" s="373">
        <f t="shared" si="36"/>
        <v>-69.3</v>
      </c>
      <c r="Z603" s="381"/>
      <c r="AA603" s="371"/>
      <c r="AB603" s="525"/>
      <c r="AC603" s="512"/>
      <c r="AD603" s="525"/>
      <c r="AE603" s="371"/>
      <c r="AF603" s="371"/>
      <c r="AG603" s="371"/>
      <c r="AH603" s="371" t="s">
        <v>30</v>
      </c>
      <c r="AI603" s="371"/>
      <c r="AJ603" s="371"/>
      <c r="AK603" s="371"/>
      <c r="AL603" s="371" t="s">
        <v>30</v>
      </c>
      <c r="AM603" s="371"/>
      <c r="AN603" s="502"/>
    </row>
    <row r="604" spans="1:40" x14ac:dyDescent="0.25">
      <c r="A604" s="372"/>
      <c r="B604" s="371" t="s">
        <v>729</v>
      </c>
      <c r="C604" s="371" t="s">
        <v>1008</v>
      </c>
      <c r="D604" s="371">
        <v>400</v>
      </c>
      <c r="E604" s="371">
        <v>400</v>
      </c>
      <c r="F604" s="371" t="s">
        <v>1014</v>
      </c>
      <c r="G604" s="274" t="s">
        <v>314</v>
      </c>
      <c r="H604" s="371" t="s">
        <v>1017</v>
      </c>
      <c r="I604" s="371" t="s">
        <v>868</v>
      </c>
      <c r="J604" s="371" t="s">
        <v>26</v>
      </c>
      <c r="K604" s="371" t="s">
        <v>268</v>
      </c>
      <c r="L604" s="371" t="s">
        <v>269</v>
      </c>
      <c r="M604" s="371" t="s">
        <v>267</v>
      </c>
      <c r="N604" s="371" t="s">
        <v>8</v>
      </c>
      <c r="O604" s="371" t="s">
        <v>30</v>
      </c>
      <c r="P604" s="371" t="s">
        <v>30</v>
      </c>
      <c r="Q604" s="371" t="s">
        <v>30</v>
      </c>
      <c r="R604" s="371"/>
      <c r="S604" s="371"/>
      <c r="T604" s="371"/>
      <c r="U604" s="371"/>
      <c r="V604" s="371"/>
      <c r="W604" s="371" t="s">
        <v>30</v>
      </c>
      <c r="X604" s="381"/>
      <c r="Y604" s="373">
        <f t="shared" si="36"/>
        <v>-69.3</v>
      </c>
      <c r="Z604" s="381"/>
      <c r="AA604" s="371"/>
      <c r="AB604" s="525"/>
      <c r="AC604" s="512"/>
      <c r="AD604" s="525"/>
      <c r="AE604" s="371"/>
      <c r="AF604" s="371"/>
      <c r="AG604" s="371"/>
      <c r="AH604" s="371" t="s">
        <v>30</v>
      </c>
      <c r="AI604" s="371"/>
      <c r="AJ604" s="371"/>
      <c r="AK604" s="371"/>
      <c r="AL604" s="371" t="s">
        <v>30</v>
      </c>
      <c r="AM604" s="371"/>
      <c r="AN604" s="502"/>
    </row>
    <row r="605" spans="1:40" x14ac:dyDescent="0.25">
      <c r="A605" s="372"/>
      <c r="B605" s="371" t="s">
        <v>729</v>
      </c>
      <c r="C605" s="371" t="s">
        <v>1008</v>
      </c>
      <c r="D605" s="371">
        <v>400</v>
      </c>
      <c r="E605" s="371">
        <v>400</v>
      </c>
      <c r="F605" s="371" t="s">
        <v>1018</v>
      </c>
      <c r="G605" s="334" t="s">
        <v>224</v>
      </c>
      <c r="H605" s="371" t="s">
        <v>1019</v>
      </c>
      <c r="I605" s="371" t="s">
        <v>868</v>
      </c>
      <c r="J605" s="371" t="s">
        <v>26</v>
      </c>
      <c r="K605" s="371" t="s">
        <v>268</v>
      </c>
      <c r="L605" s="371" t="s">
        <v>269</v>
      </c>
      <c r="M605" s="371" t="s">
        <v>267</v>
      </c>
      <c r="N605" s="371" t="s">
        <v>8</v>
      </c>
      <c r="O605" s="371" t="s">
        <v>30</v>
      </c>
      <c r="P605" s="371" t="s">
        <v>30</v>
      </c>
      <c r="Q605" s="371" t="s">
        <v>30</v>
      </c>
      <c r="R605" s="371"/>
      <c r="S605" s="371"/>
      <c r="T605" s="371"/>
      <c r="U605" s="371"/>
      <c r="V605" s="371"/>
      <c r="W605" s="371" t="s">
        <v>30</v>
      </c>
      <c r="X605" s="381"/>
      <c r="Y605" s="373">
        <f t="shared" si="36"/>
        <v>0</v>
      </c>
      <c r="Z605" s="381"/>
      <c r="AA605" s="371"/>
      <c r="AB605" s="525"/>
      <c r="AC605" s="512"/>
      <c r="AD605" s="525"/>
      <c r="AE605" s="371"/>
      <c r="AF605" s="371"/>
      <c r="AG605" s="371"/>
      <c r="AH605" s="371"/>
      <c r="AI605" s="371"/>
      <c r="AJ605" s="371"/>
      <c r="AK605" s="371" t="s">
        <v>30</v>
      </c>
      <c r="AL605" s="371"/>
      <c r="AM605" s="371"/>
      <c r="AN605" s="502"/>
    </row>
    <row r="606" spans="1:40" x14ac:dyDescent="0.25">
      <c r="A606" s="372"/>
      <c r="B606" s="371" t="s">
        <v>729</v>
      </c>
      <c r="C606" s="371" t="s">
        <v>1008</v>
      </c>
      <c r="D606" s="371">
        <v>400</v>
      </c>
      <c r="E606" s="371">
        <v>400</v>
      </c>
      <c r="F606" s="371" t="s">
        <v>1018</v>
      </c>
      <c r="G606" s="231" t="s">
        <v>313</v>
      </c>
      <c r="H606" s="371" t="s">
        <v>1020</v>
      </c>
      <c r="I606" s="371" t="s">
        <v>868</v>
      </c>
      <c r="J606" s="371" t="s">
        <v>26</v>
      </c>
      <c r="K606" s="371" t="s">
        <v>268</v>
      </c>
      <c r="L606" s="371" t="s">
        <v>269</v>
      </c>
      <c r="M606" s="371" t="s">
        <v>267</v>
      </c>
      <c r="N606" s="371" t="s">
        <v>8</v>
      </c>
      <c r="O606" s="371" t="s">
        <v>30</v>
      </c>
      <c r="P606" s="371" t="s">
        <v>30</v>
      </c>
      <c r="Q606" s="371" t="s">
        <v>30</v>
      </c>
      <c r="R606" s="371"/>
      <c r="S606" s="371"/>
      <c r="T606" s="371"/>
      <c r="U606" s="371"/>
      <c r="V606" s="371"/>
      <c r="W606" s="371" t="s">
        <v>30</v>
      </c>
      <c r="X606" s="381"/>
      <c r="Y606" s="373">
        <f t="shared" si="36"/>
        <v>-69.3</v>
      </c>
      <c r="Z606" s="381"/>
      <c r="AA606" s="371"/>
      <c r="AB606" s="525"/>
      <c r="AC606" s="512"/>
      <c r="AD606" s="525"/>
      <c r="AE606" s="371"/>
      <c r="AF606" s="371"/>
      <c r="AG606" s="371"/>
      <c r="AH606" s="371" t="s">
        <v>30</v>
      </c>
      <c r="AI606" s="371"/>
      <c r="AJ606" s="371"/>
      <c r="AK606" s="371"/>
      <c r="AL606" s="371" t="s">
        <v>30</v>
      </c>
      <c r="AM606" s="371"/>
      <c r="AN606" s="502"/>
    </row>
    <row r="607" spans="1:40" x14ac:dyDescent="0.25">
      <c r="A607" s="372"/>
      <c r="B607" s="371" t="s">
        <v>729</v>
      </c>
      <c r="C607" s="371" t="s">
        <v>1008</v>
      </c>
      <c r="D607" s="371">
        <v>400</v>
      </c>
      <c r="E607" s="371">
        <v>400</v>
      </c>
      <c r="F607" s="371" t="s">
        <v>1018</v>
      </c>
      <c r="G607" s="274" t="s">
        <v>314</v>
      </c>
      <c r="H607" s="371" t="s">
        <v>1021</v>
      </c>
      <c r="I607" s="371" t="s">
        <v>868</v>
      </c>
      <c r="J607" s="371" t="s">
        <v>26</v>
      </c>
      <c r="K607" s="371" t="s">
        <v>268</v>
      </c>
      <c r="L607" s="371" t="s">
        <v>269</v>
      </c>
      <c r="M607" s="371" t="s">
        <v>267</v>
      </c>
      <c r="N607" s="371" t="s">
        <v>8</v>
      </c>
      <c r="O607" s="371" t="s">
        <v>30</v>
      </c>
      <c r="P607" s="371" t="s">
        <v>30</v>
      </c>
      <c r="Q607" s="371" t="s">
        <v>30</v>
      </c>
      <c r="R607" s="371"/>
      <c r="S607" s="371"/>
      <c r="T607" s="371"/>
      <c r="U607" s="371"/>
      <c r="V607" s="371"/>
      <c r="W607" s="371" t="s">
        <v>30</v>
      </c>
      <c r="X607" s="381"/>
      <c r="Y607" s="373">
        <f t="shared" si="36"/>
        <v>-69.3</v>
      </c>
      <c r="Z607" s="381"/>
      <c r="AA607" s="371"/>
      <c r="AB607" s="525"/>
      <c r="AC607" s="512"/>
      <c r="AD607" s="525"/>
      <c r="AE607" s="371"/>
      <c r="AF607" s="371"/>
      <c r="AG607" s="371"/>
      <c r="AH607" s="371" t="s">
        <v>30</v>
      </c>
      <c r="AI607" s="371"/>
      <c r="AJ607" s="371"/>
      <c r="AK607" s="371"/>
      <c r="AL607" s="371" t="s">
        <v>30</v>
      </c>
      <c r="AM607" s="371"/>
      <c r="AN607" s="502"/>
    </row>
    <row r="608" spans="1:40" x14ac:dyDescent="0.25">
      <c r="A608" s="372"/>
      <c r="B608" s="371" t="s">
        <v>729</v>
      </c>
      <c r="C608" s="371" t="s">
        <v>1008</v>
      </c>
      <c r="D608" s="371">
        <v>400</v>
      </c>
      <c r="E608" s="371">
        <v>400</v>
      </c>
      <c r="F608" s="371" t="s">
        <v>1022</v>
      </c>
      <c r="G608" s="334" t="s">
        <v>224</v>
      </c>
      <c r="H608" s="371" t="s">
        <v>1023</v>
      </c>
      <c r="I608" s="371" t="s">
        <v>868</v>
      </c>
      <c r="J608" s="371" t="s">
        <v>26</v>
      </c>
      <c r="K608" s="371" t="s">
        <v>268</v>
      </c>
      <c r="L608" s="371" t="s">
        <v>269</v>
      </c>
      <c r="M608" s="371" t="s">
        <v>267</v>
      </c>
      <c r="N608" s="371" t="s">
        <v>8</v>
      </c>
      <c r="O608" s="371" t="s">
        <v>30</v>
      </c>
      <c r="P608" s="371" t="s">
        <v>30</v>
      </c>
      <c r="Q608" s="371" t="s">
        <v>30</v>
      </c>
      <c r="R608" s="371"/>
      <c r="S608" s="371"/>
      <c r="T608" s="371"/>
      <c r="U608" s="371"/>
      <c r="V608" s="371"/>
      <c r="W608" s="371" t="s">
        <v>30</v>
      </c>
      <c r="X608" s="381"/>
      <c r="Y608" s="373">
        <f t="shared" si="36"/>
        <v>0</v>
      </c>
      <c r="Z608" s="381"/>
      <c r="AA608" s="371"/>
      <c r="AB608" s="525"/>
      <c r="AC608" s="512"/>
      <c r="AD608" s="525"/>
      <c r="AE608" s="371"/>
      <c r="AF608" s="371"/>
      <c r="AG608" s="371"/>
      <c r="AH608" s="371"/>
      <c r="AI608" s="371"/>
      <c r="AJ608" s="371"/>
      <c r="AK608" s="371" t="s">
        <v>30</v>
      </c>
      <c r="AL608" s="371"/>
      <c r="AM608" s="371"/>
      <c r="AN608" s="502"/>
    </row>
    <row r="609" spans="1:40" x14ac:dyDescent="0.25">
      <c r="A609" s="372"/>
      <c r="B609" s="371" t="s">
        <v>729</v>
      </c>
      <c r="C609" s="371" t="s">
        <v>1008</v>
      </c>
      <c r="D609" s="371">
        <v>400</v>
      </c>
      <c r="E609" s="371">
        <v>400</v>
      </c>
      <c r="F609" s="371" t="s">
        <v>1022</v>
      </c>
      <c r="G609" s="231" t="s">
        <v>313</v>
      </c>
      <c r="H609" s="371" t="s">
        <v>1024</v>
      </c>
      <c r="I609" s="371" t="s">
        <v>868</v>
      </c>
      <c r="J609" s="371" t="s">
        <v>26</v>
      </c>
      <c r="K609" s="371" t="s">
        <v>268</v>
      </c>
      <c r="L609" s="371" t="s">
        <v>269</v>
      </c>
      <c r="M609" s="371" t="s">
        <v>267</v>
      </c>
      <c r="N609" s="371" t="s">
        <v>8</v>
      </c>
      <c r="O609" s="371" t="s">
        <v>30</v>
      </c>
      <c r="P609" s="371" t="s">
        <v>30</v>
      </c>
      <c r="Q609" s="371" t="s">
        <v>30</v>
      </c>
      <c r="R609" s="371"/>
      <c r="S609" s="371"/>
      <c r="T609" s="371"/>
      <c r="U609" s="371"/>
      <c r="V609" s="371"/>
      <c r="W609" s="371" t="s">
        <v>30</v>
      </c>
      <c r="X609" s="381"/>
      <c r="Y609" s="373">
        <f t="shared" si="36"/>
        <v>-69.3</v>
      </c>
      <c r="Z609" s="381"/>
      <c r="AA609" s="371"/>
      <c r="AB609" s="525"/>
      <c r="AC609" s="512"/>
      <c r="AD609" s="525"/>
      <c r="AE609" s="371"/>
      <c r="AF609" s="371"/>
      <c r="AG609" s="371"/>
      <c r="AH609" s="371" t="s">
        <v>30</v>
      </c>
      <c r="AI609" s="371"/>
      <c r="AJ609" s="371"/>
      <c r="AK609" s="371"/>
      <c r="AL609" s="371" t="s">
        <v>30</v>
      </c>
      <c r="AM609" s="371"/>
      <c r="AN609" s="502"/>
    </row>
    <row r="610" spans="1:40" x14ac:dyDescent="0.25">
      <c r="A610" s="372"/>
      <c r="B610" s="371" t="s">
        <v>729</v>
      </c>
      <c r="C610" s="371" t="s">
        <v>1008</v>
      </c>
      <c r="D610" s="371">
        <v>400</v>
      </c>
      <c r="E610" s="371">
        <v>400</v>
      </c>
      <c r="F610" s="371" t="s">
        <v>1022</v>
      </c>
      <c r="G610" s="274" t="s">
        <v>314</v>
      </c>
      <c r="H610" s="371" t="s">
        <v>1025</v>
      </c>
      <c r="I610" s="371" t="s">
        <v>868</v>
      </c>
      <c r="J610" s="371" t="s">
        <v>26</v>
      </c>
      <c r="K610" s="371" t="s">
        <v>268</v>
      </c>
      <c r="L610" s="371" t="s">
        <v>269</v>
      </c>
      <c r="M610" s="371" t="s">
        <v>267</v>
      </c>
      <c r="N610" s="371" t="s">
        <v>8</v>
      </c>
      <c r="O610" s="371" t="s">
        <v>30</v>
      </c>
      <c r="P610" s="371" t="s">
        <v>30</v>
      </c>
      <c r="Q610" s="371" t="s">
        <v>30</v>
      </c>
      <c r="R610" s="371"/>
      <c r="S610" s="371"/>
      <c r="T610" s="371"/>
      <c r="U610" s="371"/>
      <c r="V610" s="371"/>
      <c r="W610" s="371" t="s">
        <v>30</v>
      </c>
      <c r="X610" s="381"/>
      <c r="Y610" s="373">
        <f t="shared" si="36"/>
        <v>-69.3</v>
      </c>
      <c r="Z610" s="381"/>
      <c r="AA610" s="371"/>
      <c r="AB610" s="525"/>
      <c r="AC610" s="512"/>
      <c r="AD610" s="525"/>
      <c r="AE610" s="371"/>
      <c r="AF610" s="371"/>
      <c r="AG610" s="371"/>
      <c r="AH610" s="371" t="s">
        <v>30</v>
      </c>
      <c r="AI610" s="371"/>
      <c r="AJ610" s="371"/>
      <c r="AK610" s="371"/>
      <c r="AL610" s="371" t="s">
        <v>30</v>
      </c>
      <c r="AM610" s="371"/>
      <c r="AN610" s="502"/>
    </row>
    <row r="611" spans="1:40" x14ac:dyDescent="0.25">
      <c r="A611" s="372"/>
      <c r="B611" s="371" t="s">
        <v>729</v>
      </c>
      <c r="C611" s="371" t="s">
        <v>1073</v>
      </c>
      <c r="D611" s="371">
        <v>225</v>
      </c>
      <c r="E611" s="371">
        <v>400</v>
      </c>
      <c r="F611" s="371" t="s">
        <v>1074</v>
      </c>
      <c r="G611" s="263"/>
      <c r="H611" s="371" t="s">
        <v>1075</v>
      </c>
      <c r="I611" s="371" t="s">
        <v>1076</v>
      </c>
      <c r="J611" s="371" t="s">
        <v>26</v>
      </c>
      <c r="K611" s="371" t="s">
        <v>268</v>
      </c>
      <c r="L611" s="371" t="s">
        <v>269</v>
      </c>
      <c r="M611" s="371" t="s">
        <v>267</v>
      </c>
      <c r="N611" s="371" t="s">
        <v>246</v>
      </c>
      <c r="O611" s="371" t="s">
        <v>8</v>
      </c>
      <c r="P611" s="371" t="s">
        <v>30</v>
      </c>
      <c r="Q611" s="371" t="s">
        <v>30</v>
      </c>
      <c r="R611" s="371"/>
      <c r="S611" s="371"/>
      <c r="T611" s="371"/>
      <c r="U611" s="371"/>
      <c r="V611" s="371"/>
      <c r="W611" s="371" t="s">
        <v>30</v>
      </c>
      <c r="X611" s="381"/>
      <c r="Y611" s="373">
        <f t="shared" si="36"/>
        <v>308.72000000000003</v>
      </c>
      <c r="Z611" s="381">
        <v>308.72000000000003</v>
      </c>
      <c r="AA611" s="371">
        <v>160.47</v>
      </c>
      <c r="AB611" s="525">
        <f>AA611/Z611</f>
        <v>0.51979139673490538</v>
      </c>
      <c r="AC611" s="512">
        <f>AA611*0.9</f>
        <v>144.423</v>
      </c>
      <c r="AD611" s="525">
        <f>AC611/Z611</f>
        <v>0.46781225706141483</v>
      </c>
      <c r="AE611" s="371"/>
      <c r="AF611" s="371"/>
      <c r="AG611" s="371"/>
      <c r="AH611" s="371"/>
      <c r="AI611" s="371"/>
      <c r="AJ611" s="371"/>
      <c r="AK611" s="371" t="s">
        <v>30</v>
      </c>
      <c r="AL611" s="371"/>
      <c r="AM611" s="371"/>
      <c r="AN611" s="502"/>
    </row>
    <row r="612" spans="1:40" x14ac:dyDescent="0.25">
      <c r="A612" s="372"/>
      <c r="B612" s="371" t="s">
        <v>729</v>
      </c>
      <c r="C612" s="371" t="s">
        <v>1073</v>
      </c>
      <c r="D612" s="371">
        <v>225</v>
      </c>
      <c r="E612" s="371">
        <v>400</v>
      </c>
      <c r="F612" s="371" t="s">
        <v>1074</v>
      </c>
      <c r="G612" s="263"/>
      <c r="H612" s="371" t="s">
        <v>1077</v>
      </c>
      <c r="I612" s="371" t="s">
        <v>1076</v>
      </c>
      <c r="J612" s="371" t="s">
        <v>268</v>
      </c>
      <c r="K612" s="371" t="s">
        <v>269</v>
      </c>
      <c r="L612" s="371" t="s">
        <v>267</v>
      </c>
      <c r="M612" s="371" t="s">
        <v>30</v>
      </c>
      <c r="N612" s="371" t="s">
        <v>8</v>
      </c>
      <c r="O612" s="371" t="s">
        <v>30</v>
      </c>
      <c r="P612" s="371" t="s">
        <v>30</v>
      </c>
      <c r="Q612" s="371" t="s">
        <v>30</v>
      </c>
      <c r="R612" s="371"/>
      <c r="S612" s="371"/>
      <c r="T612" s="371"/>
      <c r="U612" s="371"/>
      <c r="V612" s="371"/>
      <c r="W612" s="371" t="s">
        <v>30</v>
      </c>
      <c r="X612" s="381"/>
      <c r="Y612" s="373">
        <f t="shared" si="36"/>
        <v>319.49000000000007</v>
      </c>
      <c r="Z612" s="381">
        <v>388.79</v>
      </c>
      <c r="AA612" s="371">
        <v>201.56</v>
      </c>
      <c r="AB612" s="525">
        <f>AA612/Z612</f>
        <v>0.51842897193857862</v>
      </c>
      <c r="AC612" s="512">
        <f>AA612*0.9</f>
        <v>181.404</v>
      </c>
      <c r="AD612" s="525">
        <f>AC612/Z612</f>
        <v>0.46658607474472075</v>
      </c>
      <c r="AE612" s="371"/>
      <c r="AF612" s="371"/>
      <c r="AG612" s="371"/>
      <c r="AH612" s="371" t="s">
        <v>30</v>
      </c>
      <c r="AI612" s="371"/>
      <c r="AJ612" s="371"/>
      <c r="AK612" s="371"/>
      <c r="AL612" s="371" t="s">
        <v>30</v>
      </c>
      <c r="AM612" s="371"/>
      <c r="AN612" s="502"/>
    </row>
    <row r="613" spans="1:40" x14ac:dyDescent="0.25">
      <c r="A613" s="372"/>
      <c r="B613" s="371" t="s">
        <v>729</v>
      </c>
      <c r="C613" s="371" t="s">
        <v>1073</v>
      </c>
      <c r="D613" s="371">
        <v>225</v>
      </c>
      <c r="E613" s="371">
        <v>400</v>
      </c>
      <c r="F613" s="371" t="s">
        <v>1074</v>
      </c>
      <c r="G613" s="263"/>
      <c r="H613" s="371" t="s">
        <v>1078</v>
      </c>
      <c r="I613" s="371" t="s">
        <v>1076</v>
      </c>
      <c r="J613" s="371" t="s">
        <v>267</v>
      </c>
      <c r="K613" s="371" t="s">
        <v>30</v>
      </c>
      <c r="L613" s="371" t="s">
        <v>30</v>
      </c>
      <c r="M613" s="371" t="s">
        <v>30</v>
      </c>
      <c r="N613" s="371" t="s">
        <v>8</v>
      </c>
      <c r="O613" s="371" t="s">
        <v>30</v>
      </c>
      <c r="P613" s="371" t="s">
        <v>30</v>
      </c>
      <c r="Q613" s="371" t="s">
        <v>30</v>
      </c>
      <c r="R613" s="371"/>
      <c r="S613" s="371"/>
      <c r="T613" s="371"/>
      <c r="U613" s="371"/>
      <c r="V613" s="371"/>
      <c r="W613" s="371" t="s">
        <v>30</v>
      </c>
      <c r="X613" s="381"/>
      <c r="Y613" s="373">
        <f t="shared" si="36"/>
        <v>319.49000000000007</v>
      </c>
      <c r="Z613" s="381">
        <v>388.79</v>
      </c>
      <c r="AA613" s="371">
        <v>201.56</v>
      </c>
      <c r="AB613" s="525">
        <f>AA613/Z613</f>
        <v>0.51842897193857862</v>
      </c>
      <c r="AC613" s="512">
        <f>AA613*0.9</f>
        <v>181.404</v>
      </c>
      <c r="AD613" s="525">
        <f>AC613/Z613</f>
        <v>0.46658607474472075</v>
      </c>
      <c r="AE613" s="371"/>
      <c r="AF613" s="371"/>
      <c r="AG613" s="371"/>
      <c r="AH613" s="371" t="s">
        <v>30</v>
      </c>
      <c r="AI613" s="371"/>
      <c r="AJ613" s="371"/>
      <c r="AK613" s="371"/>
      <c r="AL613" s="371" t="s">
        <v>30</v>
      </c>
      <c r="AM613" s="371"/>
      <c r="AN613" s="502"/>
    </row>
    <row r="614" spans="1:40" x14ac:dyDescent="0.25">
      <c r="A614" s="372"/>
      <c r="B614" s="371" t="s">
        <v>729</v>
      </c>
      <c r="C614" s="371" t="s">
        <v>1073</v>
      </c>
      <c r="D614" s="371">
        <v>400</v>
      </c>
      <c r="E614" s="371">
        <v>400</v>
      </c>
      <c r="F614" s="371" t="s">
        <v>1079</v>
      </c>
      <c r="G614" s="263"/>
      <c r="H614" s="371" t="s">
        <v>1080</v>
      </c>
      <c r="I614" s="371" t="s">
        <v>868</v>
      </c>
      <c r="J614" s="371" t="s">
        <v>26</v>
      </c>
      <c r="K614" s="371" t="s">
        <v>268</v>
      </c>
      <c r="L614" s="371" t="s">
        <v>269</v>
      </c>
      <c r="M614" s="371" t="s">
        <v>267</v>
      </c>
      <c r="N614" s="371" t="s">
        <v>8</v>
      </c>
      <c r="O614" s="371" t="s">
        <v>30</v>
      </c>
      <c r="P614" s="371" t="s">
        <v>30</v>
      </c>
      <c r="Q614" s="371" t="s">
        <v>30</v>
      </c>
      <c r="R614" s="371"/>
      <c r="S614" s="371"/>
      <c r="T614" s="371"/>
      <c r="U614" s="371"/>
      <c r="V614" s="371"/>
      <c r="W614" s="371" t="s">
        <v>30</v>
      </c>
      <c r="X614" s="381"/>
      <c r="Y614" s="373">
        <f t="shared" si="36"/>
        <v>0</v>
      </c>
      <c r="Z614" s="381"/>
      <c r="AA614" s="371"/>
      <c r="AB614" s="525"/>
      <c r="AC614" s="512"/>
      <c r="AD614" s="525"/>
      <c r="AE614" s="371"/>
      <c r="AF614" s="371"/>
      <c r="AG614" s="371"/>
      <c r="AH614" s="371"/>
      <c r="AI614" s="371"/>
      <c r="AJ614" s="371"/>
      <c r="AK614" s="371" t="s">
        <v>30</v>
      </c>
      <c r="AL614" s="371"/>
      <c r="AM614" s="371"/>
      <c r="AN614" s="502"/>
    </row>
    <row r="615" spans="1:40" x14ac:dyDescent="0.25">
      <c r="A615" s="372"/>
      <c r="B615" s="371" t="s">
        <v>729</v>
      </c>
      <c r="C615" s="371" t="s">
        <v>1073</v>
      </c>
      <c r="D615" s="371">
        <v>400</v>
      </c>
      <c r="E615" s="371">
        <v>400</v>
      </c>
      <c r="F615" s="371" t="s">
        <v>1079</v>
      </c>
      <c r="G615" s="263"/>
      <c r="H615" s="371" t="s">
        <v>1081</v>
      </c>
      <c r="I615" s="371" t="s">
        <v>868</v>
      </c>
      <c r="J615" s="371" t="s">
        <v>26</v>
      </c>
      <c r="K615" s="371" t="s">
        <v>268</v>
      </c>
      <c r="L615" s="371" t="s">
        <v>269</v>
      </c>
      <c r="M615" s="371" t="s">
        <v>267</v>
      </c>
      <c r="N615" s="371" t="s">
        <v>8</v>
      </c>
      <c r="O615" s="371" t="s">
        <v>30</v>
      </c>
      <c r="P615" s="371" t="s">
        <v>30</v>
      </c>
      <c r="Q615" s="371" t="s">
        <v>30</v>
      </c>
      <c r="R615" s="371"/>
      <c r="S615" s="371"/>
      <c r="T615" s="371"/>
      <c r="U615" s="371"/>
      <c r="V615" s="371"/>
      <c r="W615" s="371" t="s">
        <v>30</v>
      </c>
      <c r="X615" s="381"/>
      <c r="Y615" s="373">
        <f t="shared" si="36"/>
        <v>-69.3</v>
      </c>
      <c r="Z615" s="381"/>
      <c r="AA615" s="371"/>
      <c r="AB615" s="525"/>
      <c r="AC615" s="512"/>
      <c r="AD615" s="525"/>
      <c r="AE615" s="371"/>
      <c r="AF615" s="371"/>
      <c r="AG615" s="371"/>
      <c r="AH615" s="371" t="s">
        <v>30</v>
      </c>
      <c r="AI615" s="371"/>
      <c r="AJ615" s="371"/>
      <c r="AK615" s="371"/>
      <c r="AL615" s="371" t="s">
        <v>30</v>
      </c>
      <c r="AM615" s="371"/>
      <c r="AN615" s="502"/>
    </row>
    <row r="616" spans="1:40" x14ac:dyDescent="0.25">
      <c r="A616" s="372"/>
      <c r="B616" s="371" t="s">
        <v>729</v>
      </c>
      <c r="C616" s="371" t="s">
        <v>1073</v>
      </c>
      <c r="D616" s="371">
        <v>400</v>
      </c>
      <c r="E616" s="371">
        <v>400</v>
      </c>
      <c r="F616" s="371" t="s">
        <v>1079</v>
      </c>
      <c r="G616" s="263"/>
      <c r="H616" s="371" t="s">
        <v>1082</v>
      </c>
      <c r="I616" s="371" t="s">
        <v>868</v>
      </c>
      <c r="J616" s="371" t="s">
        <v>26</v>
      </c>
      <c r="K616" s="371" t="s">
        <v>268</v>
      </c>
      <c r="L616" s="371" t="s">
        <v>269</v>
      </c>
      <c r="M616" s="371" t="s">
        <v>267</v>
      </c>
      <c r="N616" s="371" t="s">
        <v>8</v>
      </c>
      <c r="O616" s="371" t="s">
        <v>30</v>
      </c>
      <c r="P616" s="371" t="s">
        <v>30</v>
      </c>
      <c r="Q616" s="371" t="s">
        <v>30</v>
      </c>
      <c r="R616" s="371"/>
      <c r="S616" s="371"/>
      <c r="T616" s="371"/>
      <c r="U616" s="371"/>
      <c r="V616" s="371"/>
      <c r="W616" s="371" t="s">
        <v>30</v>
      </c>
      <c r="X616" s="381"/>
      <c r="Y616" s="373">
        <f t="shared" si="36"/>
        <v>-69.3</v>
      </c>
      <c r="Z616" s="381"/>
      <c r="AA616" s="371"/>
      <c r="AB616" s="525"/>
      <c r="AC616" s="512"/>
      <c r="AD616" s="525"/>
      <c r="AE616" s="371"/>
      <c r="AF616" s="371"/>
      <c r="AG616" s="371"/>
      <c r="AH616" s="371" t="s">
        <v>30</v>
      </c>
      <c r="AI616" s="371"/>
      <c r="AJ616" s="371"/>
      <c r="AK616" s="371"/>
      <c r="AL616" s="371" t="s">
        <v>30</v>
      </c>
      <c r="AM616" s="371"/>
      <c r="AN616" s="502"/>
    </row>
    <row r="617" spans="1:40" x14ac:dyDescent="0.25">
      <c r="A617" s="372"/>
      <c r="B617" s="371" t="s">
        <v>729</v>
      </c>
      <c r="C617" s="371" t="s">
        <v>1073</v>
      </c>
      <c r="D617" s="371">
        <v>400</v>
      </c>
      <c r="E617" s="371">
        <v>400</v>
      </c>
      <c r="F617" s="371" t="s">
        <v>1083</v>
      </c>
      <c r="G617" s="263"/>
      <c r="H617" s="371" t="s">
        <v>1084</v>
      </c>
      <c r="I617" s="371" t="s">
        <v>868</v>
      </c>
      <c r="J617" s="371" t="s">
        <v>26</v>
      </c>
      <c r="K617" s="371" t="s">
        <v>268</v>
      </c>
      <c r="L617" s="371" t="s">
        <v>269</v>
      </c>
      <c r="M617" s="371" t="s">
        <v>267</v>
      </c>
      <c r="N617" s="371" t="s">
        <v>8</v>
      </c>
      <c r="O617" s="371" t="s">
        <v>30</v>
      </c>
      <c r="P617" s="371" t="s">
        <v>30</v>
      </c>
      <c r="Q617" s="371" t="s">
        <v>30</v>
      </c>
      <c r="R617" s="371"/>
      <c r="S617" s="371"/>
      <c r="T617" s="371"/>
      <c r="U617" s="371"/>
      <c r="V617" s="371"/>
      <c r="W617" s="371" t="s">
        <v>30</v>
      </c>
      <c r="X617" s="381"/>
      <c r="Y617" s="373">
        <f t="shared" si="36"/>
        <v>0</v>
      </c>
      <c r="Z617" s="381"/>
      <c r="AA617" s="371"/>
      <c r="AB617" s="525"/>
      <c r="AC617" s="512"/>
      <c r="AD617" s="525"/>
      <c r="AE617" s="371"/>
      <c r="AF617" s="371"/>
      <c r="AG617" s="371"/>
      <c r="AH617" s="371"/>
      <c r="AI617" s="371"/>
      <c r="AJ617" s="371"/>
      <c r="AK617" s="371" t="s">
        <v>30</v>
      </c>
      <c r="AL617" s="371"/>
      <c r="AM617" s="371"/>
      <c r="AN617" s="502"/>
    </row>
    <row r="618" spans="1:40" x14ac:dyDescent="0.25">
      <c r="A618" s="372"/>
      <c r="B618" s="371" t="s">
        <v>729</v>
      </c>
      <c r="C618" s="371" t="s">
        <v>1073</v>
      </c>
      <c r="D618" s="371">
        <v>400</v>
      </c>
      <c r="E618" s="371">
        <v>400</v>
      </c>
      <c r="F618" s="371" t="s">
        <v>1083</v>
      </c>
      <c r="G618" s="263"/>
      <c r="H618" s="371" t="s">
        <v>1085</v>
      </c>
      <c r="I618" s="371" t="s">
        <v>868</v>
      </c>
      <c r="J618" s="371" t="s">
        <v>26</v>
      </c>
      <c r="K618" s="371" t="s">
        <v>268</v>
      </c>
      <c r="L618" s="371" t="s">
        <v>269</v>
      </c>
      <c r="M618" s="371" t="s">
        <v>267</v>
      </c>
      <c r="N618" s="371" t="s">
        <v>8</v>
      </c>
      <c r="O618" s="371" t="s">
        <v>30</v>
      </c>
      <c r="P618" s="371" t="s">
        <v>30</v>
      </c>
      <c r="Q618" s="371" t="s">
        <v>30</v>
      </c>
      <c r="R618" s="371"/>
      <c r="S618" s="371"/>
      <c r="T618" s="371"/>
      <c r="U618" s="371"/>
      <c r="V618" s="371"/>
      <c r="W618" s="371" t="s">
        <v>30</v>
      </c>
      <c r="X618" s="381"/>
      <c r="Y618" s="373">
        <f t="shared" si="36"/>
        <v>-69.3</v>
      </c>
      <c r="Z618" s="381"/>
      <c r="AA618" s="371"/>
      <c r="AB618" s="525"/>
      <c r="AC618" s="512"/>
      <c r="AD618" s="525"/>
      <c r="AE618" s="371"/>
      <c r="AF618" s="371"/>
      <c r="AG618" s="371"/>
      <c r="AH618" s="371" t="s">
        <v>30</v>
      </c>
      <c r="AI618" s="371"/>
      <c r="AJ618" s="371"/>
      <c r="AK618" s="371"/>
      <c r="AL618" s="371" t="s">
        <v>30</v>
      </c>
      <c r="AM618" s="371"/>
      <c r="AN618" s="502"/>
    </row>
    <row r="619" spans="1:40" x14ac:dyDescent="0.25">
      <c r="A619" s="372"/>
      <c r="B619" s="371" t="s">
        <v>729</v>
      </c>
      <c r="C619" s="371" t="s">
        <v>1073</v>
      </c>
      <c r="D619" s="371">
        <v>400</v>
      </c>
      <c r="E619" s="371">
        <v>400</v>
      </c>
      <c r="F619" s="371" t="s">
        <v>1083</v>
      </c>
      <c r="G619" s="263"/>
      <c r="H619" s="371" t="s">
        <v>1086</v>
      </c>
      <c r="I619" s="371" t="s">
        <v>868</v>
      </c>
      <c r="J619" s="371" t="s">
        <v>26</v>
      </c>
      <c r="K619" s="371" t="s">
        <v>268</v>
      </c>
      <c r="L619" s="371" t="s">
        <v>269</v>
      </c>
      <c r="M619" s="371" t="s">
        <v>267</v>
      </c>
      <c r="N619" s="371" t="s">
        <v>8</v>
      </c>
      <c r="O619" s="371" t="s">
        <v>30</v>
      </c>
      <c r="P619" s="371" t="s">
        <v>30</v>
      </c>
      <c r="Q619" s="371" t="s">
        <v>30</v>
      </c>
      <c r="R619" s="371"/>
      <c r="S619" s="371"/>
      <c r="T619" s="371"/>
      <c r="U619" s="371"/>
      <c r="V619" s="371"/>
      <c r="W619" s="371" t="s">
        <v>30</v>
      </c>
      <c r="X619" s="381"/>
      <c r="Y619" s="373">
        <f t="shared" si="36"/>
        <v>-69.3</v>
      </c>
      <c r="Z619" s="381"/>
      <c r="AA619" s="371"/>
      <c r="AB619" s="525"/>
      <c r="AC619" s="512"/>
      <c r="AD619" s="525"/>
      <c r="AE619" s="371"/>
      <c r="AF619" s="371"/>
      <c r="AG619" s="371"/>
      <c r="AH619" s="371" t="s">
        <v>30</v>
      </c>
      <c r="AI619" s="371"/>
      <c r="AJ619" s="371"/>
      <c r="AK619" s="371"/>
      <c r="AL619" s="371" t="s">
        <v>30</v>
      </c>
      <c r="AM619" s="371"/>
      <c r="AN619" s="502"/>
    </row>
    <row r="620" spans="1:40" x14ac:dyDescent="0.25">
      <c r="A620" s="372"/>
      <c r="B620" s="371" t="s">
        <v>729</v>
      </c>
      <c r="C620" s="371" t="s">
        <v>1073</v>
      </c>
      <c r="D620" s="371">
        <v>400</v>
      </c>
      <c r="E620" s="371">
        <v>400</v>
      </c>
      <c r="F620" s="371" t="s">
        <v>1087</v>
      </c>
      <c r="G620" s="263"/>
      <c r="H620" s="371" t="s">
        <v>1088</v>
      </c>
      <c r="I620" s="371" t="s">
        <v>868</v>
      </c>
      <c r="J620" s="371" t="s">
        <v>26</v>
      </c>
      <c r="K620" s="371" t="s">
        <v>268</v>
      </c>
      <c r="L620" s="371" t="s">
        <v>269</v>
      </c>
      <c r="M620" s="371" t="s">
        <v>267</v>
      </c>
      <c r="N620" s="371" t="s">
        <v>8</v>
      </c>
      <c r="O620" s="371" t="s">
        <v>30</v>
      </c>
      <c r="P620" s="371" t="s">
        <v>30</v>
      </c>
      <c r="Q620" s="371" t="s">
        <v>30</v>
      </c>
      <c r="R620" s="371"/>
      <c r="S620" s="371"/>
      <c r="T620" s="371"/>
      <c r="U620" s="371"/>
      <c r="V620" s="371"/>
      <c r="W620" s="371" t="s">
        <v>30</v>
      </c>
      <c r="X620" s="381"/>
      <c r="Y620" s="373">
        <f t="shared" si="36"/>
        <v>0</v>
      </c>
      <c r="Z620" s="381"/>
      <c r="AA620" s="371"/>
      <c r="AB620" s="525"/>
      <c r="AC620" s="512"/>
      <c r="AD620" s="525"/>
      <c r="AE620" s="371"/>
      <c r="AF620" s="371"/>
      <c r="AG620" s="371"/>
      <c r="AH620" s="371"/>
      <c r="AI620" s="371"/>
      <c r="AJ620" s="371"/>
      <c r="AK620" s="371" t="s">
        <v>30</v>
      </c>
      <c r="AL620" s="371"/>
      <c r="AM620" s="371"/>
      <c r="AN620" s="502"/>
    </row>
    <row r="621" spans="1:40" x14ac:dyDescent="0.25">
      <c r="A621" s="372"/>
      <c r="B621" s="371" t="s">
        <v>729</v>
      </c>
      <c r="C621" s="371" t="s">
        <v>1073</v>
      </c>
      <c r="D621" s="371">
        <v>400</v>
      </c>
      <c r="E621" s="371">
        <v>400</v>
      </c>
      <c r="F621" s="371" t="s">
        <v>1087</v>
      </c>
      <c r="G621" s="263"/>
      <c r="H621" s="371" t="s">
        <v>1089</v>
      </c>
      <c r="I621" s="371" t="s">
        <v>868</v>
      </c>
      <c r="J621" s="371" t="s">
        <v>26</v>
      </c>
      <c r="K621" s="371" t="s">
        <v>268</v>
      </c>
      <c r="L621" s="371" t="s">
        <v>269</v>
      </c>
      <c r="M621" s="371" t="s">
        <v>267</v>
      </c>
      <c r="N621" s="371" t="s">
        <v>8</v>
      </c>
      <c r="O621" s="371" t="s">
        <v>30</v>
      </c>
      <c r="P621" s="371" t="s">
        <v>30</v>
      </c>
      <c r="Q621" s="371" t="s">
        <v>30</v>
      </c>
      <c r="R621" s="371"/>
      <c r="S621" s="371"/>
      <c r="T621" s="371"/>
      <c r="U621" s="371"/>
      <c r="V621" s="371"/>
      <c r="W621" s="371" t="s">
        <v>30</v>
      </c>
      <c r="X621" s="381"/>
      <c r="Y621" s="373">
        <f t="shared" si="36"/>
        <v>-69.3</v>
      </c>
      <c r="Z621" s="381"/>
      <c r="AA621" s="371"/>
      <c r="AB621" s="525"/>
      <c r="AC621" s="512"/>
      <c r="AD621" s="525"/>
      <c r="AE621" s="371"/>
      <c r="AF621" s="371"/>
      <c r="AG621" s="371"/>
      <c r="AH621" s="371" t="s">
        <v>30</v>
      </c>
      <c r="AI621" s="371"/>
      <c r="AJ621" s="371"/>
      <c r="AK621" s="371"/>
      <c r="AL621" s="371" t="s">
        <v>30</v>
      </c>
      <c r="AM621" s="371"/>
      <c r="AN621" s="502"/>
    </row>
    <row r="622" spans="1:40" x14ac:dyDescent="0.25">
      <c r="A622" s="372"/>
      <c r="B622" s="371" t="s">
        <v>729</v>
      </c>
      <c r="C622" s="371" t="s">
        <v>1073</v>
      </c>
      <c r="D622" s="371">
        <v>400</v>
      </c>
      <c r="E622" s="371">
        <v>400</v>
      </c>
      <c r="F622" s="371" t="s">
        <v>1087</v>
      </c>
      <c r="G622" s="263"/>
      <c r="H622" s="371" t="s">
        <v>1090</v>
      </c>
      <c r="I622" s="371" t="s">
        <v>868</v>
      </c>
      <c r="J622" s="371" t="s">
        <v>26</v>
      </c>
      <c r="K622" s="371" t="s">
        <v>268</v>
      </c>
      <c r="L622" s="371" t="s">
        <v>269</v>
      </c>
      <c r="M622" s="371" t="s">
        <v>267</v>
      </c>
      <c r="N622" s="371" t="s">
        <v>8</v>
      </c>
      <c r="O622" s="371" t="s">
        <v>30</v>
      </c>
      <c r="P622" s="371" t="s">
        <v>30</v>
      </c>
      <c r="Q622" s="371" t="s">
        <v>30</v>
      </c>
      <c r="R622" s="371"/>
      <c r="S622" s="371"/>
      <c r="T622" s="371"/>
      <c r="U622" s="371"/>
      <c r="V622" s="371"/>
      <c r="W622" s="371" t="s">
        <v>30</v>
      </c>
      <c r="X622" s="381"/>
      <c r="Y622" s="373">
        <f t="shared" si="36"/>
        <v>-69.3</v>
      </c>
      <c r="Z622" s="381"/>
      <c r="AA622" s="371"/>
      <c r="AB622" s="525"/>
      <c r="AC622" s="512"/>
      <c r="AD622" s="525"/>
      <c r="AE622" s="371"/>
      <c r="AF622" s="371"/>
      <c r="AG622" s="371"/>
      <c r="AH622" s="371" t="s">
        <v>30</v>
      </c>
      <c r="AI622" s="371"/>
      <c r="AJ622" s="371"/>
      <c r="AK622" s="371"/>
      <c r="AL622" s="371" t="s">
        <v>30</v>
      </c>
      <c r="AM622" s="371"/>
      <c r="AN622" s="502"/>
    </row>
    <row r="623" spans="1:40" x14ac:dyDescent="0.25">
      <c r="A623" s="372"/>
      <c r="B623" s="371" t="s">
        <v>729</v>
      </c>
      <c r="C623" s="371" t="s">
        <v>1091</v>
      </c>
      <c r="D623" s="371">
        <v>225</v>
      </c>
      <c r="E623" s="371">
        <v>400</v>
      </c>
      <c r="F623" s="371" t="s">
        <v>1092</v>
      </c>
      <c r="G623" s="263"/>
      <c r="H623" s="371" t="s">
        <v>1093</v>
      </c>
      <c r="I623" s="371" t="s">
        <v>1094</v>
      </c>
      <c r="J623" s="371" t="s">
        <v>26</v>
      </c>
      <c r="K623" s="371" t="s">
        <v>268</v>
      </c>
      <c r="L623" s="371" t="s">
        <v>269</v>
      </c>
      <c r="M623" s="371" t="s">
        <v>267</v>
      </c>
      <c r="N623" s="371" t="s">
        <v>246</v>
      </c>
      <c r="O623" s="371" t="s">
        <v>8</v>
      </c>
      <c r="P623" s="371" t="s">
        <v>30</v>
      </c>
      <c r="Q623" s="371" t="s">
        <v>30</v>
      </c>
      <c r="R623" s="371"/>
      <c r="S623" s="371"/>
      <c r="T623" s="371"/>
      <c r="U623" s="371"/>
      <c r="V623" s="371"/>
      <c r="W623" s="371" t="s">
        <v>30</v>
      </c>
      <c r="X623" s="381"/>
      <c r="Y623" s="373">
        <f t="shared" si="36"/>
        <v>308.72000000000003</v>
      </c>
      <c r="Z623" s="381">
        <v>308.72000000000003</v>
      </c>
      <c r="AA623" s="371">
        <v>158.24</v>
      </c>
      <c r="AB623" s="525">
        <f>AA623/Z623</f>
        <v>0.51256802280383518</v>
      </c>
      <c r="AC623" s="512">
        <f>AA623*0.9</f>
        <v>142.41600000000003</v>
      </c>
      <c r="AD623" s="525">
        <f>AC623/Z623</f>
        <v>0.46131122052345169</v>
      </c>
      <c r="AE623" s="371"/>
      <c r="AF623" s="371"/>
      <c r="AG623" s="371"/>
      <c r="AH623" s="371"/>
      <c r="AI623" s="371"/>
      <c r="AJ623" s="371"/>
      <c r="AK623" s="371" t="s">
        <v>30</v>
      </c>
      <c r="AL623" s="371"/>
      <c r="AM623" s="371"/>
      <c r="AN623" s="502"/>
    </row>
    <row r="624" spans="1:40" x14ac:dyDescent="0.25">
      <c r="A624" s="372"/>
      <c r="B624" s="371" t="s">
        <v>729</v>
      </c>
      <c r="C624" s="371" t="s">
        <v>1091</v>
      </c>
      <c r="D624" s="371">
        <v>225</v>
      </c>
      <c r="E624" s="371">
        <v>400</v>
      </c>
      <c r="F624" s="371" t="s">
        <v>1092</v>
      </c>
      <c r="G624" s="263"/>
      <c r="H624" s="371" t="s">
        <v>1095</v>
      </c>
      <c r="I624" s="371" t="s">
        <v>1094</v>
      </c>
      <c r="J624" s="371" t="s">
        <v>268</v>
      </c>
      <c r="K624" s="371" t="s">
        <v>269</v>
      </c>
      <c r="L624" s="371" t="s">
        <v>267</v>
      </c>
      <c r="M624" s="371" t="s">
        <v>30</v>
      </c>
      <c r="N624" s="371" t="s">
        <v>8</v>
      </c>
      <c r="O624" s="371" t="s">
        <v>30</v>
      </c>
      <c r="P624" s="371" t="s">
        <v>30</v>
      </c>
      <c r="Q624" s="371" t="s">
        <v>30</v>
      </c>
      <c r="R624" s="371"/>
      <c r="S624" s="371"/>
      <c r="T624" s="371"/>
      <c r="U624" s="371"/>
      <c r="V624" s="371"/>
      <c r="W624" s="371" t="s">
        <v>30</v>
      </c>
      <c r="X624" s="381"/>
      <c r="Y624" s="373">
        <f t="shared" si="36"/>
        <v>319.49000000000007</v>
      </c>
      <c r="Z624" s="381">
        <v>388.79</v>
      </c>
      <c r="AA624" s="371">
        <v>194.94</v>
      </c>
      <c r="AB624" s="525">
        <f>AA624/Z624</f>
        <v>0.50140178502533495</v>
      </c>
      <c r="AC624" s="512">
        <f>AA624*0.9</f>
        <v>175.446</v>
      </c>
      <c r="AD624" s="525">
        <f>AC624/Z624</f>
        <v>0.45126160652280151</v>
      </c>
      <c r="AE624" s="371"/>
      <c r="AF624" s="371"/>
      <c r="AG624" s="371"/>
      <c r="AH624" s="371" t="s">
        <v>30</v>
      </c>
      <c r="AI624" s="371"/>
      <c r="AJ624" s="371"/>
      <c r="AK624" s="371"/>
      <c r="AL624" s="371" t="s">
        <v>30</v>
      </c>
      <c r="AM624" s="371"/>
      <c r="AN624" s="502"/>
    </row>
    <row r="625" spans="1:40" x14ac:dyDescent="0.25">
      <c r="A625" s="372"/>
      <c r="B625" s="371" t="s">
        <v>729</v>
      </c>
      <c r="C625" s="371" t="s">
        <v>1091</v>
      </c>
      <c r="D625" s="371">
        <v>225</v>
      </c>
      <c r="E625" s="371">
        <v>400</v>
      </c>
      <c r="F625" s="371" t="s">
        <v>1092</v>
      </c>
      <c r="G625" s="263"/>
      <c r="H625" s="371" t="s">
        <v>1096</v>
      </c>
      <c r="I625" s="371" t="s">
        <v>1094</v>
      </c>
      <c r="J625" s="371" t="s">
        <v>267</v>
      </c>
      <c r="K625" s="371" t="s">
        <v>30</v>
      </c>
      <c r="L625" s="371" t="s">
        <v>30</v>
      </c>
      <c r="M625" s="371" t="s">
        <v>30</v>
      </c>
      <c r="N625" s="371" t="s">
        <v>8</v>
      </c>
      <c r="O625" s="371" t="s">
        <v>30</v>
      </c>
      <c r="P625" s="371" t="s">
        <v>30</v>
      </c>
      <c r="Q625" s="371" t="s">
        <v>30</v>
      </c>
      <c r="R625" s="371"/>
      <c r="S625" s="371"/>
      <c r="T625" s="371"/>
      <c r="U625" s="371"/>
      <c r="V625" s="371"/>
      <c r="W625" s="371" t="s">
        <v>30</v>
      </c>
      <c r="X625" s="381"/>
      <c r="Y625" s="373">
        <f t="shared" si="36"/>
        <v>319.49000000000007</v>
      </c>
      <c r="Z625" s="381">
        <v>388.79</v>
      </c>
      <c r="AA625" s="371">
        <v>194.94</v>
      </c>
      <c r="AB625" s="525">
        <f>AA625/Z625</f>
        <v>0.50140178502533495</v>
      </c>
      <c r="AC625" s="512">
        <f>AA625*0.9</f>
        <v>175.446</v>
      </c>
      <c r="AD625" s="525">
        <f>AC625/Z625</f>
        <v>0.45126160652280151</v>
      </c>
      <c r="AE625" s="371"/>
      <c r="AF625" s="371"/>
      <c r="AG625" s="371"/>
      <c r="AH625" s="371" t="s">
        <v>30</v>
      </c>
      <c r="AI625" s="371"/>
      <c r="AJ625" s="371"/>
      <c r="AK625" s="371"/>
      <c r="AL625" s="371" t="s">
        <v>30</v>
      </c>
      <c r="AM625" s="371"/>
      <c r="AN625" s="502"/>
    </row>
    <row r="626" spans="1:40" x14ac:dyDescent="0.25">
      <c r="A626" s="372"/>
      <c r="B626" s="371" t="s">
        <v>729</v>
      </c>
      <c r="C626" s="371" t="s">
        <v>1091</v>
      </c>
      <c r="D626" s="371">
        <v>400</v>
      </c>
      <c r="E626" s="371">
        <v>400</v>
      </c>
      <c r="F626" s="371" t="s">
        <v>1097</v>
      </c>
      <c r="G626" s="263"/>
      <c r="H626" s="371" t="s">
        <v>1098</v>
      </c>
      <c r="I626" s="371" t="s">
        <v>868</v>
      </c>
      <c r="J626" s="371" t="s">
        <v>26</v>
      </c>
      <c r="K626" s="371" t="s">
        <v>268</v>
      </c>
      <c r="L626" s="371" t="s">
        <v>269</v>
      </c>
      <c r="M626" s="371" t="s">
        <v>267</v>
      </c>
      <c r="N626" s="371" t="s">
        <v>8</v>
      </c>
      <c r="O626" s="371" t="s">
        <v>30</v>
      </c>
      <c r="P626" s="371" t="s">
        <v>30</v>
      </c>
      <c r="Q626" s="371" t="s">
        <v>30</v>
      </c>
      <c r="R626" s="371"/>
      <c r="S626" s="371"/>
      <c r="T626" s="371"/>
      <c r="U626" s="371"/>
      <c r="V626" s="371"/>
      <c r="W626" s="371" t="s">
        <v>30</v>
      </c>
      <c r="X626" s="381"/>
      <c r="Y626" s="373">
        <f t="shared" si="36"/>
        <v>0</v>
      </c>
      <c r="Z626" s="381"/>
      <c r="AA626" s="371"/>
      <c r="AB626" s="525"/>
      <c r="AC626" s="512"/>
      <c r="AD626" s="525"/>
      <c r="AE626" s="371"/>
      <c r="AF626" s="371"/>
      <c r="AG626" s="371"/>
      <c r="AH626" s="371"/>
      <c r="AI626" s="371"/>
      <c r="AJ626" s="371"/>
      <c r="AK626" s="371" t="s">
        <v>30</v>
      </c>
      <c r="AL626" s="371"/>
      <c r="AM626" s="371"/>
      <c r="AN626" s="502"/>
    </row>
    <row r="627" spans="1:40" x14ac:dyDescent="0.25">
      <c r="A627" s="372"/>
      <c r="B627" s="371" t="s">
        <v>729</v>
      </c>
      <c r="C627" s="371" t="s">
        <v>1091</v>
      </c>
      <c r="D627" s="371">
        <v>400</v>
      </c>
      <c r="E627" s="371">
        <v>400</v>
      </c>
      <c r="F627" s="371" t="s">
        <v>1097</v>
      </c>
      <c r="G627" s="263"/>
      <c r="H627" s="371" t="s">
        <v>1099</v>
      </c>
      <c r="I627" s="371" t="s">
        <v>868</v>
      </c>
      <c r="J627" s="371" t="s">
        <v>26</v>
      </c>
      <c r="K627" s="371" t="s">
        <v>268</v>
      </c>
      <c r="L627" s="371" t="s">
        <v>269</v>
      </c>
      <c r="M627" s="371" t="s">
        <v>267</v>
      </c>
      <c r="N627" s="371" t="s">
        <v>8</v>
      </c>
      <c r="O627" s="371" t="s">
        <v>30</v>
      </c>
      <c r="P627" s="371" t="s">
        <v>30</v>
      </c>
      <c r="Q627" s="371" t="s">
        <v>30</v>
      </c>
      <c r="R627" s="371"/>
      <c r="S627" s="371"/>
      <c r="T627" s="371"/>
      <c r="U627" s="371"/>
      <c r="V627" s="371"/>
      <c r="W627" s="371" t="s">
        <v>30</v>
      </c>
      <c r="X627" s="381"/>
      <c r="Y627" s="373">
        <f t="shared" si="36"/>
        <v>-69.3</v>
      </c>
      <c r="Z627" s="381"/>
      <c r="AA627" s="371"/>
      <c r="AB627" s="525"/>
      <c r="AC627" s="512"/>
      <c r="AD627" s="525"/>
      <c r="AE627" s="371"/>
      <c r="AF627" s="371"/>
      <c r="AG627" s="371"/>
      <c r="AH627" s="371" t="s">
        <v>30</v>
      </c>
      <c r="AI627" s="371"/>
      <c r="AJ627" s="371"/>
      <c r="AK627" s="371"/>
      <c r="AL627" s="371" t="s">
        <v>30</v>
      </c>
      <c r="AM627" s="371"/>
      <c r="AN627" s="502"/>
    </row>
    <row r="628" spans="1:40" x14ac:dyDescent="0.25">
      <c r="A628" s="372"/>
      <c r="B628" s="371" t="s">
        <v>729</v>
      </c>
      <c r="C628" s="371" t="s">
        <v>1091</v>
      </c>
      <c r="D628" s="371">
        <v>400</v>
      </c>
      <c r="E628" s="371">
        <v>400</v>
      </c>
      <c r="F628" s="371" t="s">
        <v>1097</v>
      </c>
      <c r="G628" s="263"/>
      <c r="H628" s="371" t="s">
        <v>1100</v>
      </c>
      <c r="I628" s="371" t="s">
        <v>868</v>
      </c>
      <c r="J628" s="371" t="s">
        <v>26</v>
      </c>
      <c r="K628" s="371" t="s">
        <v>268</v>
      </c>
      <c r="L628" s="371" t="s">
        <v>269</v>
      </c>
      <c r="M628" s="371" t="s">
        <v>267</v>
      </c>
      <c r="N628" s="371" t="s">
        <v>8</v>
      </c>
      <c r="O628" s="371" t="s">
        <v>30</v>
      </c>
      <c r="P628" s="371" t="s">
        <v>30</v>
      </c>
      <c r="Q628" s="371" t="s">
        <v>30</v>
      </c>
      <c r="R628" s="371"/>
      <c r="S628" s="371"/>
      <c r="T628" s="371"/>
      <c r="U628" s="371"/>
      <c r="V628" s="371"/>
      <c r="W628" s="371" t="s">
        <v>30</v>
      </c>
      <c r="X628" s="381"/>
      <c r="Y628" s="373">
        <f t="shared" si="36"/>
        <v>-69.3</v>
      </c>
      <c r="Z628" s="381"/>
      <c r="AA628" s="371"/>
      <c r="AB628" s="525"/>
      <c r="AC628" s="512"/>
      <c r="AD628" s="525"/>
      <c r="AE628" s="371"/>
      <c r="AF628" s="371"/>
      <c r="AG628" s="371"/>
      <c r="AH628" s="371" t="s">
        <v>30</v>
      </c>
      <c r="AI628" s="371"/>
      <c r="AJ628" s="371"/>
      <c r="AK628" s="371"/>
      <c r="AL628" s="371" t="s">
        <v>30</v>
      </c>
      <c r="AM628" s="371"/>
      <c r="AN628" s="502"/>
    </row>
    <row r="629" spans="1:40" x14ac:dyDescent="0.25">
      <c r="A629" s="372"/>
      <c r="B629" s="371" t="s">
        <v>729</v>
      </c>
      <c r="C629" s="371" t="s">
        <v>1091</v>
      </c>
      <c r="D629" s="371">
        <v>400</v>
      </c>
      <c r="E629" s="371">
        <v>400</v>
      </c>
      <c r="F629" s="371" t="s">
        <v>1101</v>
      </c>
      <c r="G629" s="263"/>
      <c r="H629" s="371" t="s">
        <v>1102</v>
      </c>
      <c r="I629" s="371" t="s">
        <v>868</v>
      </c>
      <c r="J629" s="371" t="s">
        <v>26</v>
      </c>
      <c r="K629" s="371" t="s">
        <v>268</v>
      </c>
      <c r="L629" s="371" t="s">
        <v>269</v>
      </c>
      <c r="M629" s="371" t="s">
        <v>267</v>
      </c>
      <c r="N629" s="371" t="s">
        <v>8</v>
      </c>
      <c r="O629" s="371" t="s">
        <v>30</v>
      </c>
      <c r="P629" s="371" t="s">
        <v>30</v>
      </c>
      <c r="Q629" s="371" t="s">
        <v>30</v>
      </c>
      <c r="R629" s="371"/>
      <c r="S629" s="371"/>
      <c r="T629" s="371"/>
      <c r="U629" s="371"/>
      <c r="V629" s="371"/>
      <c r="W629" s="371" t="s">
        <v>30</v>
      </c>
      <c r="X629" s="381"/>
      <c r="Y629" s="373">
        <f t="shared" si="36"/>
        <v>0</v>
      </c>
      <c r="Z629" s="381"/>
      <c r="AA629" s="371"/>
      <c r="AB629" s="525"/>
      <c r="AC629" s="512"/>
      <c r="AD629" s="525"/>
      <c r="AE629" s="371"/>
      <c r="AF629" s="371"/>
      <c r="AG629" s="371"/>
      <c r="AH629" s="371"/>
      <c r="AI629" s="371"/>
      <c r="AJ629" s="371"/>
      <c r="AK629" s="371" t="s">
        <v>30</v>
      </c>
      <c r="AL629" s="371"/>
      <c r="AM629" s="371"/>
      <c r="AN629" s="502"/>
    </row>
    <row r="630" spans="1:40" x14ac:dyDescent="0.25">
      <c r="A630" s="372"/>
      <c r="B630" s="371" t="s">
        <v>729</v>
      </c>
      <c r="C630" s="371" t="s">
        <v>1091</v>
      </c>
      <c r="D630" s="371">
        <v>400</v>
      </c>
      <c r="E630" s="371">
        <v>400</v>
      </c>
      <c r="F630" s="371" t="s">
        <v>1101</v>
      </c>
      <c r="G630" s="263"/>
      <c r="H630" s="371" t="s">
        <v>1103</v>
      </c>
      <c r="I630" s="371" t="s">
        <v>868</v>
      </c>
      <c r="J630" s="371" t="s">
        <v>26</v>
      </c>
      <c r="K630" s="371" t="s">
        <v>268</v>
      </c>
      <c r="L630" s="371" t="s">
        <v>269</v>
      </c>
      <c r="M630" s="371" t="s">
        <v>267</v>
      </c>
      <c r="N630" s="371" t="s">
        <v>8</v>
      </c>
      <c r="O630" s="371" t="s">
        <v>30</v>
      </c>
      <c r="P630" s="371" t="s">
        <v>30</v>
      </c>
      <c r="Q630" s="371" t="s">
        <v>30</v>
      </c>
      <c r="R630" s="371"/>
      <c r="S630" s="371"/>
      <c r="T630" s="371"/>
      <c r="U630" s="371"/>
      <c r="V630" s="371"/>
      <c r="W630" s="371" t="s">
        <v>30</v>
      </c>
      <c r="X630" s="381"/>
      <c r="Y630" s="373">
        <f t="shared" si="36"/>
        <v>-69.3</v>
      </c>
      <c r="Z630" s="381"/>
      <c r="AA630" s="371"/>
      <c r="AB630" s="525"/>
      <c r="AC630" s="512"/>
      <c r="AD630" s="525"/>
      <c r="AE630" s="371"/>
      <c r="AF630" s="371"/>
      <c r="AG630" s="371"/>
      <c r="AH630" s="371" t="s">
        <v>30</v>
      </c>
      <c r="AI630" s="371"/>
      <c r="AJ630" s="371"/>
      <c r="AK630" s="371"/>
      <c r="AL630" s="371" t="s">
        <v>30</v>
      </c>
      <c r="AM630" s="371"/>
      <c r="AN630" s="502"/>
    </row>
    <row r="631" spans="1:40" x14ac:dyDescent="0.25">
      <c r="A631" s="372"/>
      <c r="B631" s="371" t="s">
        <v>729</v>
      </c>
      <c r="C631" s="371" t="s">
        <v>1091</v>
      </c>
      <c r="D631" s="371">
        <v>400</v>
      </c>
      <c r="E631" s="371">
        <v>400</v>
      </c>
      <c r="F631" s="371" t="s">
        <v>1101</v>
      </c>
      <c r="G631" s="263"/>
      <c r="H631" s="371" t="s">
        <v>1104</v>
      </c>
      <c r="I631" s="371" t="s">
        <v>868</v>
      </c>
      <c r="J631" s="371" t="s">
        <v>26</v>
      </c>
      <c r="K631" s="371" t="s">
        <v>268</v>
      </c>
      <c r="L631" s="371" t="s">
        <v>269</v>
      </c>
      <c r="M631" s="371" t="s">
        <v>267</v>
      </c>
      <c r="N631" s="371" t="s">
        <v>8</v>
      </c>
      <c r="O631" s="371" t="s">
        <v>30</v>
      </c>
      <c r="P631" s="371" t="s">
        <v>30</v>
      </c>
      <c r="Q631" s="371" t="s">
        <v>30</v>
      </c>
      <c r="R631" s="371"/>
      <c r="S631" s="371"/>
      <c r="T631" s="371"/>
      <c r="U631" s="371"/>
      <c r="V631" s="371"/>
      <c r="W631" s="371" t="s">
        <v>30</v>
      </c>
      <c r="X631" s="381"/>
      <c r="Y631" s="373">
        <f t="shared" si="36"/>
        <v>-69.3</v>
      </c>
      <c r="Z631" s="381"/>
      <c r="AA631" s="371"/>
      <c r="AB631" s="525"/>
      <c r="AC631" s="512"/>
      <c r="AD631" s="525"/>
      <c r="AE631" s="371"/>
      <c r="AF631" s="371"/>
      <c r="AG631" s="371"/>
      <c r="AH631" s="371" t="s">
        <v>30</v>
      </c>
      <c r="AI631" s="371"/>
      <c r="AJ631" s="371"/>
      <c r="AK631" s="371"/>
      <c r="AL631" s="371" t="s">
        <v>30</v>
      </c>
      <c r="AM631" s="371"/>
      <c r="AN631" s="502"/>
    </row>
    <row r="632" spans="1:40" x14ac:dyDescent="0.25">
      <c r="A632" s="372"/>
      <c r="B632" s="371" t="s">
        <v>729</v>
      </c>
      <c r="C632" s="371" t="s">
        <v>1091</v>
      </c>
      <c r="D632" s="371">
        <v>400</v>
      </c>
      <c r="E632" s="371">
        <v>400</v>
      </c>
      <c r="F632" s="371" t="s">
        <v>1105</v>
      </c>
      <c r="G632" s="263"/>
      <c r="H632" s="371" t="s">
        <v>1106</v>
      </c>
      <c r="I632" s="371" t="s">
        <v>868</v>
      </c>
      <c r="J632" s="371" t="s">
        <v>26</v>
      </c>
      <c r="K632" s="371" t="s">
        <v>268</v>
      </c>
      <c r="L632" s="371" t="s">
        <v>269</v>
      </c>
      <c r="M632" s="371" t="s">
        <v>267</v>
      </c>
      <c r="N632" s="371" t="s">
        <v>8</v>
      </c>
      <c r="O632" s="371" t="s">
        <v>30</v>
      </c>
      <c r="P632" s="371" t="s">
        <v>30</v>
      </c>
      <c r="Q632" s="371" t="s">
        <v>30</v>
      </c>
      <c r="R632" s="371"/>
      <c r="S632" s="371"/>
      <c r="T632" s="371"/>
      <c r="U632" s="371"/>
      <c r="V632" s="371"/>
      <c r="W632" s="371" t="s">
        <v>30</v>
      </c>
      <c r="X632" s="381"/>
      <c r="Y632" s="373">
        <f t="shared" si="36"/>
        <v>0</v>
      </c>
      <c r="Z632" s="381"/>
      <c r="AA632" s="371"/>
      <c r="AB632" s="525"/>
      <c r="AC632" s="512"/>
      <c r="AD632" s="525"/>
      <c r="AE632" s="371"/>
      <c r="AF632" s="371"/>
      <c r="AG632" s="371"/>
      <c r="AH632" s="371"/>
      <c r="AI632" s="371"/>
      <c r="AJ632" s="371"/>
      <c r="AK632" s="371" t="s">
        <v>30</v>
      </c>
      <c r="AL632" s="371"/>
      <c r="AM632" s="371"/>
      <c r="AN632" s="502"/>
    </row>
    <row r="633" spans="1:40" x14ac:dyDescent="0.25">
      <c r="A633" s="372"/>
      <c r="B633" s="371" t="s">
        <v>729</v>
      </c>
      <c r="C633" s="371" t="s">
        <v>1091</v>
      </c>
      <c r="D633" s="371">
        <v>400</v>
      </c>
      <c r="E633" s="371">
        <v>400</v>
      </c>
      <c r="F633" s="371" t="s">
        <v>1105</v>
      </c>
      <c r="G633" s="263"/>
      <c r="H633" s="371" t="s">
        <v>1107</v>
      </c>
      <c r="I633" s="371" t="s">
        <v>868</v>
      </c>
      <c r="J633" s="371" t="s">
        <v>26</v>
      </c>
      <c r="K633" s="371" t="s">
        <v>268</v>
      </c>
      <c r="L633" s="371" t="s">
        <v>269</v>
      </c>
      <c r="M633" s="371" t="s">
        <v>267</v>
      </c>
      <c r="N633" s="371" t="s">
        <v>8</v>
      </c>
      <c r="O633" s="371" t="s">
        <v>30</v>
      </c>
      <c r="P633" s="371" t="s">
        <v>30</v>
      </c>
      <c r="Q633" s="371" t="s">
        <v>30</v>
      </c>
      <c r="R633" s="371"/>
      <c r="S633" s="371"/>
      <c r="T633" s="371"/>
      <c r="U633" s="371"/>
      <c r="V633" s="371"/>
      <c r="W633" s="371" t="s">
        <v>30</v>
      </c>
      <c r="X633" s="381"/>
      <c r="Y633" s="373">
        <f t="shared" si="36"/>
        <v>-69.3</v>
      </c>
      <c r="Z633" s="381"/>
      <c r="AA633" s="371"/>
      <c r="AB633" s="525"/>
      <c r="AC633" s="512"/>
      <c r="AD633" s="525"/>
      <c r="AE633" s="371"/>
      <c r="AF633" s="371"/>
      <c r="AG633" s="371"/>
      <c r="AH633" s="371" t="s">
        <v>30</v>
      </c>
      <c r="AI633" s="371"/>
      <c r="AJ633" s="371"/>
      <c r="AK633" s="371"/>
      <c r="AL633" s="371" t="s">
        <v>30</v>
      </c>
      <c r="AM633" s="371"/>
      <c r="AN633" s="502"/>
    </row>
    <row r="634" spans="1:40" x14ac:dyDescent="0.25">
      <c r="A634" s="372"/>
      <c r="B634" s="371" t="s">
        <v>729</v>
      </c>
      <c r="C634" s="371" t="s">
        <v>1091</v>
      </c>
      <c r="D634" s="371">
        <v>400</v>
      </c>
      <c r="E634" s="371">
        <v>400</v>
      </c>
      <c r="F634" s="371" t="s">
        <v>1105</v>
      </c>
      <c r="G634" s="263"/>
      <c r="H634" s="371" t="s">
        <v>1108</v>
      </c>
      <c r="I634" s="371" t="s">
        <v>868</v>
      </c>
      <c r="J634" s="371" t="s">
        <v>26</v>
      </c>
      <c r="K634" s="371" t="s">
        <v>268</v>
      </c>
      <c r="L634" s="371" t="s">
        <v>269</v>
      </c>
      <c r="M634" s="371" t="s">
        <v>267</v>
      </c>
      <c r="N634" s="371" t="s">
        <v>8</v>
      </c>
      <c r="O634" s="371" t="s">
        <v>30</v>
      </c>
      <c r="P634" s="371" t="s">
        <v>30</v>
      </c>
      <c r="Q634" s="371" t="s">
        <v>30</v>
      </c>
      <c r="R634" s="371"/>
      <c r="S634" s="371"/>
      <c r="T634" s="371"/>
      <c r="U634" s="371"/>
      <c r="V634" s="371"/>
      <c r="W634" s="371" t="s">
        <v>30</v>
      </c>
      <c r="X634" s="381"/>
      <c r="Y634" s="373">
        <f t="shared" si="36"/>
        <v>-69.3</v>
      </c>
      <c r="Z634" s="381"/>
      <c r="AA634" s="371"/>
      <c r="AB634" s="525"/>
      <c r="AC634" s="512"/>
      <c r="AD634" s="525"/>
      <c r="AE634" s="371"/>
      <c r="AF634" s="371"/>
      <c r="AG634" s="371"/>
      <c r="AH634" s="371" t="s">
        <v>30</v>
      </c>
      <c r="AI634" s="371"/>
      <c r="AJ634" s="371"/>
      <c r="AK634" s="371"/>
      <c r="AL634" s="371" t="s">
        <v>30</v>
      </c>
      <c r="AM634" s="371"/>
      <c r="AN634" s="502"/>
    </row>
    <row r="635" spans="1:40" x14ac:dyDescent="0.25">
      <c r="A635" s="372"/>
      <c r="B635" s="371" t="s">
        <v>729</v>
      </c>
      <c r="C635" s="371" t="s">
        <v>362</v>
      </c>
      <c r="D635" s="371">
        <v>364</v>
      </c>
      <c r="E635" s="371">
        <v>400</v>
      </c>
      <c r="F635" s="371" t="s">
        <v>881</v>
      </c>
      <c r="G635" s="263"/>
      <c r="H635" s="371" t="s">
        <v>881</v>
      </c>
      <c r="I635" s="371" t="s">
        <v>882</v>
      </c>
      <c r="J635" s="371" t="s">
        <v>30</v>
      </c>
      <c r="K635" s="371" t="s">
        <v>30</v>
      </c>
      <c r="L635" s="371" t="s">
        <v>30</v>
      </c>
      <c r="M635" s="371" t="s">
        <v>30</v>
      </c>
      <c r="N635" s="371" t="s">
        <v>30</v>
      </c>
      <c r="O635" s="371" t="s">
        <v>30</v>
      </c>
      <c r="P635" s="371" t="s">
        <v>30</v>
      </c>
      <c r="Q635" s="371" t="s">
        <v>30</v>
      </c>
      <c r="R635" s="371"/>
      <c r="S635" s="371"/>
      <c r="T635" s="371"/>
      <c r="U635" s="371"/>
      <c r="V635" s="371"/>
      <c r="W635" s="371" t="s">
        <v>30</v>
      </c>
      <c r="X635" s="381"/>
      <c r="Y635" s="373">
        <f t="shared" si="36"/>
        <v>111.93</v>
      </c>
      <c r="Z635" s="381">
        <v>111.93</v>
      </c>
      <c r="AA635" s="371">
        <v>48.12</v>
      </c>
      <c r="AB635" s="525">
        <f>AA635/Z635</f>
        <v>0.4299115518627713</v>
      </c>
      <c r="AC635" s="512">
        <f t="shared" ref="AC635:AC638" si="40">AA635*0.9</f>
        <v>43.308</v>
      </c>
      <c r="AD635" s="525">
        <f>AC635/Z635</f>
        <v>0.38692039667649419</v>
      </c>
      <c r="AE635" s="371"/>
      <c r="AF635" s="371"/>
      <c r="AG635" s="371"/>
      <c r="AH635" s="371"/>
      <c r="AI635" s="371"/>
      <c r="AJ635" s="371"/>
      <c r="AK635" s="371"/>
      <c r="AL635" s="371"/>
      <c r="AM635" s="371"/>
      <c r="AN635" s="502"/>
    </row>
    <row r="636" spans="1:40" x14ac:dyDescent="0.25">
      <c r="A636" s="372"/>
      <c r="B636" s="371" t="s">
        <v>729</v>
      </c>
      <c r="C636" s="371" t="s">
        <v>362</v>
      </c>
      <c r="D636" s="371">
        <v>401</v>
      </c>
      <c r="E636" s="371">
        <v>600</v>
      </c>
      <c r="F636" s="371" t="s">
        <v>883</v>
      </c>
      <c r="G636" s="263"/>
      <c r="H636" s="371" t="s">
        <v>883</v>
      </c>
      <c r="I636" s="371" t="s">
        <v>884</v>
      </c>
      <c r="J636" s="371" t="s">
        <v>30</v>
      </c>
      <c r="K636" s="371" t="s">
        <v>30</v>
      </c>
      <c r="L636" s="371" t="s">
        <v>30</v>
      </c>
      <c r="M636" s="371" t="s">
        <v>30</v>
      </c>
      <c r="N636" s="371" t="s">
        <v>30</v>
      </c>
      <c r="O636" s="371" t="s">
        <v>30</v>
      </c>
      <c r="P636" s="371" t="s">
        <v>30</v>
      </c>
      <c r="Q636" s="371" t="s">
        <v>30</v>
      </c>
      <c r="R636" s="371"/>
      <c r="S636" s="371"/>
      <c r="T636" s="371"/>
      <c r="U636" s="371"/>
      <c r="V636" s="371"/>
      <c r="W636" s="371" t="s">
        <v>30</v>
      </c>
      <c r="X636" s="381"/>
      <c r="Y636" s="373">
        <f t="shared" si="36"/>
        <v>111.93</v>
      </c>
      <c r="Z636" s="381">
        <v>111.93</v>
      </c>
      <c r="AA636" s="371">
        <v>48.12</v>
      </c>
      <c r="AB636" s="525">
        <f>AA636/Z636</f>
        <v>0.4299115518627713</v>
      </c>
      <c r="AC636" s="512">
        <f t="shared" si="40"/>
        <v>43.308</v>
      </c>
      <c r="AD636" s="525">
        <f>AC636/Z636</f>
        <v>0.38692039667649419</v>
      </c>
      <c r="AE636" s="371"/>
      <c r="AF636" s="371"/>
      <c r="AG636" s="371"/>
      <c r="AH636" s="371"/>
      <c r="AI636" s="371"/>
      <c r="AJ636" s="371"/>
      <c r="AK636" s="371"/>
      <c r="AL636" s="371"/>
      <c r="AM636" s="371"/>
      <c r="AN636" s="502"/>
    </row>
    <row r="637" spans="1:40" x14ac:dyDescent="0.25">
      <c r="A637" s="372"/>
      <c r="B637" s="371" t="s">
        <v>729</v>
      </c>
      <c r="C637" s="371" t="s">
        <v>362</v>
      </c>
      <c r="D637" s="371">
        <v>600</v>
      </c>
      <c r="E637" s="371">
        <v>600</v>
      </c>
      <c r="F637" s="371" t="s">
        <v>885</v>
      </c>
      <c r="G637" s="263"/>
      <c r="H637" s="371" t="s">
        <v>885</v>
      </c>
      <c r="I637" s="371" t="s">
        <v>868</v>
      </c>
      <c r="J637" s="371" t="s">
        <v>30</v>
      </c>
      <c r="K637" s="371" t="s">
        <v>30</v>
      </c>
      <c r="L637" s="371" t="s">
        <v>30</v>
      </c>
      <c r="M637" s="371" t="s">
        <v>30</v>
      </c>
      <c r="N637" s="371" t="s">
        <v>30</v>
      </c>
      <c r="O637" s="371" t="s">
        <v>30</v>
      </c>
      <c r="P637" s="371" t="s">
        <v>30</v>
      </c>
      <c r="Q637" s="371" t="s">
        <v>30</v>
      </c>
      <c r="R637" s="371"/>
      <c r="S637" s="371"/>
      <c r="T637" s="371"/>
      <c r="U637" s="371"/>
      <c r="V637" s="371"/>
      <c r="W637" s="371" t="s">
        <v>30</v>
      </c>
      <c r="X637" s="381"/>
      <c r="Y637" s="373">
        <f t="shared" si="36"/>
        <v>0</v>
      </c>
      <c r="Z637" s="381"/>
      <c r="AA637" s="371">
        <v>48.12</v>
      </c>
      <c r="AB637" s="525"/>
      <c r="AC637" s="512">
        <f t="shared" si="40"/>
        <v>43.308</v>
      </c>
      <c r="AD637" s="525"/>
      <c r="AE637" s="371"/>
      <c r="AF637" s="371"/>
      <c r="AG637" s="371"/>
      <c r="AH637" s="371"/>
      <c r="AI637" s="371"/>
      <c r="AJ637" s="371"/>
      <c r="AK637" s="371"/>
      <c r="AL637" s="371"/>
      <c r="AM637" s="371"/>
      <c r="AN637" s="502"/>
    </row>
    <row r="638" spans="1:40" x14ac:dyDescent="0.25">
      <c r="A638" s="372"/>
      <c r="B638" s="371" t="s">
        <v>729</v>
      </c>
      <c r="C638" s="371" t="s">
        <v>362</v>
      </c>
      <c r="D638" s="371">
        <v>600</v>
      </c>
      <c r="E638" s="371">
        <v>600</v>
      </c>
      <c r="F638" s="371" t="s">
        <v>886</v>
      </c>
      <c r="G638" s="263"/>
      <c r="H638" s="371" t="s">
        <v>886</v>
      </c>
      <c r="I638" s="371" t="s">
        <v>868</v>
      </c>
      <c r="J638" s="371" t="s">
        <v>30</v>
      </c>
      <c r="K638" s="371" t="s">
        <v>30</v>
      </c>
      <c r="L638" s="371" t="s">
        <v>30</v>
      </c>
      <c r="M638" s="371" t="s">
        <v>30</v>
      </c>
      <c r="N638" s="371" t="s">
        <v>30</v>
      </c>
      <c r="O638" s="371" t="s">
        <v>30</v>
      </c>
      <c r="P638" s="371" t="s">
        <v>30</v>
      </c>
      <c r="Q638" s="371" t="s">
        <v>30</v>
      </c>
      <c r="R638" s="371"/>
      <c r="S638" s="371"/>
      <c r="T638" s="371"/>
      <c r="U638" s="371"/>
      <c r="V638" s="371"/>
      <c r="W638" s="371" t="s">
        <v>30</v>
      </c>
      <c r="X638" s="381"/>
      <c r="Y638" s="373">
        <f t="shared" ref="Y638:Y702" si="41">$Z638-IF($AE638="X",rngO_BP_cost,0)-IF($AF638="X",rngO_BL_cost,0)-IF($AG638="X",rngO_WL_cost,0)-IF($AH638="X",rngO_M_cost,0)-IF($AI638="X",rngO_MM_cost,0)-IF($AJ638="X",rngO_DM_cost,0)-IF($AK638="X",rngO_LE_cost,0)-IF($AL638="X",rngO_FE_cost,0)-IF($AM638="X",rngO_SC_cost,0)</f>
        <v>0</v>
      </c>
      <c r="Z638" s="381"/>
      <c r="AA638" s="371">
        <v>48.12</v>
      </c>
      <c r="AB638" s="525"/>
      <c r="AC638" s="512">
        <f t="shared" si="40"/>
        <v>43.308</v>
      </c>
      <c r="AD638" s="525"/>
      <c r="AE638" s="371"/>
      <c r="AF638" s="371"/>
      <c r="AG638" s="371"/>
      <c r="AH638" s="371"/>
      <c r="AI638" s="371"/>
      <c r="AJ638" s="371"/>
      <c r="AK638" s="371"/>
      <c r="AL638" s="371"/>
      <c r="AM638" s="371"/>
      <c r="AN638" s="502"/>
    </row>
    <row r="639" spans="1:40" x14ac:dyDescent="0.25">
      <c r="A639" s="372"/>
      <c r="B639" s="371" t="s">
        <v>729</v>
      </c>
      <c r="C639" s="371" t="s">
        <v>42</v>
      </c>
      <c r="D639" s="371">
        <v>0</v>
      </c>
      <c r="E639" s="371">
        <v>0</v>
      </c>
      <c r="F639" s="371" t="s">
        <v>42</v>
      </c>
      <c r="G639" s="263"/>
      <c r="H639" s="371" t="s">
        <v>42</v>
      </c>
      <c r="I639" s="371" t="s">
        <v>887</v>
      </c>
      <c r="J639" s="371" t="s">
        <v>30</v>
      </c>
      <c r="K639" s="371" t="s">
        <v>30</v>
      </c>
      <c r="L639" s="371" t="s">
        <v>30</v>
      </c>
      <c r="M639" s="371" t="s">
        <v>30</v>
      </c>
      <c r="N639" s="371" t="s">
        <v>30</v>
      </c>
      <c r="O639" s="371" t="s">
        <v>30</v>
      </c>
      <c r="P639" s="371" t="s">
        <v>30</v>
      </c>
      <c r="Q639" s="371" t="s">
        <v>30</v>
      </c>
      <c r="R639" s="371"/>
      <c r="S639" s="371"/>
      <c r="T639" s="371"/>
      <c r="U639" s="371"/>
      <c r="V639" s="371"/>
      <c r="W639" s="371" t="s">
        <v>30</v>
      </c>
      <c r="X639" s="381"/>
      <c r="Y639" s="373">
        <f t="shared" si="41"/>
        <v>32.340000000000003</v>
      </c>
      <c r="Z639" s="381">
        <v>32.340000000000003</v>
      </c>
      <c r="AA639" s="371"/>
      <c r="AB639" s="525"/>
      <c r="AC639" s="512"/>
      <c r="AD639" s="525"/>
      <c r="AE639" s="371"/>
      <c r="AF639" s="371"/>
      <c r="AG639" s="371"/>
      <c r="AH639" s="371"/>
      <c r="AI639" s="371"/>
      <c r="AJ639" s="371"/>
      <c r="AK639" s="371"/>
      <c r="AL639" s="371"/>
      <c r="AM639" s="371"/>
      <c r="AN639" s="502"/>
    </row>
    <row r="640" spans="1:40" x14ac:dyDescent="0.25">
      <c r="A640" s="372"/>
      <c r="B640" s="371" t="s">
        <v>574</v>
      </c>
      <c r="C640" s="371" t="s">
        <v>42</v>
      </c>
      <c r="D640" s="371">
        <v>0</v>
      </c>
      <c r="E640" s="371">
        <v>0</v>
      </c>
      <c r="F640" s="371" t="s">
        <v>888</v>
      </c>
      <c r="G640" s="263"/>
      <c r="H640" s="371" t="s">
        <v>888</v>
      </c>
      <c r="I640" s="371" t="s">
        <v>889</v>
      </c>
      <c r="J640" s="371" t="s">
        <v>30</v>
      </c>
      <c r="K640" s="371" t="s">
        <v>30</v>
      </c>
      <c r="L640" s="371" t="s">
        <v>30</v>
      </c>
      <c r="M640" s="371" t="s">
        <v>30</v>
      </c>
      <c r="N640" s="371" t="s">
        <v>246</v>
      </c>
      <c r="O640" s="371" t="s">
        <v>8</v>
      </c>
      <c r="P640" s="371" t="s">
        <v>9</v>
      </c>
      <c r="Q640" s="371" t="s">
        <v>30</v>
      </c>
      <c r="R640" s="371"/>
      <c r="S640" s="371"/>
      <c r="T640" s="371"/>
      <c r="U640" s="371"/>
      <c r="V640" s="371"/>
      <c r="W640" s="371" t="s">
        <v>30</v>
      </c>
      <c r="X640" s="381"/>
      <c r="Y640" s="373">
        <f t="shared" si="41"/>
        <v>32.340000000000003</v>
      </c>
      <c r="Z640" s="381">
        <v>32.340000000000003</v>
      </c>
      <c r="AA640" s="371">
        <v>9.25</v>
      </c>
      <c r="AB640" s="525">
        <f>AA640/Z640</f>
        <v>0.28602350030921458</v>
      </c>
      <c r="AC640" s="512">
        <f t="shared" ref="AC640:AC702" si="42">AA640*0.9</f>
        <v>8.3250000000000011</v>
      </c>
      <c r="AD640" s="525">
        <f>AC640/Z640</f>
        <v>0.25742115027829315</v>
      </c>
      <c r="AE640" s="371"/>
      <c r="AF640" s="371"/>
      <c r="AG640" s="371"/>
      <c r="AH640" s="371"/>
      <c r="AI640" s="371"/>
      <c r="AJ640" s="371"/>
      <c r="AK640" s="371"/>
      <c r="AL640" s="371"/>
      <c r="AM640" s="371"/>
      <c r="AN640" s="502"/>
    </row>
    <row r="641" spans="1:40" x14ac:dyDescent="0.25">
      <c r="A641" s="372"/>
      <c r="B641" s="371" t="s">
        <v>574</v>
      </c>
      <c r="C641" s="371" t="s">
        <v>42</v>
      </c>
      <c r="D641" s="371">
        <v>0</v>
      </c>
      <c r="E641" s="371">
        <v>0</v>
      </c>
      <c r="F641" s="371" t="s">
        <v>890</v>
      </c>
      <c r="G641" s="263"/>
      <c r="H641" s="371" t="s">
        <v>890</v>
      </c>
      <c r="I641" s="371" t="s">
        <v>889</v>
      </c>
      <c r="J641" s="371" t="s">
        <v>30</v>
      </c>
      <c r="K641" s="371" t="s">
        <v>30</v>
      </c>
      <c r="L641" s="371" t="s">
        <v>30</v>
      </c>
      <c r="M641" s="371" t="s">
        <v>30</v>
      </c>
      <c r="N641" s="371" t="s">
        <v>246</v>
      </c>
      <c r="O641" s="371" t="s">
        <v>8</v>
      </c>
      <c r="P641" s="371" t="s">
        <v>9</v>
      </c>
      <c r="Q641" s="371" t="s">
        <v>30</v>
      </c>
      <c r="R641" s="371"/>
      <c r="S641" s="371"/>
      <c r="T641" s="371"/>
      <c r="U641" s="371"/>
      <c r="V641" s="371"/>
      <c r="W641" s="371" t="s">
        <v>30</v>
      </c>
      <c r="X641" s="381"/>
      <c r="Y641" s="373">
        <f t="shared" si="41"/>
        <v>32.340000000000003</v>
      </c>
      <c r="Z641" s="381">
        <v>32.340000000000003</v>
      </c>
      <c r="AA641" s="371">
        <v>9.25</v>
      </c>
      <c r="AB641" s="525">
        <f>AA641/Z641</f>
        <v>0.28602350030921458</v>
      </c>
      <c r="AC641" s="512">
        <f t="shared" si="42"/>
        <v>8.3250000000000011</v>
      </c>
      <c r="AD641" s="525">
        <f>AC641/Z641</f>
        <v>0.25742115027829315</v>
      </c>
      <c r="AE641" s="371"/>
      <c r="AF641" s="371"/>
      <c r="AG641" s="371"/>
      <c r="AH641" s="371"/>
      <c r="AI641" s="371"/>
      <c r="AJ641" s="371"/>
      <c r="AK641" s="371"/>
      <c r="AL641" s="371"/>
      <c r="AM641" s="371"/>
      <c r="AN641" s="502"/>
    </row>
    <row r="642" spans="1:40" x14ac:dyDescent="0.25">
      <c r="A642" s="372"/>
      <c r="B642" s="371" t="s">
        <v>574</v>
      </c>
      <c r="C642" s="371" t="s">
        <v>42</v>
      </c>
      <c r="D642" s="371">
        <v>0</v>
      </c>
      <c r="E642" s="371">
        <v>0</v>
      </c>
      <c r="F642" s="371" t="s">
        <v>891</v>
      </c>
      <c r="G642" s="263"/>
      <c r="H642" s="371" t="s">
        <v>891</v>
      </c>
      <c r="I642" s="371" t="s">
        <v>889</v>
      </c>
      <c r="J642" s="371" t="s">
        <v>30</v>
      </c>
      <c r="K642" s="371" t="s">
        <v>30</v>
      </c>
      <c r="L642" s="371" t="s">
        <v>30</v>
      </c>
      <c r="M642" s="371" t="s">
        <v>30</v>
      </c>
      <c r="N642" s="371" t="s">
        <v>246</v>
      </c>
      <c r="O642" s="371" t="s">
        <v>8</v>
      </c>
      <c r="P642" s="371" t="s">
        <v>9</v>
      </c>
      <c r="Q642" s="371" t="s">
        <v>30</v>
      </c>
      <c r="R642" s="371"/>
      <c r="S642" s="371"/>
      <c r="T642" s="371"/>
      <c r="U642" s="371"/>
      <c r="V642" s="371"/>
      <c r="W642" s="371" t="s">
        <v>30</v>
      </c>
      <c r="X642" s="381"/>
      <c r="Y642" s="373">
        <f t="shared" si="41"/>
        <v>32.340000000000003</v>
      </c>
      <c r="Z642" s="381">
        <v>32.340000000000003</v>
      </c>
      <c r="AA642" s="371">
        <v>9.25</v>
      </c>
      <c r="AB642" s="525">
        <f>AA642/Z642</f>
        <v>0.28602350030921458</v>
      </c>
      <c r="AC642" s="512">
        <f t="shared" si="42"/>
        <v>8.3250000000000011</v>
      </c>
      <c r="AD642" s="525">
        <f>AC642/Z642</f>
        <v>0.25742115027829315</v>
      </c>
      <c r="AE642" s="371"/>
      <c r="AF642" s="371"/>
      <c r="AG642" s="371"/>
      <c r="AH642" s="371"/>
      <c r="AI642" s="371"/>
      <c r="AJ642" s="371"/>
      <c r="AK642" s="371"/>
      <c r="AL642" s="371"/>
      <c r="AM642" s="371"/>
      <c r="AN642" s="502"/>
    </row>
    <row r="643" spans="1:40" x14ac:dyDescent="0.25">
      <c r="A643" s="372"/>
      <c r="B643" s="371" t="s">
        <v>574</v>
      </c>
      <c r="C643" s="371" t="s">
        <v>42</v>
      </c>
      <c r="D643" s="371">
        <v>0</v>
      </c>
      <c r="E643" s="371">
        <v>0</v>
      </c>
      <c r="F643" s="371" t="s">
        <v>892</v>
      </c>
      <c r="G643" s="263"/>
      <c r="H643" s="371" t="s">
        <v>892</v>
      </c>
      <c r="I643" s="371" t="s">
        <v>889</v>
      </c>
      <c r="J643" s="371" t="s">
        <v>30</v>
      </c>
      <c r="K643" s="371" t="s">
        <v>30</v>
      </c>
      <c r="L643" s="371" t="s">
        <v>30</v>
      </c>
      <c r="M643" s="371" t="s">
        <v>30</v>
      </c>
      <c r="N643" s="371" t="s">
        <v>246</v>
      </c>
      <c r="O643" s="371" t="s">
        <v>8</v>
      </c>
      <c r="P643" s="371" t="s">
        <v>9</v>
      </c>
      <c r="Q643" s="371" t="s">
        <v>30</v>
      </c>
      <c r="R643" s="371"/>
      <c r="S643" s="371"/>
      <c r="T643" s="371"/>
      <c r="U643" s="371"/>
      <c r="V643" s="371"/>
      <c r="W643" s="371" t="s">
        <v>30</v>
      </c>
      <c r="X643" s="381"/>
      <c r="Y643" s="373">
        <f t="shared" si="41"/>
        <v>32.340000000000003</v>
      </c>
      <c r="Z643" s="381">
        <v>32.340000000000003</v>
      </c>
      <c r="AA643" s="371">
        <v>9.25</v>
      </c>
      <c r="AB643" s="525">
        <f>AA643/Z643</f>
        <v>0.28602350030921458</v>
      </c>
      <c r="AC643" s="512">
        <f t="shared" si="42"/>
        <v>8.3250000000000011</v>
      </c>
      <c r="AD643" s="525">
        <f>AC643/Z643</f>
        <v>0.25742115027829315</v>
      </c>
      <c r="AE643" s="371"/>
      <c r="AF643" s="371"/>
      <c r="AG643" s="371"/>
      <c r="AH643" s="371"/>
      <c r="AI643" s="371"/>
      <c r="AJ643" s="371"/>
      <c r="AK643" s="371"/>
      <c r="AL643" s="371"/>
      <c r="AM643" s="371"/>
      <c r="AN643" s="502"/>
    </row>
    <row r="644" spans="1:40" x14ac:dyDescent="0.25">
      <c r="A644" s="372"/>
      <c r="B644" s="371" t="s">
        <v>729</v>
      </c>
      <c r="C644" s="371" t="s">
        <v>40</v>
      </c>
      <c r="D644" s="371">
        <v>0</v>
      </c>
      <c r="E644" s="371">
        <v>0</v>
      </c>
      <c r="F644" s="371" t="s">
        <v>40</v>
      </c>
      <c r="G644" s="263"/>
      <c r="H644" s="371" t="s">
        <v>40</v>
      </c>
      <c r="I644" s="371" t="s">
        <v>893</v>
      </c>
      <c r="J644" s="371" t="s">
        <v>30</v>
      </c>
      <c r="K644" s="371" t="s">
        <v>30</v>
      </c>
      <c r="L644" s="371" t="s">
        <v>30</v>
      </c>
      <c r="M644" s="371" t="s">
        <v>30</v>
      </c>
      <c r="N644" s="371" t="s">
        <v>30</v>
      </c>
      <c r="O644" s="371" t="s">
        <v>30</v>
      </c>
      <c r="P644" s="371" t="s">
        <v>30</v>
      </c>
      <c r="Q644" s="371" t="s">
        <v>30</v>
      </c>
      <c r="R644" s="371"/>
      <c r="S644" s="371"/>
      <c r="T644" s="371"/>
      <c r="U644" s="371"/>
      <c r="V644" s="371"/>
      <c r="W644" s="371" t="s">
        <v>30</v>
      </c>
      <c r="X644" s="381"/>
      <c r="Y644" s="373">
        <f t="shared" si="41"/>
        <v>24.26</v>
      </c>
      <c r="Z644" s="381">
        <v>24.26</v>
      </c>
      <c r="AA644" s="371"/>
      <c r="AB644" s="525"/>
      <c r="AC644" s="512"/>
      <c r="AD644" s="525"/>
      <c r="AE644" s="371"/>
      <c r="AF644" s="371"/>
      <c r="AG644" s="371"/>
      <c r="AH644" s="371"/>
      <c r="AI644" s="371"/>
      <c r="AJ644" s="371"/>
      <c r="AK644" s="371"/>
      <c r="AL644" s="371"/>
      <c r="AM644" s="371"/>
      <c r="AN644" s="502"/>
    </row>
    <row r="645" spans="1:40" x14ac:dyDescent="0.25">
      <c r="A645" s="372"/>
      <c r="B645" s="371" t="s">
        <v>574</v>
      </c>
      <c r="C645" s="371" t="s">
        <v>40</v>
      </c>
      <c r="D645" s="371">
        <v>0</v>
      </c>
      <c r="E645" s="371">
        <v>0</v>
      </c>
      <c r="F645" s="371" t="s">
        <v>894</v>
      </c>
      <c r="G645" s="263"/>
      <c r="H645" s="371" t="s">
        <v>894</v>
      </c>
      <c r="I645" s="371" t="s">
        <v>895</v>
      </c>
      <c r="J645" s="371" t="s">
        <v>30</v>
      </c>
      <c r="K645" s="371" t="s">
        <v>30</v>
      </c>
      <c r="L645" s="371" t="s">
        <v>30</v>
      </c>
      <c r="M645" s="371" t="s">
        <v>30</v>
      </c>
      <c r="N645" s="371" t="s">
        <v>246</v>
      </c>
      <c r="O645" s="371" t="s">
        <v>8</v>
      </c>
      <c r="P645" s="371" t="s">
        <v>9</v>
      </c>
      <c r="Q645" s="371" t="s">
        <v>30</v>
      </c>
      <c r="R645" s="371"/>
      <c r="S645" s="371"/>
      <c r="T645" s="371"/>
      <c r="U645" s="371"/>
      <c r="V645" s="371"/>
      <c r="W645" s="371" t="s">
        <v>30</v>
      </c>
      <c r="X645" s="381"/>
      <c r="Y645" s="373">
        <f t="shared" si="41"/>
        <v>24.26</v>
      </c>
      <c r="Z645" s="381">
        <v>24.26</v>
      </c>
      <c r="AA645" s="371">
        <v>10.41</v>
      </c>
      <c r="AB645" s="525">
        <f>AA645/Z645</f>
        <v>0.42910140148392412</v>
      </c>
      <c r="AC645" s="512">
        <f t="shared" si="42"/>
        <v>9.3689999999999998</v>
      </c>
      <c r="AD645" s="525">
        <f>AC645/Z645</f>
        <v>0.38619126133553172</v>
      </c>
      <c r="AE645" s="371"/>
      <c r="AF645" s="371"/>
      <c r="AG645" s="371"/>
      <c r="AH645" s="371"/>
      <c r="AI645" s="371"/>
      <c r="AJ645" s="371"/>
      <c r="AK645" s="371"/>
      <c r="AL645" s="371"/>
      <c r="AM645" s="371"/>
      <c r="AN645" s="502"/>
    </row>
    <row r="646" spans="1:40" x14ac:dyDescent="0.25">
      <c r="A646" s="372"/>
      <c r="B646" s="371" t="s">
        <v>574</v>
      </c>
      <c r="C646" s="371" t="s">
        <v>40</v>
      </c>
      <c r="D646" s="371">
        <v>0</v>
      </c>
      <c r="E646" s="371">
        <v>0</v>
      </c>
      <c r="F646" s="371" t="s">
        <v>896</v>
      </c>
      <c r="G646" s="263"/>
      <c r="H646" s="371" t="s">
        <v>896</v>
      </c>
      <c r="I646" s="371" t="s">
        <v>895</v>
      </c>
      <c r="J646" s="371" t="s">
        <v>30</v>
      </c>
      <c r="K646" s="371" t="s">
        <v>30</v>
      </c>
      <c r="L646" s="371" t="s">
        <v>30</v>
      </c>
      <c r="M646" s="371" t="s">
        <v>30</v>
      </c>
      <c r="N646" s="371" t="s">
        <v>246</v>
      </c>
      <c r="O646" s="371" t="s">
        <v>8</v>
      </c>
      <c r="P646" s="371" t="s">
        <v>9</v>
      </c>
      <c r="Q646" s="371" t="s">
        <v>30</v>
      </c>
      <c r="R646" s="371"/>
      <c r="S646" s="371"/>
      <c r="T646" s="371"/>
      <c r="U646" s="371"/>
      <c r="V646" s="371"/>
      <c r="W646" s="371" t="s">
        <v>30</v>
      </c>
      <c r="X646" s="381"/>
      <c r="Y646" s="373">
        <f t="shared" si="41"/>
        <v>24.26</v>
      </c>
      <c r="Z646" s="381">
        <v>24.26</v>
      </c>
      <c r="AA646" s="371">
        <v>11.01</v>
      </c>
      <c r="AB646" s="525">
        <f>AA646/Z646</f>
        <v>0.45383347073371799</v>
      </c>
      <c r="AC646" s="512">
        <f t="shared" si="42"/>
        <v>9.9090000000000007</v>
      </c>
      <c r="AD646" s="525">
        <f>AC646/Z646</f>
        <v>0.40845012366034628</v>
      </c>
      <c r="AE646" s="371"/>
      <c r="AF646" s="371"/>
      <c r="AG646" s="371"/>
      <c r="AH646" s="371"/>
      <c r="AI646" s="371"/>
      <c r="AJ646" s="371"/>
      <c r="AK646" s="371"/>
      <c r="AL646" s="371"/>
      <c r="AM646" s="371"/>
      <c r="AN646" s="502"/>
    </row>
    <row r="647" spans="1:40" x14ac:dyDescent="0.25">
      <c r="A647" s="372"/>
      <c r="B647" s="371" t="s">
        <v>574</v>
      </c>
      <c r="C647" s="371" t="s">
        <v>40</v>
      </c>
      <c r="D647" s="371">
        <v>0</v>
      </c>
      <c r="E647" s="371">
        <v>0</v>
      </c>
      <c r="F647" s="371" t="s">
        <v>897</v>
      </c>
      <c r="G647" s="263"/>
      <c r="H647" s="371" t="s">
        <v>897</v>
      </c>
      <c r="I647" s="371" t="s">
        <v>895</v>
      </c>
      <c r="J647" s="371" t="s">
        <v>30</v>
      </c>
      <c r="K647" s="371" t="s">
        <v>30</v>
      </c>
      <c r="L647" s="371" t="s">
        <v>30</v>
      </c>
      <c r="M647" s="371" t="s">
        <v>30</v>
      </c>
      <c r="N647" s="371" t="s">
        <v>246</v>
      </c>
      <c r="O647" s="371" t="s">
        <v>8</v>
      </c>
      <c r="P647" s="371" t="s">
        <v>9</v>
      </c>
      <c r="Q647" s="371" t="s">
        <v>30</v>
      </c>
      <c r="R647" s="371"/>
      <c r="S647" s="371"/>
      <c r="T647" s="371"/>
      <c r="U647" s="371"/>
      <c r="V647" s="371"/>
      <c r="W647" s="371" t="s">
        <v>30</v>
      </c>
      <c r="X647" s="381"/>
      <c r="Y647" s="373">
        <f t="shared" si="41"/>
        <v>24.26</v>
      </c>
      <c r="Z647" s="381">
        <v>24.26</v>
      </c>
      <c r="AA647" s="371">
        <v>7.62</v>
      </c>
      <c r="AB647" s="525">
        <f>AA647/Z647</f>
        <v>0.31409727947238253</v>
      </c>
      <c r="AC647" s="512">
        <f t="shared" si="42"/>
        <v>6.8580000000000005</v>
      </c>
      <c r="AD647" s="525">
        <f>AC647/Z647</f>
        <v>0.2826875515251443</v>
      </c>
      <c r="AE647" s="371"/>
      <c r="AF647" s="371"/>
      <c r="AG647" s="371"/>
      <c r="AH647" s="371"/>
      <c r="AI647" s="371"/>
      <c r="AJ647" s="371"/>
      <c r="AK647" s="371"/>
      <c r="AL647" s="371"/>
      <c r="AM647" s="371"/>
      <c r="AN647" s="502"/>
    </row>
    <row r="648" spans="1:40" x14ac:dyDescent="0.25">
      <c r="A648" s="372"/>
      <c r="B648" s="371" t="s">
        <v>574</v>
      </c>
      <c r="C648" s="371" t="s">
        <v>40</v>
      </c>
      <c r="D648" s="371">
        <v>0</v>
      </c>
      <c r="E648" s="371">
        <v>0</v>
      </c>
      <c r="F648" s="371" t="s">
        <v>898</v>
      </c>
      <c r="G648" s="263"/>
      <c r="H648" s="371" t="s">
        <v>898</v>
      </c>
      <c r="I648" s="371" t="s">
        <v>895</v>
      </c>
      <c r="J648" s="371" t="s">
        <v>30</v>
      </c>
      <c r="K648" s="371" t="s">
        <v>30</v>
      </c>
      <c r="L648" s="371" t="s">
        <v>30</v>
      </c>
      <c r="M648" s="371" t="s">
        <v>30</v>
      </c>
      <c r="N648" s="371" t="s">
        <v>246</v>
      </c>
      <c r="O648" s="371" t="s">
        <v>8</v>
      </c>
      <c r="P648" s="371" t="s">
        <v>9</v>
      </c>
      <c r="Q648" s="371" t="s">
        <v>30</v>
      </c>
      <c r="R648" s="371"/>
      <c r="S648" s="371"/>
      <c r="T648" s="371"/>
      <c r="U648" s="371"/>
      <c r="V648" s="371"/>
      <c r="W648" s="371" t="s">
        <v>30</v>
      </c>
      <c r="X648" s="381"/>
      <c r="Y648" s="373">
        <f t="shared" si="41"/>
        <v>24.26</v>
      </c>
      <c r="Z648" s="381">
        <v>24.26</v>
      </c>
      <c r="AA648" s="371">
        <v>8.34</v>
      </c>
      <c r="AB648" s="525">
        <f>AA648/Z648</f>
        <v>0.34377576257213516</v>
      </c>
      <c r="AC648" s="512">
        <f t="shared" si="42"/>
        <v>7.5060000000000002</v>
      </c>
      <c r="AD648" s="525">
        <f>AC648/Z648</f>
        <v>0.30939818631492166</v>
      </c>
      <c r="AE648" s="371"/>
      <c r="AF648" s="371"/>
      <c r="AG648" s="371"/>
      <c r="AH648" s="371"/>
      <c r="AI648" s="371"/>
      <c r="AJ648" s="371"/>
      <c r="AK648" s="371"/>
      <c r="AL648" s="371"/>
      <c r="AM648" s="371"/>
      <c r="AN648" s="502"/>
    </row>
    <row r="649" spans="1:40" x14ac:dyDescent="0.25">
      <c r="A649" s="372"/>
      <c r="B649" s="371" t="s">
        <v>729</v>
      </c>
      <c r="C649" s="371" t="s">
        <v>232</v>
      </c>
      <c r="D649" s="371">
        <v>0</v>
      </c>
      <c r="E649" s="371">
        <v>0</v>
      </c>
      <c r="F649" s="371" t="s">
        <v>232</v>
      </c>
      <c r="G649" s="263"/>
      <c r="H649" s="371" t="s">
        <v>232</v>
      </c>
      <c r="I649" s="371" t="s">
        <v>978</v>
      </c>
      <c r="J649" s="371" t="s">
        <v>30</v>
      </c>
      <c r="K649" s="371" t="s">
        <v>30</v>
      </c>
      <c r="L649" s="371" t="s">
        <v>30</v>
      </c>
      <c r="M649" s="371" t="s">
        <v>30</v>
      </c>
      <c r="N649" s="371" t="s">
        <v>30</v>
      </c>
      <c r="O649" s="371" t="s">
        <v>30</v>
      </c>
      <c r="P649" s="371" t="s">
        <v>30</v>
      </c>
      <c r="Q649" s="371" t="s">
        <v>30</v>
      </c>
      <c r="R649" s="371"/>
      <c r="S649" s="371"/>
      <c r="T649" s="371"/>
      <c r="U649" s="371"/>
      <c r="V649" s="371"/>
      <c r="W649" s="371" t="s">
        <v>30</v>
      </c>
      <c r="X649" s="381"/>
      <c r="Y649" s="373">
        <f t="shared" si="41"/>
        <v>115.5</v>
      </c>
      <c r="Z649" s="381">
        <v>115.5</v>
      </c>
      <c r="AA649" s="371"/>
      <c r="AB649" s="525"/>
      <c r="AC649" s="512"/>
      <c r="AD649" s="525"/>
      <c r="AE649" s="371"/>
      <c r="AF649" s="371"/>
      <c r="AG649" s="371"/>
      <c r="AH649" s="371"/>
      <c r="AI649" s="371"/>
      <c r="AJ649" s="371"/>
      <c r="AK649" s="371"/>
      <c r="AL649" s="371"/>
      <c r="AM649" s="371"/>
      <c r="AN649" s="502"/>
    </row>
    <row r="650" spans="1:40" x14ac:dyDescent="0.25">
      <c r="A650" s="372"/>
      <c r="B650" s="371" t="s">
        <v>574</v>
      </c>
      <c r="C650" s="371" t="s">
        <v>899</v>
      </c>
      <c r="D650" s="371">
        <v>1</v>
      </c>
      <c r="E650" s="371">
        <v>400</v>
      </c>
      <c r="F650" s="371" t="s">
        <v>900</v>
      </c>
      <c r="G650" s="263"/>
      <c r="H650" s="371" t="s">
        <v>900</v>
      </c>
      <c r="I650" s="371" t="s">
        <v>902</v>
      </c>
      <c r="J650" s="371" t="s">
        <v>30</v>
      </c>
      <c r="K650" s="371" t="s">
        <v>30</v>
      </c>
      <c r="L650" s="371" t="s">
        <v>30</v>
      </c>
      <c r="M650" s="371" t="s">
        <v>30</v>
      </c>
      <c r="N650" s="371" t="s">
        <v>30</v>
      </c>
      <c r="O650" s="371" t="s">
        <v>30</v>
      </c>
      <c r="P650" s="371" t="s">
        <v>30</v>
      </c>
      <c r="Q650" s="371" t="s">
        <v>30</v>
      </c>
      <c r="R650" s="371"/>
      <c r="S650" s="371"/>
      <c r="T650" s="371"/>
      <c r="U650" s="371"/>
      <c r="V650" s="371"/>
      <c r="W650" s="371" t="s">
        <v>30</v>
      </c>
      <c r="X650" s="381"/>
      <c r="Y650" s="373">
        <f t="shared" si="41"/>
        <v>0</v>
      </c>
      <c r="Z650" s="381"/>
      <c r="AA650" s="371">
        <v>5.88</v>
      </c>
      <c r="AB650" s="525"/>
      <c r="AC650" s="512">
        <f t="shared" si="42"/>
        <v>5.2919999999999998</v>
      </c>
      <c r="AD650" s="525"/>
      <c r="AE650" s="371"/>
      <c r="AF650" s="371"/>
      <c r="AG650" s="371"/>
      <c r="AH650" s="371"/>
      <c r="AI650" s="371"/>
      <c r="AJ650" s="371"/>
      <c r="AK650" s="371"/>
      <c r="AL650" s="371"/>
      <c r="AM650" s="371"/>
      <c r="AN650" s="502"/>
    </row>
    <row r="651" spans="1:40" x14ac:dyDescent="0.25">
      <c r="A651" s="372"/>
      <c r="B651" s="371" t="s">
        <v>574</v>
      </c>
      <c r="C651" s="371" t="s">
        <v>899</v>
      </c>
      <c r="D651" s="371">
        <v>1</v>
      </c>
      <c r="E651" s="371">
        <v>400</v>
      </c>
      <c r="F651" s="371" t="s">
        <v>900</v>
      </c>
      <c r="G651" s="274" t="s">
        <v>314</v>
      </c>
      <c r="H651" s="371" t="s">
        <v>903</v>
      </c>
      <c r="I651" s="371" t="s">
        <v>902</v>
      </c>
      <c r="J651" s="371" t="s">
        <v>1224</v>
      </c>
      <c r="K651" s="371" t="s">
        <v>30</v>
      </c>
      <c r="L651" s="371" t="s">
        <v>30</v>
      </c>
      <c r="M651" s="371" t="s">
        <v>30</v>
      </c>
      <c r="N651" s="371" t="s">
        <v>30</v>
      </c>
      <c r="O651" s="371" t="s">
        <v>30</v>
      </c>
      <c r="P651" s="371" t="s">
        <v>30</v>
      </c>
      <c r="Q651" s="371" t="s">
        <v>30</v>
      </c>
      <c r="R651" s="371"/>
      <c r="S651" s="371"/>
      <c r="T651" s="371"/>
      <c r="U651" s="371"/>
      <c r="V651" s="371"/>
      <c r="W651" s="371" t="s">
        <v>30</v>
      </c>
      <c r="X651" s="381"/>
      <c r="Y651" s="373">
        <f t="shared" si="41"/>
        <v>0</v>
      </c>
      <c r="Z651" s="381"/>
      <c r="AA651" s="371">
        <v>10.88</v>
      </c>
      <c r="AB651" s="525"/>
      <c r="AC651" s="512">
        <f t="shared" si="42"/>
        <v>9.7920000000000016</v>
      </c>
      <c r="AD651" s="525"/>
      <c r="AE651" s="371"/>
      <c r="AF651" s="371"/>
      <c r="AG651" s="371"/>
      <c r="AH651" s="371"/>
      <c r="AI651" s="371"/>
      <c r="AJ651" s="371"/>
      <c r="AK651" s="371"/>
      <c r="AL651" s="371"/>
      <c r="AM651" s="371"/>
      <c r="AN651" s="502"/>
    </row>
    <row r="652" spans="1:40" x14ac:dyDescent="0.25">
      <c r="A652" s="372"/>
      <c r="B652" s="371" t="s">
        <v>574</v>
      </c>
      <c r="C652" s="371" t="s">
        <v>899</v>
      </c>
      <c r="D652" s="371">
        <v>1</v>
      </c>
      <c r="E652" s="371">
        <v>400</v>
      </c>
      <c r="F652" s="371" t="s">
        <v>900</v>
      </c>
      <c r="G652" s="273" t="s">
        <v>315</v>
      </c>
      <c r="H652" s="371" t="s">
        <v>901</v>
      </c>
      <c r="I652" s="371" t="s">
        <v>902</v>
      </c>
      <c r="J652" s="371" t="s">
        <v>311</v>
      </c>
      <c r="K652" s="371" t="s">
        <v>30</v>
      </c>
      <c r="L652" s="371" t="s">
        <v>30</v>
      </c>
      <c r="M652" s="371" t="s">
        <v>30</v>
      </c>
      <c r="N652" s="371" t="s">
        <v>30</v>
      </c>
      <c r="O652" s="371" t="s">
        <v>30</v>
      </c>
      <c r="P652" s="371" t="s">
        <v>30</v>
      </c>
      <c r="Q652" s="371" t="s">
        <v>30</v>
      </c>
      <c r="R652" s="371"/>
      <c r="S652" s="371"/>
      <c r="T652" s="371"/>
      <c r="U652" s="371"/>
      <c r="V652" s="371"/>
      <c r="W652" s="371" t="s">
        <v>30</v>
      </c>
      <c r="X652" s="381"/>
      <c r="Y652" s="373">
        <f t="shared" si="41"/>
        <v>0</v>
      </c>
      <c r="Z652" s="381"/>
      <c r="AA652" s="371">
        <v>10.88</v>
      </c>
      <c r="AB652" s="525"/>
      <c r="AC652" s="512">
        <f t="shared" si="42"/>
        <v>9.7920000000000016</v>
      </c>
      <c r="AD652" s="525"/>
      <c r="AE652" s="371"/>
      <c r="AF652" s="371"/>
      <c r="AG652" s="371"/>
      <c r="AH652" s="371"/>
      <c r="AI652" s="371"/>
      <c r="AJ652" s="371"/>
      <c r="AK652" s="371"/>
      <c r="AL652" s="371"/>
      <c r="AM652" s="371"/>
      <c r="AN652" s="502"/>
    </row>
    <row r="653" spans="1:40" x14ac:dyDescent="0.25">
      <c r="A653" s="372"/>
      <c r="B653" s="371" t="s">
        <v>574</v>
      </c>
      <c r="C653" s="371" t="s">
        <v>899</v>
      </c>
      <c r="D653" s="371">
        <v>1</v>
      </c>
      <c r="E653" s="371">
        <v>400</v>
      </c>
      <c r="F653" s="371" t="s">
        <v>900</v>
      </c>
      <c r="G653" s="230" t="s">
        <v>331</v>
      </c>
      <c r="H653" s="371" t="s">
        <v>904</v>
      </c>
      <c r="I653" s="371" t="s">
        <v>902</v>
      </c>
      <c r="J653" s="371" t="s">
        <v>30</v>
      </c>
      <c r="K653" s="371" t="s">
        <v>30</v>
      </c>
      <c r="L653" s="371" t="s">
        <v>30</v>
      </c>
      <c r="M653" s="371" t="s">
        <v>30</v>
      </c>
      <c r="N653" s="371" t="s">
        <v>30</v>
      </c>
      <c r="O653" s="371" t="s">
        <v>30</v>
      </c>
      <c r="P653" s="371" t="s">
        <v>30</v>
      </c>
      <c r="Q653" s="371" t="s">
        <v>30</v>
      </c>
      <c r="R653" s="371"/>
      <c r="S653" s="371"/>
      <c r="T653" s="371"/>
      <c r="U653" s="371"/>
      <c r="V653" s="371"/>
      <c r="W653" s="371" t="s">
        <v>30</v>
      </c>
      <c r="X653" s="381"/>
      <c r="Y653" s="373">
        <f t="shared" si="41"/>
        <v>0</v>
      </c>
      <c r="Z653" s="381"/>
      <c r="AA653" s="371">
        <v>6.76</v>
      </c>
      <c r="AB653" s="525"/>
      <c r="AC653" s="512">
        <f t="shared" si="42"/>
        <v>6.0839999999999996</v>
      </c>
      <c r="AD653" s="525"/>
      <c r="AE653" s="371"/>
      <c r="AF653" s="371"/>
      <c r="AG653" s="371"/>
      <c r="AH653" s="371"/>
      <c r="AI653" s="371"/>
      <c r="AJ653" s="371"/>
      <c r="AK653" s="371"/>
      <c r="AL653" s="371"/>
      <c r="AM653" s="371"/>
      <c r="AN653" s="502"/>
    </row>
    <row r="654" spans="1:40" x14ac:dyDescent="0.25">
      <c r="A654" s="372"/>
      <c r="B654" s="371" t="s">
        <v>574</v>
      </c>
      <c r="C654" s="371" t="s">
        <v>899</v>
      </c>
      <c r="D654" s="371">
        <v>401</v>
      </c>
      <c r="E654" s="371">
        <v>600</v>
      </c>
      <c r="F654" s="371" t="s">
        <v>905</v>
      </c>
      <c r="G654" s="263"/>
      <c r="H654" s="371" t="s">
        <v>905</v>
      </c>
      <c r="I654" s="371" t="s">
        <v>902</v>
      </c>
      <c r="J654" s="371" t="s">
        <v>30</v>
      </c>
      <c r="K654" s="371" t="s">
        <v>30</v>
      </c>
      <c r="L654" s="371" t="s">
        <v>30</v>
      </c>
      <c r="M654" s="371" t="s">
        <v>30</v>
      </c>
      <c r="N654" s="371" t="s">
        <v>30</v>
      </c>
      <c r="O654" s="371" t="s">
        <v>30</v>
      </c>
      <c r="P654" s="371" t="s">
        <v>30</v>
      </c>
      <c r="Q654" s="371" t="s">
        <v>30</v>
      </c>
      <c r="R654" s="371"/>
      <c r="S654" s="371"/>
      <c r="T654" s="371"/>
      <c r="U654" s="371"/>
      <c r="V654" s="371"/>
      <c r="W654" s="371" t="s">
        <v>30</v>
      </c>
      <c r="X654" s="381"/>
      <c r="Y654" s="373">
        <f t="shared" si="41"/>
        <v>0</v>
      </c>
      <c r="Z654" s="381"/>
      <c r="AA654" s="371">
        <v>8.09</v>
      </c>
      <c r="AB654" s="525"/>
      <c r="AC654" s="512">
        <f t="shared" si="42"/>
        <v>7.2809999999999997</v>
      </c>
      <c r="AD654" s="525"/>
      <c r="AE654" s="371"/>
      <c r="AF654" s="371"/>
      <c r="AG654" s="371"/>
      <c r="AH654" s="371"/>
      <c r="AI654" s="371"/>
      <c r="AJ654" s="371"/>
      <c r="AK654" s="371"/>
      <c r="AL654" s="371"/>
      <c r="AM654" s="371"/>
      <c r="AN654" s="502"/>
    </row>
    <row r="655" spans="1:40" x14ac:dyDescent="0.25">
      <c r="A655" s="372"/>
      <c r="B655" s="371" t="s">
        <v>574</v>
      </c>
      <c r="C655" s="371" t="s">
        <v>899</v>
      </c>
      <c r="D655" s="371">
        <v>401</v>
      </c>
      <c r="E655" s="371">
        <v>600</v>
      </c>
      <c r="F655" s="371" t="s">
        <v>905</v>
      </c>
      <c r="G655" s="274" t="s">
        <v>314</v>
      </c>
      <c r="H655" s="371" t="s">
        <v>907</v>
      </c>
      <c r="I655" s="371" t="s">
        <v>902</v>
      </c>
      <c r="J655" s="371" t="s">
        <v>1224</v>
      </c>
      <c r="K655" s="371" t="s">
        <v>30</v>
      </c>
      <c r="L655" s="371" t="s">
        <v>30</v>
      </c>
      <c r="M655" s="371" t="s">
        <v>30</v>
      </c>
      <c r="N655" s="371" t="s">
        <v>30</v>
      </c>
      <c r="O655" s="371" t="s">
        <v>30</v>
      </c>
      <c r="P655" s="371" t="s">
        <v>30</v>
      </c>
      <c r="Q655" s="371" t="s">
        <v>30</v>
      </c>
      <c r="R655" s="371"/>
      <c r="S655" s="371"/>
      <c r="T655" s="371"/>
      <c r="U655" s="371"/>
      <c r="V655" s="371"/>
      <c r="W655" s="371" t="s">
        <v>30</v>
      </c>
      <c r="X655" s="381"/>
      <c r="Y655" s="373">
        <f t="shared" si="41"/>
        <v>0</v>
      </c>
      <c r="Z655" s="381"/>
      <c r="AA655" s="371">
        <v>13.09</v>
      </c>
      <c r="AB655" s="525"/>
      <c r="AC655" s="512">
        <f t="shared" si="42"/>
        <v>11.781000000000001</v>
      </c>
      <c r="AD655" s="525"/>
      <c r="AE655" s="371"/>
      <c r="AF655" s="371"/>
      <c r="AG655" s="371"/>
      <c r="AH655" s="371"/>
      <c r="AI655" s="371"/>
      <c r="AJ655" s="371"/>
      <c r="AK655" s="371"/>
      <c r="AL655" s="371"/>
      <c r="AM655" s="371"/>
      <c r="AN655" s="502"/>
    </row>
    <row r="656" spans="1:40" x14ac:dyDescent="0.25">
      <c r="A656" s="372"/>
      <c r="B656" s="371" t="s">
        <v>574</v>
      </c>
      <c r="C656" s="371" t="s">
        <v>899</v>
      </c>
      <c r="D656" s="371">
        <v>401</v>
      </c>
      <c r="E656" s="371">
        <v>600</v>
      </c>
      <c r="F656" s="371" t="s">
        <v>905</v>
      </c>
      <c r="G656" s="273" t="s">
        <v>315</v>
      </c>
      <c r="H656" s="371" t="s">
        <v>906</v>
      </c>
      <c r="I656" s="371" t="s">
        <v>902</v>
      </c>
      <c r="J656" s="371" t="s">
        <v>311</v>
      </c>
      <c r="K656" s="371" t="s">
        <v>30</v>
      </c>
      <c r="L656" s="371" t="s">
        <v>30</v>
      </c>
      <c r="M656" s="371" t="s">
        <v>30</v>
      </c>
      <c r="N656" s="371" t="s">
        <v>30</v>
      </c>
      <c r="O656" s="371" t="s">
        <v>30</v>
      </c>
      <c r="P656" s="371" t="s">
        <v>30</v>
      </c>
      <c r="Q656" s="371" t="s">
        <v>30</v>
      </c>
      <c r="R656" s="371"/>
      <c r="S656" s="371"/>
      <c r="T656" s="371"/>
      <c r="U656" s="371"/>
      <c r="V656" s="371"/>
      <c r="W656" s="371" t="s">
        <v>30</v>
      </c>
      <c r="X656" s="381"/>
      <c r="Y656" s="373">
        <f t="shared" si="41"/>
        <v>0</v>
      </c>
      <c r="Z656" s="381"/>
      <c r="AA656" s="371">
        <v>13.09</v>
      </c>
      <c r="AB656" s="525"/>
      <c r="AC656" s="512">
        <f t="shared" si="42"/>
        <v>11.781000000000001</v>
      </c>
      <c r="AD656" s="525"/>
      <c r="AE656" s="371"/>
      <c r="AF656" s="371"/>
      <c r="AG656" s="371"/>
      <c r="AH656" s="371"/>
      <c r="AI656" s="371"/>
      <c r="AJ656" s="371"/>
      <c r="AK656" s="371"/>
      <c r="AL656" s="371"/>
      <c r="AM656" s="371"/>
      <c r="AN656" s="502"/>
    </row>
    <row r="657" spans="1:40" x14ac:dyDescent="0.25">
      <c r="A657" s="372"/>
      <c r="B657" s="371" t="s">
        <v>574</v>
      </c>
      <c r="C657" s="371" t="s">
        <v>899</v>
      </c>
      <c r="D657" s="371">
        <v>401</v>
      </c>
      <c r="E657" s="371">
        <v>600</v>
      </c>
      <c r="F657" s="371" t="s">
        <v>905</v>
      </c>
      <c r="G657" s="230" t="s">
        <v>331</v>
      </c>
      <c r="H657" s="371" t="s">
        <v>908</v>
      </c>
      <c r="I657" s="371" t="s">
        <v>902</v>
      </c>
      <c r="J657" s="371" t="s">
        <v>30</v>
      </c>
      <c r="K657" s="371" t="s">
        <v>30</v>
      </c>
      <c r="L657" s="371" t="s">
        <v>30</v>
      </c>
      <c r="M657" s="371" t="s">
        <v>30</v>
      </c>
      <c r="N657" s="371" t="s">
        <v>30</v>
      </c>
      <c r="O657" s="371" t="s">
        <v>30</v>
      </c>
      <c r="P657" s="371" t="s">
        <v>30</v>
      </c>
      <c r="Q657" s="371" t="s">
        <v>30</v>
      </c>
      <c r="R657" s="371"/>
      <c r="S657" s="371"/>
      <c r="T657" s="371"/>
      <c r="U657" s="371"/>
      <c r="V657" s="371"/>
      <c r="W657" s="371" t="s">
        <v>30</v>
      </c>
      <c r="X657" s="381"/>
      <c r="Y657" s="373">
        <f t="shared" si="41"/>
        <v>0</v>
      </c>
      <c r="Z657" s="381"/>
      <c r="AA657" s="371">
        <v>9.3000000000000007</v>
      </c>
      <c r="AB657" s="525"/>
      <c r="AC657" s="512">
        <f t="shared" si="42"/>
        <v>8.370000000000001</v>
      </c>
      <c r="AD657" s="525"/>
      <c r="AE657" s="371"/>
      <c r="AF657" s="371"/>
      <c r="AG657" s="371"/>
      <c r="AH657" s="371"/>
      <c r="AI657" s="371"/>
      <c r="AJ657" s="371"/>
      <c r="AK657" s="371"/>
      <c r="AL657" s="371"/>
      <c r="AM657" s="371"/>
      <c r="AN657" s="502"/>
    </row>
    <row r="658" spans="1:40" x14ac:dyDescent="0.25">
      <c r="A658" s="372"/>
      <c r="B658" s="371" t="s">
        <v>574</v>
      </c>
      <c r="C658" s="371" t="s">
        <v>899</v>
      </c>
      <c r="D658" s="371">
        <v>601</v>
      </c>
      <c r="E658" s="371">
        <v>800</v>
      </c>
      <c r="F658" s="371" t="s">
        <v>909</v>
      </c>
      <c r="G658" s="263"/>
      <c r="H658" s="371" t="s">
        <v>909</v>
      </c>
      <c r="I658" s="371" t="s">
        <v>902</v>
      </c>
      <c r="J658" s="371" t="s">
        <v>30</v>
      </c>
      <c r="K658" s="371" t="s">
        <v>30</v>
      </c>
      <c r="L658" s="371" t="s">
        <v>30</v>
      </c>
      <c r="M658" s="371" t="s">
        <v>30</v>
      </c>
      <c r="N658" s="371" t="s">
        <v>30</v>
      </c>
      <c r="O658" s="371" t="s">
        <v>30</v>
      </c>
      <c r="P658" s="371" t="s">
        <v>30</v>
      </c>
      <c r="Q658" s="371" t="s">
        <v>30</v>
      </c>
      <c r="R658" s="371"/>
      <c r="S658" s="371"/>
      <c r="T658" s="371"/>
      <c r="U658" s="371"/>
      <c r="V658" s="371"/>
      <c r="W658" s="371" t="s">
        <v>30</v>
      </c>
      <c r="X658" s="381"/>
      <c r="Y658" s="373">
        <f t="shared" si="41"/>
        <v>0</v>
      </c>
      <c r="Z658" s="381"/>
      <c r="AA658" s="371">
        <v>10.29</v>
      </c>
      <c r="AB658" s="525"/>
      <c r="AC658" s="512">
        <f t="shared" si="42"/>
        <v>9.2609999999999992</v>
      </c>
      <c r="AD658" s="525"/>
      <c r="AE658" s="371"/>
      <c r="AF658" s="371"/>
      <c r="AG658" s="371"/>
      <c r="AH658" s="371"/>
      <c r="AI658" s="371"/>
      <c r="AJ658" s="371"/>
      <c r="AK658" s="371"/>
      <c r="AL658" s="371"/>
      <c r="AM658" s="371"/>
      <c r="AN658" s="502"/>
    </row>
    <row r="659" spans="1:40" x14ac:dyDescent="0.25">
      <c r="A659" s="372"/>
      <c r="B659" s="371" t="s">
        <v>574</v>
      </c>
      <c r="C659" s="371" t="s">
        <v>899</v>
      </c>
      <c r="D659" s="371">
        <v>601</v>
      </c>
      <c r="E659" s="371">
        <v>800</v>
      </c>
      <c r="F659" s="371" t="s">
        <v>909</v>
      </c>
      <c r="G659" s="274" t="s">
        <v>314</v>
      </c>
      <c r="H659" s="371" t="s">
        <v>911</v>
      </c>
      <c r="I659" s="371" t="s">
        <v>902</v>
      </c>
      <c r="J659" s="371" t="s">
        <v>1224</v>
      </c>
      <c r="K659" s="371" t="s">
        <v>30</v>
      </c>
      <c r="L659" s="371" t="s">
        <v>30</v>
      </c>
      <c r="M659" s="371" t="s">
        <v>30</v>
      </c>
      <c r="N659" s="371" t="s">
        <v>30</v>
      </c>
      <c r="O659" s="371" t="s">
        <v>30</v>
      </c>
      <c r="P659" s="371" t="s">
        <v>30</v>
      </c>
      <c r="Q659" s="371" t="s">
        <v>30</v>
      </c>
      <c r="R659" s="371"/>
      <c r="S659" s="371"/>
      <c r="T659" s="371"/>
      <c r="U659" s="371"/>
      <c r="V659" s="371"/>
      <c r="W659" s="371" t="s">
        <v>30</v>
      </c>
      <c r="X659" s="381"/>
      <c r="Y659" s="373">
        <f t="shared" si="41"/>
        <v>0</v>
      </c>
      <c r="Z659" s="381"/>
      <c r="AA659" s="371">
        <v>15.29</v>
      </c>
      <c r="AB659" s="525"/>
      <c r="AC659" s="512">
        <f t="shared" si="42"/>
        <v>13.760999999999999</v>
      </c>
      <c r="AD659" s="525"/>
      <c r="AE659" s="371"/>
      <c r="AF659" s="371"/>
      <c r="AG659" s="371"/>
      <c r="AH659" s="371"/>
      <c r="AI659" s="371"/>
      <c r="AJ659" s="371"/>
      <c r="AK659" s="371"/>
      <c r="AL659" s="371"/>
      <c r="AM659" s="371"/>
      <c r="AN659" s="502"/>
    </row>
    <row r="660" spans="1:40" x14ac:dyDescent="0.25">
      <c r="A660" s="372"/>
      <c r="B660" s="371" t="s">
        <v>574</v>
      </c>
      <c r="C660" s="371" t="s">
        <v>899</v>
      </c>
      <c r="D660" s="371">
        <v>601</v>
      </c>
      <c r="E660" s="371">
        <v>800</v>
      </c>
      <c r="F660" s="371" t="s">
        <v>909</v>
      </c>
      <c r="G660" s="273" t="s">
        <v>315</v>
      </c>
      <c r="H660" s="371" t="s">
        <v>910</v>
      </c>
      <c r="I660" s="371" t="s">
        <v>902</v>
      </c>
      <c r="J660" s="371" t="s">
        <v>311</v>
      </c>
      <c r="K660" s="371" t="s">
        <v>30</v>
      </c>
      <c r="L660" s="371" t="s">
        <v>30</v>
      </c>
      <c r="M660" s="371" t="s">
        <v>30</v>
      </c>
      <c r="N660" s="371" t="s">
        <v>30</v>
      </c>
      <c r="O660" s="371" t="s">
        <v>30</v>
      </c>
      <c r="P660" s="371" t="s">
        <v>30</v>
      </c>
      <c r="Q660" s="371" t="s">
        <v>30</v>
      </c>
      <c r="R660" s="371"/>
      <c r="S660" s="371"/>
      <c r="T660" s="371"/>
      <c r="U660" s="371"/>
      <c r="V660" s="371"/>
      <c r="W660" s="371" t="s">
        <v>30</v>
      </c>
      <c r="X660" s="381"/>
      <c r="Y660" s="373">
        <f t="shared" si="41"/>
        <v>0</v>
      </c>
      <c r="Z660" s="381"/>
      <c r="AA660" s="371">
        <v>15.29</v>
      </c>
      <c r="AB660" s="525"/>
      <c r="AC660" s="512">
        <f t="shared" si="42"/>
        <v>13.760999999999999</v>
      </c>
      <c r="AD660" s="525"/>
      <c r="AE660" s="371"/>
      <c r="AF660" s="371"/>
      <c r="AG660" s="371"/>
      <c r="AH660" s="371"/>
      <c r="AI660" s="371"/>
      <c r="AJ660" s="371"/>
      <c r="AK660" s="371"/>
      <c r="AL660" s="371"/>
      <c r="AM660" s="371"/>
      <c r="AN660" s="502"/>
    </row>
    <row r="661" spans="1:40" x14ac:dyDescent="0.25">
      <c r="A661" s="372"/>
      <c r="B661" s="371" t="s">
        <v>574</v>
      </c>
      <c r="C661" s="371" t="s">
        <v>899</v>
      </c>
      <c r="D661" s="371">
        <v>601</v>
      </c>
      <c r="E661" s="371">
        <v>800</v>
      </c>
      <c r="F661" s="371" t="s">
        <v>909</v>
      </c>
      <c r="G661" s="230" t="s">
        <v>331</v>
      </c>
      <c r="H661" s="371" t="s">
        <v>912</v>
      </c>
      <c r="I661" s="371" t="s">
        <v>902</v>
      </c>
      <c r="J661" s="371" t="s">
        <v>30</v>
      </c>
      <c r="K661" s="371" t="s">
        <v>30</v>
      </c>
      <c r="L661" s="371" t="s">
        <v>30</v>
      </c>
      <c r="M661" s="371" t="s">
        <v>30</v>
      </c>
      <c r="N661" s="371" t="s">
        <v>30</v>
      </c>
      <c r="O661" s="371" t="s">
        <v>30</v>
      </c>
      <c r="P661" s="371" t="s">
        <v>30</v>
      </c>
      <c r="Q661" s="371" t="s">
        <v>30</v>
      </c>
      <c r="R661" s="371"/>
      <c r="S661" s="371"/>
      <c r="T661" s="371"/>
      <c r="U661" s="371"/>
      <c r="V661" s="371"/>
      <c r="W661" s="371" t="s">
        <v>30</v>
      </c>
      <c r="X661" s="381"/>
      <c r="Y661" s="373">
        <f t="shared" si="41"/>
        <v>0</v>
      </c>
      <c r="Z661" s="381"/>
      <c r="AA661" s="371">
        <v>11.83</v>
      </c>
      <c r="AB661" s="525"/>
      <c r="AC661" s="512">
        <f t="shared" si="42"/>
        <v>10.647</v>
      </c>
      <c r="AD661" s="525"/>
      <c r="AE661" s="371"/>
      <c r="AF661" s="371"/>
      <c r="AG661" s="371"/>
      <c r="AH661" s="371"/>
      <c r="AI661" s="371"/>
      <c r="AJ661" s="371"/>
      <c r="AK661" s="371"/>
      <c r="AL661" s="371"/>
      <c r="AM661" s="371"/>
      <c r="AN661" s="502"/>
    </row>
    <row r="662" spans="1:40" x14ac:dyDescent="0.25">
      <c r="A662" s="372"/>
      <c r="B662" s="371" t="s">
        <v>574</v>
      </c>
      <c r="C662" s="371" t="s">
        <v>899</v>
      </c>
      <c r="D662" s="371">
        <v>801</v>
      </c>
      <c r="E662" s="371">
        <v>1200</v>
      </c>
      <c r="F662" s="371" t="s">
        <v>913</v>
      </c>
      <c r="G662" s="263"/>
      <c r="H662" s="371" t="s">
        <v>913</v>
      </c>
      <c r="I662" s="371" t="s">
        <v>902</v>
      </c>
      <c r="J662" s="371" t="s">
        <v>30</v>
      </c>
      <c r="K662" s="371" t="s">
        <v>30</v>
      </c>
      <c r="L662" s="371" t="s">
        <v>30</v>
      </c>
      <c r="M662" s="371" t="s">
        <v>30</v>
      </c>
      <c r="N662" s="371" t="s">
        <v>30</v>
      </c>
      <c r="O662" s="371" t="s">
        <v>30</v>
      </c>
      <c r="P662" s="371" t="s">
        <v>30</v>
      </c>
      <c r="Q662" s="371" t="s">
        <v>30</v>
      </c>
      <c r="R662" s="371"/>
      <c r="S662" s="371"/>
      <c r="T662" s="371"/>
      <c r="U662" s="371"/>
      <c r="V662" s="371"/>
      <c r="W662" s="371" t="s">
        <v>30</v>
      </c>
      <c r="X662" s="381"/>
      <c r="Y662" s="373">
        <f t="shared" si="41"/>
        <v>0</v>
      </c>
      <c r="Z662" s="381"/>
      <c r="AA662" s="371">
        <v>15.02</v>
      </c>
      <c r="AB662" s="525"/>
      <c r="AC662" s="512">
        <f t="shared" si="42"/>
        <v>13.518000000000001</v>
      </c>
      <c r="AD662" s="525"/>
      <c r="AE662" s="371"/>
      <c r="AF662" s="371"/>
      <c r="AG662" s="371"/>
      <c r="AH662" s="371"/>
      <c r="AI662" s="371"/>
      <c r="AJ662" s="371"/>
      <c r="AK662" s="371"/>
      <c r="AL662" s="371"/>
      <c r="AM662" s="371"/>
      <c r="AN662" s="502"/>
    </row>
    <row r="663" spans="1:40" x14ac:dyDescent="0.25">
      <c r="A663" s="372"/>
      <c r="B663" s="371" t="s">
        <v>574</v>
      </c>
      <c r="C663" s="371" t="s">
        <v>899</v>
      </c>
      <c r="D663" s="371">
        <v>801</v>
      </c>
      <c r="E663" s="371">
        <v>1200</v>
      </c>
      <c r="F663" s="371" t="s">
        <v>913</v>
      </c>
      <c r="G663" s="274" t="s">
        <v>314</v>
      </c>
      <c r="H663" s="371" t="s">
        <v>915</v>
      </c>
      <c r="I663" s="371" t="s">
        <v>902</v>
      </c>
      <c r="J663" s="371" t="s">
        <v>1224</v>
      </c>
      <c r="K663" s="371" t="s">
        <v>30</v>
      </c>
      <c r="L663" s="371" t="s">
        <v>30</v>
      </c>
      <c r="M663" s="371" t="s">
        <v>30</v>
      </c>
      <c r="N663" s="371" t="s">
        <v>30</v>
      </c>
      <c r="O663" s="371" t="s">
        <v>30</v>
      </c>
      <c r="P663" s="371" t="s">
        <v>30</v>
      </c>
      <c r="Q663" s="371" t="s">
        <v>30</v>
      </c>
      <c r="R663" s="371"/>
      <c r="S663" s="371"/>
      <c r="T663" s="371"/>
      <c r="U663" s="371"/>
      <c r="V663" s="371"/>
      <c r="W663" s="371" t="s">
        <v>30</v>
      </c>
      <c r="X663" s="381"/>
      <c r="Y663" s="373">
        <f t="shared" si="41"/>
        <v>0</v>
      </c>
      <c r="Z663" s="381"/>
      <c r="AA663" s="371">
        <v>20.02</v>
      </c>
      <c r="AB663" s="525"/>
      <c r="AC663" s="512">
        <f t="shared" si="42"/>
        <v>18.018000000000001</v>
      </c>
      <c r="AD663" s="525"/>
      <c r="AE663" s="371"/>
      <c r="AF663" s="371"/>
      <c r="AG663" s="371"/>
      <c r="AH663" s="371"/>
      <c r="AI663" s="371"/>
      <c r="AJ663" s="371"/>
      <c r="AK663" s="371"/>
      <c r="AL663" s="371"/>
      <c r="AM663" s="371"/>
      <c r="AN663" s="502"/>
    </row>
    <row r="664" spans="1:40" x14ac:dyDescent="0.25">
      <c r="A664" s="372"/>
      <c r="B664" s="371" t="s">
        <v>574</v>
      </c>
      <c r="C664" s="371" t="s">
        <v>899</v>
      </c>
      <c r="D664" s="371">
        <v>801</v>
      </c>
      <c r="E664" s="371">
        <v>1200</v>
      </c>
      <c r="F664" s="371" t="s">
        <v>913</v>
      </c>
      <c r="G664" s="273" t="s">
        <v>315</v>
      </c>
      <c r="H664" s="371" t="s">
        <v>914</v>
      </c>
      <c r="I664" s="371" t="s">
        <v>902</v>
      </c>
      <c r="J664" s="371" t="s">
        <v>311</v>
      </c>
      <c r="K664" s="371" t="s">
        <v>30</v>
      </c>
      <c r="L664" s="371" t="s">
        <v>30</v>
      </c>
      <c r="M664" s="371" t="s">
        <v>30</v>
      </c>
      <c r="N664" s="371" t="s">
        <v>30</v>
      </c>
      <c r="O664" s="371" t="s">
        <v>30</v>
      </c>
      <c r="P664" s="371" t="s">
        <v>30</v>
      </c>
      <c r="Q664" s="371" t="s">
        <v>30</v>
      </c>
      <c r="R664" s="371"/>
      <c r="S664" s="371"/>
      <c r="T664" s="371"/>
      <c r="U664" s="371"/>
      <c r="V664" s="371"/>
      <c r="W664" s="371" t="s">
        <v>30</v>
      </c>
      <c r="X664" s="381"/>
      <c r="Y664" s="373">
        <f t="shared" si="41"/>
        <v>0</v>
      </c>
      <c r="Z664" s="381"/>
      <c r="AA664" s="371">
        <v>20.02</v>
      </c>
      <c r="AB664" s="525"/>
      <c r="AC664" s="512">
        <f t="shared" si="42"/>
        <v>18.018000000000001</v>
      </c>
      <c r="AD664" s="525"/>
      <c r="AE664" s="371"/>
      <c r="AF664" s="371"/>
      <c r="AG664" s="371"/>
      <c r="AH664" s="371"/>
      <c r="AI664" s="371"/>
      <c r="AJ664" s="371"/>
      <c r="AK664" s="371"/>
      <c r="AL664" s="371"/>
      <c r="AM664" s="371"/>
      <c r="AN664" s="502"/>
    </row>
    <row r="665" spans="1:40" x14ac:dyDescent="0.25">
      <c r="A665" s="372"/>
      <c r="B665" s="371" t="s">
        <v>574</v>
      </c>
      <c r="C665" s="371" t="s">
        <v>899</v>
      </c>
      <c r="D665" s="371">
        <v>801</v>
      </c>
      <c r="E665" s="371">
        <v>1200</v>
      </c>
      <c r="F665" s="371" t="s">
        <v>913</v>
      </c>
      <c r="G665" s="230" t="s">
        <v>331</v>
      </c>
      <c r="H665" s="371" t="s">
        <v>916</v>
      </c>
      <c r="I665" s="371" t="s">
        <v>902</v>
      </c>
      <c r="J665" s="371" t="s">
        <v>30</v>
      </c>
      <c r="K665" s="371" t="s">
        <v>30</v>
      </c>
      <c r="L665" s="371" t="s">
        <v>30</v>
      </c>
      <c r="M665" s="371" t="s">
        <v>30</v>
      </c>
      <c r="N665" s="371" t="s">
        <v>30</v>
      </c>
      <c r="O665" s="371" t="s">
        <v>30</v>
      </c>
      <c r="P665" s="371" t="s">
        <v>30</v>
      </c>
      <c r="Q665" s="371" t="s">
        <v>30</v>
      </c>
      <c r="R665" s="371"/>
      <c r="S665" s="371"/>
      <c r="T665" s="371"/>
      <c r="U665" s="371"/>
      <c r="V665" s="371"/>
      <c r="W665" s="371" t="s">
        <v>30</v>
      </c>
      <c r="X665" s="381"/>
      <c r="Y665" s="373">
        <f t="shared" si="41"/>
        <v>0</v>
      </c>
      <c r="Z665" s="381"/>
      <c r="AA665" s="371">
        <v>17.27</v>
      </c>
      <c r="AB665" s="525"/>
      <c r="AC665" s="512">
        <f t="shared" si="42"/>
        <v>15.542999999999999</v>
      </c>
      <c r="AD665" s="525"/>
      <c r="AE665" s="371"/>
      <c r="AF665" s="371"/>
      <c r="AG665" s="371"/>
      <c r="AH665" s="371"/>
      <c r="AI665" s="371"/>
      <c r="AJ665" s="371"/>
      <c r="AK665" s="371"/>
      <c r="AL665" s="371"/>
      <c r="AM665" s="371"/>
      <c r="AN665" s="502"/>
    </row>
    <row r="666" spans="1:40" x14ac:dyDescent="0.25">
      <c r="A666" s="372"/>
      <c r="B666" s="371" t="s">
        <v>574</v>
      </c>
      <c r="C666" s="371" t="s">
        <v>899</v>
      </c>
      <c r="D666" s="371">
        <v>1201</v>
      </c>
      <c r="E666" s="371">
        <v>1500</v>
      </c>
      <c r="F666" s="371" t="s">
        <v>917</v>
      </c>
      <c r="G666" s="263"/>
      <c r="H666" s="371" t="s">
        <v>917</v>
      </c>
      <c r="I666" s="371" t="s">
        <v>902</v>
      </c>
      <c r="J666" s="371" t="s">
        <v>30</v>
      </c>
      <c r="K666" s="371" t="s">
        <v>30</v>
      </c>
      <c r="L666" s="371" t="s">
        <v>30</v>
      </c>
      <c r="M666" s="371" t="s">
        <v>30</v>
      </c>
      <c r="N666" s="371" t="s">
        <v>30</v>
      </c>
      <c r="O666" s="371" t="s">
        <v>30</v>
      </c>
      <c r="P666" s="371" t="s">
        <v>30</v>
      </c>
      <c r="Q666" s="371" t="s">
        <v>30</v>
      </c>
      <c r="R666" s="371"/>
      <c r="S666" s="371"/>
      <c r="T666" s="371"/>
      <c r="U666" s="371"/>
      <c r="V666" s="371"/>
      <c r="W666" s="371" t="s">
        <v>30</v>
      </c>
      <c r="X666" s="381"/>
      <c r="Y666" s="373">
        <f t="shared" si="41"/>
        <v>0</v>
      </c>
      <c r="Z666" s="381"/>
      <c r="AA666" s="371">
        <v>18.690000000000001</v>
      </c>
      <c r="AB666" s="525"/>
      <c r="AC666" s="512">
        <f t="shared" si="42"/>
        <v>16.821000000000002</v>
      </c>
      <c r="AD666" s="525"/>
      <c r="AE666" s="371"/>
      <c r="AF666" s="371"/>
      <c r="AG666" s="371"/>
      <c r="AH666" s="371"/>
      <c r="AI666" s="371"/>
      <c r="AJ666" s="371"/>
      <c r="AK666" s="371"/>
      <c r="AL666" s="371"/>
      <c r="AM666" s="371"/>
      <c r="AN666" s="502"/>
    </row>
    <row r="667" spans="1:40" x14ac:dyDescent="0.25">
      <c r="A667" s="372"/>
      <c r="B667" s="371" t="s">
        <v>574</v>
      </c>
      <c r="C667" s="371" t="s">
        <v>899</v>
      </c>
      <c r="D667" s="371">
        <v>1201</v>
      </c>
      <c r="E667" s="371">
        <v>1500</v>
      </c>
      <c r="F667" s="371" t="s">
        <v>917</v>
      </c>
      <c r="G667" s="274" t="s">
        <v>314</v>
      </c>
      <c r="H667" s="371" t="s">
        <v>919</v>
      </c>
      <c r="I667" s="371" t="s">
        <v>902</v>
      </c>
      <c r="J667" s="371" t="s">
        <v>1224</v>
      </c>
      <c r="K667" s="371" t="s">
        <v>30</v>
      </c>
      <c r="L667" s="371" t="s">
        <v>30</v>
      </c>
      <c r="M667" s="371" t="s">
        <v>30</v>
      </c>
      <c r="N667" s="371" t="s">
        <v>30</v>
      </c>
      <c r="O667" s="371" t="s">
        <v>30</v>
      </c>
      <c r="P667" s="371" t="s">
        <v>30</v>
      </c>
      <c r="Q667" s="371" t="s">
        <v>30</v>
      </c>
      <c r="R667" s="371"/>
      <c r="S667" s="371"/>
      <c r="T667" s="371"/>
      <c r="U667" s="371"/>
      <c r="V667" s="371"/>
      <c r="W667" s="371" t="s">
        <v>30</v>
      </c>
      <c r="X667" s="381"/>
      <c r="Y667" s="373">
        <f t="shared" si="41"/>
        <v>0</v>
      </c>
      <c r="Z667" s="381"/>
      <c r="AA667" s="371">
        <v>25.69</v>
      </c>
      <c r="AB667" s="525"/>
      <c r="AC667" s="512">
        <f t="shared" si="42"/>
        <v>23.121000000000002</v>
      </c>
      <c r="AD667" s="525"/>
      <c r="AE667" s="371"/>
      <c r="AF667" s="371"/>
      <c r="AG667" s="371"/>
      <c r="AH667" s="371"/>
      <c r="AI667" s="371"/>
      <c r="AJ667" s="371"/>
      <c r="AK667" s="371"/>
      <c r="AL667" s="371"/>
      <c r="AM667" s="371"/>
      <c r="AN667" s="502"/>
    </row>
    <row r="668" spans="1:40" x14ac:dyDescent="0.25">
      <c r="A668" s="372"/>
      <c r="B668" s="371" t="s">
        <v>574</v>
      </c>
      <c r="C668" s="371" t="s">
        <v>899</v>
      </c>
      <c r="D668" s="371">
        <v>1201</v>
      </c>
      <c r="E668" s="371">
        <v>1500</v>
      </c>
      <c r="F668" s="371" t="s">
        <v>917</v>
      </c>
      <c r="G668" s="273" t="s">
        <v>315</v>
      </c>
      <c r="H668" s="371" t="s">
        <v>918</v>
      </c>
      <c r="I668" s="371" t="s">
        <v>902</v>
      </c>
      <c r="J668" s="371" t="s">
        <v>311</v>
      </c>
      <c r="K668" s="371" t="s">
        <v>30</v>
      </c>
      <c r="L668" s="371" t="s">
        <v>30</v>
      </c>
      <c r="M668" s="371" t="s">
        <v>30</v>
      </c>
      <c r="N668" s="371" t="s">
        <v>30</v>
      </c>
      <c r="O668" s="371" t="s">
        <v>30</v>
      </c>
      <c r="P668" s="371" t="s">
        <v>30</v>
      </c>
      <c r="Q668" s="371" t="s">
        <v>30</v>
      </c>
      <c r="R668" s="371"/>
      <c r="S668" s="371"/>
      <c r="T668" s="371"/>
      <c r="U668" s="371"/>
      <c r="V668" s="371"/>
      <c r="W668" s="371" t="s">
        <v>30</v>
      </c>
      <c r="X668" s="381"/>
      <c r="Y668" s="373">
        <f t="shared" si="41"/>
        <v>0</v>
      </c>
      <c r="Z668" s="381"/>
      <c r="AA668" s="371">
        <v>25.69</v>
      </c>
      <c r="AB668" s="525"/>
      <c r="AC668" s="512">
        <f t="shared" si="42"/>
        <v>23.121000000000002</v>
      </c>
      <c r="AD668" s="525"/>
      <c r="AE668" s="371"/>
      <c r="AF668" s="371"/>
      <c r="AG668" s="371"/>
      <c r="AH668" s="371"/>
      <c r="AI668" s="371"/>
      <c r="AJ668" s="371"/>
      <c r="AK668" s="371"/>
      <c r="AL668" s="371"/>
      <c r="AM668" s="371"/>
      <c r="AN668" s="502"/>
    </row>
    <row r="669" spans="1:40" x14ac:dyDescent="0.25">
      <c r="A669" s="372"/>
      <c r="B669" s="371" t="s">
        <v>574</v>
      </c>
      <c r="C669" s="371" t="s">
        <v>899</v>
      </c>
      <c r="D669" s="371">
        <v>1201</v>
      </c>
      <c r="E669" s="371">
        <v>1500</v>
      </c>
      <c r="F669" s="371" t="s">
        <v>917</v>
      </c>
      <c r="G669" s="230" t="s">
        <v>331</v>
      </c>
      <c r="H669" s="371" t="s">
        <v>920</v>
      </c>
      <c r="I669" s="371" t="s">
        <v>902</v>
      </c>
      <c r="J669" s="371" t="s">
        <v>30</v>
      </c>
      <c r="K669" s="371" t="s">
        <v>30</v>
      </c>
      <c r="L669" s="371" t="s">
        <v>30</v>
      </c>
      <c r="M669" s="371" t="s">
        <v>30</v>
      </c>
      <c r="N669" s="371" t="s">
        <v>30</v>
      </c>
      <c r="O669" s="371" t="s">
        <v>30</v>
      </c>
      <c r="P669" s="371" t="s">
        <v>30</v>
      </c>
      <c r="Q669" s="371" t="s">
        <v>30</v>
      </c>
      <c r="R669" s="371"/>
      <c r="S669" s="371"/>
      <c r="T669" s="371"/>
      <c r="U669" s="371"/>
      <c r="V669" s="371"/>
      <c r="W669" s="371" t="s">
        <v>30</v>
      </c>
      <c r="X669" s="381"/>
      <c r="Y669" s="373">
        <f t="shared" si="41"/>
        <v>0</v>
      </c>
      <c r="Z669" s="381"/>
      <c r="AA669" s="371">
        <v>21.49</v>
      </c>
      <c r="AB669" s="525"/>
      <c r="AC669" s="512">
        <f t="shared" si="42"/>
        <v>19.340999999999998</v>
      </c>
      <c r="AD669" s="525"/>
      <c r="AE669" s="371"/>
      <c r="AF669" s="371"/>
      <c r="AG669" s="371"/>
      <c r="AH669" s="371"/>
      <c r="AI669" s="371"/>
      <c r="AJ669" s="371"/>
      <c r="AK669" s="371"/>
      <c r="AL669" s="371"/>
      <c r="AM669" s="371"/>
      <c r="AN669" s="502"/>
    </row>
    <row r="670" spans="1:40" x14ac:dyDescent="0.25">
      <c r="A670" s="372"/>
      <c r="B670" s="371" t="s">
        <v>574</v>
      </c>
      <c r="C670" s="371" t="s">
        <v>921</v>
      </c>
      <c r="D670" s="371">
        <v>1</v>
      </c>
      <c r="E670" s="371">
        <v>400</v>
      </c>
      <c r="F670" s="371" t="s">
        <v>922</v>
      </c>
      <c r="G670" s="263"/>
      <c r="H670" s="371" t="s">
        <v>922</v>
      </c>
      <c r="I670" s="371" t="s">
        <v>924</v>
      </c>
      <c r="J670" s="371" t="s">
        <v>30</v>
      </c>
      <c r="K670" s="371" t="s">
        <v>30</v>
      </c>
      <c r="L670" s="371" t="s">
        <v>30</v>
      </c>
      <c r="M670" s="371" t="s">
        <v>30</v>
      </c>
      <c r="N670" s="371" t="s">
        <v>30</v>
      </c>
      <c r="O670" s="371" t="s">
        <v>30</v>
      </c>
      <c r="P670" s="371" t="s">
        <v>30</v>
      </c>
      <c r="Q670" s="371" t="s">
        <v>30</v>
      </c>
      <c r="R670" s="371"/>
      <c r="S670" s="371"/>
      <c r="T670" s="371"/>
      <c r="U670" s="371"/>
      <c r="V670" s="371"/>
      <c r="W670" s="371" t="s">
        <v>30</v>
      </c>
      <c r="X670" s="381"/>
      <c r="Y670" s="373">
        <f t="shared" si="41"/>
        <v>0</v>
      </c>
      <c r="Z670" s="381"/>
      <c r="AA670" s="371">
        <v>4.9400000000000004</v>
      </c>
      <c r="AB670" s="525"/>
      <c r="AC670" s="512">
        <f t="shared" si="42"/>
        <v>4.4460000000000006</v>
      </c>
      <c r="AD670" s="525"/>
      <c r="AE670" s="371"/>
      <c r="AF670" s="371"/>
      <c r="AG670" s="371"/>
      <c r="AH670" s="371"/>
      <c r="AI670" s="371"/>
      <c r="AJ670" s="371"/>
      <c r="AK670" s="371"/>
      <c r="AL670" s="371"/>
      <c r="AM670" s="371"/>
      <c r="AN670" s="502"/>
    </row>
    <row r="671" spans="1:40" x14ac:dyDescent="0.25">
      <c r="A671" s="372"/>
      <c r="B671" s="371" t="s">
        <v>574</v>
      </c>
      <c r="C671" s="371" t="s">
        <v>921</v>
      </c>
      <c r="D671" s="371">
        <v>1</v>
      </c>
      <c r="E671" s="371">
        <v>400</v>
      </c>
      <c r="F671" s="371" t="s">
        <v>922</v>
      </c>
      <c r="G671" s="274" t="s">
        <v>314</v>
      </c>
      <c r="H671" s="371" t="s">
        <v>925</v>
      </c>
      <c r="I671" s="371" t="s">
        <v>924</v>
      </c>
      <c r="J671" s="371" t="s">
        <v>1224</v>
      </c>
      <c r="K671" s="371" t="s">
        <v>30</v>
      </c>
      <c r="L671" s="371" t="s">
        <v>30</v>
      </c>
      <c r="M671" s="371" t="s">
        <v>30</v>
      </c>
      <c r="N671" s="371" t="s">
        <v>30</v>
      </c>
      <c r="O671" s="371" t="s">
        <v>30</v>
      </c>
      <c r="P671" s="371" t="s">
        <v>30</v>
      </c>
      <c r="Q671" s="371" t="s">
        <v>30</v>
      </c>
      <c r="R671" s="371"/>
      <c r="S671" s="371"/>
      <c r="T671" s="371"/>
      <c r="U671" s="371"/>
      <c r="V671" s="371"/>
      <c r="W671" s="371" t="s">
        <v>30</v>
      </c>
      <c r="X671" s="381"/>
      <c r="Y671" s="373">
        <f t="shared" si="41"/>
        <v>0</v>
      </c>
      <c r="Z671" s="381"/>
      <c r="AA671" s="371">
        <v>9.94</v>
      </c>
      <c r="AB671" s="525"/>
      <c r="AC671" s="512">
        <f t="shared" si="42"/>
        <v>8.9459999999999997</v>
      </c>
      <c r="AD671" s="525"/>
      <c r="AE671" s="371"/>
      <c r="AF671" s="371"/>
      <c r="AG671" s="371"/>
      <c r="AH671" s="371"/>
      <c r="AI671" s="371"/>
      <c r="AJ671" s="371"/>
      <c r="AK671" s="371"/>
      <c r="AL671" s="371"/>
      <c r="AM671" s="371"/>
      <c r="AN671" s="502"/>
    </row>
    <row r="672" spans="1:40" x14ac:dyDescent="0.25">
      <c r="A672" s="372"/>
      <c r="B672" s="371" t="s">
        <v>574</v>
      </c>
      <c r="C672" s="371" t="s">
        <v>921</v>
      </c>
      <c r="D672" s="371">
        <v>1</v>
      </c>
      <c r="E672" s="371">
        <v>400</v>
      </c>
      <c r="F672" s="371" t="s">
        <v>922</v>
      </c>
      <c r="G672" s="273" t="s">
        <v>315</v>
      </c>
      <c r="H672" s="371" t="s">
        <v>923</v>
      </c>
      <c r="I672" s="371" t="s">
        <v>924</v>
      </c>
      <c r="J672" s="371" t="s">
        <v>311</v>
      </c>
      <c r="K672" s="371" t="s">
        <v>30</v>
      </c>
      <c r="L672" s="371" t="s">
        <v>30</v>
      </c>
      <c r="M672" s="371" t="s">
        <v>30</v>
      </c>
      <c r="N672" s="371" t="s">
        <v>30</v>
      </c>
      <c r="O672" s="371" t="s">
        <v>30</v>
      </c>
      <c r="P672" s="371" t="s">
        <v>30</v>
      </c>
      <c r="Q672" s="371" t="s">
        <v>30</v>
      </c>
      <c r="R672" s="371"/>
      <c r="S672" s="371"/>
      <c r="T672" s="371"/>
      <c r="U672" s="371"/>
      <c r="V672" s="371"/>
      <c r="W672" s="371" t="s">
        <v>30</v>
      </c>
      <c r="X672" s="381"/>
      <c r="Y672" s="373">
        <f t="shared" si="41"/>
        <v>0</v>
      </c>
      <c r="Z672" s="381"/>
      <c r="AA672" s="371">
        <v>9.94</v>
      </c>
      <c r="AB672" s="525"/>
      <c r="AC672" s="512">
        <f t="shared" si="42"/>
        <v>8.9459999999999997</v>
      </c>
      <c r="AD672" s="525"/>
      <c r="AE672" s="371"/>
      <c r="AF672" s="371"/>
      <c r="AG672" s="371"/>
      <c r="AH672" s="371"/>
      <c r="AI672" s="371"/>
      <c r="AJ672" s="371"/>
      <c r="AK672" s="371"/>
      <c r="AL672" s="371"/>
      <c r="AM672" s="371"/>
      <c r="AN672" s="502"/>
    </row>
    <row r="673" spans="1:40" x14ac:dyDescent="0.25">
      <c r="A673" s="372"/>
      <c r="B673" s="371" t="s">
        <v>574</v>
      </c>
      <c r="C673" s="371" t="s">
        <v>921</v>
      </c>
      <c r="D673" s="371">
        <v>1</v>
      </c>
      <c r="E673" s="371">
        <v>400</v>
      </c>
      <c r="F673" s="371" t="s">
        <v>922</v>
      </c>
      <c r="G673" s="230" t="s">
        <v>331</v>
      </c>
      <c r="H673" s="371" t="s">
        <v>926</v>
      </c>
      <c r="I673" s="371" t="s">
        <v>924</v>
      </c>
      <c r="J673" s="371" t="s">
        <v>30</v>
      </c>
      <c r="K673" s="371" t="s">
        <v>30</v>
      </c>
      <c r="L673" s="371" t="s">
        <v>30</v>
      </c>
      <c r="M673" s="371" t="s">
        <v>30</v>
      </c>
      <c r="N673" s="371" t="s">
        <v>30</v>
      </c>
      <c r="O673" s="371" t="s">
        <v>30</v>
      </c>
      <c r="P673" s="371" t="s">
        <v>30</v>
      </c>
      <c r="Q673" s="371" t="s">
        <v>30</v>
      </c>
      <c r="R673" s="371"/>
      <c r="S673" s="371"/>
      <c r="T673" s="371"/>
      <c r="U673" s="371"/>
      <c r="V673" s="371"/>
      <c r="W673" s="371" t="s">
        <v>30</v>
      </c>
      <c r="X673" s="381"/>
      <c r="Y673" s="373">
        <f t="shared" si="41"/>
        <v>0</v>
      </c>
      <c r="Z673" s="381"/>
      <c r="AA673" s="371">
        <v>5.68</v>
      </c>
      <c r="AB673" s="525"/>
      <c r="AC673" s="512">
        <f t="shared" si="42"/>
        <v>5.1120000000000001</v>
      </c>
      <c r="AD673" s="525"/>
      <c r="AE673" s="371"/>
      <c r="AF673" s="371"/>
      <c r="AG673" s="371"/>
      <c r="AH673" s="371"/>
      <c r="AI673" s="371"/>
      <c r="AJ673" s="371"/>
      <c r="AK673" s="371"/>
      <c r="AL673" s="371"/>
      <c r="AM673" s="371"/>
      <c r="AN673" s="502"/>
    </row>
    <row r="674" spans="1:40" x14ac:dyDescent="0.25">
      <c r="A674" s="372"/>
      <c r="B674" s="371" t="s">
        <v>574</v>
      </c>
      <c r="C674" s="371" t="s">
        <v>921</v>
      </c>
      <c r="D674" s="371">
        <v>401</v>
      </c>
      <c r="E674" s="371">
        <v>600</v>
      </c>
      <c r="F674" s="371" t="s">
        <v>927</v>
      </c>
      <c r="G674" s="263"/>
      <c r="H674" s="371" t="s">
        <v>927</v>
      </c>
      <c r="I674" s="371" t="s">
        <v>924</v>
      </c>
      <c r="J674" s="371" t="s">
        <v>30</v>
      </c>
      <c r="K674" s="371" t="s">
        <v>30</v>
      </c>
      <c r="L674" s="371" t="s">
        <v>30</v>
      </c>
      <c r="M674" s="371" t="s">
        <v>30</v>
      </c>
      <c r="N674" s="371" t="s">
        <v>30</v>
      </c>
      <c r="O674" s="371" t="s">
        <v>30</v>
      </c>
      <c r="P674" s="371" t="s">
        <v>30</v>
      </c>
      <c r="Q674" s="371" t="s">
        <v>30</v>
      </c>
      <c r="R674" s="371"/>
      <c r="S674" s="371"/>
      <c r="T674" s="371"/>
      <c r="U674" s="371"/>
      <c r="V674" s="371"/>
      <c r="W674" s="371" t="s">
        <v>30</v>
      </c>
      <c r="X674" s="381"/>
      <c r="Y674" s="373">
        <f t="shared" si="41"/>
        <v>0</v>
      </c>
      <c r="Z674" s="381"/>
      <c r="AA674" s="371">
        <v>6.51</v>
      </c>
      <c r="AB674" s="525"/>
      <c r="AC674" s="512">
        <f t="shared" si="42"/>
        <v>5.859</v>
      </c>
      <c r="AD674" s="525"/>
      <c r="AE674" s="371"/>
      <c r="AF674" s="371"/>
      <c r="AG674" s="371"/>
      <c r="AH674" s="371"/>
      <c r="AI674" s="371"/>
      <c r="AJ674" s="371"/>
      <c r="AK674" s="371"/>
      <c r="AL674" s="371"/>
      <c r="AM674" s="371"/>
      <c r="AN674" s="502"/>
    </row>
    <row r="675" spans="1:40" x14ac:dyDescent="0.25">
      <c r="A675" s="372"/>
      <c r="B675" s="371" t="s">
        <v>574</v>
      </c>
      <c r="C675" s="371" t="s">
        <v>921</v>
      </c>
      <c r="D675" s="371">
        <v>401</v>
      </c>
      <c r="E675" s="371">
        <v>600</v>
      </c>
      <c r="F675" s="371" t="s">
        <v>927</v>
      </c>
      <c r="G675" s="274" t="s">
        <v>314</v>
      </c>
      <c r="H675" s="371" t="s">
        <v>929</v>
      </c>
      <c r="I675" s="371" t="s">
        <v>924</v>
      </c>
      <c r="J675" s="371" t="s">
        <v>1224</v>
      </c>
      <c r="K675" s="371" t="s">
        <v>30</v>
      </c>
      <c r="L675" s="371" t="s">
        <v>30</v>
      </c>
      <c r="M675" s="371" t="s">
        <v>30</v>
      </c>
      <c r="N675" s="371" t="s">
        <v>30</v>
      </c>
      <c r="O675" s="371" t="s">
        <v>30</v>
      </c>
      <c r="P675" s="371" t="s">
        <v>30</v>
      </c>
      <c r="Q675" s="371" t="s">
        <v>30</v>
      </c>
      <c r="R675" s="371"/>
      <c r="S675" s="371"/>
      <c r="T675" s="371"/>
      <c r="U675" s="371"/>
      <c r="V675" s="371"/>
      <c r="W675" s="371" t="s">
        <v>30</v>
      </c>
      <c r="X675" s="381"/>
      <c r="Y675" s="373">
        <f t="shared" si="41"/>
        <v>0</v>
      </c>
      <c r="Z675" s="381"/>
      <c r="AA675" s="371">
        <v>11.51</v>
      </c>
      <c r="AB675" s="525"/>
      <c r="AC675" s="512">
        <f t="shared" si="42"/>
        <v>10.359</v>
      </c>
      <c r="AD675" s="525"/>
      <c r="AE675" s="371"/>
      <c r="AF675" s="371"/>
      <c r="AG675" s="371"/>
      <c r="AH675" s="371"/>
      <c r="AI675" s="371"/>
      <c r="AJ675" s="371"/>
      <c r="AK675" s="371"/>
      <c r="AL675" s="371"/>
      <c r="AM675" s="371"/>
      <c r="AN675" s="502"/>
    </row>
    <row r="676" spans="1:40" x14ac:dyDescent="0.25">
      <c r="A676" s="372"/>
      <c r="B676" s="371" t="s">
        <v>574</v>
      </c>
      <c r="C676" s="371" t="s">
        <v>921</v>
      </c>
      <c r="D676" s="371">
        <v>401</v>
      </c>
      <c r="E676" s="371">
        <v>600</v>
      </c>
      <c r="F676" s="371" t="s">
        <v>927</v>
      </c>
      <c r="G676" s="273" t="s">
        <v>315</v>
      </c>
      <c r="H676" s="371" t="s">
        <v>928</v>
      </c>
      <c r="I676" s="371" t="s">
        <v>924</v>
      </c>
      <c r="J676" s="371" t="s">
        <v>311</v>
      </c>
      <c r="K676" s="371" t="s">
        <v>30</v>
      </c>
      <c r="L676" s="371" t="s">
        <v>30</v>
      </c>
      <c r="M676" s="371" t="s">
        <v>30</v>
      </c>
      <c r="N676" s="371" t="s">
        <v>30</v>
      </c>
      <c r="O676" s="371" t="s">
        <v>30</v>
      </c>
      <c r="P676" s="371" t="s">
        <v>30</v>
      </c>
      <c r="Q676" s="371" t="s">
        <v>30</v>
      </c>
      <c r="R676" s="371"/>
      <c r="S676" s="371"/>
      <c r="T676" s="371"/>
      <c r="U676" s="371"/>
      <c r="V676" s="371"/>
      <c r="W676" s="371" t="s">
        <v>30</v>
      </c>
      <c r="X676" s="381"/>
      <c r="Y676" s="373">
        <f t="shared" si="41"/>
        <v>0</v>
      </c>
      <c r="Z676" s="381"/>
      <c r="AA676" s="371">
        <v>11.51</v>
      </c>
      <c r="AB676" s="525"/>
      <c r="AC676" s="512">
        <f t="shared" si="42"/>
        <v>10.359</v>
      </c>
      <c r="AD676" s="525"/>
      <c r="AE676" s="371"/>
      <c r="AF676" s="371"/>
      <c r="AG676" s="371"/>
      <c r="AH676" s="371"/>
      <c r="AI676" s="371"/>
      <c r="AJ676" s="371"/>
      <c r="AK676" s="371"/>
      <c r="AL676" s="371"/>
      <c r="AM676" s="371"/>
      <c r="AN676" s="502"/>
    </row>
    <row r="677" spans="1:40" x14ac:dyDescent="0.25">
      <c r="A677" s="372"/>
      <c r="B677" s="371" t="s">
        <v>574</v>
      </c>
      <c r="C677" s="371" t="s">
        <v>921</v>
      </c>
      <c r="D677" s="371">
        <v>401</v>
      </c>
      <c r="E677" s="371">
        <v>600</v>
      </c>
      <c r="F677" s="371" t="s">
        <v>927</v>
      </c>
      <c r="G677" s="230" t="s">
        <v>331</v>
      </c>
      <c r="H677" s="371" t="s">
        <v>930</v>
      </c>
      <c r="I677" s="371" t="s">
        <v>924</v>
      </c>
      <c r="J677" s="371" t="s">
        <v>30</v>
      </c>
      <c r="K677" s="371" t="s">
        <v>30</v>
      </c>
      <c r="L677" s="371" t="s">
        <v>30</v>
      </c>
      <c r="M677" s="371" t="s">
        <v>30</v>
      </c>
      <c r="N677" s="371" t="s">
        <v>30</v>
      </c>
      <c r="O677" s="371" t="s">
        <v>30</v>
      </c>
      <c r="P677" s="371" t="s">
        <v>30</v>
      </c>
      <c r="Q677" s="371" t="s">
        <v>30</v>
      </c>
      <c r="R677" s="371"/>
      <c r="S677" s="371"/>
      <c r="T677" s="371"/>
      <c r="U677" s="371"/>
      <c r="V677" s="371"/>
      <c r="W677" s="371" t="s">
        <v>30</v>
      </c>
      <c r="X677" s="381"/>
      <c r="Y677" s="373">
        <f t="shared" si="41"/>
        <v>0</v>
      </c>
      <c r="Z677" s="381"/>
      <c r="AA677" s="371">
        <v>7.49</v>
      </c>
      <c r="AB677" s="525"/>
      <c r="AC677" s="512">
        <f t="shared" si="42"/>
        <v>6.7410000000000005</v>
      </c>
      <c r="AD677" s="525"/>
      <c r="AE677" s="371"/>
      <c r="AF677" s="371"/>
      <c r="AG677" s="371"/>
      <c r="AH677" s="371"/>
      <c r="AI677" s="371"/>
      <c r="AJ677" s="371"/>
      <c r="AK677" s="371"/>
      <c r="AL677" s="371"/>
      <c r="AM677" s="371"/>
      <c r="AN677" s="502"/>
    </row>
    <row r="678" spans="1:40" x14ac:dyDescent="0.25">
      <c r="A678" s="372"/>
      <c r="B678" s="371" t="s">
        <v>574</v>
      </c>
      <c r="C678" s="371" t="s">
        <v>921</v>
      </c>
      <c r="D678" s="371">
        <v>601</v>
      </c>
      <c r="E678" s="371">
        <v>800</v>
      </c>
      <c r="F678" s="371" t="s">
        <v>931</v>
      </c>
      <c r="G678" s="263"/>
      <c r="H678" s="371" t="s">
        <v>931</v>
      </c>
      <c r="I678" s="371" t="s">
        <v>924</v>
      </c>
      <c r="J678" s="371" t="s">
        <v>30</v>
      </c>
      <c r="K678" s="371" t="s">
        <v>30</v>
      </c>
      <c r="L678" s="371" t="s">
        <v>30</v>
      </c>
      <c r="M678" s="371" t="s">
        <v>30</v>
      </c>
      <c r="N678" s="371" t="s">
        <v>30</v>
      </c>
      <c r="O678" s="371" t="s">
        <v>30</v>
      </c>
      <c r="P678" s="371" t="s">
        <v>30</v>
      </c>
      <c r="Q678" s="371" t="s">
        <v>30</v>
      </c>
      <c r="R678" s="371"/>
      <c r="S678" s="371"/>
      <c r="T678" s="371"/>
      <c r="U678" s="371"/>
      <c r="V678" s="371"/>
      <c r="W678" s="371" t="s">
        <v>30</v>
      </c>
      <c r="X678" s="381"/>
      <c r="Y678" s="373">
        <f t="shared" si="41"/>
        <v>0</v>
      </c>
      <c r="Z678" s="381"/>
      <c r="AA678" s="371">
        <v>8.09</v>
      </c>
      <c r="AB678" s="525"/>
      <c r="AC678" s="512">
        <f t="shared" si="42"/>
        <v>7.2809999999999997</v>
      </c>
      <c r="AD678" s="525"/>
      <c r="AE678" s="371"/>
      <c r="AF678" s="371"/>
      <c r="AG678" s="371"/>
      <c r="AH678" s="371"/>
      <c r="AI678" s="371"/>
      <c r="AJ678" s="371"/>
      <c r="AK678" s="371"/>
      <c r="AL678" s="371"/>
      <c r="AM678" s="371"/>
      <c r="AN678" s="502"/>
    </row>
    <row r="679" spans="1:40" x14ac:dyDescent="0.25">
      <c r="A679" s="372"/>
      <c r="B679" s="371" t="s">
        <v>574</v>
      </c>
      <c r="C679" s="371" t="s">
        <v>921</v>
      </c>
      <c r="D679" s="371">
        <v>601</v>
      </c>
      <c r="E679" s="371">
        <v>800</v>
      </c>
      <c r="F679" s="371" t="s">
        <v>931</v>
      </c>
      <c r="G679" s="274" t="s">
        <v>314</v>
      </c>
      <c r="H679" s="371" t="s">
        <v>933</v>
      </c>
      <c r="I679" s="371" t="s">
        <v>924</v>
      </c>
      <c r="J679" s="371" t="s">
        <v>1224</v>
      </c>
      <c r="K679" s="371" t="s">
        <v>30</v>
      </c>
      <c r="L679" s="371" t="s">
        <v>30</v>
      </c>
      <c r="M679" s="371" t="s">
        <v>30</v>
      </c>
      <c r="N679" s="371" t="s">
        <v>30</v>
      </c>
      <c r="O679" s="371" t="s">
        <v>30</v>
      </c>
      <c r="P679" s="371" t="s">
        <v>30</v>
      </c>
      <c r="Q679" s="371" t="s">
        <v>30</v>
      </c>
      <c r="R679" s="371"/>
      <c r="S679" s="371"/>
      <c r="T679" s="371"/>
      <c r="U679" s="371"/>
      <c r="V679" s="371"/>
      <c r="W679" s="371" t="s">
        <v>30</v>
      </c>
      <c r="X679" s="381"/>
      <c r="Y679" s="373">
        <f t="shared" si="41"/>
        <v>0</v>
      </c>
      <c r="Z679" s="381"/>
      <c r="AA679" s="371">
        <v>13.09</v>
      </c>
      <c r="AB679" s="525"/>
      <c r="AC679" s="512">
        <f t="shared" si="42"/>
        <v>11.781000000000001</v>
      </c>
      <c r="AD679" s="525"/>
      <c r="AE679" s="371"/>
      <c r="AF679" s="371"/>
      <c r="AG679" s="371"/>
      <c r="AH679" s="371"/>
      <c r="AI679" s="371"/>
      <c r="AJ679" s="371"/>
      <c r="AK679" s="371"/>
      <c r="AL679" s="371"/>
      <c r="AM679" s="371"/>
      <c r="AN679" s="502"/>
    </row>
    <row r="680" spans="1:40" x14ac:dyDescent="0.25">
      <c r="A680" s="372"/>
      <c r="B680" s="371" t="s">
        <v>574</v>
      </c>
      <c r="C680" s="371" t="s">
        <v>921</v>
      </c>
      <c r="D680" s="371">
        <v>601</v>
      </c>
      <c r="E680" s="371">
        <v>800</v>
      </c>
      <c r="F680" s="371" t="s">
        <v>931</v>
      </c>
      <c r="G680" s="273" t="s">
        <v>315</v>
      </c>
      <c r="H680" s="371" t="s">
        <v>932</v>
      </c>
      <c r="I680" s="371" t="s">
        <v>924</v>
      </c>
      <c r="J680" s="371" t="s">
        <v>311</v>
      </c>
      <c r="K680" s="371" t="s">
        <v>30</v>
      </c>
      <c r="L680" s="371" t="s">
        <v>30</v>
      </c>
      <c r="M680" s="371" t="s">
        <v>30</v>
      </c>
      <c r="N680" s="371" t="s">
        <v>30</v>
      </c>
      <c r="O680" s="371" t="s">
        <v>30</v>
      </c>
      <c r="P680" s="371" t="s">
        <v>30</v>
      </c>
      <c r="Q680" s="371" t="s">
        <v>30</v>
      </c>
      <c r="R680" s="371"/>
      <c r="S680" s="371"/>
      <c r="T680" s="371"/>
      <c r="U680" s="371"/>
      <c r="V680" s="371"/>
      <c r="W680" s="371" t="s">
        <v>30</v>
      </c>
      <c r="X680" s="381"/>
      <c r="Y680" s="373">
        <f t="shared" si="41"/>
        <v>0</v>
      </c>
      <c r="Z680" s="381"/>
      <c r="AA680" s="371">
        <v>13.09</v>
      </c>
      <c r="AB680" s="525"/>
      <c r="AC680" s="512">
        <f t="shared" si="42"/>
        <v>11.781000000000001</v>
      </c>
      <c r="AD680" s="525"/>
      <c r="AE680" s="371"/>
      <c r="AF680" s="371"/>
      <c r="AG680" s="371"/>
      <c r="AH680" s="371"/>
      <c r="AI680" s="371"/>
      <c r="AJ680" s="371"/>
      <c r="AK680" s="371"/>
      <c r="AL680" s="371"/>
      <c r="AM680" s="371"/>
      <c r="AN680" s="502"/>
    </row>
    <row r="681" spans="1:40" x14ac:dyDescent="0.25">
      <c r="A681" s="372"/>
      <c r="B681" s="371" t="s">
        <v>574</v>
      </c>
      <c r="C681" s="371" t="s">
        <v>921</v>
      </c>
      <c r="D681" s="371">
        <v>601</v>
      </c>
      <c r="E681" s="371">
        <v>800</v>
      </c>
      <c r="F681" s="371" t="s">
        <v>931</v>
      </c>
      <c r="G681" s="230" t="s">
        <v>331</v>
      </c>
      <c r="H681" s="371" t="s">
        <v>934</v>
      </c>
      <c r="I681" s="371" t="s">
        <v>924</v>
      </c>
      <c r="J681" s="371" t="s">
        <v>30</v>
      </c>
      <c r="K681" s="371" t="s">
        <v>30</v>
      </c>
      <c r="L681" s="371" t="s">
        <v>30</v>
      </c>
      <c r="M681" s="371" t="s">
        <v>30</v>
      </c>
      <c r="N681" s="371" t="s">
        <v>30</v>
      </c>
      <c r="O681" s="371" t="s">
        <v>30</v>
      </c>
      <c r="P681" s="371" t="s">
        <v>30</v>
      </c>
      <c r="Q681" s="371" t="s">
        <v>30</v>
      </c>
      <c r="R681" s="371"/>
      <c r="S681" s="371"/>
      <c r="T681" s="371"/>
      <c r="U681" s="371"/>
      <c r="V681" s="371"/>
      <c r="W681" s="371" t="s">
        <v>30</v>
      </c>
      <c r="X681" s="381"/>
      <c r="Y681" s="373">
        <f t="shared" si="41"/>
        <v>0</v>
      </c>
      <c r="Z681" s="381"/>
      <c r="AA681" s="371">
        <v>9.3000000000000007</v>
      </c>
      <c r="AB681" s="525"/>
      <c r="AC681" s="512">
        <f t="shared" si="42"/>
        <v>8.370000000000001</v>
      </c>
      <c r="AD681" s="525"/>
      <c r="AE681" s="371"/>
      <c r="AF681" s="371"/>
      <c r="AG681" s="371"/>
      <c r="AH681" s="371"/>
      <c r="AI681" s="371"/>
      <c r="AJ681" s="371"/>
      <c r="AK681" s="371"/>
      <c r="AL681" s="371"/>
      <c r="AM681" s="371"/>
      <c r="AN681" s="502"/>
    </row>
    <row r="682" spans="1:40" x14ac:dyDescent="0.25">
      <c r="A682" s="372"/>
      <c r="B682" s="371" t="s">
        <v>574</v>
      </c>
      <c r="C682" s="371" t="s">
        <v>921</v>
      </c>
      <c r="D682" s="371">
        <v>801</v>
      </c>
      <c r="E682" s="371">
        <v>1200</v>
      </c>
      <c r="F682" s="371" t="s">
        <v>935</v>
      </c>
      <c r="G682" s="263"/>
      <c r="H682" s="371" t="s">
        <v>935</v>
      </c>
      <c r="I682" s="371" t="s">
        <v>924</v>
      </c>
      <c r="J682" s="371" t="s">
        <v>30</v>
      </c>
      <c r="K682" s="371" t="s">
        <v>30</v>
      </c>
      <c r="L682" s="371" t="s">
        <v>30</v>
      </c>
      <c r="M682" s="371" t="s">
        <v>30</v>
      </c>
      <c r="N682" s="371" t="s">
        <v>30</v>
      </c>
      <c r="O682" s="371" t="s">
        <v>30</v>
      </c>
      <c r="P682" s="371" t="s">
        <v>30</v>
      </c>
      <c r="Q682" s="371" t="s">
        <v>30</v>
      </c>
      <c r="R682" s="371"/>
      <c r="S682" s="371"/>
      <c r="T682" s="371"/>
      <c r="U682" s="371"/>
      <c r="V682" s="371"/>
      <c r="W682" s="371" t="s">
        <v>30</v>
      </c>
      <c r="X682" s="381"/>
      <c r="Y682" s="373">
        <f t="shared" si="41"/>
        <v>0</v>
      </c>
      <c r="Z682" s="381"/>
      <c r="AA682" s="371">
        <v>11.66</v>
      </c>
      <c r="AB682" s="525"/>
      <c r="AC682" s="512">
        <f t="shared" si="42"/>
        <v>10.494</v>
      </c>
      <c r="AD682" s="525"/>
      <c r="AE682" s="371"/>
      <c r="AF682" s="371"/>
      <c r="AG682" s="371"/>
      <c r="AH682" s="371"/>
      <c r="AI682" s="371"/>
      <c r="AJ682" s="371"/>
      <c r="AK682" s="371"/>
      <c r="AL682" s="371"/>
      <c r="AM682" s="371"/>
      <c r="AN682" s="502"/>
    </row>
    <row r="683" spans="1:40" x14ac:dyDescent="0.25">
      <c r="A683" s="372"/>
      <c r="B683" s="371" t="s">
        <v>574</v>
      </c>
      <c r="C683" s="371" t="s">
        <v>921</v>
      </c>
      <c r="D683" s="371">
        <v>801</v>
      </c>
      <c r="E683" s="371">
        <v>1200</v>
      </c>
      <c r="F683" s="371" t="s">
        <v>935</v>
      </c>
      <c r="G683" s="274" t="s">
        <v>314</v>
      </c>
      <c r="H683" s="371" t="s">
        <v>937</v>
      </c>
      <c r="I683" s="371" t="s">
        <v>924</v>
      </c>
      <c r="J683" s="371" t="s">
        <v>1224</v>
      </c>
      <c r="K683" s="371" t="s">
        <v>30</v>
      </c>
      <c r="L683" s="371" t="s">
        <v>30</v>
      </c>
      <c r="M683" s="371" t="s">
        <v>30</v>
      </c>
      <c r="N683" s="371" t="s">
        <v>30</v>
      </c>
      <c r="O683" s="371" t="s">
        <v>30</v>
      </c>
      <c r="P683" s="371" t="s">
        <v>30</v>
      </c>
      <c r="Q683" s="371" t="s">
        <v>30</v>
      </c>
      <c r="R683" s="371"/>
      <c r="S683" s="371"/>
      <c r="T683" s="371"/>
      <c r="U683" s="371"/>
      <c r="V683" s="371"/>
      <c r="W683" s="371" t="s">
        <v>30</v>
      </c>
      <c r="X683" s="381"/>
      <c r="Y683" s="373">
        <f t="shared" si="41"/>
        <v>0</v>
      </c>
      <c r="Z683" s="381"/>
      <c r="AA683" s="371">
        <v>16.66</v>
      </c>
      <c r="AB683" s="525"/>
      <c r="AC683" s="512">
        <f t="shared" si="42"/>
        <v>14.994</v>
      </c>
      <c r="AD683" s="525"/>
      <c r="AE683" s="371"/>
      <c r="AF683" s="371"/>
      <c r="AG683" s="371"/>
      <c r="AH683" s="371"/>
      <c r="AI683" s="371"/>
      <c r="AJ683" s="371"/>
      <c r="AK683" s="371"/>
      <c r="AL683" s="371"/>
      <c r="AM683" s="371"/>
      <c r="AN683" s="502"/>
    </row>
    <row r="684" spans="1:40" x14ac:dyDescent="0.25">
      <c r="A684" s="372"/>
      <c r="B684" s="371" t="s">
        <v>574</v>
      </c>
      <c r="C684" s="371" t="s">
        <v>921</v>
      </c>
      <c r="D684" s="371">
        <v>801</v>
      </c>
      <c r="E684" s="371">
        <v>1200</v>
      </c>
      <c r="F684" s="371" t="s">
        <v>935</v>
      </c>
      <c r="G684" s="273" t="s">
        <v>315</v>
      </c>
      <c r="H684" s="371" t="s">
        <v>936</v>
      </c>
      <c r="I684" s="371" t="s">
        <v>924</v>
      </c>
      <c r="J684" s="371" t="s">
        <v>311</v>
      </c>
      <c r="K684" s="371" t="s">
        <v>30</v>
      </c>
      <c r="L684" s="371" t="s">
        <v>30</v>
      </c>
      <c r="M684" s="371" t="s">
        <v>30</v>
      </c>
      <c r="N684" s="371" t="s">
        <v>30</v>
      </c>
      <c r="O684" s="371" t="s">
        <v>30</v>
      </c>
      <c r="P684" s="371" t="s">
        <v>30</v>
      </c>
      <c r="Q684" s="371" t="s">
        <v>30</v>
      </c>
      <c r="R684" s="371"/>
      <c r="S684" s="371"/>
      <c r="T684" s="371"/>
      <c r="U684" s="371"/>
      <c r="V684" s="371"/>
      <c r="W684" s="371" t="s">
        <v>30</v>
      </c>
      <c r="X684" s="381"/>
      <c r="Y684" s="373">
        <f t="shared" si="41"/>
        <v>0</v>
      </c>
      <c r="Z684" s="381"/>
      <c r="AA684" s="371">
        <v>16.66</v>
      </c>
      <c r="AB684" s="525"/>
      <c r="AC684" s="512">
        <f t="shared" si="42"/>
        <v>14.994</v>
      </c>
      <c r="AD684" s="525"/>
      <c r="AE684" s="371"/>
      <c r="AF684" s="371"/>
      <c r="AG684" s="371"/>
      <c r="AH684" s="371"/>
      <c r="AI684" s="371"/>
      <c r="AJ684" s="371"/>
      <c r="AK684" s="371"/>
      <c r="AL684" s="371"/>
      <c r="AM684" s="371"/>
      <c r="AN684" s="502"/>
    </row>
    <row r="685" spans="1:40" x14ac:dyDescent="0.25">
      <c r="A685" s="372"/>
      <c r="B685" s="371" t="s">
        <v>574</v>
      </c>
      <c r="C685" s="371" t="s">
        <v>921</v>
      </c>
      <c r="D685" s="371">
        <v>801</v>
      </c>
      <c r="E685" s="371">
        <v>1200</v>
      </c>
      <c r="F685" s="371" t="s">
        <v>935</v>
      </c>
      <c r="G685" s="230" t="s">
        <v>331</v>
      </c>
      <c r="H685" s="371" t="s">
        <v>938</v>
      </c>
      <c r="I685" s="371" t="s">
        <v>924</v>
      </c>
      <c r="J685" s="371" t="s">
        <v>30</v>
      </c>
      <c r="K685" s="371" t="s">
        <v>30</v>
      </c>
      <c r="L685" s="371" t="s">
        <v>30</v>
      </c>
      <c r="M685" s="371" t="s">
        <v>30</v>
      </c>
      <c r="N685" s="371" t="s">
        <v>30</v>
      </c>
      <c r="O685" s="371" t="s">
        <v>30</v>
      </c>
      <c r="P685" s="371" t="s">
        <v>30</v>
      </c>
      <c r="Q685" s="371" t="s">
        <v>30</v>
      </c>
      <c r="R685" s="371"/>
      <c r="S685" s="371"/>
      <c r="T685" s="371"/>
      <c r="U685" s="371"/>
      <c r="V685" s="371"/>
      <c r="W685" s="371" t="s">
        <v>30</v>
      </c>
      <c r="X685" s="381"/>
      <c r="Y685" s="373">
        <f t="shared" si="41"/>
        <v>0</v>
      </c>
      <c r="Z685" s="381"/>
      <c r="AA685" s="371">
        <v>13.4</v>
      </c>
      <c r="AB685" s="525"/>
      <c r="AC685" s="512">
        <f t="shared" si="42"/>
        <v>12.06</v>
      </c>
      <c r="AD685" s="525"/>
      <c r="AE685" s="371"/>
      <c r="AF685" s="371"/>
      <c r="AG685" s="371"/>
      <c r="AH685" s="371"/>
      <c r="AI685" s="371"/>
      <c r="AJ685" s="371"/>
      <c r="AK685" s="371"/>
      <c r="AL685" s="371"/>
      <c r="AM685" s="371"/>
      <c r="AN685" s="502"/>
    </row>
    <row r="686" spans="1:40" x14ac:dyDescent="0.25">
      <c r="A686" s="372"/>
      <c r="B686" s="371" t="s">
        <v>574</v>
      </c>
      <c r="C686" s="371" t="s">
        <v>921</v>
      </c>
      <c r="D686" s="371">
        <v>1201</v>
      </c>
      <c r="E686" s="371">
        <v>1500</v>
      </c>
      <c r="F686" s="371" t="s">
        <v>939</v>
      </c>
      <c r="G686" s="263"/>
      <c r="H686" s="371" t="s">
        <v>939</v>
      </c>
      <c r="I686" s="371" t="s">
        <v>924</v>
      </c>
      <c r="J686" s="371" t="s">
        <v>30</v>
      </c>
      <c r="K686" s="371" t="s">
        <v>30</v>
      </c>
      <c r="L686" s="371" t="s">
        <v>30</v>
      </c>
      <c r="M686" s="371" t="s">
        <v>30</v>
      </c>
      <c r="N686" s="371" t="s">
        <v>30</v>
      </c>
      <c r="O686" s="371" t="s">
        <v>30</v>
      </c>
      <c r="P686" s="371" t="s">
        <v>30</v>
      </c>
      <c r="Q686" s="371" t="s">
        <v>30</v>
      </c>
      <c r="R686" s="371"/>
      <c r="S686" s="371"/>
      <c r="T686" s="371"/>
      <c r="U686" s="371"/>
      <c r="V686" s="371"/>
      <c r="W686" s="371" t="s">
        <v>30</v>
      </c>
      <c r="X686" s="381"/>
      <c r="Y686" s="373">
        <f t="shared" si="41"/>
        <v>0</v>
      </c>
      <c r="Z686" s="381"/>
      <c r="AA686" s="371">
        <v>14.18</v>
      </c>
      <c r="AB686" s="525"/>
      <c r="AC686" s="512">
        <f t="shared" si="42"/>
        <v>12.762</v>
      </c>
      <c r="AD686" s="525"/>
      <c r="AE686" s="371"/>
      <c r="AF686" s="371"/>
      <c r="AG686" s="371"/>
      <c r="AH686" s="371"/>
      <c r="AI686" s="371"/>
      <c r="AJ686" s="371"/>
      <c r="AK686" s="371"/>
      <c r="AL686" s="371"/>
      <c r="AM686" s="371"/>
      <c r="AN686" s="502"/>
    </row>
    <row r="687" spans="1:40" x14ac:dyDescent="0.25">
      <c r="A687" s="372"/>
      <c r="B687" s="371" t="s">
        <v>574</v>
      </c>
      <c r="C687" s="371" t="s">
        <v>921</v>
      </c>
      <c r="D687" s="371">
        <v>1201</v>
      </c>
      <c r="E687" s="371">
        <v>1500</v>
      </c>
      <c r="F687" s="371" t="s">
        <v>939</v>
      </c>
      <c r="G687" s="274" t="s">
        <v>314</v>
      </c>
      <c r="H687" s="371" t="s">
        <v>941</v>
      </c>
      <c r="I687" s="371" t="s">
        <v>924</v>
      </c>
      <c r="J687" s="371" t="s">
        <v>1224</v>
      </c>
      <c r="K687" s="371" t="s">
        <v>30</v>
      </c>
      <c r="L687" s="371" t="s">
        <v>30</v>
      </c>
      <c r="M687" s="371" t="s">
        <v>30</v>
      </c>
      <c r="N687" s="371" t="s">
        <v>30</v>
      </c>
      <c r="O687" s="371" t="s">
        <v>30</v>
      </c>
      <c r="P687" s="371" t="s">
        <v>30</v>
      </c>
      <c r="Q687" s="371" t="s">
        <v>30</v>
      </c>
      <c r="R687" s="371"/>
      <c r="S687" s="371"/>
      <c r="T687" s="371"/>
      <c r="U687" s="371"/>
      <c r="V687" s="371"/>
      <c r="W687" s="371" t="s">
        <v>30</v>
      </c>
      <c r="X687" s="381"/>
      <c r="Y687" s="373">
        <f t="shared" si="41"/>
        <v>0</v>
      </c>
      <c r="Z687" s="381"/>
      <c r="AA687" s="371">
        <v>19.18</v>
      </c>
      <c r="AB687" s="525"/>
      <c r="AC687" s="512">
        <f t="shared" si="42"/>
        <v>17.262</v>
      </c>
      <c r="AD687" s="525"/>
      <c r="AE687" s="371"/>
      <c r="AF687" s="371"/>
      <c r="AG687" s="371"/>
      <c r="AH687" s="371"/>
      <c r="AI687" s="371"/>
      <c r="AJ687" s="371"/>
      <c r="AK687" s="371"/>
      <c r="AL687" s="371"/>
      <c r="AM687" s="371"/>
      <c r="AN687" s="502"/>
    </row>
    <row r="688" spans="1:40" x14ac:dyDescent="0.25">
      <c r="A688" s="372"/>
      <c r="B688" s="371" t="s">
        <v>574</v>
      </c>
      <c r="C688" s="371" t="s">
        <v>921</v>
      </c>
      <c r="D688" s="371">
        <v>1201</v>
      </c>
      <c r="E688" s="371">
        <v>1500</v>
      </c>
      <c r="F688" s="371" t="s">
        <v>939</v>
      </c>
      <c r="G688" s="273" t="s">
        <v>315</v>
      </c>
      <c r="H688" s="371" t="s">
        <v>940</v>
      </c>
      <c r="I688" s="371" t="s">
        <v>924</v>
      </c>
      <c r="J688" s="371" t="s">
        <v>311</v>
      </c>
      <c r="K688" s="371" t="s">
        <v>30</v>
      </c>
      <c r="L688" s="371" t="s">
        <v>30</v>
      </c>
      <c r="M688" s="371" t="s">
        <v>30</v>
      </c>
      <c r="N688" s="371" t="s">
        <v>30</v>
      </c>
      <c r="O688" s="371" t="s">
        <v>30</v>
      </c>
      <c r="P688" s="371" t="s">
        <v>30</v>
      </c>
      <c r="Q688" s="371" t="s">
        <v>30</v>
      </c>
      <c r="R688" s="371"/>
      <c r="S688" s="371"/>
      <c r="T688" s="371"/>
      <c r="U688" s="371"/>
      <c r="V688" s="371"/>
      <c r="W688" s="371" t="s">
        <v>30</v>
      </c>
      <c r="X688" s="381"/>
      <c r="Y688" s="373">
        <f t="shared" si="41"/>
        <v>0</v>
      </c>
      <c r="Z688" s="381"/>
      <c r="AA688" s="371">
        <v>19.18</v>
      </c>
      <c r="AB688" s="525"/>
      <c r="AC688" s="512">
        <f t="shared" si="42"/>
        <v>17.262</v>
      </c>
      <c r="AD688" s="525"/>
      <c r="AE688" s="371"/>
      <c r="AF688" s="371"/>
      <c r="AG688" s="371"/>
      <c r="AH688" s="371"/>
      <c r="AI688" s="371"/>
      <c r="AJ688" s="371"/>
      <c r="AK688" s="371"/>
      <c r="AL688" s="371"/>
      <c r="AM688" s="371"/>
      <c r="AN688" s="502"/>
    </row>
    <row r="689" spans="1:40" x14ac:dyDescent="0.25">
      <c r="A689" s="372"/>
      <c r="B689" s="371" t="s">
        <v>574</v>
      </c>
      <c r="C689" s="371" t="s">
        <v>921</v>
      </c>
      <c r="D689" s="371">
        <v>1201</v>
      </c>
      <c r="E689" s="371">
        <v>1500</v>
      </c>
      <c r="F689" s="371" t="s">
        <v>939</v>
      </c>
      <c r="G689" s="230" t="s">
        <v>331</v>
      </c>
      <c r="H689" s="371" t="s">
        <v>942</v>
      </c>
      <c r="I689" s="371" t="s">
        <v>924</v>
      </c>
      <c r="J689" s="371" t="s">
        <v>30</v>
      </c>
      <c r="K689" s="371" t="s">
        <v>30</v>
      </c>
      <c r="L689" s="371" t="s">
        <v>30</v>
      </c>
      <c r="M689" s="371" t="s">
        <v>30</v>
      </c>
      <c r="N689" s="371" t="s">
        <v>30</v>
      </c>
      <c r="O689" s="371" t="s">
        <v>30</v>
      </c>
      <c r="P689" s="371" t="s">
        <v>30</v>
      </c>
      <c r="Q689" s="371" t="s">
        <v>30</v>
      </c>
      <c r="R689" s="371"/>
      <c r="S689" s="371"/>
      <c r="T689" s="371"/>
      <c r="U689" s="371"/>
      <c r="V689" s="371"/>
      <c r="W689" s="371" t="s">
        <v>30</v>
      </c>
      <c r="X689" s="381"/>
      <c r="Y689" s="373">
        <f t="shared" si="41"/>
        <v>0</v>
      </c>
      <c r="Z689" s="381"/>
      <c r="AA689" s="371">
        <v>16.3</v>
      </c>
      <c r="AB689" s="525"/>
      <c r="AC689" s="512">
        <f t="shared" si="42"/>
        <v>14.670000000000002</v>
      </c>
      <c r="AD689" s="525"/>
      <c r="AE689" s="371"/>
      <c r="AF689" s="371"/>
      <c r="AG689" s="371"/>
      <c r="AH689" s="371"/>
      <c r="AI689" s="371"/>
      <c r="AJ689" s="371"/>
      <c r="AK689" s="371"/>
      <c r="AL689" s="371"/>
      <c r="AM689" s="371"/>
      <c r="AN689" s="502"/>
    </row>
    <row r="690" spans="1:40" x14ac:dyDescent="0.25">
      <c r="A690" s="372"/>
      <c r="B690" s="371" t="s">
        <v>195</v>
      </c>
      <c r="C690" s="371"/>
      <c r="D690" s="371">
        <v>0</v>
      </c>
      <c r="E690" s="371">
        <v>0</v>
      </c>
      <c r="F690" s="371"/>
      <c r="G690" s="263"/>
      <c r="H690" s="371" t="s">
        <v>1206</v>
      </c>
      <c r="I690" s="371" t="s">
        <v>1207</v>
      </c>
      <c r="J690" s="371" t="s">
        <v>30</v>
      </c>
      <c r="K690" s="371" t="s">
        <v>30</v>
      </c>
      <c r="L690" s="371" t="s">
        <v>30</v>
      </c>
      <c r="M690" s="371" t="s">
        <v>30</v>
      </c>
      <c r="N690" s="371" t="s">
        <v>246</v>
      </c>
      <c r="O690" s="371" t="s">
        <v>8</v>
      </c>
      <c r="P690" s="371" t="s">
        <v>9</v>
      </c>
      <c r="Q690" s="371" t="s">
        <v>30</v>
      </c>
      <c r="R690" s="371"/>
      <c r="S690" s="371"/>
      <c r="T690" s="371"/>
      <c r="U690" s="371"/>
      <c r="V690" s="371"/>
      <c r="W690" s="371"/>
      <c r="X690" s="381"/>
      <c r="Y690" s="373">
        <f t="shared" si="41"/>
        <v>34.65</v>
      </c>
      <c r="Z690" s="371">
        <f>rngO_FE_cost</f>
        <v>34.65</v>
      </c>
      <c r="AA690" s="371">
        <v>7.14</v>
      </c>
      <c r="AB690" s="525">
        <f t="shared" ref="AB690:AB698" si="43">AA690/Z690</f>
        <v>0.20606060606060606</v>
      </c>
      <c r="AC690" s="512">
        <f t="shared" si="42"/>
        <v>6.4260000000000002</v>
      </c>
      <c r="AD690" s="525">
        <f t="shared" ref="AD690:AD698" si="44">AC690/Z690</f>
        <v>0.18545454545454546</v>
      </c>
      <c r="AE690" s="371"/>
      <c r="AF690" s="371"/>
      <c r="AG690" s="371"/>
      <c r="AH690" s="371"/>
      <c r="AI690" s="371"/>
      <c r="AJ690" s="371"/>
      <c r="AK690" s="371"/>
      <c r="AL690" s="371"/>
      <c r="AM690" s="371"/>
      <c r="AN690" s="502"/>
    </row>
    <row r="691" spans="1:40" x14ac:dyDescent="0.25">
      <c r="A691" s="372"/>
      <c r="B691" s="371" t="s">
        <v>195</v>
      </c>
      <c r="C691" s="371"/>
      <c r="D691" s="371">
        <v>0</v>
      </c>
      <c r="E691" s="371">
        <v>0</v>
      </c>
      <c r="F691" s="371"/>
      <c r="G691" s="263"/>
      <c r="H691" s="371" t="s">
        <v>1208</v>
      </c>
      <c r="I691" s="371" t="s">
        <v>1209</v>
      </c>
      <c r="J691" s="371" t="s">
        <v>30</v>
      </c>
      <c r="K691" s="371" t="s">
        <v>30</v>
      </c>
      <c r="L691" s="371" t="s">
        <v>30</v>
      </c>
      <c r="M691" s="371" t="s">
        <v>30</v>
      </c>
      <c r="N691" s="371" t="s">
        <v>246</v>
      </c>
      <c r="O691" s="371" t="s">
        <v>8</v>
      </c>
      <c r="P691" s="371" t="s">
        <v>9</v>
      </c>
      <c r="Q691" s="371" t="s">
        <v>30</v>
      </c>
      <c r="R691" s="371"/>
      <c r="S691" s="371"/>
      <c r="T691" s="371"/>
      <c r="U691" s="371"/>
      <c r="V691" s="371"/>
      <c r="W691" s="371"/>
      <c r="X691" s="381"/>
      <c r="Y691" s="373">
        <f t="shared" si="41"/>
        <v>69.3</v>
      </c>
      <c r="Z691" s="371">
        <f>rngO_SC_cost</f>
        <v>69.3</v>
      </c>
      <c r="AA691" s="371">
        <v>7.56</v>
      </c>
      <c r="AB691" s="525">
        <f t="shared" si="43"/>
        <v>0.10909090909090909</v>
      </c>
      <c r="AC691" s="512">
        <f t="shared" si="42"/>
        <v>6.8039999999999994</v>
      </c>
      <c r="AD691" s="525">
        <f t="shared" si="44"/>
        <v>9.8181818181818176E-2</v>
      </c>
      <c r="AE691" s="371"/>
      <c r="AF691" s="371"/>
      <c r="AG691" s="371"/>
      <c r="AH691" s="371"/>
      <c r="AI691" s="371"/>
      <c r="AJ691" s="371"/>
      <c r="AK691" s="371"/>
      <c r="AL691" s="371"/>
      <c r="AM691" s="371"/>
      <c r="AN691" s="502"/>
    </row>
    <row r="692" spans="1:40" s="504" customFormat="1" x14ac:dyDescent="0.25">
      <c r="A692" s="372"/>
      <c r="B692" s="371" t="s">
        <v>195</v>
      </c>
      <c r="C692" s="371"/>
      <c r="D692" s="371">
        <v>0</v>
      </c>
      <c r="E692" s="371">
        <v>0</v>
      </c>
      <c r="F692" s="371"/>
      <c r="G692" s="263"/>
      <c r="H692" s="371" t="s">
        <v>1399</v>
      </c>
      <c r="I692" s="371" t="s">
        <v>1400</v>
      </c>
      <c r="J692" s="371" t="s">
        <v>30</v>
      </c>
      <c r="K692" s="371" t="s">
        <v>30</v>
      </c>
      <c r="L692" s="371" t="s">
        <v>30</v>
      </c>
      <c r="M692" s="371" t="s">
        <v>30</v>
      </c>
      <c r="N692" s="371" t="s">
        <v>1391</v>
      </c>
      <c r="O692" s="371" t="s">
        <v>30</v>
      </c>
      <c r="P692" s="371" t="s">
        <v>30</v>
      </c>
      <c r="Q692" s="371" t="s">
        <v>30</v>
      </c>
      <c r="R692" s="371"/>
      <c r="S692" s="371"/>
      <c r="T692" s="371"/>
      <c r="U692" s="371"/>
      <c r="V692" s="371"/>
      <c r="W692" s="371"/>
      <c r="X692" s="381"/>
      <c r="Y692" s="373">
        <f t="shared" si="41"/>
        <v>69.3</v>
      </c>
      <c r="Z692" s="371">
        <f>rngO_UM_cost</f>
        <v>69.3</v>
      </c>
      <c r="AA692" s="371">
        <v>7.56</v>
      </c>
      <c r="AB692" s="525">
        <f t="shared" si="43"/>
        <v>0.10909090909090909</v>
      </c>
      <c r="AC692" s="512">
        <f t="shared" si="42"/>
        <v>6.8039999999999994</v>
      </c>
      <c r="AD692" s="525">
        <f t="shared" si="44"/>
        <v>9.8181818181818176E-2</v>
      </c>
      <c r="AE692" s="371"/>
      <c r="AF692" s="371"/>
      <c r="AG692" s="371"/>
      <c r="AH692" s="371"/>
      <c r="AI692" s="371"/>
      <c r="AJ692" s="371"/>
      <c r="AK692" s="371"/>
      <c r="AL692" s="371"/>
      <c r="AM692" s="371"/>
    </row>
    <row r="693" spans="1:40" x14ac:dyDescent="0.25">
      <c r="A693" s="372"/>
      <c r="B693" s="371" t="s">
        <v>195</v>
      </c>
      <c r="C693" s="371"/>
      <c r="D693" s="371">
        <v>0</v>
      </c>
      <c r="E693" s="371">
        <v>0</v>
      </c>
      <c r="F693" s="371"/>
      <c r="G693" s="263"/>
      <c r="H693" s="371" t="s">
        <v>1210</v>
      </c>
      <c r="I693" s="371" t="s">
        <v>1211</v>
      </c>
      <c r="J693" s="371" t="s">
        <v>30</v>
      </c>
      <c r="K693" s="371" t="s">
        <v>30</v>
      </c>
      <c r="L693" s="371" t="s">
        <v>30</v>
      </c>
      <c r="M693" s="371" t="s">
        <v>30</v>
      </c>
      <c r="N693" s="371" t="s">
        <v>246</v>
      </c>
      <c r="O693" s="371" t="s">
        <v>8</v>
      </c>
      <c r="P693" s="371" t="s">
        <v>9</v>
      </c>
      <c r="Q693" s="371" t="s">
        <v>30</v>
      </c>
      <c r="R693" s="371"/>
      <c r="S693" s="371"/>
      <c r="T693" s="371"/>
      <c r="U693" s="371"/>
      <c r="V693" s="371"/>
      <c r="W693" s="371"/>
      <c r="X693" s="381"/>
      <c r="Y693" s="373">
        <f t="shared" si="41"/>
        <v>34.65</v>
      </c>
      <c r="Z693" s="371">
        <f>rngO_BL_cost</f>
        <v>34.65</v>
      </c>
      <c r="AA693" s="371">
        <v>4.8499999999999996</v>
      </c>
      <c r="AB693" s="525">
        <f t="shared" si="43"/>
        <v>0.13997113997113997</v>
      </c>
      <c r="AC693" s="512">
        <f t="shared" si="42"/>
        <v>4.3650000000000002</v>
      </c>
      <c r="AD693" s="525">
        <f t="shared" si="44"/>
        <v>0.12597402597402599</v>
      </c>
      <c r="AE693" s="371"/>
      <c r="AF693" s="371"/>
      <c r="AG693" s="371"/>
      <c r="AH693" s="371"/>
      <c r="AI693" s="371"/>
      <c r="AJ693" s="371"/>
      <c r="AK693" s="371"/>
      <c r="AL693" s="371"/>
      <c r="AM693" s="371"/>
      <c r="AN693" s="502"/>
    </row>
    <row r="694" spans="1:40" x14ac:dyDescent="0.25">
      <c r="A694" s="372"/>
      <c r="B694" s="371" t="s">
        <v>195</v>
      </c>
      <c r="C694" s="371"/>
      <c r="D694" s="371">
        <v>0</v>
      </c>
      <c r="E694" s="371">
        <v>0</v>
      </c>
      <c r="F694" s="371" t="s">
        <v>1199</v>
      </c>
      <c r="G694" s="263"/>
      <c r="H694" s="371" t="s">
        <v>1199</v>
      </c>
      <c r="I694" s="371" t="s">
        <v>1200</v>
      </c>
      <c r="J694" s="371" t="s">
        <v>30</v>
      </c>
      <c r="K694" s="371" t="s">
        <v>30</v>
      </c>
      <c r="L694" s="371" t="s">
        <v>30</v>
      </c>
      <c r="M694" s="371" t="s">
        <v>30</v>
      </c>
      <c r="N694" s="371" t="s">
        <v>246</v>
      </c>
      <c r="O694" s="371" t="s">
        <v>8</v>
      </c>
      <c r="P694" s="371" t="s">
        <v>9</v>
      </c>
      <c r="Q694" s="371" t="s">
        <v>30</v>
      </c>
      <c r="R694" s="371"/>
      <c r="S694" s="371"/>
      <c r="T694" s="371"/>
      <c r="U694" s="371"/>
      <c r="V694" s="371"/>
      <c r="W694" s="371"/>
      <c r="X694" s="381"/>
      <c r="Y694" s="373">
        <f t="shared" si="41"/>
        <v>23.1</v>
      </c>
      <c r="Z694" s="371">
        <f>rngO_Both_cost</f>
        <v>23.1</v>
      </c>
      <c r="AA694" s="371">
        <v>6.83</v>
      </c>
      <c r="AB694" s="525">
        <f t="shared" si="43"/>
        <v>0.29567099567099564</v>
      </c>
      <c r="AC694" s="512">
        <f t="shared" si="42"/>
        <v>6.1470000000000002</v>
      </c>
      <c r="AD694" s="525">
        <f t="shared" si="44"/>
        <v>0.26610389610389612</v>
      </c>
      <c r="AE694" s="371"/>
      <c r="AF694" s="371"/>
      <c r="AG694" s="371"/>
      <c r="AH694" s="371"/>
      <c r="AI694" s="371"/>
      <c r="AJ694" s="371"/>
      <c r="AK694" s="371"/>
      <c r="AL694" s="371"/>
      <c r="AM694" s="371"/>
      <c r="AN694" s="502"/>
    </row>
    <row r="695" spans="1:40" x14ac:dyDescent="0.25">
      <c r="A695" s="372"/>
      <c r="B695" s="371" t="s">
        <v>195</v>
      </c>
      <c r="C695" s="371"/>
      <c r="D695" s="371">
        <v>0</v>
      </c>
      <c r="E695" s="371">
        <v>0</v>
      </c>
      <c r="F695" s="371" t="s">
        <v>1201</v>
      </c>
      <c r="G695" s="263"/>
      <c r="H695" s="371" t="s">
        <v>1201</v>
      </c>
      <c r="I695" s="371" t="s">
        <v>1201</v>
      </c>
      <c r="J695" s="371" t="s">
        <v>30</v>
      </c>
      <c r="K695" s="371" t="s">
        <v>30</v>
      </c>
      <c r="L695" s="371" t="s">
        <v>30</v>
      </c>
      <c r="M695" s="371" t="s">
        <v>30</v>
      </c>
      <c r="N695" s="371" t="s">
        <v>246</v>
      </c>
      <c r="O695" s="371" t="s">
        <v>8</v>
      </c>
      <c r="P695" s="371" t="s">
        <v>9</v>
      </c>
      <c r="Q695" s="371" t="s">
        <v>30</v>
      </c>
      <c r="R695" s="371"/>
      <c r="S695" s="371"/>
      <c r="T695" s="371"/>
      <c r="U695" s="371"/>
      <c r="V695" s="371"/>
      <c r="W695" s="371"/>
      <c r="X695" s="381"/>
      <c r="Y695" s="373">
        <f t="shared" si="41"/>
        <v>3.47</v>
      </c>
      <c r="Z695" s="371">
        <f>rngO_groove_cost</f>
        <v>3.47</v>
      </c>
      <c r="AA695" s="371">
        <v>1.05</v>
      </c>
      <c r="AB695" s="525">
        <f t="shared" si="43"/>
        <v>0.30259365994236309</v>
      </c>
      <c r="AC695" s="512">
        <f t="shared" si="42"/>
        <v>0.94500000000000006</v>
      </c>
      <c r="AD695" s="525">
        <f t="shared" si="44"/>
        <v>0.2723342939481268</v>
      </c>
      <c r="AE695" s="371"/>
      <c r="AF695" s="371"/>
      <c r="AG695" s="371"/>
      <c r="AH695" s="371"/>
      <c r="AI695" s="371"/>
      <c r="AJ695" s="371"/>
      <c r="AK695" s="371"/>
      <c r="AL695" s="371"/>
      <c r="AM695" s="371"/>
      <c r="AN695" s="502"/>
    </row>
    <row r="696" spans="1:40" x14ac:dyDescent="0.25">
      <c r="A696" s="372"/>
      <c r="B696" s="371" t="s">
        <v>195</v>
      </c>
      <c r="C696" s="371"/>
      <c r="D696" s="371">
        <v>0</v>
      </c>
      <c r="E696" s="371">
        <v>0</v>
      </c>
      <c r="F696" s="371" t="s">
        <v>28</v>
      </c>
      <c r="G696" s="263"/>
      <c r="H696" s="371" t="s">
        <v>28</v>
      </c>
      <c r="I696" s="371" t="s">
        <v>28</v>
      </c>
      <c r="J696" s="371" t="s">
        <v>30</v>
      </c>
      <c r="K696" s="371" t="s">
        <v>30</v>
      </c>
      <c r="L696" s="371" t="s">
        <v>30</v>
      </c>
      <c r="M696" s="371" t="s">
        <v>30</v>
      </c>
      <c r="N696" s="371" t="s">
        <v>246</v>
      </c>
      <c r="O696" s="371" t="s">
        <v>8</v>
      </c>
      <c r="P696" s="371" t="s">
        <v>9</v>
      </c>
      <c r="Q696" s="371" t="s">
        <v>30</v>
      </c>
      <c r="R696" s="371"/>
      <c r="S696" s="371"/>
      <c r="T696" s="371"/>
      <c r="U696" s="371"/>
      <c r="V696" s="371"/>
      <c r="W696" s="371"/>
      <c r="X696" s="381"/>
      <c r="Y696" s="373">
        <f t="shared" si="41"/>
        <v>40.43</v>
      </c>
      <c r="Z696" s="371">
        <f>rngO_SL_DL</f>
        <v>40.43</v>
      </c>
      <c r="AA696" s="371">
        <v>7.35</v>
      </c>
      <c r="AB696" s="525">
        <f t="shared" si="43"/>
        <v>0.18179569626514963</v>
      </c>
      <c r="AC696" s="512">
        <f t="shared" si="42"/>
        <v>6.6150000000000002</v>
      </c>
      <c r="AD696" s="525">
        <f t="shared" si="44"/>
        <v>0.16361612663863467</v>
      </c>
      <c r="AE696" s="371"/>
      <c r="AF696" s="371"/>
      <c r="AG696" s="371"/>
      <c r="AH696" s="371"/>
      <c r="AI696" s="371"/>
      <c r="AJ696" s="371"/>
      <c r="AK696" s="371"/>
      <c r="AL696" s="371"/>
      <c r="AM696" s="371"/>
      <c r="AN696" s="502"/>
    </row>
    <row r="697" spans="1:40" x14ac:dyDescent="0.25">
      <c r="A697" s="372"/>
      <c r="B697" s="371" t="s">
        <v>195</v>
      </c>
      <c r="C697" s="371"/>
      <c r="D697" s="371">
        <v>0</v>
      </c>
      <c r="E697" s="371">
        <v>0</v>
      </c>
      <c r="F697" s="371" t="s">
        <v>1202</v>
      </c>
      <c r="G697" s="263"/>
      <c r="H697" s="371" t="s">
        <v>1202</v>
      </c>
      <c r="I697" s="371" t="s">
        <v>1203</v>
      </c>
      <c r="J697" s="371" t="s">
        <v>30</v>
      </c>
      <c r="K697" s="371" t="s">
        <v>30</v>
      </c>
      <c r="L697" s="371" t="s">
        <v>30</v>
      </c>
      <c r="M697" s="371" t="s">
        <v>30</v>
      </c>
      <c r="N697" s="371" t="s">
        <v>246</v>
      </c>
      <c r="O697" s="371" t="s">
        <v>8</v>
      </c>
      <c r="P697" s="371" t="s">
        <v>9</v>
      </c>
      <c r="Q697" s="371" t="s">
        <v>30</v>
      </c>
      <c r="R697" s="371"/>
      <c r="S697" s="371"/>
      <c r="T697" s="371"/>
      <c r="U697" s="371"/>
      <c r="V697" s="371"/>
      <c r="W697" s="371"/>
      <c r="X697" s="381"/>
      <c r="Y697" s="373">
        <f t="shared" si="41"/>
        <v>17.329999999999998</v>
      </c>
      <c r="Z697" s="371">
        <f>rngO_SC_BC</f>
        <v>17.329999999999998</v>
      </c>
      <c r="AA697" s="371">
        <v>15.75</v>
      </c>
      <c r="AB697" s="525">
        <f t="shared" si="43"/>
        <v>0.90882862088863248</v>
      </c>
      <c r="AC697" s="512">
        <f t="shared" si="42"/>
        <v>14.175000000000001</v>
      </c>
      <c r="AD697" s="525">
        <f t="shared" si="44"/>
        <v>0.81794575879976927</v>
      </c>
      <c r="AE697" s="371"/>
      <c r="AF697" s="371"/>
      <c r="AG697" s="371"/>
      <c r="AH697" s="371"/>
      <c r="AI697" s="371"/>
      <c r="AJ697" s="371"/>
      <c r="AK697" s="371"/>
      <c r="AL697" s="371"/>
      <c r="AM697" s="371"/>
      <c r="AN697" s="502"/>
    </row>
    <row r="698" spans="1:40" x14ac:dyDescent="0.25">
      <c r="A698" s="372"/>
      <c r="B698" s="371" t="s">
        <v>195</v>
      </c>
      <c r="C698" s="371"/>
      <c r="D698" s="371">
        <v>0</v>
      </c>
      <c r="E698" s="371">
        <v>0</v>
      </c>
      <c r="F698" s="371" t="s">
        <v>1204</v>
      </c>
      <c r="G698" s="263"/>
      <c r="H698" s="371" t="s">
        <v>1204</v>
      </c>
      <c r="I698" s="371" t="s">
        <v>1205</v>
      </c>
      <c r="J698" s="371" t="s">
        <v>30</v>
      </c>
      <c r="K698" s="371" t="s">
        <v>30</v>
      </c>
      <c r="L698" s="371" t="s">
        <v>30</v>
      </c>
      <c r="M698" s="371" t="s">
        <v>30</v>
      </c>
      <c r="N698" s="371" t="s">
        <v>246</v>
      </c>
      <c r="O698" s="371" t="s">
        <v>8</v>
      </c>
      <c r="P698" s="371" t="s">
        <v>9</v>
      </c>
      <c r="Q698" s="371" t="s">
        <v>30</v>
      </c>
      <c r="R698" s="371"/>
      <c r="S698" s="371"/>
      <c r="T698" s="371"/>
      <c r="U698" s="371"/>
      <c r="V698" s="371"/>
      <c r="W698" s="371"/>
      <c r="X698" s="381"/>
      <c r="Y698" s="373">
        <f t="shared" si="41"/>
        <v>34.65</v>
      </c>
      <c r="Z698" s="371">
        <f>rngO_SL_BC</f>
        <v>34.65</v>
      </c>
      <c r="AA698" s="371">
        <v>17.850000000000001</v>
      </c>
      <c r="AB698" s="525">
        <f t="shared" si="43"/>
        <v>0.51515151515151525</v>
      </c>
      <c r="AC698" s="512">
        <f t="shared" si="42"/>
        <v>16.065000000000001</v>
      </c>
      <c r="AD698" s="525">
        <f t="shared" si="44"/>
        <v>0.46363636363636368</v>
      </c>
      <c r="AE698" s="371"/>
      <c r="AF698" s="371"/>
      <c r="AG698" s="371"/>
      <c r="AH698" s="371"/>
      <c r="AI698" s="371"/>
      <c r="AJ698" s="371"/>
      <c r="AK698" s="371"/>
      <c r="AL698" s="371"/>
      <c r="AM698" s="371"/>
      <c r="AN698" s="502"/>
    </row>
    <row r="699" spans="1:40" x14ac:dyDescent="0.25">
      <c r="A699" s="372"/>
      <c r="B699" s="371" t="s">
        <v>729</v>
      </c>
      <c r="C699" s="371" t="s">
        <v>1396</v>
      </c>
      <c r="D699" s="371">
        <v>0</v>
      </c>
      <c r="E699" s="371">
        <v>9000</v>
      </c>
      <c r="F699" s="371" t="s">
        <v>1396</v>
      </c>
      <c r="G699" s="263"/>
      <c r="H699" s="371" t="s">
        <v>1396</v>
      </c>
      <c r="I699" s="371" t="s">
        <v>1397</v>
      </c>
      <c r="J699" s="371" t="s">
        <v>30</v>
      </c>
      <c r="K699" s="371" t="s">
        <v>30</v>
      </c>
      <c r="L699" s="371" t="s">
        <v>30</v>
      </c>
      <c r="M699" s="371" t="s">
        <v>30</v>
      </c>
      <c r="N699" s="371" t="s">
        <v>30</v>
      </c>
      <c r="O699" s="371" t="s">
        <v>30</v>
      </c>
      <c r="P699" s="371" t="s">
        <v>30</v>
      </c>
      <c r="Q699" s="371" t="s">
        <v>30</v>
      </c>
      <c r="R699" s="371"/>
      <c r="S699" s="371"/>
      <c r="T699" s="371"/>
      <c r="U699" s="371"/>
      <c r="V699" s="371"/>
      <c r="W699" s="371" t="s">
        <v>30</v>
      </c>
      <c r="X699" s="381"/>
      <c r="Y699" s="373">
        <f t="shared" si="41"/>
        <v>0</v>
      </c>
      <c r="Z699" s="371"/>
      <c r="AA699" s="371"/>
      <c r="AB699" s="525"/>
      <c r="AC699" s="512"/>
      <c r="AD699" s="525"/>
      <c r="AE699" s="371"/>
      <c r="AF699" s="371"/>
      <c r="AG699" s="371"/>
      <c r="AH699" s="371"/>
      <c r="AI699" s="371"/>
      <c r="AJ699" s="371"/>
      <c r="AK699" s="371"/>
      <c r="AL699" s="371"/>
      <c r="AM699" s="371"/>
      <c r="AN699" s="502"/>
    </row>
    <row r="700" spans="1:40" hidden="1" x14ac:dyDescent="0.25">
      <c r="A700" s="372"/>
      <c r="B700" s="371"/>
      <c r="C700" s="371"/>
      <c r="D700" s="371"/>
      <c r="E700" s="371"/>
      <c r="F700" s="371"/>
      <c r="G700" s="371"/>
      <c r="H700" s="371"/>
      <c r="I700" s="371"/>
      <c r="J700" s="371"/>
      <c r="K700" s="371"/>
      <c r="L700" s="371"/>
      <c r="M700" s="371"/>
      <c r="N700" s="371"/>
      <c r="O700" s="371"/>
      <c r="P700" s="371"/>
      <c r="Q700" s="371"/>
      <c r="R700" s="383"/>
      <c r="S700" s="383"/>
      <c r="T700" s="371"/>
      <c r="U700" s="383"/>
      <c r="V700" s="371"/>
      <c r="W700" s="383"/>
      <c r="X700" s="381"/>
      <c r="Y700" s="373">
        <f t="shared" si="41"/>
        <v>0</v>
      </c>
      <c r="Z700" s="384"/>
      <c r="AA700" s="512"/>
      <c r="AB700" s="525" t="e">
        <f>AA700/Z700</f>
        <v>#DIV/0!</v>
      </c>
      <c r="AC700" s="512">
        <f t="shared" si="42"/>
        <v>0</v>
      </c>
      <c r="AD700" s="525" t="e">
        <f>AC700/Z700</f>
        <v>#DIV/0!</v>
      </c>
      <c r="AE700" s="371"/>
      <c r="AF700" s="371"/>
      <c r="AG700" s="371"/>
      <c r="AH700" s="371"/>
      <c r="AI700" s="371"/>
      <c r="AJ700" s="371"/>
      <c r="AK700" s="371"/>
      <c r="AL700" s="371"/>
      <c r="AM700" s="371"/>
    </row>
    <row r="701" spans="1:40" hidden="1" x14ac:dyDescent="0.25">
      <c r="A701" s="372"/>
      <c r="B701" s="371"/>
      <c r="C701" s="371"/>
      <c r="D701" s="371"/>
      <c r="E701" s="371"/>
      <c r="F701" s="371"/>
      <c r="G701" s="371"/>
      <c r="H701" s="371"/>
      <c r="I701" s="371"/>
      <c r="J701" s="371"/>
      <c r="K701" s="371"/>
      <c r="L701" s="371"/>
      <c r="M701" s="371"/>
      <c r="N701" s="371"/>
      <c r="O701" s="371"/>
      <c r="P701" s="371"/>
      <c r="Q701" s="371"/>
      <c r="R701" s="383"/>
      <c r="S701" s="383"/>
      <c r="T701" s="371"/>
      <c r="U701" s="383"/>
      <c r="V701" s="371"/>
      <c r="W701" s="383"/>
      <c r="X701" s="381"/>
      <c r="Y701" s="373">
        <f t="shared" si="41"/>
        <v>0</v>
      </c>
      <c r="Z701" s="384"/>
      <c r="AA701" s="512"/>
      <c r="AB701" s="525" t="e">
        <f>AA701/Z701</f>
        <v>#DIV/0!</v>
      </c>
      <c r="AC701" s="512">
        <f t="shared" si="42"/>
        <v>0</v>
      </c>
      <c r="AD701" s="525" t="e">
        <f>AC701/Z701</f>
        <v>#DIV/0!</v>
      </c>
      <c r="AE701" s="371"/>
      <c r="AF701" s="371"/>
      <c r="AG701" s="371"/>
      <c r="AH701" s="371"/>
      <c r="AI701" s="371"/>
      <c r="AJ701" s="371"/>
      <c r="AK701" s="371"/>
      <c r="AL701" s="371"/>
      <c r="AM701" s="371"/>
    </row>
    <row r="702" spans="1:40" hidden="1" x14ac:dyDescent="0.25">
      <c r="A702" s="372"/>
      <c r="B702" s="371"/>
      <c r="C702" s="371"/>
      <c r="D702" s="371"/>
      <c r="E702" s="371"/>
      <c r="F702" s="371"/>
      <c r="G702" s="371"/>
      <c r="H702" s="371"/>
      <c r="I702" s="371"/>
      <c r="J702" s="371"/>
      <c r="K702" s="371"/>
      <c r="L702" s="371"/>
      <c r="M702" s="371"/>
      <c r="N702" s="371"/>
      <c r="O702" s="371"/>
      <c r="P702" s="371"/>
      <c r="Q702" s="371"/>
      <c r="R702" s="383"/>
      <c r="S702" s="383"/>
      <c r="T702" s="371"/>
      <c r="U702" s="383"/>
      <c r="V702" s="371"/>
      <c r="W702" s="383"/>
      <c r="X702" s="381"/>
      <c r="Y702" s="373">
        <f t="shared" si="41"/>
        <v>0</v>
      </c>
      <c r="Z702" s="384"/>
      <c r="AA702" s="512"/>
      <c r="AB702" s="525" t="e">
        <f>AA702/Z702</f>
        <v>#DIV/0!</v>
      </c>
      <c r="AC702" s="512">
        <f t="shared" si="42"/>
        <v>0</v>
      </c>
      <c r="AD702" s="525" t="e">
        <f>AC702/Z702</f>
        <v>#DIV/0!</v>
      </c>
      <c r="AE702" s="371"/>
      <c r="AF702" s="371"/>
      <c r="AG702" s="371"/>
      <c r="AH702" s="371"/>
      <c r="AI702" s="371"/>
      <c r="AJ702" s="371"/>
      <c r="AK702" s="371"/>
      <c r="AL702" s="371"/>
      <c r="AM702" s="371"/>
    </row>
    <row r="703" spans="1:40" hidden="1" x14ac:dyDescent="0.25">
      <c r="A703" s="372"/>
      <c r="B703" s="371"/>
      <c r="C703" s="371"/>
      <c r="D703" s="371"/>
      <c r="E703" s="371"/>
      <c r="F703" s="371"/>
      <c r="G703" s="371"/>
      <c r="H703" s="371"/>
      <c r="I703" s="371"/>
      <c r="J703" s="371"/>
      <c r="K703" s="371"/>
      <c r="L703" s="371"/>
      <c r="M703" s="371"/>
      <c r="N703" s="371"/>
      <c r="O703" s="371"/>
      <c r="P703" s="371"/>
      <c r="Q703" s="371"/>
      <c r="R703" s="383"/>
      <c r="S703" s="383"/>
      <c r="T703" s="371"/>
      <c r="U703" s="383"/>
      <c r="V703" s="371"/>
      <c r="W703" s="383"/>
      <c r="X703" s="381"/>
      <c r="Y703" s="373">
        <f t="shared" ref="Y703:Y766" si="45">$Z703-IF($AE703="X",rngO_BP_cost,0)-IF($AF703="X",rngO_BL_cost,0)-IF($AG703="X",rngO_WL_cost,0)-IF($AH703="X",rngO_M_cost,0)-IF($AI703="X",rngO_MM_cost,0)-IF($AJ703="X",rngO_DM_cost,0)-IF($AK703="X",rngO_LE_cost,0)-IF($AL703="X",rngO_FE_cost,0)-IF($AM703="X",rngO_SC_cost,0)</f>
        <v>0</v>
      </c>
      <c r="Z703" s="384"/>
      <c r="AA703" s="512"/>
      <c r="AB703" s="525" t="e">
        <f t="shared" ref="AB703:AB766" si="46">AA703/Z703</f>
        <v>#DIV/0!</v>
      </c>
      <c r="AC703" s="512">
        <f t="shared" ref="AC703:AC766" si="47">AA703*0.9</f>
        <v>0</v>
      </c>
      <c r="AD703" s="525" t="e">
        <f t="shared" ref="AD703:AD766" si="48">AC703/Z703</f>
        <v>#DIV/0!</v>
      </c>
      <c r="AE703" s="371"/>
      <c r="AF703" s="371"/>
      <c r="AG703" s="371"/>
      <c r="AH703" s="371"/>
      <c r="AI703" s="371"/>
      <c r="AJ703" s="371"/>
      <c r="AK703" s="371"/>
      <c r="AL703" s="371"/>
      <c r="AM703" s="371"/>
    </row>
    <row r="704" spans="1:40" hidden="1" x14ac:dyDescent="0.25">
      <c r="A704" s="372"/>
      <c r="B704" s="371"/>
      <c r="C704" s="371"/>
      <c r="D704" s="371"/>
      <c r="E704" s="371"/>
      <c r="F704" s="371"/>
      <c r="G704" s="371"/>
      <c r="H704" s="371"/>
      <c r="I704" s="371"/>
      <c r="J704" s="371"/>
      <c r="K704" s="371"/>
      <c r="L704" s="371"/>
      <c r="M704" s="371"/>
      <c r="N704" s="371"/>
      <c r="O704" s="371"/>
      <c r="P704" s="371"/>
      <c r="Q704" s="371"/>
      <c r="R704" s="383"/>
      <c r="S704" s="383"/>
      <c r="T704" s="371"/>
      <c r="U704" s="383"/>
      <c r="V704" s="371"/>
      <c r="W704" s="383"/>
      <c r="X704" s="381"/>
      <c r="Y704" s="373">
        <f t="shared" si="45"/>
        <v>0</v>
      </c>
      <c r="Z704" s="384"/>
      <c r="AA704" s="512"/>
      <c r="AB704" s="525" t="e">
        <f t="shared" si="46"/>
        <v>#DIV/0!</v>
      </c>
      <c r="AC704" s="512">
        <f t="shared" si="47"/>
        <v>0</v>
      </c>
      <c r="AD704" s="525" t="e">
        <f t="shared" si="48"/>
        <v>#DIV/0!</v>
      </c>
      <c r="AE704" s="371"/>
      <c r="AF704" s="371"/>
      <c r="AG704" s="371"/>
      <c r="AH704" s="371"/>
      <c r="AI704" s="371"/>
      <c r="AJ704" s="371"/>
      <c r="AK704" s="371"/>
      <c r="AL704" s="371"/>
      <c r="AM704" s="371"/>
    </row>
    <row r="705" spans="1:39" hidden="1" x14ac:dyDescent="0.25">
      <c r="A705" s="372"/>
      <c r="B705" s="371"/>
      <c r="C705" s="371"/>
      <c r="D705" s="371"/>
      <c r="E705" s="371"/>
      <c r="F705" s="371"/>
      <c r="G705" s="371"/>
      <c r="H705" s="371"/>
      <c r="I705" s="371"/>
      <c r="J705" s="371"/>
      <c r="K705" s="371"/>
      <c r="L705" s="371"/>
      <c r="M705" s="371"/>
      <c r="N705" s="371"/>
      <c r="O705" s="371"/>
      <c r="P705" s="371"/>
      <c r="Q705" s="371"/>
      <c r="R705" s="383"/>
      <c r="S705" s="383"/>
      <c r="T705" s="371"/>
      <c r="U705" s="383"/>
      <c r="V705" s="371"/>
      <c r="W705" s="383"/>
      <c r="X705" s="381"/>
      <c r="Y705" s="373">
        <f t="shared" si="45"/>
        <v>0</v>
      </c>
      <c r="Z705" s="384"/>
      <c r="AA705" s="512"/>
      <c r="AB705" s="525" t="e">
        <f t="shared" si="46"/>
        <v>#DIV/0!</v>
      </c>
      <c r="AC705" s="512">
        <f t="shared" si="47"/>
        <v>0</v>
      </c>
      <c r="AD705" s="525" t="e">
        <f t="shared" si="48"/>
        <v>#DIV/0!</v>
      </c>
      <c r="AE705" s="371"/>
      <c r="AF705" s="371"/>
      <c r="AG705" s="371"/>
      <c r="AH705" s="371"/>
      <c r="AI705" s="371"/>
      <c r="AJ705" s="371"/>
      <c r="AK705" s="371"/>
      <c r="AL705" s="371"/>
      <c r="AM705" s="371"/>
    </row>
    <row r="706" spans="1:39" hidden="1" x14ac:dyDescent="0.25">
      <c r="A706" s="372"/>
      <c r="B706" s="371"/>
      <c r="C706" s="371"/>
      <c r="D706" s="371"/>
      <c r="E706" s="371"/>
      <c r="F706" s="371"/>
      <c r="G706" s="371"/>
      <c r="H706" s="371"/>
      <c r="I706" s="371"/>
      <c r="J706" s="371"/>
      <c r="K706" s="371"/>
      <c r="L706" s="371"/>
      <c r="M706" s="371"/>
      <c r="N706" s="371"/>
      <c r="O706" s="371"/>
      <c r="P706" s="371"/>
      <c r="Q706" s="371"/>
      <c r="R706" s="383"/>
      <c r="S706" s="383"/>
      <c r="T706" s="371"/>
      <c r="U706" s="383"/>
      <c r="V706" s="371"/>
      <c r="W706" s="383"/>
      <c r="X706" s="381"/>
      <c r="Y706" s="373">
        <f t="shared" si="45"/>
        <v>0</v>
      </c>
      <c r="Z706" s="384"/>
      <c r="AA706" s="512"/>
      <c r="AB706" s="525" t="e">
        <f t="shared" si="46"/>
        <v>#DIV/0!</v>
      </c>
      <c r="AC706" s="512">
        <f t="shared" si="47"/>
        <v>0</v>
      </c>
      <c r="AD706" s="525" t="e">
        <f t="shared" si="48"/>
        <v>#DIV/0!</v>
      </c>
      <c r="AE706" s="371"/>
      <c r="AF706" s="371"/>
      <c r="AG706" s="371"/>
      <c r="AH706" s="371"/>
      <c r="AI706" s="371"/>
      <c r="AJ706" s="371"/>
      <c r="AK706" s="371"/>
      <c r="AL706" s="371"/>
      <c r="AM706" s="371"/>
    </row>
    <row r="707" spans="1:39" hidden="1" x14ac:dyDescent="0.25">
      <c r="A707" s="372"/>
      <c r="B707" s="371"/>
      <c r="C707" s="371"/>
      <c r="D707" s="371"/>
      <c r="E707" s="371"/>
      <c r="F707" s="371"/>
      <c r="G707" s="371"/>
      <c r="H707" s="371"/>
      <c r="I707" s="371"/>
      <c r="J707" s="371"/>
      <c r="K707" s="371"/>
      <c r="L707" s="371"/>
      <c r="M707" s="371"/>
      <c r="N707" s="371"/>
      <c r="O707" s="371"/>
      <c r="P707" s="371"/>
      <c r="Q707" s="371"/>
      <c r="R707" s="383"/>
      <c r="S707" s="383"/>
      <c r="T707" s="371"/>
      <c r="U707" s="383"/>
      <c r="V707" s="371"/>
      <c r="W707" s="383"/>
      <c r="X707" s="381"/>
      <c r="Y707" s="373">
        <f t="shared" si="45"/>
        <v>0</v>
      </c>
      <c r="Z707" s="384"/>
      <c r="AA707" s="512"/>
      <c r="AB707" s="525" t="e">
        <f t="shared" si="46"/>
        <v>#DIV/0!</v>
      </c>
      <c r="AC707" s="512">
        <f t="shared" si="47"/>
        <v>0</v>
      </c>
      <c r="AD707" s="525" t="e">
        <f t="shared" si="48"/>
        <v>#DIV/0!</v>
      </c>
      <c r="AE707" s="371"/>
      <c r="AF707" s="371"/>
      <c r="AG707" s="371"/>
      <c r="AH707" s="371"/>
      <c r="AI707" s="371"/>
      <c r="AJ707" s="371"/>
      <c r="AK707" s="371"/>
      <c r="AL707" s="371"/>
      <c r="AM707" s="371"/>
    </row>
    <row r="708" spans="1:39" hidden="1" x14ac:dyDescent="0.25">
      <c r="A708" s="372"/>
      <c r="B708" s="371"/>
      <c r="C708" s="371"/>
      <c r="D708" s="371"/>
      <c r="E708" s="371"/>
      <c r="F708" s="371"/>
      <c r="G708" s="371"/>
      <c r="H708" s="371"/>
      <c r="I708" s="371"/>
      <c r="J708" s="371"/>
      <c r="K708" s="371"/>
      <c r="L708" s="371"/>
      <c r="M708" s="371"/>
      <c r="N708" s="371"/>
      <c r="O708" s="371"/>
      <c r="P708" s="371"/>
      <c r="Q708" s="371"/>
      <c r="R708" s="383"/>
      <c r="S708" s="383"/>
      <c r="T708" s="371"/>
      <c r="U708" s="383"/>
      <c r="V708" s="371"/>
      <c r="W708" s="383"/>
      <c r="X708" s="381"/>
      <c r="Y708" s="373">
        <f t="shared" si="45"/>
        <v>0</v>
      </c>
      <c r="Z708" s="384"/>
      <c r="AA708" s="512"/>
      <c r="AB708" s="525" t="e">
        <f t="shared" si="46"/>
        <v>#DIV/0!</v>
      </c>
      <c r="AC708" s="512">
        <f t="shared" si="47"/>
        <v>0</v>
      </c>
      <c r="AD708" s="525" t="e">
        <f t="shared" si="48"/>
        <v>#DIV/0!</v>
      </c>
      <c r="AE708" s="371"/>
      <c r="AF708" s="371"/>
      <c r="AG708" s="371"/>
      <c r="AH708" s="371"/>
      <c r="AI708" s="371"/>
      <c r="AJ708" s="371"/>
      <c r="AK708" s="371"/>
      <c r="AL708" s="371"/>
      <c r="AM708" s="371"/>
    </row>
    <row r="709" spans="1:39" hidden="1" x14ac:dyDescent="0.25">
      <c r="A709" s="372"/>
      <c r="B709" s="371"/>
      <c r="C709" s="371"/>
      <c r="D709" s="371"/>
      <c r="E709" s="371"/>
      <c r="F709" s="371"/>
      <c r="G709" s="371"/>
      <c r="H709" s="371"/>
      <c r="I709" s="371"/>
      <c r="J709" s="371"/>
      <c r="K709" s="371"/>
      <c r="L709" s="371"/>
      <c r="M709" s="371"/>
      <c r="N709" s="371"/>
      <c r="O709" s="371"/>
      <c r="P709" s="371"/>
      <c r="Q709" s="371"/>
      <c r="R709" s="383"/>
      <c r="S709" s="383"/>
      <c r="T709" s="371"/>
      <c r="U709" s="383"/>
      <c r="V709" s="371"/>
      <c r="W709" s="383"/>
      <c r="X709" s="381"/>
      <c r="Y709" s="373">
        <f t="shared" si="45"/>
        <v>0</v>
      </c>
      <c r="Z709" s="384"/>
      <c r="AA709" s="512"/>
      <c r="AB709" s="525" t="e">
        <f t="shared" si="46"/>
        <v>#DIV/0!</v>
      </c>
      <c r="AC709" s="512">
        <f t="shared" si="47"/>
        <v>0</v>
      </c>
      <c r="AD709" s="525" t="e">
        <f t="shared" si="48"/>
        <v>#DIV/0!</v>
      </c>
      <c r="AE709" s="371"/>
      <c r="AF709" s="371"/>
      <c r="AG709" s="371"/>
      <c r="AH709" s="371"/>
      <c r="AI709" s="371"/>
      <c r="AJ709" s="371"/>
      <c r="AK709" s="371"/>
      <c r="AL709" s="371"/>
      <c r="AM709" s="371"/>
    </row>
    <row r="710" spans="1:39" hidden="1" x14ac:dyDescent="0.25">
      <c r="A710" s="372"/>
      <c r="B710" s="371"/>
      <c r="C710" s="371"/>
      <c r="D710" s="371"/>
      <c r="E710" s="371"/>
      <c r="F710" s="371"/>
      <c r="G710" s="371"/>
      <c r="H710" s="371"/>
      <c r="I710" s="371"/>
      <c r="J710" s="371"/>
      <c r="K710" s="371"/>
      <c r="L710" s="371"/>
      <c r="M710" s="371"/>
      <c r="N710" s="371"/>
      <c r="O710" s="371"/>
      <c r="P710" s="371"/>
      <c r="Q710" s="371"/>
      <c r="R710" s="383"/>
      <c r="S710" s="383"/>
      <c r="T710" s="371"/>
      <c r="U710" s="383"/>
      <c r="V710" s="371"/>
      <c r="W710" s="383"/>
      <c r="X710" s="381"/>
      <c r="Y710" s="373">
        <f t="shared" si="45"/>
        <v>0</v>
      </c>
      <c r="Z710" s="384"/>
      <c r="AA710" s="512"/>
      <c r="AB710" s="525" t="e">
        <f t="shared" si="46"/>
        <v>#DIV/0!</v>
      </c>
      <c r="AC710" s="512">
        <f t="shared" si="47"/>
        <v>0</v>
      </c>
      <c r="AD710" s="525" t="e">
        <f t="shared" si="48"/>
        <v>#DIV/0!</v>
      </c>
      <c r="AE710" s="371"/>
      <c r="AF710" s="371"/>
      <c r="AG710" s="371"/>
      <c r="AH710" s="371"/>
      <c r="AI710" s="371"/>
      <c r="AJ710" s="371"/>
      <c r="AK710" s="371"/>
      <c r="AL710" s="371"/>
      <c r="AM710" s="371"/>
    </row>
    <row r="711" spans="1:39" hidden="1" x14ac:dyDescent="0.25">
      <c r="A711" s="372"/>
      <c r="B711" s="371"/>
      <c r="C711" s="371"/>
      <c r="D711" s="371"/>
      <c r="E711" s="371"/>
      <c r="F711" s="371"/>
      <c r="G711" s="371"/>
      <c r="H711" s="371"/>
      <c r="I711" s="371"/>
      <c r="J711" s="371"/>
      <c r="K711" s="371"/>
      <c r="L711" s="371"/>
      <c r="M711" s="371"/>
      <c r="N711" s="371"/>
      <c r="O711" s="371"/>
      <c r="P711" s="371"/>
      <c r="Q711" s="371"/>
      <c r="R711" s="383"/>
      <c r="S711" s="383"/>
      <c r="T711" s="371"/>
      <c r="U711" s="383"/>
      <c r="V711" s="371"/>
      <c r="W711" s="383"/>
      <c r="X711" s="381"/>
      <c r="Y711" s="373">
        <f t="shared" si="45"/>
        <v>0</v>
      </c>
      <c r="Z711" s="384"/>
      <c r="AA711" s="512"/>
      <c r="AB711" s="525" t="e">
        <f t="shared" si="46"/>
        <v>#DIV/0!</v>
      </c>
      <c r="AC711" s="512">
        <f t="shared" si="47"/>
        <v>0</v>
      </c>
      <c r="AD711" s="525" t="e">
        <f t="shared" si="48"/>
        <v>#DIV/0!</v>
      </c>
      <c r="AE711" s="371"/>
      <c r="AF711" s="371"/>
      <c r="AG711" s="371"/>
      <c r="AH711" s="371"/>
      <c r="AI711" s="371"/>
      <c r="AJ711" s="371"/>
      <c r="AK711" s="371"/>
      <c r="AL711" s="371"/>
      <c r="AM711" s="371"/>
    </row>
    <row r="712" spans="1:39" hidden="1" x14ac:dyDescent="0.25">
      <c r="A712" s="372"/>
      <c r="B712" s="371"/>
      <c r="C712" s="371"/>
      <c r="D712" s="371"/>
      <c r="E712" s="371"/>
      <c r="F712" s="371"/>
      <c r="G712" s="371"/>
      <c r="H712" s="371"/>
      <c r="I712" s="371"/>
      <c r="J712" s="371"/>
      <c r="K712" s="371"/>
      <c r="L712" s="371"/>
      <c r="M712" s="371"/>
      <c r="N712" s="371"/>
      <c r="O712" s="371"/>
      <c r="P712" s="371"/>
      <c r="Q712" s="371"/>
      <c r="R712" s="383"/>
      <c r="S712" s="383"/>
      <c r="T712" s="371"/>
      <c r="U712" s="383"/>
      <c r="V712" s="371"/>
      <c r="W712" s="383"/>
      <c r="X712" s="381"/>
      <c r="Y712" s="373">
        <f t="shared" si="45"/>
        <v>0</v>
      </c>
      <c r="Z712" s="384"/>
      <c r="AA712" s="512"/>
      <c r="AB712" s="525" t="e">
        <f t="shared" si="46"/>
        <v>#DIV/0!</v>
      </c>
      <c r="AC712" s="512">
        <f t="shared" si="47"/>
        <v>0</v>
      </c>
      <c r="AD712" s="525" t="e">
        <f t="shared" si="48"/>
        <v>#DIV/0!</v>
      </c>
      <c r="AE712" s="371"/>
      <c r="AF712" s="371"/>
      <c r="AG712" s="371"/>
      <c r="AH712" s="371"/>
      <c r="AI712" s="371"/>
      <c r="AJ712" s="371"/>
      <c r="AK712" s="371"/>
      <c r="AL712" s="371"/>
      <c r="AM712" s="371"/>
    </row>
    <row r="713" spans="1:39" hidden="1" x14ac:dyDescent="0.25">
      <c r="A713" s="372"/>
      <c r="B713" s="371"/>
      <c r="C713" s="371"/>
      <c r="D713" s="371"/>
      <c r="E713" s="371"/>
      <c r="F713" s="371"/>
      <c r="G713" s="371"/>
      <c r="H713" s="371"/>
      <c r="I713" s="371"/>
      <c r="J713" s="371"/>
      <c r="K713" s="371"/>
      <c r="L713" s="371"/>
      <c r="M713" s="371"/>
      <c r="N713" s="371"/>
      <c r="O713" s="371"/>
      <c r="P713" s="371"/>
      <c r="Q713" s="371"/>
      <c r="R713" s="383"/>
      <c r="S713" s="383"/>
      <c r="T713" s="371"/>
      <c r="U713" s="383"/>
      <c r="V713" s="371"/>
      <c r="W713" s="383"/>
      <c r="X713" s="381"/>
      <c r="Y713" s="373">
        <f t="shared" si="45"/>
        <v>0</v>
      </c>
      <c r="Z713" s="384"/>
      <c r="AA713" s="512"/>
      <c r="AB713" s="525" t="e">
        <f t="shared" si="46"/>
        <v>#DIV/0!</v>
      </c>
      <c r="AC713" s="512">
        <f t="shared" si="47"/>
        <v>0</v>
      </c>
      <c r="AD713" s="525" t="e">
        <f t="shared" si="48"/>
        <v>#DIV/0!</v>
      </c>
      <c r="AE713" s="371"/>
      <c r="AF713" s="371"/>
      <c r="AG713" s="371"/>
      <c r="AH713" s="371"/>
      <c r="AI713" s="371"/>
      <c r="AJ713" s="371"/>
      <c r="AK713" s="371"/>
      <c r="AL713" s="371"/>
      <c r="AM713" s="371"/>
    </row>
    <row r="714" spans="1:39" hidden="1" x14ac:dyDescent="0.25">
      <c r="A714" s="372"/>
      <c r="B714" s="371"/>
      <c r="C714" s="371"/>
      <c r="D714" s="371"/>
      <c r="E714" s="371"/>
      <c r="F714" s="371"/>
      <c r="G714" s="371"/>
      <c r="H714" s="371"/>
      <c r="I714" s="371"/>
      <c r="J714" s="371"/>
      <c r="K714" s="371"/>
      <c r="L714" s="371"/>
      <c r="M714" s="371"/>
      <c r="N714" s="371"/>
      <c r="O714" s="371"/>
      <c r="P714" s="371"/>
      <c r="Q714" s="371"/>
      <c r="R714" s="383"/>
      <c r="S714" s="383"/>
      <c r="T714" s="371"/>
      <c r="U714" s="383"/>
      <c r="V714" s="371"/>
      <c r="W714" s="383"/>
      <c r="X714" s="381"/>
      <c r="Y714" s="373">
        <f t="shared" si="45"/>
        <v>0</v>
      </c>
      <c r="Z714" s="384"/>
      <c r="AA714" s="512"/>
      <c r="AB714" s="525" t="e">
        <f t="shared" si="46"/>
        <v>#DIV/0!</v>
      </c>
      <c r="AC714" s="512">
        <f t="shared" si="47"/>
        <v>0</v>
      </c>
      <c r="AD714" s="525" t="e">
        <f t="shared" si="48"/>
        <v>#DIV/0!</v>
      </c>
      <c r="AE714" s="371"/>
      <c r="AF714" s="371"/>
      <c r="AG714" s="371"/>
      <c r="AH714" s="371"/>
      <c r="AI714" s="371"/>
      <c r="AJ714" s="371"/>
      <c r="AK714" s="371"/>
      <c r="AL714" s="371"/>
      <c r="AM714" s="371"/>
    </row>
    <row r="715" spans="1:39" hidden="1" x14ac:dyDescent="0.25">
      <c r="A715" s="372"/>
      <c r="B715" s="371"/>
      <c r="C715" s="371"/>
      <c r="D715" s="371"/>
      <c r="E715" s="371"/>
      <c r="F715" s="371"/>
      <c r="G715" s="371"/>
      <c r="H715" s="371"/>
      <c r="I715" s="371"/>
      <c r="J715" s="371"/>
      <c r="K715" s="371"/>
      <c r="L715" s="371"/>
      <c r="M715" s="371"/>
      <c r="N715" s="371"/>
      <c r="O715" s="371"/>
      <c r="P715" s="371"/>
      <c r="Q715" s="371"/>
      <c r="R715" s="383"/>
      <c r="S715" s="383"/>
      <c r="T715" s="371"/>
      <c r="U715" s="383"/>
      <c r="V715" s="371"/>
      <c r="W715" s="383"/>
      <c r="X715" s="381"/>
      <c r="Y715" s="373">
        <f t="shared" si="45"/>
        <v>0</v>
      </c>
      <c r="Z715" s="384"/>
      <c r="AA715" s="512"/>
      <c r="AB715" s="525" t="e">
        <f t="shared" si="46"/>
        <v>#DIV/0!</v>
      </c>
      <c r="AC715" s="512">
        <f t="shared" si="47"/>
        <v>0</v>
      </c>
      <c r="AD715" s="525" t="e">
        <f t="shared" si="48"/>
        <v>#DIV/0!</v>
      </c>
      <c r="AE715" s="371"/>
      <c r="AF715" s="371"/>
      <c r="AG715" s="371"/>
      <c r="AH715" s="371"/>
      <c r="AI715" s="371"/>
      <c r="AJ715" s="371"/>
      <c r="AK715" s="371"/>
      <c r="AL715" s="371"/>
      <c r="AM715" s="371"/>
    </row>
    <row r="716" spans="1:39" hidden="1" x14ac:dyDescent="0.25">
      <c r="A716" s="372"/>
      <c r="B716" s="371"/>
      <c r="C716" s="371"/>
      <c r="D716" s="371"/>
      <c r="E716" s="371"/>
      <c r="F716" s="371"/>
      <c r="G716" s="371"/>
      <c r="H716" s="371"/>
      <c r="I716" s="371"/>
      <c r="J716" s="371"/>
      <c r="K716" s="371"/>
      <c r="L716" s="371"/>
      <c r="M716" s="371"/>
      <c r="N716" s="371"/>
      <c r="O716" s="371"/>
      <c r="P716" s="371"/>
      <c r="Q716" s="371"/>
      <c r="R716" s="383"/>
      <c r="S716" s="383"/>
      <c r="T716" s="371"/>
      <c r="U716" s="383"/>
      <c r="V716" s="371"/>
      <c r="W716" s="383"/>
      <c r="X716" s="381"/>
      <c r="Y716" s="373">
        <f t="shared" si="45"/>
        <v>0</v>
      </c>
      <c r="Z716" s="384"/>
      <c r="AA716" s="512"/>
      <c r="AB716" s="525" t="e">
        <f t="shared" si="46"/>
        <v>#DIV/0!</v>
      </c>
      <c r="AC716" s="512">
        <f t="shared" si="47"/>
        <v>0</v>
      </c>
      <c r="AD716" s="525" t="e">
        <f t="shared" si="48"/>
        <v>#DIV/0!</v>
      </c>
      <c r="AE716" s="371"/>
      <c r="AF716" s="371"/>
      <c r="AG716" s="371"/>
      <c r="AH716" s="371"/>
      <c r="AI716" s="371"/>
      <c r="AJ716" s="371"/>
      <c r="AK716" s="371"/>
      <c r="AL716" s="371"/>
      <c r="AM716" s="371"/>
    </row>
    <row r="717" spans="1:39" hidden="1" x14ac:dyDescent="0.25">
      <c r="A717" s="372"/>
      <c r="B717" s="371"/>
      <c r="C717" s="371"/>
      <c r="D717" s="371"/>
      <c r="E717" s="371"/>
      <c r="F717" s="371"/>
      <c r="G717" s="371"/>
      <c r="H717" s="371"/>
      <c r="I717" s="371"/>
      <c r="J717" s="371"/>
      <c r="K717" s="371"/>
      <c r="L717" s="371"/>
      <c r="M717" s="371"/>
      <c r="N717" s="371"/>
      <c r="O717" s="371"/>
      <c r="P717" s="371"/>
      <c r="Q717" s="371"/>
      <c r="R717" s="383"/>
      <c r="S717" s="383"/>
      <c r="T717" s="371"/>
      <c r="U717" s="383"/>
      <c r="V717" s="371"/>
      <c r="W717" s="383"/>
      <c r="X717" s="381"/>
      <c r="Y717" s="373">
        <f t="shared" si="45"/>
        <v>0</v>
      </c>
      <c r="Z717" s="384"/>
      <c r="AA717" s="512"/>
      <c r="AB717" s="525" t="e">
        <f t="shared" si="46"/>
        <v>#DIV/0!</v>
      </c>
      <c r="AC717" s="512">
        <f t="shared" si="47"/>
        <v>0</v>
      </c>
      <c r="AD717" s="525" t="e">
        <f t="shared" si="48"/>
        <v>#DIV/0!</v>
      </c>
      <c r="AE717" s="371"/>
      <c r="AF717" s="371"/>
      <c r="AG717" s="371"/>
      <c r="AH717" s="371"/>
      <c r="AI717" s="371"/>
      <c r="AJ717" s="371"/>
      <c r="AK717" s="371"/>
      <c r="AL717" s="371"/>
      <c r="AM717" s="371"/>
    </row>
    <row r="718" spans="1:39" hidden="1" x14ac:dyDescent="0.25">
      <c r="A718" s="372"/>
      <c r="B718" s="371"/>
      <c r="C718" s="371"/>
      <c r="D718" s="371"/>
      <c r="E718" s="371"/>
      <c r="F718" s="371"/>
      <c r="G718" s="371"/>
      <c r="H718" s="371"/>
      <c r="I718" s="371"/>
      <c r="J718" s="371"/>
      <c r="K718" s="371"/>
      <c r="L718" s="371"/>
      <c r="M718" s="371"/>
      <c r="N718" s="371"/>
      <c r="O718" s="371"/>
      <c r="P718" s="371"/>
      <c r="Q718" s="371"/>
      <c r="R718" s="383"/>
      <c r="S718" s="383"/>
      <c r="T718" s="371"/>
      <c r="U718" s="383"/>
      <c r="V718" s="371"/>
      <c r="W718" s="383"/>
      <c r="X718" s="381"/>
      <c r="Y718" s="373">
        <f t="shared" si="45"/>
        <v>0</v>
      </c>
      <c r="Z718" s="384"/>
      <c r="AA718" s="512"/>
      <c r="AB718" s="525" t="e">
        <f t="shared" si="46"/>
        <v>#DIV/0!</v>
      </c>
      <c r="AC718" s="512">
        <f t="shared" si="47"/>
        <v>0</v>
      </c>
      <c r="AD718" s="525" t="e">
        <f t="shared" si="48"/>
        <v>#DIV/0!</v>
      </c>
      <c r="AE718" s="371"/>
      <c r="AF718" s="371"/>
      <c r="AG718" s="371"/>
      <c r="AH718" s="371"/>
      <c r="AI718" s="371"/>
      <c r="AJ718" s="371"/>
      <c r="AK718" s="371"/>
      <c r="AL718" s="371"/>
      <c r="AM718" s="371"/>
    </row>
    <row r="719" spans="1:39" hidden="1" x14ac:dyDescent="0.25">
      <c r="A719" s="372"/>
      <c r="B719" s="371"/>
      <c r="C719" s="371"/>
      <c r="D719" s="371"/>
      <c r="E719" s="371"/>
      <c r="F719" s="371"/>
      <c r="G719" s="371"/>
      <c r="H719" s="371"/>
      <c r="I719" s="371"/>
      <c r="J719" s="371"/>
      <c r="K719" s="371"/>
      <c r="L719" s="371"/>
      <c r="M719" s="371"/>
      <c r="N719" s="371"/>
      <c r="O719" s="371"/>
      <c r="P719" s="371"/>
      <c r="Q719" s="371"/>
      <c r="R719" s="383"/>
      <c r="S719" s="383"/>
      <c r="T719" s="371"/>
      <c r="U719" s="383"/>
      <c r="V719" s="371"/>
      <c r="W719" s="383"/>
      <c r="X719" s="381"/>
      <c r="Y719" s="373">
        <f t="shared" si="45"/>
        <v>0</v>
      </c>
      <c r="Z719" s="384"/>
      <c r="AA719" s="512"/>
      <c r="AB719" s="525" t="e">
        <f t="shared" si="46"/>
        <v>#DIV/0!</v>
      </c>
      <c r="AC719" s="512">
        <f t="shared" si="47"/>
        <v>0</v>
      </c>
      <c r="AD719" s="525" t="e">
        <f t="shared" si="48"/>
        <v>#DIV/0!</v>
      </c>
      <c r="AE719" s="371"/>
      <c r="AF719" s="371"/>
      <c r="AG719" s="371"/>
      <c r="AH719" s="371"/>
      <c r="AI719" s="371"/>
      <c r="AJ719" s="371"/>
      <c r="AK719" s="371"/>
      <c r="AL719" s="371"/>
      <c r="AM719" s="371"/>
    </row>
    <row r="720" spans="1:39" hidden="1" x14ac:dyDescent="0.25">
      <c r="A720" s="372"/>
      <c r="B720" s="371"/>
      <c r="C720" s="371"/>
      <c r="D720" s="371"/>
      <c r="E720" s="371"/>
      <c r="F720" s="371"/>
      <c r="G720" s="371"/>
      <c r="H720" s="371"/>
      <c r="I720" s="371"/>
      <c r="J720" s="371"/>
      <c r="K720" s="371"/>
      <c r="L720" s="371"/>
      <c r="M720" s="371"/>
      <c r="N720" s="371"/>
      <c r="O720" s="371"/>
      <c r="P720" s="371"/>
      <c r="Q720" s="371"/>
      <c r="R720" s="383"/>
      <c r="S720" s="383"/>
      <c r="T720" s="371"/>
      <c r="U720" s="383"/>
      <c r="V720" s="371"/>
      <c r="W720" s="383"/>
      <c r="X720" s="381"/>
      <c r="Y720" s="373">
        <f t="shared" si="45"/>
        <v>0</v>
      </c>
      <c r="Z720" s="384"/>
      <c r="AA720" s="512"/>
      <c r="AB720" s="525" t="e">
        <f t="shared" si="46"/>
        <v>#DIV/0!</v>
      </c>
      <c r="AC720" s="512">
        <f t="shared" si="47"/>
        <v>0</v>
      </c>
      <c r="AD720" s="525" t="e">
        <f t="shared" si="48"/>
        <v>#DIV/0!</v>
      </c>
      <c r="AE720" s="371"/>
      <c r="AF720" s="371"/>
      <c r="AG720" s="371"/>
      <c r="AH720" s="371"/>
      <c r="AI720" s="371"/>
      <c r="AJ720" s="371"/>
      <c r="AK720" s="371"/>
      <c r="AL720" s="371"/>
      <c r="AM720" s="371"/>
    </row>
    <row r="721" spans="1:39" hidden="1" x14ac:dyDescent="0.25">
      <c r="A721" s="372"/>
      <c r="B721" s="371"/>
      <c r="C721" s="371"/>
      <c r="D721" s="371"/>
      <c r="E721" s="371"/>
      <c r="F721" s="371"/>
      <c r="G721" s="371"/>
      <c r="H721" s="371"/>
      <c r="I721" s="371"/>
      <c r="J721" s="371"/>
      <c r="K721" s="371"/>
      <c r="L721" s="371"/>
      <c r="M721" s="371"/>
      <c r="N721" s="371"/>
      <c r="O721" s="371"/>
      <c r="P721" s="371"/>
      <c r="Q721" s="371"/>
      <c r="R721" s="383"/>
      <c r="S721" s="383"/>
      <c r="T721" s="371"/>
      <c r="U721" s="383"/>
      <c r="V721" s="371"/>
      <c r="W721" s="383"/>
      <c r="X721" s="381"/>
      <c r="Y721" s="373">
        <f t="shared" si="45"/>
        <v>0</v>
      </c>
      <c r="Z721" s="384"/>
      <c r="AA721" s="512"/>
      <c r="AB721" s="525" t="e">
        <f t="shared" si="46"/>
        <v>#DIV/0!</v>
      </c>
      <c r="AC721" s="512">
        <f t="shared" si="47"/>
        <v>0</v>
      </c>
      <c r="AD721" s="525" t="e">
        <f t="shared" si="48"/>
        <v>#DIV/0!</v>
      </c>
      <c r="AE721" s="371"/>
      <c r="AF721" s="371"/>
      <c r="AG721" s="371"/>
      <c r="AH721" s="371"/>
      <c r="AI721" s="371"/>
      <c r="AJ721" s="371"/>
      <c r="AK721" s="371"/>
      <c r="AL721" s="371"/>
      <c r="AM721" s="371"/>
    </row>
    <row r="722" spans="1:39" hidden="1" x14ac:dyDescent="0.25">
      <c r="A722" s="372"/>
      <c r="B722" s="371"/>
      <c r="C722" s="371"/>
      <c r="D722" s="371"/>
      <c r="E722" s="371"/>
      <c r="F722" s="371"/>
      <c r="G722" s="371"/>
      <c r="H722" s="371"/>
      <c r="I722" s="371"/>
      <c r="J722" s="371"/>
      <c r="K722" s="371"/>
      <c r="L722" s="371"/>
      <c r="M722" s="371"/>
      <c r="N722" s="371"/>
      <c r="O722" s="371"/>
      <c r="P722" s="371"/>
      <c r="Q722" s="371"/>
      <c r="R722" s="383"/>
      <c r="S722" s="383"/>
      <c r="T722" s="371"/>
      <c r="U722" s="383"/>
      <c r="V722" s="371"/>
      <c r="W722" s="383"/>
      <c r="X722" s="381"/>
      <c r="Y722" s="373">
        <f t="shared" si="45"/>
        <v>0</v>
      </c>
      <c r="Z722" s="384"/>
      <c r="AA722" s="512"/>
      <c r="AB722" s="525" t="e">
        <f t="shared" si="46"/>
        <v>#DIV/0!</v>
      </c>
      <c r="AC722" s="512">
        <f t="shared" si="47"/>
        <v>0</v>
      </c>
      <c r="AD722" s="525" t="e">
        <f t="shared" si="48"/>
        <v>#DIV/0!</v>
      </c>
      <c r="AE722" s="371"/>
      <c r="AF722" s="371"/>
      <c r="AG722" s="371"/>
      <c r="AH722" s="371"/>
      <c r="AI722" s="371"/>
      <c r="AJ722" s="371"/>
      <c r="AK722" s="371"/>
      <c r="AL722" s="371"/>
      <c r="AM722" s="371"/>
    </row>
    <row r="723" spans="1:39" hidden="1" x14ac:dyDescent="0.25">
      <c r="A723" s="372"/>
      <c r="B723" s="371"/>
      <c r="C723" s="371"/>
      <c r="D723" s="371"/>
      <c r="E723" s="371"/>
      <c r="F723" s="371"/>
      <c r="G723" s="371"/>
      <c r="H723" s="371"/>
      <c r="I723" s="371"/>
      <c r="J723" s="371"/>
      <c r="K723" s="371"/>
      <c r="L723" s="371"/>
      <c r="M723" s="371"/>
      <c r="N723" s="371"/>
      <c r="O723" s="371"/>
      <c r="P723" s="371"/>
      <c r="Q723" s="371"/>
      <c r="R723" s="383"/>
      <c r="S723" s="383"/>
      <c r="T723" s="371"/>
      <c r="U723" s="383"/>
      <c r="V723" s="371"/>
      <c r="W723" s="383"/>
      <c r="X723" s="381"/>
      <c r="Y723" s="373">
        <f t="shared" si="45"/>
        <v>0</v>
      </c>
      <c r="Z723" s="384"/>
      <c r="AA723" s="512"/>
      <c r="AB723" s="525" t="e">
        <f t="shared" si="46"/>
        <v>#DIV/0!</v>
      </c>
      <c r="AC723" s="512">
        <f t="shared" si="47"/>
        <v>0</v>
      </c>
      <c r="AD723" s="525" t="e">
        <f t="shared" si="48"/>
        <v>#DIV/0!</v>
      </c>
      <c r="AE723" s="371"/>
      <c r="AF723" s="371"/>
      <c r="AG723" s="371"/>
      <c r="AH723" s="371"/>
      <c r="AI723" s="371"/>
      <c r="AJ723" s="371"/>
      <c r="AK723" s="371"/>
      <c r="AL723" s="371"/>
      <c r="AM723" s="371"/>
    </row>
    <row r="724" spans="1:39" hidden="1" x14ac:dyDescent="0.25">
      <c r="A724" s="372"/>
      <c r="B724" s="371"/>
      <c r="C724" s="371"/>
      <c r="D724" s="371"/>
      <c r="E724" s="371"/>
      <c r="F724" s="371"/>
      <c r="G724" s="371"/>
      <c r="H724" s="371"/>
      <c r="I724" s="371"/>
      <c r="J724" s="371"/>
      <c r="K724" s="371"/>
      <c r="L724" s="371"/>
      <c r="M724" s="371"/>
      <c r="N724" s="371"/>
      <c r="O724" s="371"/>
      <c r="P724" s="371"/>
      <c r="Q724" s="371"/>
      <c r="R724" s="383"/>
      <c r="S724" s="383"/>
      <c r="T724" s="371"/>
      <c r="U724" s="383"/>
      <c r="V724" s="371"/>
      <c r="W724" s="383"/>
      <c r="X724" s="381"/>
      <c r="Y724" s="373">
        <f t="shared" si="45"/>
        <v>0</v>
      </c>
      <c r="Z724" s="384"/>
      <c r="AA724" s="512"/>
      <c r="AB724" s="525" t="e">
        <f t="shared" si="46"/>
        <v>#DIV/0!</v>
      </c>
      <c r="AC724" s="512">
        <f t="shared" si="47"/>
        <v>0</v>
      </c>
      <c r="AD724" s="525" t="e">
        <f t="shared" si="48"/>
        <v>#DIV/0!</v>
      </c>
      <c r="AE724" s="371"/>
      <c r="AF724" s="371"/>
      <c r="AG724" s="371"/>
      <c r="AH724" s="371"/>
      <c r="AI724" s="371"/>
      <c r="AJ724" s="371"/>
      <c r="AK724" s="371"/>
      <c r="AL724" s="371"/>
      <c r="AM724" s="371"/>
    </row>
    <row r="725" spans="1:39" hidden="1" x14ac:dyDescent="0.25">
      <c r="A725" s="372"/>
      <c r="B725" s="371"/>
      <c r="C725" s="371"/>
      <c r="D725" s="371"/>
      <c r="E725" s="371"/>
      <c r="F725" s="371"/>
      <c r="G725" s="371"/>
      <c r="H725" s="371"/>
      <c r="I725" s="371"/>
      <c r="J725" s="371"/>
      <c r="K725" s="371"/>
      <c r="L725" s="371"/>
      <c r="M725" s="371"/>
      <c r="N725" s="371"/>
      <c r="O725" s="371"/>
      <c r="P725" s="371"/>
      <c r="Q725" s="371"/>
      <c r="R725" s="383"/>
      <c r="S725" s="383"/>
      <c r="T725" s="371"/>
      <c r="U725" s="383"/>
      <c r="V725" s="371"/>
      <c r="W725" s="383"/>
      <c r="X725" s="381"/>
      <c r="Y725" s="373">
        <f t="shared" si="45"/>
        <v>0</v>
      </c>
      <c r="Z725" s="384"/>
      <c r="AA725" s="512"/>
      <c r="AB725" s="525" t="e">
        <f t="shared" si="46"/>
        <v>#DIV/0!</v>
      </c>
      <c r="AC725" s="512">
        <f t="shared" si="47"/>
        <v>0</v>
      </c>
      <c r="AD725" s="525" t="e">
        <f t="shared" si="48"/>
        <v>#DIV/0!</v>
      </c>
      <c r="AE725" s="371"/>
      <c r="AF725" s="371"/>
      <c r="AG725" s="371"/>
      <c r="AH725" s="371"/>
      <c r="AI725" s="371"/>
      <c r="AJ725" s="371"/>
      <c r="AK725" s="371"/>
      <c r="AL725" s="371"/>
      <c r="AM725" s="371"/>
    </row>
    <row r="726" spans="1:39" hidden="1" x14ac:dyDescent="0.25">
      <c r="A726" s="372"/>
      <c r="B726" s="371"/>
      <c r="C726" s="371"/>
      <c r="D726" s="371"/>
      <c r="E726" s="371"/>
      <c r="F726" s="371"/>
      <c r="G726" s="371"/>
      <c r="H726" s="371"/>
      <c r="I726" s="371"/>
      <c r="J726" s="371"/>
      <c r="K726" s="371"/>
      <c r="L726" s="371"/>
      <c r="M726" s="371"/>
      <c r="N726" s="371"/>
      <c r="O726" s="371"/>
      <c r="P726" s="371"/>
      <c r="Q726" s="371"/>
      <c r="R726" s="383"/>
      <c r="S726" s="383"/>
      <c r="T726" s="371"/>
      <c r="U726" s="383"/>
      <c r="V726" s="371"/>
      <c r="W726" s="383"/>
      <c r="X726" s="381"/>
      <c r="Y726" s="373">
        <f t="shared" si="45"/>
        <v>0</v>
      </c>
      <c r="Z726" s="384"/>
      <c r="AA726" s="512"/>
      <c r="AB726" s="525" t="e">
        <f t="shared" si="46"/>
        <v>#DIV/0!</v>
      </c>
      <c r="AC726" s="512">
        <f t="shared" si="47"/>
        <v>0</v>
      </c>
      <c r="AD726" s="525" t="e">
        <f t="shared" si="48"/>
        <v>#DIV/0!</v>
      </c>
      <c r="AE726" s="371"/>
      <c r="AF726" s="371"/>
      <c r="AG726" s="371"/>
      <c r="AH726" s="371"/>
      <c r="AI726" s="371"/>
      <c r="AJ726" s="371"/>
      <c r="AK726" s="371"/>
      <c r="AL726" s="371"/>
      <c r="AM726" s="371"/>
    </row>
    <row r="727" spans="1:39" hidden="1" x14ac:dyDescent="0.25">
      <c r="A727" s="372"/>
      <c r="B727" s="371"/>
      <c r="C727" s="371"/>
      <c r="D727" s="371"/>
      <c r="E727" s="371"/>
      <c r="F727" s="371"/>
      <c r="G727" s="371"/>
      <c r="H727" s="371"/>
      <c r="I727" s="371"/>
      <c r="J727" s="371"/>
      <c r="K727" s="371"/>
      <c r="L727" s="371"/>
      <c r="M727" s="371"/>
      <c r="N727" s="371"/>
      <c r="O727" s="371"/>
      <c r="P727" s="371"/>
      <c r="Q727" s="371"/>
      <c r="R727" s="383"/>
      <c r="S727" s="383"/>
      <c r="T727" s="371"/>
      <c r="U727" s="383"/>
      <c r="V727" s="371"/>
      <c r="W727" s="383"/>
      <c r="X727" s="381"/>
      <c r="Y727" s="373">
        <f t="shared" si="45"/>
        <v>0</v>
      </c>
      <c r="Z727" s="384"/>
      <c r="AA727" s="512"/>
      <c r="AB727" s="525" t="e">
        <f t="shared" si="46"/>
        <v>#DIV/0!</v>
      </c>
      <c r="AC727" s="512">
        <f t="shared" si="47"/>
        <v>0</v>
      </c>
      <c r="AD727" s="525" t="e">
        <f t="shared" si="48"/>
        <v>#DIV/0!</v>
      </c>
      <c r="AE727" s="371"/>
      <c r="AF727" s="371"/>
      <c r="AG727" s="371"/>
      <c r="AH727" s="371"/>
      <c r="AI727" s="371"/>
      <c r="AJ727" s="371"/>
      <c r="AK727" s="371"/>
      <c r="AL727" s="371"/>
      <c r="AM727" s="371"/>
    </row>
    <row r="728" spans="1:39" hidden="1" x14ac:dyDescent="0.25">
      <c r="A728" s="372"/>
      <c r="B728" s="371"/>
      <c r="C728" s="371"/>
      <c r="D728" s="371"/>
      <c r="E728" s="371"/>
      <c r="F728" s="371"/>
      <c r="G728" s="371"/>
      <c r="H728" s="371"/>
      <c r="I728" s="371"/>
      <c r="J728" s="371"/>
      <c r="K728" s="371"/>
      <c r="L728" s="371"/>
      <c r="M728" s="371"/>
      <c r="N728" s="371"/>
      <c r="O728" s="371"/>
      <c r="P728" s="371"/>
      <c r="Q728" s="371"/>
      <c r="R728" s="383"/>
      <c r="S728" s="383"/>
      <c r="T728" s="371"/>
      <c r="U728" s="383"/>
      <c r="V728" s="371"/>
      <c r="W728" s="383"/>
      <c r="X728" s="381"/>
      <c r="Y728" s="373">
        <f t="shared" si="45"/>
        <v>0</v>
      </c>
      <c r="Z728" s="384"/>
      <c r="AA728" s="512"/>
      <c r="AB728" s="525" t="e">
        <f t="shared" si="46"/>
        <v>#DIV/0!</v>
      </c>
      <c r="AC728" s="512">
        <f t="shared" si="47"/>
        <v>0</v>
      </c>
      <c r="AD728" s="525" t="e">
        <f t="shared" si="48"/>
        <v>#DIV/0!</v>
      </c>
      <c r="AE728" s="371"/>
      <c r="AF728" s="371"/>
      <c r="AG728" s="371"/>
      <c r="AH728" s="371"/>
      <c r="AI728" s="371"/>
      <c r="AJ728" s="371"/>
      <c r="AK728" s="371"/>
      <c r="AL728" s="371"/>
      <c r="AM728" s="371"/>
    </row>
    <row r="729" spans="1:39" hidden="1" x14ac:dyDescent="0.25">
      <c r="A729" s="372"/>
      <c r="B729" s="371"/>
      <c r="C729" s="371"/>
      <c r="D729" s="371"/>
      <c r="E729" s="371"/>
      <c r="F729" s="371"/>
      <c r="G729" s="371"/>
      <c r="H729" s="371"/>
      <c r="I729" s="371"/>
      <c r="J729" s="371"/>
      <c r="K729" s="371"/>
      <c r="L729" s="371"/>
      <c r="M729" s="371"/>
      <c r="N729" s="371"/>
      <c r="O729" s="371"/>
      <c r="P729" s="371"/>
      <c r="Q729" s="371"/>
      <c r="R729" s="383"/>
      <c r="S729" s="383"/>
      <c r="T729" s="371"/>
      <c r="U729" s="383"/>
      <c r="V729" s="371"/>
      <c r="W729" s="383"/>
      <c r="X729" s="381"/>
      <c r="Y729" s="373">
        <f t="shared" si="45"/>
        <v>0</v>
      </c>
      <c r="Z729" s="384"/>
      <c r="AA729" s="512"/>
      <c r="AB729" s="525" t="e">
        <f t="shared" si="46"/>
        <v>#DIV/0!</v>
      </c>
      <c r="AC729" s="512">
        <f t="shared" si="47"/>
        <v>0</v>
      </c>
      <c r="AD729" s="525" t="e">
        <f t="shared" si="48"/>
        <v>#DIV/0!</v>
      </c>
      <c r="AE729" s="371"/>
      <c r="AF729" s="371"/>
      <c r="AG729" s="371"/>
      <c r="AH729" s="371"/>
      <c r="AI729" s="371"/>
      <c r="AJ729" s="371"/>
      <c r="AK729" s="371"/>
      <c r="AL729" s="371"/>
      <c r="AM729" s="371"/>
    </row>
    <row r="730" spans="1:39" hidden="1" x14ac:dyDescent="0.25">
      <c r="A730" s="372"/>
      <c r="B730" s="371"/>
      <c r="C730" s="371"/>
      <c r="D730" s="371"/>
      <c r="E730" s="371"/>
      <c r="F730" s="371"/>
      <c r="G730" s="371"/>
      <c r="H730" s="371"/>
      <c r="I730" s="371"/>
      <c r="J730" s="371"/>
      <c r="K730" s="371"/>
      <c r="L730" s="371"/>
      <c r="M730" s="371"/>
      <c r="N730" s="371"/>
      <c r="O730" s="371"/>
      <c r="P730" s="371"/>
      <c r="Q730" s="371"/>
      <c r="R730" s="383"/>
      <c r="S730" s="383"/>
      <c r="T730" s="371"/>
      <c r="U730" s="383"/>
      <c r="V730" s="371"/>
      <c r="W730" s="383"/>
      <c r="X730" s="381"/>
      <c r="Y730" s="373">
        <f t="shared" si="45"/>
        <v>0</v>
      </c>
      <c r="Z730" s="384"/>
      <c r="AA730" s="512"/>
      <c r="AB730" s="525" t="e">
        <f t="shared" si="46"/>
        <v>#DIV/0!</v>
      </c>
      <c r="AC730" s="512">
        <f t="shared" si="47"/>
        <v>0</v>
      </c>
      <c r="AD730" s="525" t="e">
        <f t="shared" si="48"/>
        <v>#DIV/0!</v>
      </c>
      <c r="AE730" s="371"/>
      <c r="AF730" s="371"/>
      <c r="AG730" s="371"/>
      <c r="AH730" s="371"/>
      <c r="AI730" s="371"/>
      <c r="AJ730" s="371"/>
      <c r="AK730" s="371"/>
      <c r="AL730" s="371"/>
      <c r="AM730" s="371"/>
    </row>
    <row r="731" spans="1:39" hidden="1" x14ac:dyDescent="0.25">
      <c r="A731" s="372"/>
      <c r="B731" s="371"/>
      <c r="C731" s="371"/>
      <c r="D731" s="371"/>
      <c r="E731" s="371"/>
      <c r="F731" s="371"/>
      <c r="G731" s="371"/>
      <c r="H731" s="371"/>
      <c r="I731" s="371"/>
      <c r="J731" s="371"/>
      <c r="K731" s="371"/>
      <c r="L731" s="371"/>
      <c r="M731" s="371"/>
      <c r="N731" s="371"/>
      <c r="O731" s="371"/>
      <c r="P731" s="371"/>
      <c r="Q731" s="371"/>
      <c r="R731" s="383"/>
      <c r="S731" s="383"/>
      <c r="T731" s="371"/>
      <c r="U731" s="383"/>
      <c r="V731" s="371"/>
      <c r="W731" s="383"/>
      <c r="X731" s="381"/>
      <c r="Y731" s="373">
        <f t="shared" si="45"/>
        <v>0</v>
      </c>
      <c r="Z731" s="384"/>
      <c r="AA731" s="512"/>
      <c r="AB731" s="525" t="e">
        <f t="shared" si="46"/>
        <v>#DIV/0!</v>
      </c>
      <c r="AC731" s="512">
        <f t="shared" si="47"/>
        <v>0</v>
      </c>
      <c r="AD731" s="525" t="e">
        <f t="shared" si="48"/>
        <v>#DIV/0!</v>
      </c>
      <c r="AE731" s="371"/>
      <c r="AF731" s="371"/>
      <c r="AG731" s="371"/>
      <c r="AH731" s="371"/>
      <c r="AI731" s="371"/>
      <c r="AJ731" s="371"/>
      <c r="AK731" s="371"/>
      <c r="AL731" s="371"/>
      <c r="AM731" s="371"/>
    </row>
    <row r="732" spans="1:39" hidden="1" x14ac:dyDescent="0.25">
      <c r="A732" s="372"/>
      <c r="B732" s="371"/>
      <c r="C732" s="371"/>
      <c r="D732" s="371"/>
      <c r="E732" s="371"/>
      <c r="F732" s="371"/>
      <c r="G732" s="371"/>
      <c r="H732" s="371"/>
      <c r="I732" s="371"/>
      <c r="J732" s="371"/>
      <c r="K732" s="371"/>
      <c r="L732" s="371"/>
      <c r="M732" s="371"/>
      <c r="N732" s="371"/>
      <c r="O732" s="371"/>
      <c r="P732" s="371"/>
      <c r="Q732" s="371"/>
      <c r="R732" s="383"/>
      <c r="S732" s="383"/>
      <c r="T732" s="371"/>
      <c r="U732" s="383"/>
      <c r="V732" s="371"/>
      <c r="W732" s="383"/>
      <c r="X732" s="381"/>
      <c r="Y732" s="373">
        <f t="shared" si="45"/>
        <v>0</v>
      </c>
      <c r="Z732" s="384"/>
      <c r="AA732" s="512"/>
      <c r="AB732" s="525" t="e">
        <f t="shared" si="46"/>
        <v>#DIV/0!</v>
      </c>
      <c r="AC732" s="512">
        <f t="shared" si="47"/>
        <v>0</v>
      </c>
      <c r="AD732" s="525" t="e">
        <f t="shared" si="48"/>
        <v>#DIV/0!</v>
      </c>
      <c r="AE732" s="371"/>
      <c r="AF732" s="371"/>
      <c r="AG732" s="371"/>
      <c r="AH732" s="371"/>
      <c r="AI732" s="371"/>
      <c r="AJ732" s="371"/>
      <c r="AK732" s="371"/>
      <c r="AL732" s="371"/>
      <c r="AM732" s="371"/>
    </row>
    <row r="733" spans="1:39" hidden="1" x14ac:dyDescent="0.25">
      <c r="A733" s="372"/>
      <c r="B733" s="371"/>
      <c r="C733" s="371"/>
      <c r="D733" s="371"/>
      <c r="E733" s="371"/>
      <c r="F733" s="371"/>
      <c r="G733" s="371"/>
      <c r="H733" s="371"/>
      <c r="I733" s="371"/>
      <c r="J733" s="371"/>
      <c r="K733" s="371"/>
      <c r="L733" s="371"/>
      <c r="M733" s="371"/>
      <c r="N733" s="371"/>
      <c r="O733" s="371"/>
      <c r="P733" s="371"/>
      <c r="Q733" s="371"/>
      <c r="R733" s="383"/>
      <c r="S733" s="383"/>
      <c r="T733" s="371"/>
      <c r="U733" s="383"/>
      <c r="V733" s="371"/>
      <c r="W733" s="383"/>
      <c r="X733" s="381"/>
      <c r="Y733" s="373">
        <f t="shared" si="45"/>
        <v>0</v>
      </c>
      <c r="Z733" s="384"/>
      <c r="AA733" s="512"/>
      <c r="AB733" s="525" t="e">
        <f t="shared" si="46"/>
        <v>#DIV/0!</v>
      </c>
      <c r="AC733" s="512">
        <f t="shared" si="47"/>
        <v>0</v>
      </c>
      <c r="AD733" s="525" t="e">
        <f t="shared" si="48"/>
        <v>#DIV/0!</v>
      </c>
      <c r="AE733" s="371"/>
      <c r="AF733" s="371"/>
      <c r="AG733" s="371"/>
      <c r="AH733" s="371"/>
      <c r="AI733" s="371"/>
      <c r="AJ733" s="371"/>
      <c r="AK733" s="371"/>
      <c r="AL733" s="371"/>
      <c r="AM733" s="371"/>
    </row>
    <row r="734" spans="1:39" hidden="1" x14ac:dyDescent="0.25">
      <c r="A734" s="372"/>
      <c r="B734" s="371"/>
      <c r="C734" s="371"/>
      <c r="D734" s="371"/>
      <c r="E734" s="371"/>
      <c r="F734" s="371"/>
      <c r="G734" s="371"/>
      <c r="H734" s="371"/>
      <c r="I734" s="371"/>
      <c r="J734" s="371"/>
      <c r="K734" s="371"/>
      <c r="L734" s="371"/>
      <c r="M734" s="371"/>
      <c r="N734" s="371"/>
      <c r="O734" s="371"/>
      <c r="P734" s="371"/>
      <c r="Q734" s="371"/>
      <c r="R734" s="383"/>
      <c r="S734" s="383"/>
      <c r="T734" s="371"/>
      <c r="U734" s="383"/>
      <c r="V734" s="371"/>
      <c r="W734" s="383"/>
      <c r="X734" s="381"/>
      <c r="Y734" s="373">
        <f t="shared" si="45"/>
        <v>0</v>
      </c>
      <c r="Z734" s="384"/>
      <c r="AA734" s="512"/>
      <c r="AB734" s="525" t="e">
        <f t="shared" si="46"/>
        <v>#DIV/0!</v>
      </c>
      <c r="AC734" s="512">
        <f t="shared" si="47"/>
        <v>0</v>
      </c>
      <c r="AD734" s="525" t="e">
        <f t="shared" si="48"/>
        <v>#DIV/0!</v>
      </c>
      <c r="AE734" s="371"/>
      <c r="AF734" s="371"/>
      <c r="AG734" s="371"/>
      <c r="AH734" s="371"/>
      <c r="AI734" s="371"/>
      <c r="AJ734" s="371"/>
      <c r="AK734" s="371"/>
      <c r="AL734" s="371"/>
      <c r="AM734" s="371"/>
    </row>
    <row r="735" spans="1:39" hidden="1" x14ac:dyDescent="0.25">
      <c r="A735" s="372"/>
      <c r="B735" s="371"/>
      <c r="C735" s="371"/>
      <c r="D735" s="371"/>
      <c r="E735" s="371"/>
      <c r="F735" s="371"/>
      <c r="G735" s="371"/>
      <c r="H735" s="371"/>
      <c r="I735" s="371"/>
      <c r="J735" s="371"/>
      <c r="K735" s="371"/>
      <c r="L735" s="371"/>
      <c r="M735" s="371"/>
      <c r="N735" s="371"/>
      <c r="O735" s="371"/>
      <c r="P735" s="371"/>
      <c r="Q735" s="371"/>
      <c r="R735" s="383"/>
      <c r="S735" s="383"/>
      <c r="T735" s="371"/>
      <c r="U735" s="383"/>
      <c r="V735" s="371"/>
      <c r="W735" s="383"/>
      <c r="X735" s="381"/>
      <c r="Y735" s="373">
        <f t="shared" si="45"/>
        <v>0</v>
      </c>
      <c r="Z735" s="384"/>
      <c r="AA735" s="512"/>
      <c r="AB735" s="525" t="e">
        <f t="shared" si="46"/>
        <v>#DIV/0!</v>
      </c>
      <c r="AC735" s="512">
        <f t="shared" si="47"/>
        <v>0</v>
      </c>
      <c r="AD735" s="525" t="e">
        <f t="shared" si="48"/>
        <v>#DIV/0!</v>
      </c>
      <c r="AE735" s="371"/>
      <c r="AF735" s="371"/>
      <c r="AG735" s="371"/>
      <c r="AH735" s="371"/>
      <c r="AI735" s="371"/>
      <c r="AJ735" s="371"/>
      <c r="AK735" s="371"/>
      <c r="AL735" s="371"/>
      <c r="AM735" s="371"/>
    </row>
    <row r="736" spans="1:39" hidden="1" x14ac:dyDescent="0.25">
      <c r="A736" s="372"/>
      <c r="B736" s="371"/>
      <c r="C736" s="371"/>
      <c r="D736" s="371"/>
      <c r="E736" s="371"/>
      <c r="F736" s="371"/>
      <c r="G736" s="371"/>
      <c r="H736" s="371"/>
      <c r="I736" s="371"/>
      <c r="J736" s="371"/>
      <c r="K736" s="371"/>
      <c r="L736" s="371"/>
      <c r="M736" s="371"/>
      <c r="N736" s="371"/>
      <c r="O736" s="371"/>
      <c r="P736" s="371"/>
      <c r="Q736" s="371"/>
      <c r="R736" s="383"/>
      <c r="S736" s="383"/>
      <c r="T736" s="371"/>
      <c r="U736" s="383"/>
      <c r="V736" s="371"/>
      <c r="W736" s="383"/>
      <c r="X736" s="381"/>
      <c r="Y736" s="373">
        <f t="shared" si="45"/>
        <v>0</v>
      </c>
      <c r="Z736" s="384"/>
      <c r="AA736" s="512"/>
      <c r="AB736" s="525" t="e">
        <f t="shared" si="46"/>
        <v>#DIV/0!</v>
      </c>
      <c r="AC736" s="512">
        <f t="shared" si="47"/>
        <v>0</v>
      </c>
      <c r="AD736" s="525" t="e">
        <f t="shared" si="48"/>
        <v>#DIV/0!</v>
      </c>
      <c r="AE736" s="371"/>
      <c r="AF736" s="371"/>
      <c r="AG736" s="371"/>
      <c r="AH736" s="371"/>
      <c r="AI736" s="371"/>
      <c r="AJ736" s="371"/>
      <c r="AK736" s="371"/>
      <c r="AL736" s="371"/>
      <c r="AM736" s="371"/>
    </row>
    <row r="737" spans="1:39" hidden="1" x14ac:dyDescent="0.25">
      <c r="A737" s="372"/>
      <c r="B737" s="371"/>
      <c r="C737" s="371"/>
      <c r="D737" s="371"/>
      <c r="E737" s="371"/>
      <c r="F737" s="371"/>
      <c r="G737" s="371"/>
      <c r="H737" s="371"/>
      <c r="I737" s="371"/>
      <c r="J737" s="371"/>
      <c r="K737" s="371"/>
      <c r="L737" s="371"/>
      <c r="M737" s="371"/>
      <c r="N737" s="371"/>
      <c r="O737" s="371"/>
      <c r="P737" s="371"/>
      <c r="Q737" s="371"/>
      <c r="R737" s="383"/>
      <c r="S737" s="383"/>
      <c r="T737" s="371"/>
      <c r="U737" s="383"/>
      <c r="V737" s="371"/>
      <c r="W737" s="383"/>
      <c r="X737" s="381"/>
      <c r="Y737" s="373">
        <f t="shared" si="45"/>
        <v>0</v>
      </c>
      <c r="Z737" s="384"/>
      <c r="AA737" s="512"/>
      <c r="AB737" s="525" t="e">
        <f t="shared" si="46"/>
        <v>#DIV/0!</v>
      </c>
      <c r="AC737" s="512">
        <f t="shared" si="47"/>
        <v>0</v>
      </c>
      <c r="AD737" s="525" t="e">
        <f t="shared" si="48"/>
        <v>#DIV/0!</v>
      </c>
      <c r="AE737" s="371"/>
      <c r="AF737" s="371"/>
      <c r="AG737" s="371"/>
      <c r="AH737" s="371"/>
      <c r="AI737" s="371"/>
      <c r="AJ737" s="371"/>
      <c r="AK737" s="371"/>
      <c r="AL737" s="371"/>
      <c r="AM737" s="371"/>
    </row>
    <row r="738" spans="1:39" hidden="1" x14ac:dyDescent="0.25">
      <c r="A738" s="372"/>
      <c r="B738" s="371"/>
      <c r="C738" s="371"/>
      <c r="D738" s="371"/>
      <c r="E738" s="371"/>
      <c r="F738" s="371"/>
      <c r="G738" s="371"/>
      <c r="H738" s="371"/>
      <c r="I738" s="371"/>
      <c r="J738" s="371"/>
      <c r="K738" s="371"/>
      <c r="L738" s="371"/>
      <c r="M738" s="371"/>
      <c r="N738" s="371"/>
      <c r="O738" s="371"/>
      <c r="P738" s="371"/>
      <c r="Q738" s="371"/>
      <c r="R738" s="383"/>
      <c r="S738" s="383"/>
      <c r="T738" s="371"/>
      <c r="U738" s="383"/>
      <c r="V738" s="371"/>
      <c r="W738" s="383"/>
      <c r="X738" s="381"/>
      <c r="Y738" s="373">
        <f t="shared" si="45"/>
        <v>0</v>
      </c>
      <c r="Z738" s="384"/>
      <c r="AA738" s="512"/>
      <c r="AB738" s="525" t="e">
        <f t="shared" si="46"/>
        <v>#DIV/0!</v>
      </c>
      <c r="AC738" s="512">
        <f t="shared" si="47"/>
        <v>0</v>
      </c>
      <c r="AD738" s="525" t="e">
        <f t="shared" si="48"/>
        <v>#DIV/0!</v>
      </c>
      <c r="AE738" s="371"/>
      <c r="AF738" s="371"/>
      <c r="AG738" s="371"/>
      <c r="AH738" s="371"/>
      <c r="AI738" s="371"/>
      <c r="AJ738" s="371"/>
      <c r="AK738" s="371"/>
      <c r="AL738" s="371"/>
      <c r="AM738" s="371"/>
    </row>
    <row r="739" spans="1:39" hidden="1" x14ac:dyDescent="0.25">
      <c r="A739" s="372"/>
      <c r="B739" s="371"/>
      <c r="C739" s="371"/>
      <c r="D739" s="371"/>
      <c r="E739" s="371"/>
      <c r="F739" s="371"/>
      <c r="G739" s="371"/>
      <c r="H739" s="371"/>
      <c r="I739" s="371"/>
      <c r="J739" s="371"/>
      <c r="K739" s="371"/>
      <c r="L739" s="371"/>
      <c r="M739" s="371"/>
      <c r="N739" s="371"/>
      <c r="O739" s="371"/>
      <c r="P739" s="371"/>
      <c r="Q739" s="371"/>
      <c r="R739" s="383"/>
      <c r="S739" s="383"/>
      <c r="T739" s="371"/>
      <c r="U739" s="383"/>
      <c r="V739" s="371"/>
      <c r="W739" s="383"/>
      <c r="X739" s="381"/>
      <c r="Y739" s="373">
        <f t="shared" si="45"/>
        <v>0</v>
      </c>
      <c r="Z739" s="384"/>
      <c r="AA739" s="512"/>
      <c r="AB739" s="525" t="e">
        <f t="shared" si="46"/>
        <v>#DIV/0!</v>
      </c>
      <c r="AC739" s="512">
        <f t="shared" si="47"/>
        <v>0</v>
      </c>
      <c r="AD739" s="525" t="e">
        <f t="shared" si="48"/>
        <v>#DIV/0!</v>
      </c>
      <c r="AE739" s="371"/>
      <c r="AF739" s="371"/>
      <c r="AG739" s="371"/>
      <c r="AH739" s="371"/>
      <c r="AI739" s="371"/>
      <c r="AJ739" s="371"/>
      <c r="AK739" s="371"/>
      <c r="AL739" s="371"/>
      <c r="AM739" s="371"/>
    </row>
    <row r="740" spans="1:39" hidden="1" x14ac:dyDescent="0.25">
      <c r="A740" s="372"/>
      <c r="B740" s="371"/>
      <c r="C740" s="371"/>
      <c r="D740" s="371"/>
      <c r="E740" s="371"/>
      <c r="F740" s="371"/>
      <c r="G740" s="371"/>
      <c r="H740" s="371"/>
      <c r="I740" s="371"/>
      <c r="J740" s="371"/>
      <c r="K740" s="371"/>
      <c r="L740" s="371"/>
      <c r="M740" s="371"/>
      <c r="N740" s="371"/>
      <c r="O740" s="371"/>
      <c r="P740" s="371"/>
      <c r="Q740" s="371"/>
      <c r="R740" s="383"/>
      <c r="S740" s="383"/>
      <c r="T740" s="371"/>
      <c r="U740" s="383"/>
      <c r="V740" s="371"/>
      <c r="W740" s="383"/>
      <c r="X740" s="381"/>
      <c r="Y740" s="373">
        <f t="shared" si="45"/>
        <v>0</v>
      </c>
      <c r="Z740" s="384"/>
      <c r="AA740" s="512"/>
      <c r="AB740" s="525" t="e">
        <f t="shared" si="46"/>
        <v>#DIV/0!</v>
      </c>
      <c r="AC740" s="512">
        <f t="shared" si="47"/>
        <v>0</v>
      </c>
      <c r="AD740" s="525" t="e">
        <f t="shared" si="48"/>
        <v>#DIV/0!</v>
      </c>
      <c r="AE740" s="371"/>
      <c r="AF740" s="371"/>
      <c r="AG740" s="371"/>
      <c r="AH740" s="371"/>
      <c r="AI740" s="371"/>
      <c r="AJ740" s="371"/>
      <c r="AK740" s="371"/>
      <c r="AL740" s="371"/>
      <c r="AM740" s="371"/>
    </row>
    <row r="741" spans="1:39" hidden="1" x14ac:dyDescent="0.25">
      <c r="A741" s="372"/>
      <c r="B741" s="371"/>
      <c r="C741" s="371"/>
      <c r="D741" s="371"/>
      <c r="E741" s="371"/>
      <c r="F741" s="371"/>
      <c r="G741" s="371"/>
      <c r="H741" s="371"/>
      <c r="I741" s="371"/>
      <c r="J741" s="371"/>
      <c r="K741" s="371"/>
      <c r="L741" s="371"/>
      <c r="M741" s="371"/>
      <c r="N741" s="371"/>
      <c r="O741" s="371"/>
      <c r="P741" s="371"/>
      <c r="Q741" s="371"/>
      <c r="R741" s="383"/>
      <c r="S741" s="383"/>
      <c r="T741" s="371"/>
      <c r="U741" s="383"/>
      <c r="V741" s="371"/>
      <c r="W741" s="383"/>
      <c r="X741" s="381"/>
      <c r="Y741" s="373">
        <f t="shared" si="45"/>
        <v>0</v>
      </c>
      <c r="Z741" s="384"/>
      <c r="AA741" s="512"/>
      <c r="AB741" s="525" t="e">
        <f t="shared" si="46"/>
        <v>#DIV/0!</v>
      </c>
      <c r="AC741" s="512">
        <f t="shared" si="47"/>
        <v>0</v>
      </c>
      <c r="AD741" s="525" t="e">
        <f t="shared" si="48"/>
        <v>#DIV/0!</v>
      </c>
      <c r="AE741" s="371"/>
      <c r="AF741" s="371"/>
      <c r="AG741" s="371"/>
      <c r="AH741" s="371"/>
      <c r="AI741" s="371"/>
      <c r="AJ741" s="371"/>
      <c r="AK741" s="371"/>
      <c r="AL741" s="371"/>
      <c r="AM741" s="371"/>
    </row>
    <row r="742" spans="1:39" hidden="1" x14ac:dyDescent="0.25">
      <c r="A742" s="372"/>
      <c r="B742" s="371"/>
      <c r="C742" s="371"/>
      <c r="D742" s="371"/>
      <c r="E742" s="371"/>
      <c r="F742" s="371"/>
      <c r="G742" s="371"/>
      <c r="H742" s="371"/>
      <c r="I742" s="371"/>
      <c r="J742" s="371"/>
      <c r="K742" s="371"/>
      <c r="L742" s="371"/>
      <c r="M742" s="371"/>
      <c r="N742" s="371"/>
      <c r="O742" s="371"/>
      <c r="P742" s="371"/>
      <c r="Q742" s="371"/>
      <c r="R742" s="383"/>
      <c r="S742" s="383"/>
      <c r="T742" s="371"/>
      <c r="U742" s="383"/>
      <c r="V742" s="371"/>
      <c r="W742" s="383"/>
      <c r="X742" s="381"/>
      <c r="Y742" s="373">
        <f t="shared" si="45"/>
        <v>0</v>
      </c>
      <c r="Z742" s="384"/>
      <c r="AA742" s="512"/>
      <c r="AB742" s="525" t="e">
        <f t="shared" si="46"/>
        <v>#DIV/0!</v>
      </c>
      <c r="AC742" s="512">
        <f t="shared" si="47"/>
        <v>0</v>
      </c>
      <c r="AD742" s="525" t="e">
        <f t="shared" si="48"/>
        <v>#DIV/0!</v>
      </c>
      <c r="AE742" s="371"/>
      <c r="AF742" s="371"/>
      <c r="AG742" s="371"/>
      <c r="AH742" s="371"/>
      <c r="AI742" s="371"/>
      <c r="AJ742" s="371"/>
      <c r="AK742" s="371"/>
      <c r="AL742" s="371"/>
      <c r="AM742" s="371"/>
    </row>
    <row r="743" spans="1:39" hidden="1" x14ac:dyDescent="0.25">
      <c r="A743" s="372"/>
      <c r="B743" s="371"/>
      <c r="C743" s="371"/>
      <c r="D743" s="371"/>
      <c r="E743" s="371"/>
      <c r="F743" s="371"/>
      <c r="G743" s="371"/>
      <c r="H743" s="371"/>
      <c r="I743" s="371"/>
      <c r="J743" s="371"/>
      <c r="K743" s="371"/>
      <c r="L743" s="371"/>
      <c r="M743" s="371"/>
      <c r="N743" s="371"/>
      <c r="O743" s="371"/>
      <c r="P743" s="371"/>
      <c r="Q743" s="371"/>
      <c r="R743" s="383"/>
      <c r="S743" s="383"/>
      <c r="T743" s="371"/>
      <c r="U743" s="383"/>
      <c r="V743" s="371"/>
      <c r="W743" s="383"/>
      <c r="X743" s="381"/>
      <c r="Y743" s="373">
        <f t="shared" si="45"/>
        <v>0</v>
      </c>
      <c r="Z743" s="384"/>
      <c r="AA743" s="512"/>
      <c r="AB743" s="525" t="e">
        <f t="shared" si="46"/>
        <v>#DIV/0!</v>
      </c>
      <c r="AC743" s="512">
        <f t="shared" si="47"/>
        <v>0</v>
      </c>
      <c r="AD743" s="525" t="e">
        <f t="shared" si="48"/>
        <v>#DIV/0!</v>
      </c>
      <c r="AE743" s="371"/>
      <c r="AF743" s="371"/>
      <c r="AG743" s="371"/>
      <c r="AH743" s="371"/>
      <c r="AI743" s="371"/>
      <c r="AJ743" s="371"/>
      <c r="AK743" s="371"/>
      <c r="AL743" s="371"/>
      <c r="AM743" s="371"/>
    </row>
    <row r="744" spans="1:39" hidden="1" x14ac:dyDescent="0.25">
      <c r="A744" s="372"/>
      <c r="B744" s="371"/>
      <c r="C744" s="371"/>
      <c r="D744" s="371"/>
      <c r="E744" s="371"/>
      <c r="F744" s="371"/>
      <c r="G744" s="371"/>
      <c r="H744" s="371"/>
      <c r="I744" s="371"/>
      <c r="J744" s="371"/>
      <c r="K744" s="371"/>
      <c r="L744" s="371"/>
      <c r="M744" s="371"/>
      <c r="N744" s="371"/>
      <c r="O744" s="371"/>
      <c r="P744" s="371"/>
      <c r="Q744" s="371"/>
      <c r="R744" s="383"/>
      <c r="S744" s="383"/>
      <c r="T744" s="371"/>
      <c r="U744" s="383"/>
      <c r="V744" s="371"/>
      <c r="W744" s="383"/>
      <c r="X744" s="381"/>
      <c r="Y744" s="373">
        <f t="shared" si="45"/>
        <v>0</v>
      </c>
      <c r="Z744" s="384"/>
      <c r="AA744" s="512"/>
      <c r="AB744" s="525" t="e">
        <f t="shared" si="46"/>
        <v>#DIV/0!</v>
      </c>
      <c r="AC744" s="512">
        <f t="shared" si="47"/>
        <v>0</v>
      </c>
      <c r="AD744" s="525" t="e">
        <f t="shared" si="48"/>
        <v>#DIV/0!</v>
      </c>
      <c r="AE744" s="371"/>
      <c r="AF744" s="371"/>
      <c r="AG744" s="371"/>
      <c r="AH744" s="371"/>
      <c r="AI744" s="371"/>
      <c r="AJ744" s="371"/>
      <c r="AK744" s="371"/>
      <c r="AL744" s="371"/>
      <c r="AM744" s="371"/>
    </row>
    <row r="745" spans="1:39" hidden="1" x14ac:dyDescent="0.25">
      <c r="A745" s="372"/>
      <c r="B745" s="371"/>
      <c r="C745" s="371"/>
      <c r="D745" s="371"/>
      <c r="E745" s="371"/>
      <c r="F745" s="371"/>
      <c r="G745" s="371"/>
      <c r="H745" s="371"/>
      <c r="I745" s="371"/>
      <c r="J745" s="371"/>
      <c r="K745" s="371"/>
      <c r="L745" s="371"/>
      <c r="M745" s="371"/>
      <c r="N745" s="371"/>
      <c r="O745" s="371"/>
      <c r="P745" s="371"/>
      <c r="Q745" s="371"/>
      <c r="R745" s="383"/>
      <c r="S745" s="383"/>
      <c r="T745" s="371"/>
      <c r="U745" s="383"/>
      <c r="V745" s="371"/>
      <c r="W745" s="383"/>
      <c r="X745" s="381"/>
      <c r="Y745" s="373">
        <f t="shared" si="45"/>
        <v>0</v>
      </c>
      <c r="Z745" s="384"/>
      <c r="AA745" s="512"/>
      <c r="AB745" s="525" t="e">
        <f t="shared" si="46"/>
        <v>#DIV/0!</v>
      </c>
      <c r="AC745" s="512">
        <f t="shared" si="47"/>
        <v>0</v>
      </c>
      <c r="AD745" s="525" t="e">
        <f t="shared" si="48"/>
        <v>#DIV/0!</v>
      </c>
      <c r="AE745" s="371"/>
      <c r="AF745" s="371"/>
      <c r="AG745" s="371"/>
      <c r="AH745" s="371"/>
      <c r="AI745" s="371"/>
      <c r="AJ745" s="371"/>
      <c r="AK745" s="371"/>
      <c r="AL745" s="371"/>
      <c r="AM745" s="371"/>
    </row>
    <row r="746" spans="1:39" hidden="1" x14ac:dyDescent="0.25">
      <c r="A746" s="372"/>
      <c r="B746" s="371"/>
      <c r="C746" s="371"/>
      <c r="D746" s="371"/>
      <c r="E746" s="371"/>
      <c r="F746" s="371"/>
      <c r="G746" s="371"/>
      <c r="H746" s="371"/>
      <c r="I746" s="371"/>
      <c r="J746" s="371"/>
      <c r="K746" s="371"/>
      <c r="L746" s="371"/>
      <c r="M746" s="371"/>
      <c r="N746" s="371"/>
      <c r="O746" s="371"/>
      <c r="P746" s="371"/>
      <c r="Q746" s="371"/>
      <c r="R746" s="383"/>
      <c r="S746" s="383"/>
      <c r="T746" s="371"/>
      <c r="U746" s="383"/>
      <c r="V746" s="371"/>
      <c r="W746" s="383"/>
      <c r="X746" s="381"/>
      <c r="Y746" s="373">
        <f t="shared" si="45"/>
        <v>0</v>
      </c>
      <c r="Z746" s="384"/>
      <c r="AA746" s="512"/>
      <c r="AB746" s="525" t="e">
        <f t="shared" si="46"/>
        <v>#DIV/0!</v>
      </c>
      <c r="AC746" s="512">
        <f t="shared" si="47"/>
        <v>0</v>
      </c>
      <c r="AD746" s="525" t="e">
        <f t="shared" si="48"/>
        <v>#DIV/0!</v>
      </c>
      <c r="AE746" s="371"/>
      <c r="AF746" s="371"/>
      <c r="AG746" s="371"/>
      <c r="AH746" s="371"/>
      <c r="AI746" s="371"/>
      <c r="AJ746" s="371"/>
      <c r="AK746" s="371"/>
      <c r="AL746" s="371"/>
      <c r="AM746" s="371"/>
    </row>
    <row r="747" spans="1:39" hidden="1" x14ac:dyDescent="0.25">
      <c r="A747" s="372"/>
      <c r="B747" s="371"/>
      <c r="C747" s="371"/>
      <c r="D747" s="371"/>
      <c r="E747" s="371"/>
      <c r="F747" s="371"/>
      <c r="G747" s="371"/>
      <c r="H747" s="371"/>
      <c r="I747" s="371"/>
      <c r="J747" s="371"/>
      <c r="K747" s="371"/>
      <c r="L747" s="371"/>
      <c r="M747" s="371"/>
      <c r="N747" s="371"/>
      <c r="O747" s="371"/>
      <c r="P747" s="371"/>
      <c r="Q747" s="371"/>
      <c r="R747" s="383"/>
      <c r="S747" s="383"/>
      <c r="T747" s="371"/>
      <c r="U747" s="383"/>
      <c r="V747" s="371"/>
      <c r="W747" s="383"/>
      <c r="X747" s="381"/>
      <c r="Y747" s="373">
        <f t="shared" si="45"/>
        <v>0</v>
      </c>
      <c r="Z747" s="384"/>
      <c r="AA747" s="512"/>
      <c r="AB747" s="525" t="e">
        <f t="shared" si="46"/>
        <v>#DIV/0!</v>
      </c>
      <c r="AC747" s="512">
        <f t="shared" si="47"/>
        <v>0</v>
      </c>
      <c r="AD747" s="525" t="e">
        <f t="shared" si="48"/>
        <v>#DIV/0!</v>
      </c>
      <c r="AE747" s="371"/>
      <c r="AF747" s="371"/>
      <c r="AG747" s="371"/>
      <c r="AH747" s="371"/>
      <c r="AI747" s="371"/>
      <c r="AJ747" s="371"/>
      <c r="AK747" s="371"/>
      <c r="AL747" s="371"/>
      <c r="AM747" s="371"/>
    </row>
    <row r="748" spans="1:39" hidden="1" x14ac:dyDescent="0.25">
      <c r="A748" s="372"/>
      <c r="B748" s="371"/>
      <c r="C748" s="371"/>
      <c r="D748" s="371"/>
      <c r="E748" s="371"/>
      <c r="F748" s="371"/>
      <c r="G748" s="371"/>
      <c r="H748" s="371"/>
      <c r="I748" s="371"/>
      <c r="J748" s="371"/>
      <c r="K748" s="371"/>
      <c r="L748" s="371"/>
      <c r="M748" s="371"/>
      <c r="N748" s="371"/>
      <c r="O748" s="371"/>
      <c r="P748" s="371"/>
      <c r="Q748" s="371"/>
      <c r="R748" s="383"/>
      <c r="S748" s="383"/>
      <c r="T748" s="371"/>
      <c r="U748" s="383"/>
      <c r="V748" s="371"/>
      <c r="W748" s="383"/>
      <c r="X748" s="381"/>
      <c r="Y748" s="373">
        <f t="shared" si="45"/>
        <v>0</v>
      </c>
      <c r="Z748" s="384"/>
      <c r="AA748" s="512"/>
      <c r="AB748" s="525" t="e">
        <f t="shared" si="46"/>
        <v>#DIV/0!</v>
      </c>
      <c r="AC748" s="512">
        <f t="shared" si="47"/>
        <v>0</v>
      </c>
      <c r="AD748" s="525" t="e">
        <f t="shared" si="48"/>
        <v>#DIV/0!</v>
      </c>
      <c r="AE748" s="371"/>
      <c r="AF748" s="371"/>
      <c r="AG748" s="371"/>
      <c r="AH748" s="371"/>
      <c r="AI748" s="371"/>
      <c r="AJ748" s="371"/>
      <c r="AK748" s="371"/>
      <c r="AL748" s="371"/>
      <c r="AM748" s="371"/>
    </row>
    <row r="749" spans="1:39" hidden="1" x14ac:dyDescent="0.25">
      <c r="A749" s="372"/>
      <c r="B749" s="371"/>
      <c r="C749" s="371"/>
      <c r="D749" s="371"/>
      <c r="E749" s="371"/>
      <c r="F749" s="371"/>
      <c r="G749" s="371"/>
      <c r="H749" s="371"/>
      <c r="I749" s="371"/>
      <c r="J749" s="371"/>
      <c r="K749" s="371"/>
      <c r="L749" s="371"/>
      <c r="M749" s="371"/>
      <c r="N749" s="371"/>
      <c r="O749" s="371"/>
      <c r="P749" s="371"/>
      <c r="Q749" s="371"/>
      <c r="R749" s="383"/>
      <c r="S749" s="383"/>
      <c r="T749" s="371"/>
      <c r="U749" s="383"/>
      <c r="V749" s="371"/>
      <c r="W749" s="383"/>
      <c r="X749" s="381"/>
      <c r="Y749" s="373">
        <f t="shared" si="45"/>
        <v>0</v>
      </c>
      <c r="Z749" s="384"/>
      <c r="AA749" s="512"/>
      <c r="AB749" s="525" t="e">
        <f t="shared" si="46"/>
        <v>#DIV/0!</v>
      </c>
      <c r="AC749" s="512">
        <f t="shared" si="47"/>
        <v>0</v>
      </c>
      <c r="AD749" s="525" t="e">
        <f t="shared" si="48"/>
        <v>#DIV/0!</v>
      </c>
      <c r="AE749" s="371"/>
      <c r="AF749" s="371"/>
      <c r="AG749" s="371"/>
      <c r="AH749" s="371"/>
      <c r="AI749" s="371"/>
      <c r="AJ749" s="371"/>
      <c r="AK749" s="371"/>
      <c r="AL749" s="371"/>
      <c r="AM749" s="371"/>
    </row>
    <row r="750" spans="1:39" hidden="1" x14ac:dyDescent="0.25">
      <c r="A750" s="372"/>
      <c r="B750" s="371"/>
      <c r="C750" s="371"/>
      <c r="D750" s="371"/>
      <c r="E750" s="371"/>
      <c r="F750" s="371"/>
      <c r="G750" s="371"/>
      <c r="H750" s="371"/>
      <c r="I750" s="371"/>
      <c r="J750" s="371"/>
      <c r="K750" s="371"/>
      <c r="L750" s="371"/>
      <c r="M750" s="371"/>
      <c r="N750" s="371"/>
      <c r="O750" s="371"/>
      <c r="P750" s="371"/>
      <c r="Q750" s="371"/>
      <c r="R750" s="383"/>
      <c r="S750" s="383"/>
      <c r="T750" s="371"/>
      <c r="U750" s="383"/>
      <c r="V750" s="371"/>
      <c r="W750" s="383"/>
      <c r="X750" s="381"/>
      <c r="Y750" s="373">
        <f t="shared" si="45"/>
        <v>0</v>
      </c>
      <c r="Z750" s="384"/>
      <c r="AA750" s="512"/>
      <c r="AB750" s="525" t="e">
        <f t="shared" si="46"/>
        <v>#DIV/0!</v>
      </c>
      <c r="AC750" s="512">
        <f t="shared" si="47"/>
        <v>0</v>
      </c>
      <c r="AD750" s="525" t="e">
        <f t="shared" si="48"/>
        <v>#DIV/0!</v>
      </c>
      <c r="AE750" s="371"/>
      <c r="AF750" s="371"/>
      <c r="AG750" s="371"/>
      <c r="AH750" s="371"/>
      <c r="AI750" s="371"/>
      <c r="AJ750" s="371"/>
      <c r="AK750" s="371"/>
      <c r="AL750" s="371"/>
      <c r="AM750" s="371"/>
    </row>
    <row r="751" spans="1:39" hidden="1" x14ac:dyDescent="0.25">
      <c r="A751" s="372"/>
      <c r="B751" s="371"/>
      <c r="C751" s="371"/>
      <c r="D751" s="371"/>
      <c r="E751" s="371"/>
      <c r="F751" s="371"/>
      <c r="G751" s="371"/>
      <c r="H751" s="371"/>
      <c r="I751" s="371"/>
      <c r="J751" s="371"/>
      <c r="K751" s="371"/>
      <c r="L751" s="371"/>
      <c r="M751" s="371"/>
      <c r="N751" s="371"/>
      <c r="O751" s="371"/>
      <c r="P751" s="371"/>
      <c r="Q751" s="371"/>
      <c r="R751" s="383"/>
      <c r="S751" s="383"/>
      <c r="T751" s="371"/>
      <c r="U751" s="383"/>
      <c r="V751" s="371"/>
      <c r="W751" s="383"/>
      <c r="X751" s="381"/>
      <c r="Y751" s="373">
        <f t="shared" si="45"/>
        <v>0</v>
      </c>
      <c r="Z751" s="384"/>
      <c r="AA751" s="512"/>
      <c r="AB751" s="525" t="e">
        <f t="shared" si="46"/>
        <v>#DIV/0!</v>
      </c>
      <c r="AC751" s="512">
        <f t="shared" si="47"/>
        <v>0</v>
      </c>
      <c r="AD751" s="525" t="e">
        <f t="shared" si="48"/>
        <v>#DIV/0!</v>
      </c>
      <c r="AE751" s="371"/>
      <c r="AF751" s="371"/>
      <c r="AG751" s="371"/>
      <c r="AH751" s="371"/>
      <c r="AI751" s="371"/>
      <c r="AJ751" s="371"/>
      <c r="AK751" s="371"/>
      <c r="AL751" s="371"/>
      <c r="AM751" s="371"/>
    </row>
    <row r="752" spans="1:39" hidden="1" x14ac:dyDescent="0.25">
      <c r="A752" s="372"/>
      <c r="B752" s="371"/>
      <c r="C752" s="371"/>
      <c r="D752" s="371"/>
      <c r="E752" s="371"/>
      <c r="F752" s="371"/>
      <c r="G752" s="371"/>
      <c r="H752" s="371"/>
      <c r="I752" s="371"/>
      <c r="J752" s="371"/>
      <c r="K752" s="371"/>
      <c r="L752" s="371"/>
      <c r="M752" s="371"/>
      <c r="N752" s="371"/>
      <c r="O752" s="371"/>
      <c r="P752" s="371"/>
      <c r="Q752" s="371"/>
      <c r="R752" s="383"/>
      <c r="S752" s="383"/>
      <c r="T752" s="371"/>
      <c r="U752" s="383"/>
      <c r="V752" s="371"/>
      <c r="W752" s="383"/>
      <c r="X752" s="381"/>
      <c r="Y752" s="373">
        <f t="shared" si="45"/>
        <v>0</v>
      </c>
      <c r="Z752" s="384"/>
      <c r="AA752" s="512"/>
      <c r="AB752" s="525" t="e">
        <f t="shared" si="46"/>
        <v>#DIV/0!</v>
      </c>
      <c r="AC752" s="512">
        <f t="shared" si="47"/>
        <v>0</v>
      </c>
      <c r="AD752" s="525" t="e">
        <f t="shared" si="48"/>
        <v>#DIV/0!</v>
      </c>
      <c r="AE752" s="371"/>
      <c r="AF752" s="371"/>
      <c r="AG752" s="371"/>
      <c r="AH752" s="371"/>
      <c r="AI752" s="371"/>
      <c r="AJ752" s="371"/>
      <c r="AK752" s="371"/>
      <c r="AL752" s="371"/>
      <c r="AM752" s="371"/>
    </row>
    <row r="753" spans="1:39" hidden="1" x14ac:dyDescent="0.25">
      <c r="A753" s="372"/>
      <c r="B753" s="371"/>
      <c r="C753" s="371"/>
      <c r="D753" s="371"/>
      <c r="E753" s="371"/>
      <c r="F753" s="371"/>
      <c r="G753" s="371"/>
      <c r="H753" s="371"/>
      <c r="I753" s="371"/>
      <c r="J753" s="371"/>
      <c r="K753" s="371"/>
      <c r="L753" s="371"/>
      <c r="M753" s="371"/>
      <c r="N753" s="371"/>
      <c r="O753" s="371"/>
      <c r="P753" s="371"/>
      <c r="Q753" s="371"/>
      <c r="R753" s="383"/>
      <c r="S753" s="383"/>
      <c r="T753" s="371"/>
      <c r="U753" s="383"/>
      <c r="V753" s="371"/>
      <c r="W753" s="383"/>
      <c r="X753" s="381"/>
      <c r="Y753" s="373">
        <f t="shared" si="45"/>
        <v>0</v>
      </c>
      <c r="Z753" s="384"/>
      <c r="AA753" s="512"/>
      <c r="AB753" s="525" t="e">
        <f t="shared" si="46"/>
        <v>#DIV/0!</v>
      </c>
      <c r="AC753" s="512">
        <f t="shared" si="47"/>
        <v>0</v>
      </c>
      <c r="AD753" s="525" t="e">
        <f t="shared" si="48"/>
        <v>#DIV/0!</v>
      </c>
      <c r="AE753" s="371"/>
      <c r="AF753" s="371"/>
      <c r="AG753" s="371"/>
      <c r="AH753" s="371"/>
      <c r="AI753" s="371"/>
      <c r="AJ753" s="371"/>
      <c r="AK753" s="371"/>
      <c r="AL753" s="371"/>
      <c r="AM753" s="371"/>
    </row>
    <row r="754" spans="1:39" hidden="1" x14ac:dyDescent="0.25">
      <c r="A754" s="372"/>
      <c r="B754" s="371"/>
      <c r="C754" s="371"/>
      <c r="D754" s="371"/>
      <c r="E754" s="371"/>
      <c r="F754" s="371"/>
      <c r="G754" s="371"/>
      <c r="H754" s="371"/>
      <c r="I754" s="371"/>
      <c r="J754" s="371"/>
      <c r="K754" s="371"/>
      <c r="L754" s="371"/>
      <c r="M754" s="371"/>
      <c r="N754" s="371"/>
      <c r="O754" s="371"/>
      <c r="P754" s="371"/>
      <c r="Q754" s="371"/>
      <c r="R754" s="383"/>
      <c r="S754" s="383"/>
      <c r="T754" s="371"/>
      <c r="U754" s="383"/>
      <c r="V754" s="371"/>
      <c r="W754" s="383"/>
      <c r="X754" s="381"/>
      <c r="Y754" s="373">
        <f t="shared" si="45"/>
        <v>0</v>
      </c>
      <c r="Z754" s="384"/>
      <c r="AA754" s="512"/>
      <c r="AB754" s="525" t="e">
        <f t="shared" si="46"/>
        <v>#DIV/0!</v>
      </c>
      <c r="AC754" s="512">
        <f t="shared" si="47"/>
        <v>0</v>
      </c>
      <c r="AD754" s="525" t="e">
        <f t="shared" si="48"/>
        <v>#DIV/0!</v>
      </c>
      <c r="AE754" s="371"/>
      <c r="AF754" s="371"/>
      <c r="AG754" s="371"/>
      <c r="AH754" s="371"/>
      <c r="AI754" s="371"/>
      <c r="AJ754" s="371"/>
      <c r="AK754" s="371"/>
      <c r="AL754" s="371"/>
      <c r="AM754" s="371"/>
    </row>
    <row r="755" spans="1:39" hidden="1" x14ac:dyDescent="0.25">
      <c r="A755" s="372"/>
      <c r="B755" s="371"/>
      <c r="C755" s="371"/>
      <c r="D755" s="371"/>
      <c r="E755" s="371"/>
      <c r="F755" s="371"/>
      <c r="G755" s="371"/>
      <c r="H755" s="371"/>
      <c r="I755" s="371"/>
      <c r="J755" s="371"/>
      <c r="K755" s="371"/>
      <c r="L755" s="371"/>
      <c r="M755" s="371"/>
      <c r="N755" s="371"/>
      <c r="O755" s="371"/>
      <c r="P755" s="371"/>
      <c r="Q755" s="371"/>
      <c r="R755" s="383"/>
      <c r="S755" s="383"/>
      <c r="T755" s="371"/>
      <c r="U755" s="383"/>
      <c r="V755" s="371"/>
      <c r="W755" s="383"/>
      <c r="X755" s="381"/>
      <c r="Y755" s="373">
        <f t="shared" si="45"/>
        <v>0</v>
      </c>
      <c r="Z755" s="384"/>
      <c r="AA755" s="512"/>
      <c r="AB755" s="525" t="e">
        <f t="shared" si="46"/>
        <v>#DIV/0!</v>
      </c>
      <c r="AC755" s="512">
        <f t="shared" si="47"/>
        <v>0</v>
      </c>
      <c r="AD755" s="525" t="e">
        <f t="shared" si="48"/>
        <v>#DIV/0!</v>
      </c>
      <c r="AE755" s="371"/>
      <c r="AF755" s="371"/>
      <c r="AG755" s="371"/>
      <c r="AH755" s="371"/>
      <c r="AI755" s="371"/>
      <c r="AJ755" s="371"/>
      <c r="AK755" s="371"/>
      <c r="AL755" s="371"/>
      <c r="AM755" s="371"/>
    </row>
    <row r="756" spans="1:39" hidden="1" x14ac:dyDescent="0.25">
      <c r="A756" s="372"/>
      <c r="B756" s="371"/>
      <c r="C756" s="371"/>
      <c r="D756" s="371"/>
      <c r="E756" s="371"/>
      <c r="F756" s="371"/>
      <c r="G756" s="371"/>
      <c r="H756" s="371"/>
      <c r="I756" s="371"/>
      <c r="J756" s="371"/>
      <c r="K756" s="371"/>
      <c r="L756" s="371"/>
      <c r="M756" s="371"/>
      <c r="N756" s="371"/>
      <c r="O756" s="371"/>
      <c r="P756" s="371"/>
      <c r="Q756" s="371"/>
      <c r="R756" s="383"/>
      <c r="S756" s="383"/>
      <c r="T756" s="371"/>
      <c r="U756" s="383"/>
      <c r="V756" s="371"/>
      <c r="W756" s="383"/>
      <c r="X756" s="381"/>
      <c r="Y756" s="373">
        <f t="shared" si="45"/>
        <v>0</v>
      </c>
      <c r="Z756" s="384"/>
      <c r="AA756" s="512"/>
      <c r="AB756" s="525" t="e">
        <f t="shared" si="46"/>
        <v>#DIV/0!</v>
      </c>
      <c r="AC756" s="512">
        <f t="shared" si="47"/>
        <v>0</v>
      </c>
      <c r="AD756" s="525" t="e">
        <f t="shared" si="48"/>
        <v>#DIV/0!</v>
      </c>
      <c r="AE756" s="371"/>
      <c r="AF756" s="371"/>
      <c r="AG756" s="371"/>
      <c r="AH756" s="371"/>
      <c r="AI756" s="371"/>
      <c r="AJ756" s="371"/>
      <c r="AK756" s="371"/>
      <c r="AL756" s="371"/>
      <c r="AM756" s="371"/>
    </row>
    <row r="757" spans="1:39" hidden="1" x14ac:dyDescent="0.25">
      <c r="A757" s="372"/>
      <c r="B757" s="371"/>
      <c r="C757" s="371"/>
      <c r="D757" s="371"/>
      <c r="E757" s="371"/>
      <c r="F757" s="371"/>
      <c r="G757" s="371"/>
      <c r="H757" s="371"/>
      <c r="I757" s="371"/>
      <c r="J757" s="371"/>
      <c r="K757" s="371"/>
      <c r="L757" s="371"/>
      <c r="M757" s="371"/>
      <c r="N757" s="371"/>
      <c r="O757" s="371"/>
      <c r="P757" s="371"/>
      <c r="Q757" s="371"/>
      <c r="R757" s="383"/>
      <c r="S757" s="383"/>
      <c r="T757" s="371"/>
      <c r="U757" s="383"/>
      <c r="V757" s="371"/>
      <c r="W757" s="383"/>
      <c r="X757" s="381"/>
      <c r="Y757" s="373">
        <f t="shared" si="45"/>
        <v>0</v>
      </c>
      <c r="Z757" s="384"/>
      <c r="AA757" s="512"/>
      <c r="AB757" s="525" t="e">
        <f t="shared" si="46"/>
        <v>#DIV/0!</v>
      </c>
      <c r="AC757" s="512">
        <f t="shared" si="47"/>
        <v>0</v>
      </c>
      <c r="AD757" s="525" t="e">
        <f t="shared" si="48"/>
        <v>#DIV/0!</v>
      </c>
      <c r="AE757" s="371"/>
      <c r="AF757" s="371"/>
      <c r="AG757" s="371"/>
      <c r="AH757" s="371"/>
      <c r="AI757" s="371"/>
      <c r="AJ757" s="371"/>
      <c r="AK757" s="371"/>
      <c r="AL757" s="371"/>
      <c r="AM757" s="371"/>
    </row>
    <row r="758" spans="1:39" hidden="1" x14ac:dyDescent="0.25">
      <c r="A758" s="372"/>
      <c r="B758" s="371"/>
      <c r="C758" s="371"/>
      <c r="D758" s="371"/>
      <c r="E758" s="371"/>
      <c r="F758" s="371"/>
      <c r="G758" s="371"/>
      <c r="H758" s="371"/>
      <c r="I758" s="371"/>
      <c r="J758" s="371"/>
      <c r="K758" s="371"/>
      <c r="L758" s="371"/>
      <c r="M758" s="371"/>
      <c r="N758" s="371"/>
      <c r="O758" s="371"/>
      <c r="P758" s="371"/>
      <c r="Q758" s="371"/>
      <c r="R758" s="383"/>
      <c r="S758" s="383"/>
      <c r="T758" s="371"/>
      <c r="U758" s="383"/>
      <c r="V758" s="371"/>
      <c r="W758" s="383"/>
      <c r="X758" s="381"/>
      <c r="Y758" s="373">
        <f t="shared" si="45"/>
        <v>0</v>
      </c>
      <c r="Z758" s="384"/>
      <c r="AA758" s="512"/>
      <c r="AB758" s="525" t="e">
        <f t="shared" si="46"/>
        <v>#DIV/0!</v>
      </c>
      <c r="AC758" s="512">
        <f t="shared" si="47"/>
        <v>0</v>
      </c>
      <c r="AD758" s="525" t="e">
        <f t="shared" si="48"/>
        <v>#DIV/0!</v>
      </c>
      <c r="AE758" s="371"/>
      <c r="AF758" s="371"/>
      <c r="AG758" s="371"/>
      <c r="AH758" s="371"/>
      <c r="AI758" s="371"/>
      <c r="AJ758" s="371"/>
      <c r="AK758" s="371"/>
      <c r="AL758" s="371"/>
      <c r="AM758" s="371"/>
    </row>
    <row r="759" spans="1:39" hidden="1" x14ac:dyDescent="0.25">
      <c r="A759" s="372"/>
      <c r="B759" s="371"/>
      <c r="C759" s="371"/>
      <c r="D759" s="371"/>
      <c r="E759" s="371"/>
      <c r="F759" s="371"/>
      <c r="G759" s="371"/>
      <c r="H759" s="371"/>
      <c r="I759" s="371"/>
      <c r="J759" s="371"/>
      <c r="K759" s="371"/>
      <c r="L759" s="371"/>
      <c r="M759" s="371"/>
      <c r="N759" s="371"/>
      <c r="O759" s="371"/>
      <c r="P759" s="371"/>
      <c r="Q759" s="371"/>
      <c r="R759" s="383"/>
      <c r="S759" s="383"/>
      <c r="T759" s="371"/>
      <c r="U759" s="383"/>
      <c r="V759" s="371"/>
      <c r="W759" s="383"/>
      <c r="X759" s="381"/>
      <c r="Y759" s="373">
        <f t="shared" si="45"/>
        <v>0</v>
      </c>
      <c r="Z759" s="384"/>
      <c r="AA759" s="512"/>
      <c r="AB759" s="525" t="e">
        <f t="shared" si="46"/>
        <v>#DIV/0!</v>
      </c>
      <c r="AC759" s="512">
        <f t="shared" si="47"/>
        <v>0</v>
      </c>
      <c r="AD759" s="525" t="e">
        <f t="shared" si="48"/>
        <v>#DIV/0!</v>
      </c>
      <c r="AE759" s="371"/>
      <c r="AF759" s="371"/>
      <c r="AG759" s="371"/>
      <c r="AH759" s="371"/>
      <c r="AI759" s="371"/>
      <c r="AJ759" s="371"/>
      <c r="AK759" s="371"/>
      <c r="AL759" s="371"/>
      <c r="AM759" s="371"/>
    </row>
    <row r="760" spans="1:39" hidden="1" x14ac:dyDescent="0.25">
      <c r="A760" s="372"/>
      <c r="B760" s="371"/>
      <c r="C760" s="371"/>
      <c r="D760" s="371"/>
      <c r="E760" s="371"/>
      <c r="F760" s="371"/>
      <c r="G760" s="371"/>
      <c r="H760" s="371"/>
      <c r="I760" s="371"/>
      <c r="J760" s="371"/>
      <c r="K760" s="371"/>
      <c r="L760" s="371"/>
      <c r="M760" s="371"/>
      <c r="N760" s="371"/>
      <c r="O760" s="371"/>
      <c r="P760" s="371"/>
      <c r="Q760" s="371"/>
      <c r="R760" s="383"/>
      <c r="S760" s="383"/>
      <c r="T760" s="371"/>
      <c r="U760" s="383"/>
      <c r="V760" s="371"/>
      <c r="W760" s="383"/>
      <c r="X760" s="381"/>
      <c r="Y760" s="373">
        <f t="shared" si="45"/>
        <v>0</v>
      </c>
      <c r="Z760" s="384"/>
      <c r="AA760" s="512"/>
      <c r="AB760" s="525" t="e">
        <f t="shared" si="46"/>
        <v>#DIV/0!</v>
      </c>
      <c r="AC760" s="512">
        <f t="shared" si="47"/>
        <v>0</v>
      </c>
      <c r="AD760" s="525" t="e">
        <f t="shared" si="48"/>
        <v>#DIV/0!</v>
      </c>
      <c r="AE760" s="371"/>
      <c r="AF760" s="371"/>
      <c r="AG760" s="371"/>
      <c r="AH760" s="371"/>
      <c r="AI760" s="371"/>
      <c r="AJ760" s="371"/>
      <c r="AK760" s="371"/>
      <c r="AL760" s="371"/>
      <c r="AM760" s="371"/>
    </row>
    <row r="761" spans="1:39" hidden="1" x14ac:dyDescent="0.25">
      <c r="A761" s="372"/>
      <c r="B761" s="371"/>
      <c r="C761" s="371"/>
      <c r="D761" s="371"/>
      <c r="E761" s="371"/>
      <c r="F761" s="371"/>
      <c r="G761" s="371"/>
      <c r="H761" s="371"/>
      <c r="I761" s="371"/>
      <c r="J761" s="371"/>
      <c r="K761" s="371"/>
      <c r="L761" s="371"/>
      <c r="M761" s="371"/>
      <c r="N761" s="371"/>
      <c r="O761" s="371"/>
      <c r="P761" s="371"/>
      <c r="Q761" s="371"/>
      <c r="R761" s="383"/>
      <c r="S761" s="383"/>
      <c r="T761" s="371"/>
      <c r="U761" s="383"/>
      <c r="V761" s="371"/>
      <c r="W761" s="383"/>
      <c r="X761" s="381"/>
      <c r="Y761" s="373">
        <f t="shared" si="45"/>
        <v>0</v>
      </c>
      <c r="Z761" s="384"/>
      <c r="AA761" s="512"/>
      <c r="AB761" s="525" t="e">
        <f t="shared" si="46"/>
        <v>#DIV/0!</v>
      </c>
      <c r="AC761" s="512">
        <f t="shared" si="47"/>
        <v>0</v>
      </c>
      <c r="AD761" s="525" t="e">
        <f t="shared" si="48"/>
        <v>#DIV/0!</v>
      </c>
      <c r="AE761" s="371"/>
      <c r="AF761" s="371"/>
      <c r="AG761" s="371"/>
      <c r="AH761" s="371"/>
      <c r="AI761" s="371"/>
      <c r="AJ761" s="371"/>
      <c r="AK761" s="371"/>
      <c r="AL761" s="371"/>
      <c r="AM761" s="371"/>
    </row>
    <row r="762" spans="1:39" hidden="1" x14ac:dyDescent="0.25">
      <c r="A762" s="372"/>
      <c r="B762" s="371"/>
      <c r="C762" s="371"/>
      <c r="D762" s="371"/>
      <c r="E762" s="371"/>
      <c r="F762" s="371"/>
      <c r="G762" s="371"/>
      <c r="H762" s="371"/>
      <c r="I762" s="371"/>
      <c r="J762" s="371"/>
      <c r="K762" s="371"/>
      <c r="L762" s="371"/>
      <c r="M762" s="371"/>
      <c r="N762" s="371"/>
      <c r="O762" s="371"/>
      <c r="P762" s="371"/>
      <c r="Q762" s="371"/>
      <c r="R762" s="383"/>
      <c r="S762" s="383"/>
      <c r="T762" s="371"/>
      <c r="U762" s="383"/>
      <c r="V762" s="371"/>
      <c r="W762" s="383"/>
      <c r="X762" s="381"/>
      <c r="Y762" s="373">
        <f t="shared" si="45"/>
        <v>0</v>
      </c>
      <c r="Z762" s="384"/>
      <c r="AA762" s="512"/>
      <c r="AB762" s="525" t="e">
        <f t="shared" si="46"/>
        <v>#DIV/0!</v>
      </c>
      <c r="AC762" s="512">
        <f t="shared" si="47"/>
        <v>0</v>
      </c>
      <c r="AD762" s="525" t="e">
        <f t="shared" si="48"/>
        <v>#DIV/0!</v>
      </c>
      <c r="AE762" s="371"/>
      <c r="AF762" s="371"/>
      <c r="AG762" s="371"/>
      <c r="AH762" s="371"/>
      <c r="AI762" s="371"/>
      <c r="AJ762" s="371"/>
      <c r="AK762" s="371"/>
      <c r="AL762" s="371"/>
      <c r="AM762" s="371"/>
    </row>
    <row r="763" spans="1:39" hidden="1" x14ac:dyDescent="0.25">
      <c r="A763" s="372"/>
      <c r="B763" s="371"/>
      <c r="C763" s="371"/>
      <c r="D763" s="371"/>
      <c r="E763" s="371"/>
      <c r="F763" s="371"/>
      <c r="G763" s="371"/>
      <c r="H763" s="371"/>
      <c r="I763" s="371"/>
      <c r="J763" s="371"/>
      <c r="K763" s="371"/>
      <c r="L763" s="371"/>
      <c r="M763" s="371"/>
      <c r="N763" s="371"/>
      <c r="O763" s="371"/>
      <c r="P763" s="371"/>
      <c r="Q763" s="371"/>
      <c r="R763" s="383"/>
      <c r="S763" s="383"/>
      <c r="T763" s="371"/>
      <c r="U763" s="383"/>
      <c r="V763" s="371"/>
      <c r="W763" s="383"/>
      <c r="X763" s="381"/>
      <c r="Y763" s="373">
        <f t="shared" si="45"/>
        <v>0</v>
      </c>
      <c r="Z763" s="384"/>
      <c r="AA763" s="512"/>
      <c r="AB763" s="525" t="e">
        <f t="shared" si="46"/>
        <v>#DIV/0!</v>
      </c>
      <c r="AC763" s="512">
        <f t="shared" si="47"/>
        <v>0</v>
      </c>
      <c r="AD763" s="525" t="e">
        <f t="shared" si="48"/>
        <v>#DIV/0!</v>
      </c>
      <c r="AE763" s="371"/>
      <c r="AF763" s="371"/>
      <c r="AG763" s="371"/>
      <c r="AH763" s="371"/>
      <c r="AI763" s="371"/>
      <c r="AJ763" s="371"/>
      <c r="AK763" s="371"/>
      <c r="AL763" s="371"/>
      <c r="AM763" s="371"/>
    </row>
    <row r="764" spans="1:39" hidden="1" x14ac:dyDescent="0.25">
      <c r="A764" s="372"/>
      <c r="B764" s="371"/>
      <c r="C764" s="371"/>
      <c r="D764" s="371"/>
      <c r="E764" s="371"/>
      <c r="F764" s="371"/>
      <c r="G764" s="371"/>
      <c r="H764" s="371"/>
      <c r="I764" s="371"/>
      <c r="J764" s="371"/>
      <c r="K764" s="371"/>
      <c r="L764" s="371"/>
      <c r="M764" s="371"/>
      <c r="N764" s="371"/>
      <c r="O764" s="371"/>
      <c r="P764" s="371"/>
      <c r="Q764" s="371"/>
      <c r="R764" s="383"/>
      <c r="S764" s="383"/>
      <c r="T764" s="371"/>
      <c r="U764" s="383"/>
      <c r="V764" s="371"/>
      <c r="W764" s="383"/>
      <c r="X764" s="381"/>
      <c r="Y764" s="373">
        <f t="shared" si="45"/>
        <v>0</v>
      </c>
      <c r="Z764" s="384"/>
      <c r="AA764" s="512"/>
      <c r="AB764" s="525" t="e">
        <f t="shared" si="46"/>
        <v>#DIV/0!</v>
      </c>
      <c r="AC764" s="512">
        <f t="shared" si="47"/>
        <v>0</v>
      </c>
      <c r="AD764" s="525" t="e">
        <f t="shared" si="48"/>
        <v>#DIV/0!</v>
      </c>
      <c r="AE764" s="371"/>
      <c r="AF764" s="371"/>
      <c r="AG764" s="371"/>
      <c r="AH764" s="371"/>
      <c r="AI764" s="371"/>
      <c r="AJ764" s="371"/>
      <c r="AK764" s="371"/>
      <c r="AL764" s="371"/>
      <c r="AM764" s="371"/>
    </row>
    <row r="765" spans="1:39" hidden="1" x14ac:dyDescent="0.25">
      <c r="A765" s="372"/>
      <c r="B765" s="371"/>
      <c r="C765" s="371"/>
      <c r="D765" s="371"/>
      <c r="E765" s="371"/>
      <c r="F765" s="371"/>
      <c r="G765" s="371"/>
      <c r="H765" s="371"/>
      <c r="I765" s="371"/>
      <c r="J765" s="371"/>
      <c r="K765" s="371"/>
      <c r="L765" s="371"/>
      <c r="M765" s="371"/>
      <c r="N765" s="371"/>
      <c r="O765" s="371"/>
      <c r="P765" s="371"/>
      <c r="Q765" s="371"/>
      <c r="R765" s="383"/>
      <c r="S765" s="383"/>
      <c r="T765" s="371"/>
      <c r="U765" s="383"/>
      <c r="V765" s="371"/>
      <c r="W765" s="383"/>
      <c r="X765" s="381"/>
      <c r="Y765" s="373">
        <f t="shared" si="45"/>
        <v>0</v>
      </c>
      <c r="Z765" s="384"/>
      <c r="AA765" s="512"/>
      <c r="AB765" s="525" t="e">
        <f t="shared" si="46"/>
        <v>#DIV/0!</v>
      </c>
      <c r="AC765" s="512">
        <f t="shared" si="47"/>
        <v>0</v>
      </c>
      <c r="AD765" s="525" t="e">
        <f t="shared" si="48"/>
        <v>#DIV/0!</v>
      </c>
      <c r="AE765" s="371"/>
      <c r="AF765" s="371"/>
      <c r="AG765" s="371"/>
      <c r="AH765" s="371"/>
      <c r="AI765" s="371"/>
      <c r="AJ765" s="371"/>
      <c r="AK765" s="371"/>
      <c r="AL765" s="371"/>
      <c r="AM765" s="371"/>
    </row>
    <row r="766" spans="1:39" hidden="1" x14ac:dyDescent="0.25">
      <c r="A766" s="372"/>
      <c r="B766" s="371"/>
      <c r="C766" s="371"/>
      <c r="D766" s="371"/>
      <c r="E766" s="371"/>
      <c r="F766" s="371"/>
      <c r="G766" s="371"/>
      <c r="H766" s="371"/>
      <c r="I766" s="371"/>
      <c r="J766" s="371"/>
      <c r="K766" s="371"/>
      <c r="L766" s="371"/>
      <c r="M766" s="371"/>
      <c r="N766" s="371"/>
      <c r="O766" s="371"/>
      <c r="P766" s="371"/>
      <c r="Q766" s="371"/>
      <c r="R766" s="383"/>
      <c r="S766" s="383"/>
      <c r="T766" s="371"/>
      <c r="U766" s="383"/>
      <c r="V766" s="371"/>
      <c r="W766" s="383"/>
      <c r="X766" s="381"/>
      <c r="Y766" s="373">
        <f t="shared" si="45"/>
        <v>0</v>
      </c>
      <c r="Z766" s="384"/>
      <c r="AA766" s="512"/>
      <c r="AB766" s="525" t="e">
        <f t="shared" si="46"/>
        <v>#DIV/0!</v>
      </c>
      <c r="AC766" s="512">
        <f t="shared" si="47"/>
        <v>0</v>
      </c>
      <c r="AD766" s="525" t="e">
        <f t="shared" si="48"/>
        <v>#DIV/0!</v>
      </c>
      <c r="AE766" s="371"/>
      <c r="AF766" s="371"/>
      <c r="AG766" s="371"/>
      <c r="AH766" s="371"/>
      <c r="AI766" s="371"/>
      <c r="AJ766" s="371"/>
      <c r="AK766" s="371"/>
      <c r="AL766" s="371"/>
      <c r="AM766" s="371"/>
    </row>
    <row r="767" spans="1:39" hidden="1" x14ac:dyDescent="0.25">
      <c r="A767" s="372"/>
      <c r="B767" s="371"/>
      <c r="C767" s="371"/>
      <c r="D767" s="371"/>
      <c r="E767" s="371"/>
      <c r="F767" s="371"/>
      <c r="G767" s="371"/>
      <c r="H767" s="371"/>
      <c r="I767" s="371"/>
      <c r="J767" s="371"/>
      <c r="K767" s="371"/>
      <c r="L767" s="371"/>
      <c r="M767" s="371"/>
      <c r="N767" s="371"/>
      <c r="O767" s="371"/>
      <c r="P767" s="371"/>
      <c r="Q767" s="371"/>
      <c r="R767" s="383"/>
      <c r="S767" s="383"/>
      <c r="T767" s="371"/>
      <c r="U767" s="383"/>
      <c r="V767" s="371"/>
      <c r="W767" s="383"/>
      <c r="X767" s="381"/>
      <c r="Y767" s="373">
        <f t="shared" ref="Y767:Y830" si="49">$Z767-IF($AE767="X",rngO_BP_cost,0)-IF($AF767="X",rngO_BL_cost,0)-IF($AG767="X",rngO_WL_cost,0)-IF($AH767="X",rngO_M_cost,0)-IF($AI767="X",rngO_MM_cost,0)-IF($AJ767="X",rngO_DM_cost,0)-IF($AK767="X",rngO_LE_cost,0)-IF($AL767="X",rngO_FE_cost,0)-IF($AM767="X",rngO_SC_cost,0)</f>
        <v>0</v>
      </c>
      <c r="Z767" s="384"/>
      <c r="AA767" s="512"/>
      <c r="AB767" s="525" t="e">
        <f t="shared" ref="AB767:AB830" si="50">AA767/Z767</f>
        <v>#DIV/0!</v>
      </c>
      <c r="AC767" s="512">
        <f t="shared" ref="AC767:AC830" si="51">AA767*0.9</f>
        <v>0</v>
      </c>
      <c r="AD767" s="525" t="e">
        <f t="shared" ref="AD767:AD830" si="52">AC767/Z767</f>
        <v>#DIV/0!</v>
      </c>
      <c r="AE767" s="371"/>
      <c r="AF767" s="371"/>
      <c r="AG767" s="371"/>
      <c r="AH767" s="371"/>
      <c r="AI767" s="371"/>
      <c r="AJ767" s="371"/>
      <c r="AK767" s="371"/>
      <c r="AL767" s="371"/>
      <c r="AM767" s="371"/>
    </row>
    <row r="768" spans="1:39" hidden="1" x14ac:dyDescent="0.25">
      <c r="A768" s="372"/>
      <c r="B768" s="371"/>
      <c r="C768" s="371"/>
      <c r="D768" s="371"/>
      <c r="E768" s="371"/>
      <c r="F768" s="371"/>
      <c r="G768" s="371"/>
      <c r="H768" s="371"/>
      <c r="I768" s="371"/>
      <c r="J768" s="371"/>
      <c r="K768" s="371"/>
      <c r="L768" s="371"/>
      <c r="M768" s="371"/>
      <c r="N768" s="371"/>
      <c r="O768" s="371"/>
      <c r="P768" s="371"/>
      <c r="Q768" s="371"/>
      <c r="R768" s="383"/>
      <c r="S768" s="383"/>
      <c r="T768" s="371"/>
      <c r="U768" s="383"/>
      <c r="V768" s="371"/>
      <c r="W768" s="383"/>
      <c r="X768" s="381"/>
      <c r="Y768" s="373">
        <f t="shared" si="49"/>
        <v>0</v>
      </c>
      <c r="Z768" s="384"/>
      <c r="AA768" s="512"/>
      <c r="AB768" s="525" t="e">
        <f t="shared" si="50"/>
        <v>#DIV/0!</v>
      </c>
      <c r="AC768" s="512">
        <f t="shared" si="51"/>
        <v>0</v>
      </c>
      <c r="AD768" s="525" t="e">
        <f t="shared" si="52"/>
        <v>#DIV/0!</v>
      </c>
      <c r="AE768" s="371"/>
      <c r="AF768" s="371"/>
      <c r="AG768" s="371"/>
      <c r="AH768" s="371"/>
      <c r="AI768" s="371"/>
      <c r="AJ768" s="371"/>
      <c r="AK768" s="371"/>
      <c r="AL768" s="371"/>
      <c r="AM768" s="371"/>
    </row>
    <row r="769" spans="1:39" hidden="1" x14ac:dyDescent="0.25">
      <c r="A769" s="372"/>
      <c r="B769" s="371"/>
      <c r="C769" s="371"/>
      <c r="D769" s="371"/>
      <c r="E769" s="371"/>
      <c r="F769" s="371"/>
      <c r="G769" s="371"/>
      <c r="H769" s="371"/>
      <c r="I769" s="371"/>
      <c r="J769" s="371"/>
      <c r="K769" s="371"/>
      <c r="L769" s="371"/>
      <c r="M769" s="371"/>
      <c r="N769" s="371"/>
      <c r="O769" s="371"/>
      <c r="P769" s="371"/>
      <c r="Q769" s="371"/>
      <c r="R769" s="383"/>
      <c r="S769" s="383"/>
      <c r="T769" s="371"/>
      <c r="U769" s="383"/>
      <c r="V769" s="371"/>
      <c r="W769" s="383"/>
      <c r="X769" s="381"/>
      <c r="Y769" s="373">
        <f t="shared" si="49"/>
        <v>0</v>
      </c>
      <c r="Z769" s="384"/>
      <c r="AA769" s="512"/>
      <c r="AB769" s="525" t="e">
        <f t="shared" si="50"/>
        <v>#DIV/0!</v>
      </c>
      <c r="AC769" s="512">
        <f t="shared" si="51"/>
        <v>0</v>
      </c>
      <c r="AD769" s="525" t="e">
        <f t="shared" si="52"/>
        <v>#DIV/0!</v>
      </c>
      <c r="AE769" s="371"/>
      <c r="AF769" s="371"/>
      <c r="AG769" s="371"/>
      <c r="AH769" s="371"/>
      <c r="AI769" s="371"/>
      <c r="AJ769" s="371"/>
      <c r="AK769" s="371"/>
      <c r="AL769" s="371"/>
      <c r="AM769" s="371"/>
    </row>
    <row r="770" spans="1:39" hidden="1" x14ac:dyDescent="0.25">
      <c r="A770" s="372"/>
      <c r="B770" s="371"/>
      <c r="C770" s="371"/>
      <c r="D770" s="371"/>
      <c r="E770" s="371"/>
      <c r="F770" s="371"/>
      <c r="G770" s="371"/>
      <c r="H770" s="371"/>
      <c r="I770" s="371"/>
      <c r="J770" s="371"/>
      <c r="K770" s="371"/>
      <c r="L770" s="371"/>
      <c r="M770" s="371"/>
      <c r="N770" s="371"/>
      <c r="O770" s="371"/>
      <c r="P770" s="371"/>
      <c r="Q770" s="371"/>
      <c r="R770" s="383"/>
      <c r="S770" s="383"/>
      <c r="T770" s="371"/>
      <c r="U770" s="383"/>
      <c r="V770" s="371"/>
      <c r="W770" s="383"/>
      <c r="X770" s="381"/>
      <c r="Y770" s="373">
        <f t="shared" si="49"/>
        <v>0</v>
      </c>
      <c r="Z770" s="384"/>
      <c r="AA770" s="512"/>
      <c r="AB770" s="525" t="e">
        <f t="shared" si="50"/>
        <v>#DIV/0!</v>
      </c>
      <c r="AC770" s="512">
        <f t="shared" si="51"/>
        <v>0</v>
      </c>
      <c r="AD770" s="525" t="e">
        <f t="shared" si="52"/>
        <v>#DIV/0!</v>
      </c>
      <c r="AE770" s="371"/>
      <c r="AF770" s="371"/>
      <c r="AG770" s="371"/>
      <c r="AH770" s="371"/>
      <c r="AI770" s="371"/>
      <c r="AJ770" s="371"/>
      <c r="AK770" s="371"/>
      <c r="AL770" s="371"/>
      <c r="AM770" s="371"/>
    </row>
    <row r="771" spans="1:39" hidden="1" x14ac:dyDescent="0.25">
      <c r="A771" s="372"/>
      <c r="B771" s="371"/>
      <c r="C771" s="371"/>
      <c r="D771" s="371"/>
      <c r="E771" s="371"/>
      <c r="F771" s="371"/>
      <c r="G771" s="371"/>
      <c r="H771" s="371"/>
      <c r="I771" s="371"/>
      <c r="J771" s="371"/>
      <c r="K771" s="371"/>
      <c r="L771" s="371"/>
      <c r="M771" s="371"/>
      <c r="N771" s="371"/>
      <c r="O771" s="371"/>
      <c r="P771" s="371"/>
      <c r="Q771" s="371"/>
      <c r="R771" s="383"/>
      <c r="S771" s="383"/>
      <c r="T771" s="371"/>
      <c r="U771" s="383"/>
      <c r="V771" s="371"/>
      <c r="W771" s="383"/>
      <c r="X771" s="381"/>
      <c r="Y771" s="373">
        <f t="shared" si="49"/>
        <v>0</v>
      </c>
      <c r="Z771" s="384"/>
      <c r="AA771" s="512"/>
      <c r="AB771" s="525" t="e">
        <f t="shared" si="50"/>
        <v>#DIV/0!</v>
      </c>
      <c r="AC771" s="512">
        <f t="shared" si="51"/>
        <v>0</v>
      </c>
      <c r="AD771" s="525" t="e">
        <f t="shared" si="52"/>
        <v>#DIV/0!</v>
      </c>
      <c r="AE771" s="371"/>
      <c r="AF771" s="371"/>
      <c r="AG771" s="371"/>
      <c r="AH771" s="371"/>
      <c r="AI771" s="371"/>
      <c r="AJ771" s="371"/>
      <c r="AK771" s="371"/>
      <c r="AL771" s="371"/>
      <c r="AM771" s="371"/>
    </row>
    <row r="772" spans="1:39" hidden="1" x14ac:dyDescent="0.25">
      <c r="A772" s="372"/>
      <c r="B772" s="371"/>
      <c r="C772" s="371"/>
      <c r="D772" s="371"/>
      <c r="E772" s="371"/>
      <c r="F772" s="371"/>
      <c r="G772" s="371"/>
      <c r="H772" s="371"/>
      <c r="I772" s="371"/>
      <c r="J772" s="371"/>
      <c r="K772" s="371"/>
      <c r="L772" s="371"/>
      <c r="M772" s="371"/>
      <c r="N772" s="371"/>
      <c r="O772" s="371"/>
      <c r="P772" s="371"/>
      <c r="Q772" s="371"/>
      <c r="R772" s="383"/>
      <c r="S772" s="383"/>
      <c r="T772" s="371"/>
      <c r="U772" s="383"/>
      <c r="V772" s="371"/>
      <c r="W772" s="383"/>
      <c r="X772" s="381"/>
      <c r="Y772" s="373">
        <f t="shared" si="49"/>
        <v>0</v>
      </c>
      <c r="Z772" s="384"/>
      <c r="AA772" s="512"/>
      <c r="AB772" s="525" t="e">
        <f t="shared" si="50"/>
        <v>#DIV/0!</v>
      </c>
      <c r="AC772" s="512">
        <f t="shared" si="51"/>
        <v>0</v>
      </c>
      <c r="AD772" s="525" t="e">
        <f t="shared" si="52"/>
        <v>#DIV/0!</v>
      </c>
      <c r="AE772" s="371"/>
      <c r="AF772" s="371"/>
      <c r="AG772" s="371"/>
      <c r="AH772" s="371"/>
      <c r="AI772" s="371"/>
      <c r="AJ772" s="371"/>
      <c r="AK772" s="371"/>
      <c r="AL772" s="371"/>
      <c r="AM772" s="371"/>
    </row>
    <row r="773" spans="1:39" hidden="1" x14ac:dyDescent="0.25">
      <c r="A773" s="372"/>
      <c r="B773" s="371"/>
      <c r="C773" s="371"/>
      <c r="D773" s="371"/>
      <c r="E773" s="371"/>
      <c r="F773" s="371"/>
      <c r="G773" s="371"/>
      <c r="H773" s="371"/>
      <c r="I773" s="371"/>
      <c r="J773" s="371"/>
      <c r="K773" s="371"/>
      <c r="L773" s="371"/>
      <c r="M773" s="371"/>
      <c r="N773" s="371"/>
      <c r="O773" s="371"/>
      <c r="P773" s="371"/>
      <c r="Q773" s="371"/>
      <c r="R773" s="383"/>
      <c r="S773" s="383"/>
      <c r="T773" s="371"/>
      <c r="U773" s="383"/>
      <c r="V773" s="371"/>
      <c r="W773" s="383"/>
      <c r="X773" s="381"/>
      <c r="Y773" s="373">
        <f t="shared" si="49"/>
        <v>0</v>
      </c>
      <c r="Z773" s="384"/>
      <c r="AA773" s="512"/>
      <c r="AB773" s="525" t="e">
        <f t="shared" si="50"/>
        <v>#DIV/0!</v>
      </c>
      <c r="AC773" s="512">
        <f t="shared" si="51"/>
        <v>0</v>
      </c>
      <c r="AD773" s="525" t="e">
        <f t="shared" si="52"/>
        <v>#DIV/0!</v>
      </c>
      <c r="AE773" s="371"/>
      <c r="AF773" s="371"/>
      <c r="AG773" s="371"/>
      <c r="AH773" s="371"/>
      <c r="AI773" s="371"/>
      <c r="AJ773" s="371"/>
      <c r="AK773" s="371"/>
      <c r="AL773" s="371"/>
      <c r="AM773" s="371"/>
    </row>
    <row r="774" spans="1:39" hidden="1" x14ac:dyDescent="0.25">
      <c r="A774" s="372"/>
      <c r="B774" s="371"/>
      <c r="C774" s="371"/>
      <c r="D774" s="371"/>
      <c r="E774" s="371"/>
      <c r="F774" s="371"/>
      <c r="G774" s="371"/>
      <c r="H774" s="371"/>
      <c r="I774" s="371"/>
      <c r="J774" s="371"/>
      <c r="K774" s="371"/>
      <c r="L774" s="371"/>
      <c r="M774" s="371"/>
      <c r="N774" s="371"/>
      <c r="O774" s="371"/>
      <c r="P774" s="371"/>
      <c r="Q774" s="371"/>
      <c r="R774" s="383"/>
      <c r="S774" s="383"/>
      <c r="T774" s="371"/>
      <c r="U774" s="383"/>
      <c r="V774" s="371"/>
      <c r="W774" s="383"/>
      <c r="X774" s="381"/>
      <c r="Y774" s="373">
        <f t="shared" si="49"/>
        <v>0</v>
      </c>
      <c r="Z774" s="384"/>
      <c r="AA774" s="512"/>
      <c r="AB774" s="525" t="e">
        <f t="shared" si="50"/>
        <v>#DIV/0!</v>
      </c>
      <c r="AC774" s="512">
        <f t="shared" si="51"/>
        <v>0</v>
      </c>
      <c r="AD774" s="525" t="e">
        <f t="shared" si="52"/>
        <v>#DIV/0!</v>
      </c>
      <c r="AE774" s="371"/>
      <c r="AF774" s="371"/>
      <c r="AG774" s="371"/>
      <c r="AH774" s="371"/>
      <c r="AI774" s="371"/>
      <c r="AJ774" s="371"/>
      <c r="AK774" s="371"/>
      <c r="AL774" s="371"/>
      <c r="AM774" s="371"/>
    </row>
    <row r="775" spans="1:39" hidden="1" x14ac:dyDescent="0.25">
      <c r="A775" s="372"/>
      <c r="B775" s="371"/>
      <c r="C775" s="371"/>
      <c r="D775" s="371"/>
      <c r="E775" s="371"/>
      <c r="F775" s="371"/>
      <c r="G775" s="371"/>
      <c r="H775" s="371"/>
      <c r="I775" s="371"/>
      <c r="J775" s="371"/>
      <c r="K775" s="371"/>
      <c r="L775" s="371"/>
      <c r="M775" s="371"/>
      <c r="N775" s="371"/>
      <c r="O775" s="371"/>
      <c r="P775" s="371"/>
      <c r="Q775" s="371"/>
      <c r="R775" s="383"/>
      <c r="S775" s="383"/>
      <c r="T775" s="371"/>
      <c r="U775" s="383"/>
      <c r="V775" s="371"/>
      <c r="W775" s="383"/>
      <c r="X775" s="381"/>
      <c r="Y775" s="373">
        <f t="shared" si="49"/>
        <v>0</v>
      </c>
      <c r="Z775" s="384"/>
      <c r="AA775" s="512"/>
      <c r="AB775" s="525" t="e">
        <f t="shared" si="50"/>
        <v>#DIV/0!</v>
      </c>
      <c r="AC775" s="512">
        <f t="shared" si="51"/>
        <v>0</v>
      </c>
      <c r="AD775" s="525" t="e">
        <f t="shared" si="52"/>
        <v>#DIV/0!</v>
      </c>
      <c r="AE775" s="371"/>
      <c r="AF775" s="371"/>
      <c r="AG775" s="371"/>
      <c r="AH775" s="371"/>
      <c r="AI775" s="371"/>
      <c r="AJ775" s="371"/>
      <c r="AK775" s="371"/>
      <c r="AL775" s="371"/>
      <c r="AM775" s="371"/>
    </row>
    <row r="776" spans="1:39" hidden="1" x14ac:dyDescent="0.25">
      <c r="A776" s="372"/>
      <c r="B776" s="371"/>
      <c r="C776" s="371"/>
      <c r="D776" s="371"/>
      <c r="E776" s="371"/>
      <c r="F776" s="371"/>
      <c r="G776" s="371"/>
      <c r="H776" s="371"/>
      <c r="I776" s="371"/>
      <c r="J776" s="371"/>
      <c r="K776" s="371"/>
      <c r="L776" s="371"/>
      <c r="M776" s="371"/>
      <c r="N776" s="371"/>
      <c r="O776" s="371"/>
      <c r="P776" s="371"/>
      <c r="Q776" s="371"/>
      <c r="R776" s="383"/>
      <c r="S776" s="383"/>
      <c r="T776" s="371"/>
      <c r="U776" s="383"/>
      <c r="V776" s="371"/>
      <c r="W776" s="383"/>
      <c r="X776" s="381"/>
      <c r="Y776" s="373">
        <f t="shared" si="49"/>
        <v>0</v>
      </c>
      <c r="Z776" s="384"/>
      <c r="AA776" s="512"/>
      <c r="AB776" s="525" t="e">
        <f t="shared" si="50"/>
        <v>#DIV/0!</v>
      </c>
      <c r="AC776" s="512">
        <f t="shared" si="51"/>
        <v>0</v>
      </c>
      <c r="AD776" s="525" t="e">
        <f t="shared" si="52"/>
        <v>#DIV/0!</v>
      </c>
      <c r="AE776" s="371"/>
      <c r="AF776" s="371"/>
      <c r="AG776" s="371"/>
      <c r="AH776" s="371"/>
      <c r="AI776" s="371"/>
      <c r="AJ776" s="371"/>
      <c r="AK776" s="371"/>
      <c r="AL776" s="371"/>
      <c r="AM776" s="371"/>
    </row>
    <row r="777" spans="1:39" hidden="1" x14ac:dyDescent="0.25">
      <c r="A777" s="372"/>
      <c r="B777" s="371"/>
      <c r="C777" s="371"/>
      <c r="D777" s="371"/>
      <c r="E777" s="371"/>
      <c r="F777" s="371"/>
      <c r="G777" s="371"/>
      <c r="H777" s="371"/>
      <c r="I777" s="371"/>
      <c r="J777" s="371"/>
      <c r="K777" s="371"/>
      <c r="L777" s="371"/>
      <c r="M777" s="371"/>
      <c r="N777" s="371"/>
      <c r="O777" s="371"/>
      <c r="P777" s="371"/>
      <c r="Q777" s="371"/>
      <c r="R777" s="383"/>
      <c r="S777" s="383"/>
      <c r="T777" s="371"/>
      <c r="U777" s="383"/>
      <c r="V777" s="371"/>
      <c r="W777" s="383"/>
      <c r="X777" s="381"/>
      <c r="Y777" s="373">
        <f t="shared" si="49"/>
        <v>0</v>
      </c>
      <c r="Z777" s="384"/>
      <c r="AA777" s="512"/>
      <c r="AB777" s="525" t="e">
        <f t="shared" si="50"/>
        <v>#DIV/0!</v>
      </c>
      <c r="AC777" s="512">
        <f t="shared" si="51"/>
        <v>0</v>
      </c>
      <c r="AD777" s="525" t="e">
        <f t="shared" si="52"/>
        <v>#DIV/0!</v>
      </c>
      <c r="AE777" s="371"/>
      <c r="AF777" s="371"/>
      <c r="AG777" s="371"/>
      <c r="AH777" s="371"/>
      <c r="AI777" s="371"/>
      <c r="AJ777" s="371"/>
      <c r="AK777" s="371"/>
      <c r="AL777" s="371"/>
      <c r="AM777" s="371"/>
    </row>
    <row r="778" spans="1:39" hidden="1" x14ac:dyDescent="0.25">
      <c r="A778" s="372"/>
      <c r="B778" s="371"/>
      <c r="C778" s="371"/>
      <c r="D778" s="371"/>
      <c r="E778" s="371"/>
      <c r="F778" s="371"/>
      <c r="G778" s="371"/>
      <c r="H778" s="371"/>
      <c r="I778" s="371"/>
      <c r="J778" s="371"/>
      <c r="K778" s="371"/>
      <c r="L778" s="371"/>
      <c r="M778" s="371"/>
      <c r="N778" s="371"/>
      <c r="O778" s="371"/>
      <c r="P778" s="371"/>
      <c r="Q778" s="371"/>
      <c r="R778" s="383"/>
      <c r="S778" s="383"/>
      <c r="T778" s="371"/>
      <c r="U778" s="383"/>
      <c r="V778" s="371"/>
      <c r="W778" s="383"/>
      <c r="X778" s="381"/>
      <c r="Y778" s="373">
        <f t="shared" si="49"/>
        <v>0</v>
      </c>
      <c r="Z778" s="384"/>
      <c r="AA778" s="512"/>
      <c r="AB778" s="525" t="e">
        <f t="shared" si="50"/>
        <v>#DIV/0!</v>
      </c>
      <c r="AC778" s="512">
        <f t="shared" si="51"/>
        <v>0</v>
      </c>
      <c r="AD778" s="525" t="e">
        <f t="shared" si="52"/>
        <v>#DIV/0!</v>
      </c>
      <c r="AE778" s="371"/>
      <c r="AF778" s="371"/>
      <c r="AG778" s="371"/>
      <c r="AH778" s="371"/>
      <c r="AI778" s="371"/>
      <c r="AJ778" s="371"/>
      <c r="AK778" s="371"/>
      <c r="AL778" s="371"/>
      <c r="AM778" s="371"/>
    </row>
    <row r="779" spans="1:39" hidden="1" x14ac:dyDescent="0.25">
      <c r="A779" s="372"/>
      <c r="B779" s="371"/>
      <c r="C779" s="371"/>
      <c r="D779" s="371"/>
      <c r="E779" s="371"/>
      <c r="F779" s="371"/>
      <c r="G779" s="371"/>
      <c r="H779" s="371"/>
      <c r="I779" s="371"/>
      <c r="J779" s="371"/>
      <c r="K779" s="371"/>
      <c r="L779" s="371"/>
      <c r="M779" s="371"/>
      <c r="N779" s="371"/>
      <c r="O779" s="371"/>
      <c r="P779" s="371"/>
      <c r="Q779" s="371"/>
      <c r="R779" s="383"/>
      <c r="S779" s="383"/>
      <c r="T779" s="371"/>
      <c r="U779" s="383"/>
      <c r="V779" s="371"/>
      <c r="W779" s="383"/>
      <c r="X779" s="381"/>
      <c r="Y779" s="373">
        <f t="shared" si="49"/>
        <v>0</v>
      </c>
      <c r="Z779" s="384"/>
      <c r="AA779" s="512"/>
      <c r="AB779" s="525" t="e">
        <f t="shared" si="50"/>
        <v>#DIV/0!</v>
      </c>
      <c r="AC779" s="512">
        <f t="shared" si="51"/>
        <v>0</v>
      </c>
      <c r="AD779" s="525" t="e">
        <f t="shared" si="52"/>
        <v>#DIV/0!</v>
      </c>
      <c r="AE779" s="371"/>
      <c r="AF779" s="371"/>
      <c r="AG779" s="371"/>
      <c r="AH779" s="371"/>
      <c r="AI779" s="371"/>
      <c r="AJ779" s="371"/>
      <c r="AK779" s="371"/>
      <c r="AL779" s="371"/>
      <c r="AM779" s="371"/>
    </row>
    <row r="780" spans="1:39" hidden="1" x14ac:dyDescent="0.25">
      <c r="A780" s="372"/>
      <c r="B780" s="371"/>
      <c r="C780" s="371"/>
      <c r="D780" s="371"/>
      <c r="E780" s="371"/>
      <c r="F780" s="371"/>
      <c r="G780" s="371"/>
      <c r="H780" s="371"/>
      <c r="I780" s="371"/>
      <c r="J780" s="371"/>
      <c r="K780" s="371"/>
      <c r="L780" s="371"/>
      <c r="M780" s="371"/>
      <c r="N780" s="371"/>
      <c r="O780" s="371"/>
      <c r="P780" s="371"/>
      <c r="Q780" s="371"/>
      <c r="R780" s="383"/>
      <c r="S780" s="383"/>
      <c r="T780" s="371"/>
      <c r="U780" s="383"/>
      <c r="V780" s="371"/>
      <c r="W780" s="383"/>
      <c r="X780" s="381"/>
      <c r="Y780" s="373">
        <f t="shared" si="49"/>
        <v>0</v>
      </c>
      <c r="Z780" s="384"/>
      <c r="AA780" s="512"/>
      <c r="AB780" s="525" t="e">
        <f t="shared" si="50"/>
        <v>#DIV/0!</v>
      </c>
      <c r="AC780" s="512">
        <f t="shared" si="51"/>
        <v>0</v>
      </c>
      <c r="AD780" s="525" t="e">
        <f t="shared" si="52"/>
        <v>#DIV/0!</v>
      </c>
      <c r="AE780" s="371"/>
      <c r="AF780" s="371"/>
      <c r="AG780" s="371"/>
      <c r="AH780" s="371"/>
      <c r="AI780" s="371"/>
      <c r="AJ780" s="371"/>
      <c r="AK780" s="371"/>
      <c r="AL780" s="371"/>
      <c r="AM780" s="371"/>
    </row>
    <row r="781" spans="1:39" hidden="1" x14ac:dyDescent="0.25">
      <c r="A781" s="372"/>
      <c r="B781" s="371"/>
      <c r="C781" s="371"/>
      <c r="D781" s="371"/>
      <c r="E781" s="371"/>
      <c r="F781" s="371"/>
      <c r="G781" s="371"/>
      <c r="H781" s="371"/>
      <c r="I781" s="371"/>
      <c r="J781" s="371"/>
      <c r="K781" s="371"/>
      <c r="L781" s="371"/>
      <c r="M781" s="371"/>
      <c r="N781" s="371"/>
      <c r="O781" s="371"/>
      <c r="P781" s="371"/>
      <c r="Q781" s="371"/>
      <c r="R781" s="383"/>
      <c r="S781" s="383"/>
      <c r="T781" s="371"/>
      <c r="U781" s="383"/>
      <c r="V781" s="371"/>
      <c r="W781" s="383"/>
      <c r="X781" s="381"/>
      <c r="Y781" s="373">
        <f t="shared" si="49"/>
        <v>0</v>
      </c>
      <c r="Z781" s="384"/>
      <c r="AA781" s="512"/>
      <c r="AB781" s="525" t="e">
        <f t="shared" si="50"/>
        <v>#DIV/0!</v>
      </c>
      <c r="AC781" s="512">
        <f t="shared" si="51"/>
        <v>0</v>
      </c>
      <c r="AD781" s="525" t="e">
        <f t="shared" si="52"/>
        <v>#DIV/0!</v>
      </c>
      <c r="AE781" s="371"/>
      <c r="AF781" s="371"/>
      <c r="AG781" s="371"/>
      <c r="AH781" s="371"/>
      <c r="AI781" s="371"/>
      <c r="AJ781" s="371"/>
      <c r="AK781" s="371"/>
      <c r="AL781" s="371"/>
      <c r="AM781" s="371"/>
    </row>
    <row r="782" spans="1:39" hidden="1" x14ac:dyDescent="0.25">
      <c r="A782" s="372"/>
      <c r="B782" s="371"/>
      <c r="C782" s="371"/>
      <c r="D782" s="371"/>
      <c r="E782" s="371"/>
      <c r="F782" s="371"/>
      <c r="G782" s="371"/>
      <c r="H782" s="371"/>
      <c r="I782" s="371"/>
      <c r="J782" s="371"/>
      <c r="K782" s="371"/>
      <c r="L782" s="371"/>
      <c r="M782" s="371"/>
      <c r="N782" s="371"/>
      <c r="O782" s="371"/>
      <c r="P782" s="371"/>
      <c r="Q782" s="371"/>
      <c r="R782" s="383"/>
      <c r="S782" s="383"/>
      <c r="T782" s="371"/>
      <c r="U782" s="383"/>
      <c r="V782" s="371"/>
      <c r="W782" s="383"/>
      <c r="X782" s="381"/>
      <c r="Y782" s="373">
        <f t="shared" si="49"/>
        <v>0</v>
      </c>
      <c r="Z782" s="384"/>
      <c r="AA782" s="512"/>
      <c r="AB782" s="525" t="e">
        <f t="shared" si="50"/>
        <v>#DIV/0!</v>
      </c>
      <c r="AC782" s="512">
        <f t="shared" si="51"/>
        <v>0</v>
      </c>
      <c r="AD782" s="525" t="e">
        <f t="shared" si="52"/>
        <v>#DIV/0!</v>
      </c>
      <c r="AE782" s="371"/>
      <c r="AF782" s="371"/>
      <c r="AG782" s="371"/>
      <c r="AH782" s="371"/>
      <c r="AI782" s="371"/>
      <c r="AJ782" s="371"/>
      <c r="AK782" s="371"/>
      <c r="AL782" s="371"/>
      <c r="AM782" s="371"/>
    </row>
    <row r="783" spans="1:39" hidden="1" x14ac:dyDescent="0.25">
      <c r="A783" s="372"/>
      <c r="B783" s="371"/>
      <c r="C783" s="371"/>
      <c r="D783" s="371"/>
      <c r="E783" s="371"/>
      <c r="F783" s="371"/>
      <c r="G783" s="371"/>
      <c r="H783" s="371"/>
      <c r="I783" s="371"/>
      <c r="J783" s="371"/>
      <c r="K783" s="371"/>
      <c r="L783" s="371"/>
      <c r="M783" s="371"/>
      <c r="N783" s="371"/>
      <c r="O783" s="371"/>
      <c r="P783" s="371"/>
      <c r="Q783" s="371"/>
      <c r="R783" s="383"/>
      <c r="S783" s="383"/>
      <c r="T783" s="371"/>
      <c r="U783" s="383"/>
      <c r="V783" s="371"/>
      <c r="W783" s="383"/>
      <c r="X783" s="381"/>
      <c r="Y783" s="373">
        <f t="shared" si="49"/>
        <v>0</v>
      </c>
      <c r="Z783" s="384"/>
      <c r="AA783" s="512"/>
      <c r="AB783" s="525" t="e">
        <f t="shared" si="50"/>
        <v>#DIV/0!</v>
      </c>
      <c r="AC783" s="512">
        <f t="shared" si="51"/>
        <v>0</v>
      </c>
      <c r="AD783" s="525" t="e">
        <f t="shared" si="52"/>
        <v>#DIV/0!</v>
      </c>
      <c r="AE783" s="371"/>
      <c r="AF783" s="371"/>
      <c r="AG783" s="371"/>
      <c r="AH783" s="371"/>
      <c r="AI783" s="371"/>
      <c r="AJ783" s="371"/>
      <c r="AK783" s="371"/>
      <c r="AL783" s="371"/>
      <c r="AM783" s="371"/>
    </row>
    <row r="784" spans="1:39" hidden="1" x14ac:dyDescent="0.25">
      <c r="A784" s="372"/>
      <c r="B784" s="371"/>
      <c r="C784" s="371"/>
      <c r="D784" s="371"/>
      <c r="E784" s="371"/>
      <c r="F784" s="371"/>
      <c r="G784" s="371"/>
      <c r="H784" s="371"/>
      <c r="I784" s="371"/>
      <c r="J784" s="371"/>
      <c r="K784" s="371"/>
      <c r="L784" s="371"/>
      <c r="M784" s="371"/>
      <c r="N784" s="371"/>
      <c r="O784" s="371"/>
      <c r="P784" s="371"/>
      <c r="Q784" s="371"/>
      <c r="R784" s="383"/>
      <c r="S784" s="383"/>
      <c r="T784" s="371"/>
      <c r="U784" s="383"/>
      <c r="V784" s="371"/>
      <c r="W784" s="383"/>
      <c r="X784" s="381"/>
      <c r="Y784" s="373">
        <f t="shared" si="49"/>
        <v>0</v>
      </c>
      <c r="Z784" s="384"/>
      <c r="AA784" s="512"/>
      <c r="AB784" s="525" t="e">
        <f t="shared" si="50"/>
        <v>#DIV/0!</v>
      </c>
      <c r="AC784" s="512">
        <f t="shared" si="51"/>
        <v>0</v>
      </c>
      <c r="AD784" s="525" t="e">
        <f t="shared" si="52"/>
        <v>#DIV/0!</v>
      </c>
      <c r="AE784" s="371"/>
      <c r="AF784" s="371"/>
      <c r="AG784" s="371"/>
      <c r="AH784" s="371"/>
      <c r="AI784" s="371"/>
      <c r="AJ784" s="371"/>
      <c r="AK784" s="371"/>
      <c r="AL784" s="371"/>
      <c r="AM784" s="371"/>
    </row>
    <row r="785" spans="1:39" hidden="1" x14ac:dyDescent="0.25">
      <c r="A785" s="372"/>
      <c r="B785" s="371"/>
      <c r="C785" s="371"/>
      <c r="D785" s="371"/>
      <c r="E785" s="371"/>
      <c r="F785" s="371"/>
      <c r="G785" s="371"/>
      <c r="H785" s="371"/>
      <c r="I785" s="371"/>
      <c r="J785" s="371"/>
      <c r="K785" s="371"/>
      <c r="L785" s="371"/>
      <c r="M785" s="371"/>
      <c r="N785" s="371"/>
      <c r="O785" s="371"/>
      <c r="P785" s="371"/>
      <c r="Q785" s="371"/>
      <c r="R785" s="383"/>
      <c r="S785" s="383"/>
      <c r="T785" s="371"/>
      <c r="U785" s="383"/>
      <c r="V785" s="371"/>
      <c r="W785" s="383"/>
      <c r="X785" s="381"/>
      <c r="Y785" s="373">
        <f t="shared" si="49"/>
        <v>0</v>
      </c>
      <c r="Z785" s="384"/>
      <c r="AA785" s="512"/>
      <c r="AB785" s="525" t="e">
        <f t="shared" si="50"/>
        <v>#DIV/0!</v>
      </c>
      <c r="AC785" s="512">
        <f t="shared" si="51"/>
        <v>0</v>
      </c>
      <c r="AD785" s="525" t="e">
        <f t="shared" si="52"/>
        <v>#DIV/0!</v>
      </c>
      <c r="AE785" s="371"/>
      <c r="AF785" s="371"/>
      <c r="AG785" s="371"/>
      <c r="AH785" s="371"/>
      <c r="AI785" s="371"/>
      <c r="AJ785" s="371"/>
      <c r="AK785" s="371"/>
      <c r="AL785" s="371"/>
      <c r="AM785" s="371"/>
    </row>
    <row r="786" spans="1:39" hidden="1" x14ac:dyDescent="0.25">
      <c r="A786" s="372"/>
      <c r="B786" s="371"/>
      <c r="C786" s="371"/>
      <c r="D786" s="371"/>
      <c r="E786" s="371"/>
      <c r="F786" s="371"/>
      <c r="G786" s="371"/>
      <c r="H786" s="371"/>
      <c r="I786" s="371"/>
      <c r="J786" s="371"/>
      <c r="K786" s="371"/>
      <c r="L786" s="371"/>
      <c r="M786" s="371"/>
      <c r="N786" s="371"/>
      <c r="O786" s="371"/>
      <c r="P786" s="371"/>
      <c r="Q786" s="371"/>
      <c r="R786" s="383"/>
      <c r="S786" s="383"/>
      <c r="T786" s="371"/>
      <c r="U786" s="383"/>
      <c r="V786" s="371"/>
      <c r="W786" s="383"/>
      <c r="X786" s="381"/>
      <c r="Y786" s="373">
        <f t="shared" si="49"/>
        <v>0</v>
      </c>
      <c r="Z786" s="384"/>
      <c r="AA786" s="512"/>
      <c r="AB786" s="525" t="e">
        <f t="shared" si="50"/>
        <v>#DIV/0!</v>
      </c>
      <c r="AC786" s="512">
        <f t="shared" si="51"/>
        <v>0</v>
      </c>
      <c r="AD786" s="525" t="e">
        <f t="shared" si="52"/>
        <v>#DIV/0!</v>
      </c>
      <c r="AE786" s="371"/>
      <c r="AF786" s="371"/>
      <c r="AG786" s="371"/>
      <c r="AH786" s="371"/>
      <c r="AI786" s="371"/>
      <c r="AJ786" s="371"/>
      <c r="AK786" s="371"/>
      <c r="AL786" s="371"/>
      <c r="AM786" s="371"/>
    </row>
    <row r="787" spans="1:39" hidden="1" x14ac:dyDescent="0.25">
      <c r="A787" s="372"/>
      <c r="B787" s="371"/>
      <c r="C787" s="371"/>
      <c r="D787" s="371"/>
      <c r="E787" s="371"/>
      <c r="F787" s="371"/>
      <c r="G787" s="371"/>
      <c r="H787" s="371"/>
      <c r="I787" s="371"/>
      <c r="J787" s="371"/>
      <c r="K787" s="371"/>
      <c r="L787" s="371"/>
      <c r="M787" s="371"/>
      <c r="N787" s="371"/>
      <c r="O787" s="371"/>
      <c r="P787" s="371"/>
      <c r="Q787" s="371"/>
      <c r="R787" s="383"/>
      <c r="S787" s="383"/>
      <c r="T787" s="371"/>
      <c r="U787" s="383"/>
      <c r="V787" s="371"/>
      <c r="W787" s="383"/>
      <c r="X787" s="381"/>
      <c r="Y787" s="373">
        <f t="shared" si="49"/>
        <v>0</v>
      </c>
      <c r="Z787" s="384"/>
      <c r="AA787" s="512"/>
      <c r="AB787" s="525" t="e">
        <f t="shared" si="50"/>
        <v>#DIV/0!</v>
      </c>
      <c r="AC787" s="512">
        <f t="shared" si="51"/>
        <v>0</v>
      </c>
      <c r="AD787" s="525" t="e">
        <f t="shared" si="52"/>
        <v>#DIV/0!</v>
      </c>
      <c r="AE787" s="371"/>
      <c r="AF787" s="371"/>
      <c r="AG787" s="371"/>
      <c r="AH787" s="371"/>
      <c r="AI787" s="371"/>
      <c r="AJ787" s="371"/>
      <c r="AK787" s="371"/>
      <c r="AL787" s="371"/>
      <c r="AM787" s="371"/>
    </row>
    <row r="788" spans="1:39" hidden="1" x14ac:dyDescent="0.25">
      <c r="A788" s="372"/>
      <c r="B788" s="371"/>
      <c r="C788" s="371"/>
      <c r="D788" s="371"/>
      <c r="E788" s="371"/>
      <c r="F788" s="371"/>
      <c r="G788" s="371"/>
      <c r="H788" s="371"/>
      <c r="I788" s="371"/>
      <c r="J788" s="371"/>
      <c r="K788" s="371"/>
      <c r="L788" s="371"/>
      <c r="M788" s="371"/>
      <c r="N788" s="371"/>
      <c r="O788" s="371"/>
      <c r="P788" s="371"/>
      <c r="Q788" s="371"/>
      <c r="R788" s="383"/>
      <c r="S788" s="383"/>
      <c r="T788" s="371"/>
      <c r="U788" s="383"/>
      <c r="V788" s="371"/>
      <c r="W788" s="383"/>
      <c r="X788" s="381"/>
      <c r="Y788" s="373">
        <f t="shared" si="49"/>
        <v>0</v>
      </c>
      <c r="Z788" s="384"/>
      <c r="AA788" s="512"/>
      <c r="AB788" s="525" t="e">
        <f t="shared" si="50"/>
        <v>#DIV/0!</v>
      </c>
      <c r="AC788" s="512">
        <f t="shared" si="51"/>
        <v>0</v>
      </c>
      <c r="AD788" s="525" t="e">
        <f t="shared" si="52"/>
        <v>#DIV/0!</v>
      </c>
      <c r="AE788" s="371"/>
      <c r="AF788" s="371"/>
      <c r="AG788" s="371"/>
      <c r="AH788" s="371"/>
      <c r="AI788" s="371"/>
      <c r="AJ788" s="371"/>
      <c r="AK788" s="371"/>
      <c r="AL788" s="371"/>
      <c r="AM788" s="371"/>
    </row>
    <row r="789" spans="1:39" hidden="1" x14ac:dyDescent="0.25">
      <c r="A789" s="372"/>
      <c r="B789" s="371"/>
      <c r="C789" s="371"/>
      <c r="D789" s="371"/>
      <c r="E789" s="371"/>
      <c r="F789" s="371"/>
      <c r="G789" s="371"/>
      <c r="H789" s="371"/>
      <c r="I789" s="371"/>
      <c r="J789" s="371"/>
      <c r="K789" s="371"/>
      <c r="L789" s="371"/>
      <c r="M789" s="371"/>
      <c r="N789" s="371"/>
      <c r="O789" s="371"/>
      <c r="P789" s="371"/>
      <c r="Q789" s="371"/>
      <c r="R789" s="383"/>
      <c r="S789" s="383"/>
      <c r="T789" s="371"/>
      <c r="U789" s="383"/>
      <c r="V789" s="371"/>
      <c r="W789" s="383"/>
      <c r="X789" s="381"/>
      <c r="Y789" s="373">
        <f t="shared" si="49"/>
        <v>0</v>
      </c>
      <c r="Z789" s="384"/>
      <c r="AA789" s="512"/>
      <c r="AB789" s="525" t="e">
        <f t="shared" si="50"/>
        <v>#DIV/0!</v>
      </c>
      <c r="AC789" s="512">
        <f t="shared" si="51"/>
        <v>0</v>
      </c>
      <c r="AD789" s="525" t="e">
        <f t="shared" si="52"/>
        <v>#DIV/0!</v>
      </c>
      <c r="AE789" s="371"/>
      <c r="AF789" s="371"/>
      <c r="AG789" s="371"/>
      <c r="AH789" s="371"/>
      <c r="AI789" s="371"/>
      <c r="AJ789" s="371"/>
      <c r="AK789" s="371"/>
      <c r="AL789" s="371"/>
      <c r="AM789" s="371"/>
    </row>
    <row r="790" spans="1:39" hidden="1" x14ac:dyDescent="0.25">
      <c r="A790" s="372"/>
      <c r="B790" s="371"/>
      <c r="C790" s="371"/>
      <c r="D790" s="371"/>
      <c r="E790" s="371"/>
      <c r="F790" s="371"/>
      <c r="G790" s="371"/>
      <c r="H790" s="371"/>
      <c r="I790" s="371"/>
      <c r="J790" s="371"/>
      <c r="K790" s="371"/>
      <c r="L790" s="371"/>
      <c r="M790" s="371"/>
      <c r="N790" s="371"/>
      <c r="O790" s="371"/>
      <c r="P790" s="371"/>
      <c r="Q790" s="371"/>
      <c r="R790" s="383"/>
      <c r="S790" s="383"/>
      <c r="T790" s="371"/>
      <c r="U790" s="383"/>
      <c r="V790" s="371"/>
      <c r="W790" s="383"/>
      <c r="X790" s="381"/>
      <c r="Y790" s="373">
        <f t="shared" si="49"/>
        <v>0</v>
      </c>
      <c r="Z790" s="384"/>
      <c r="AA790" s="512"/>
      <c r="AB790" s="525" t="e">
        <f t="shared" si="50"/>
        <v>#DIV/0!</v>
      </c>
      <c r="AC790" s="512">
        <f t="shared" si="51"/>
        <v>0</v>
      </c>
      <c r="AD790" s="525" t="e">
        <f t="shared" si="52"/>
        <v>#DIV/0!</v>
      </c>
      <c r="AE790" s="371"/>
      <c r="AF790" s="371"/>
      <c r="AG790" s="371"/>
      <c r="AH790" s="371"/>
      <c r="AI790" s="371"/>
      <c r="AJ790" s="371"/>
      <c r="AK790" s="371"/>
      <c r="AL790" s="371"/>
      <c r="AM790" s="371"/>
    </row>
    <row r="791" spans="1:39" hidden="1" x14ac:dyDescent="0.25">
      <c r="A791" s="372"/>
      <c r="B791" s="371"/>
      <c r="C791" s="371"/>
      <c r="D791" s="371"/>
      <c r="E791" s="371"/>
      <c r="F791" s="371"/>
      <c r="G791" s="371"/>
      <c r="H791" s="371"/>
      <c r="I791" s="371"/>
      <c r="J791" s="371"/>
      <c r="K791" s="371"/>
      <c r="L791" s="371"/>
      <c r="M791" s="371"/>
      <c r="N791" s="371"/>
      <c r="O791" s="371"/>
      <c r="P791" s="371"/>
      <c r="Q791" s="371"/>
      <c r="R791" s="383"/>
      <c r="S791" s="383"/>
      <c r="T791" s="371"/>
      <c r="U791" s="383"/>
      <c r="V791" s="371"/>
      <c r="W791" s="383"/>
      <c r="X791" s="381"/>
      <c r="Y791" s="373">
        <f t="shared" si="49"/>
        <v>0</v>
      </c>
      <c r="Z791" s="384"/>
      <c r="AA791" s="512"/>
      <c r="AB791" s="525" t="e">
        <f t="shared" si="50"/>
        <v>#DIV/0!</v>
      </c>
      <c r="AC791" s="512">
        <f t="shared" si="51"/>
        <v>0</v>
      </c>
      <c r="AD791" s="525" t="e">
        <f t="shared" si="52"/>
        <v>#DIV/0!</v>
      </c>
      <c r="AE791" s="371"/>
      <c r="AF791" s="371"/>
      <c r="AG791" s="371"/>
      <c r="AH791" s="371"/>
      <c r="AI791" s="371"/>
      <c r="AJ791" s="371"/>
      <c r="AK791" s="371"/>
      <c r="AL791" s="371"/>
      <c r="AM791" s="371"/>
    </row>
    <row r="792" spans="1:39" hidden="1" x14ac:dyDescent="0.25">
      <c r="A792" s="372"/>
      <c r="B792" s="371"/>
      <c r="C792" s="371"/>
      <c r="D792" s="371"/>
      <c r="E792" s="371"/>
      <c r="F792" s="371"/>
      <c r="G792" s="371"/>
      <c r="H792" s="371"/>
      <c r="I792" s="371"/>
      <c r="J792" s="371"/>
      <c r="K792" s="371"/>
      <c r="L792" s="371"/>
      <c r="M792" s="371"/>
      <c r="N792" s="371"/>
      <c r="O792" s="371"/>
      <c r="P792" s="371"/>
      <c r="Q792" s="371"/>
      <c r="R792" s="383"/>
      <c r="S792" s="383"/>
      <c r="T792" s="371"/>
      <c r="U792" s="383"/>
      <c r="V792" s="371"/>
      <c r="W792" s="383"/>
      <c r="X792" s="381"/>
      <c r="Y792" s="373">
        <f t="shared" si="49"/>
        <v>0</v>
      </c>
      <c r="Z792" s="384"/>
      <c r="AA792" s="512"/>
      <c r="AB792" s="525" t="e">
        <f t="shared" si="50"/>
        <v>#DIV/0!</v>
      </c>
      <c r="AC792" s="512">
        <f t="shared" si="51"/>
        <v>0</v>
      </c>
      <c r="AD792" s="525" t="e">
        <f t="shared" si="52"/>
        <v>#DIV/0!</v>
      </c>
      <c r="AE792" s="371"/>
      <c r="AF792" s="371"/>
      <c r="AG792" s="371"/>
      <c r="AH792" s="371"/>
      <c r="AI792" s="371"/>
      <c r="AJ792" s="371"/>
      <c r="AK792" s="371"/>
      <c r="AL792" s="371"/>
      <c r="AM792" s="371"/>
    </row>
    <row r="793" spans="1:39" hidden="1" x14ac:dyDescent="0.25">
      <c r="A793" s="372"/>
      <c r="B793" s="371"/>
      <c r="C793" s="371"/>
      <c r="D793" s="371"/>
      <c r="E793" s="371"/>
      <c r="F793" s="371"/>
      <c r="G793" s="371"/>
      <c r="H793" s="371"/>
      <c r="I793" s="371"/>
      <c r="J793" s="371"/>
      <c r="K793" s="371"/>
      <c r="L793" s="371"/>
      <c r="M793" s="371"/>
      <c r="N793" s="371"/>
      <c r="O793" s="371"/>
      <c r="P793" s="371"/>
      <c r="Q793" s="371"/>
      <c r="R793" s="383"/>
      <c r="S793" s="383"/>
      <c r="T793" s="371"/>
      <c r="U793" s="383"/>
      <c r="V793" s="371"/>
      <c r="W793" s="383"/>
      <c r="X793" s="381"/>
      <c r="Y793" s="373">
        <f t="shared" si="49"/>
        <v>0</v>
      </c>
      <c r="Z793" s="384"/>
      <c r="AA793" s="512"/>
      <c r="AB793" s="525" t="e">
        <f t="shared" si="50"/>
        <v>#DIV/0!</v>
      </c>
      <c r="AC793" s="512">
        <f t="shared" si="51"/>
        <v>0</v>
      </c>
      <c r="AD793" s="525" t="e">
        <f t="shared" si="52"/>
        <v>#DIV/0!</v>
      </c>
      <c r="AE793" s="371"/>
      <c r="AF793" s="371"/>
      <c r="AG793" s="371"/>
      <c r="AH793" s="371"/>
      <c r="AI793" s="371"/>
      <c r="AJ793" s="371"/>
      <c r="AK793" s="371"/>
      <c r="AL793" s="371"/>
      <c r="AM793" s="371"/>
    </row>
    <row r="794" spans="1:39" hidden="1" x14ac:dyDescent="0.25">
      <c r="A794" s="372"/>
      <c r="B794" s="371"/>
      <c r="C794" s="371"/>
      <c r="D794" s="371"/>
      <c r="E794" s="371"/>
      <c r="F794" s="371"/>
      <c r="G794" s="371"/>
      <c r="H794" s="371"/>
      <c r="I794" s="371"/>
      <c r="J794" s="371"/>
      <c r="K794" s="371"/>
      <c r="L794" s="371"/>
      <c r="M794" s="371"/>
      <c r="N794" s="371"/>
      <c r="O794" s="371"/>
      <c r="P794" s="371"/>
      <c r="Q794" s="371"/>
      <c r="R794" s="383"/>
      <c r="S794" s="383"/>
      <c r="T794" s="371"/>
      <c r="U794" s="383"/>
      <c r="V794" s="371"/>
      <c r="W794" s="383"/>
      <c r="X794" s="381"/>
      <c r="Y794" s="373">
        <f t="shared" si="49"/>
        <v>0</v>
      </c>
      <c r="Z794" s="384"/>
      <c r="AA794" s="512"/>
      <c r="AB794" s="525" t="e">
        <f t="shared" si="50"/>
        <v>#DIV/0!</v>
      </c>
      <c r="AC794" s="512">
        <f t="shared" si="51"/>
        <v>0</v>
      </c>
      <c r="AD794" s="525" t="e">
        <f t="shared" si="52"/>
        <v>#DIV/0!</v>
      </c>
      <c r="AE794" s="371"/>
      <c r="AF794" s="371"/>
      <c r="AG794" s="371"/>
      <c r="AH794" s="371"/>
      <c r="AI794" s="371"/>
      <c r="AJ794" s="371"/>
      <c r="AK794" s="371"/>
      <c r="AL794" s="371"/>
      <c r="AM794" s="371"/>
    </row>
    <row r="795" spans="1:39" hidden="1" x14ac:dyDescent="0.25">
      <c r="A795" s="372"/>
      <c r="B795" s="371"/>
      <c r="C795" s="371"/>
      <c r="D795" s="371"/>
      <c r="E795" s="371"/>
      <c r="F795" s="371"/>
      <c r="G795" s="371"/>
      <c r="H795" s="371"/>
      <c r="I795" s="371"/>
      <c r="J795" s="371"/>
      <c r="K795" s="371"/>
      <c r="L795" s="371"/>
      <c r="M795" s="371"/>
      <c r="N795" s="371"/>
      <c r="O795" s="371"/>
      <c r="P795" s="371"/>
      <c r="Q795" s="371"/>
      <c r="R795" s="383"/>
      <c r="S795" s="383"/>
      <c r="T795" s="371"/>
      <c r="U795" s="383"/>
      <c r="V795" s="371"/>
      <c r="W795" s="383"/>
      <c r="X795" s="381"/>
      <c r="Y795" s="373">
        <f t="shared" si="49"/>
        <v>0</v>
      </c>
      <c r="Z795" s="384"/>
      <c r="AA795" s="512"/>
      <c r="AB795" s="525" t="e">
        <f t="shared" si="50"/>
        <v>#DIV/0!</v>
      </c>
      <c r="AC795" s="512">
        <f t="shared" si="51"/>
        <v>0</v>
      </c>
      <c r="AD795" s="525" t="e">
        <f t="shared" si="52"/>
        <v>#DIV/0!</v>
      </c>
      <c r="AE795" s="371"/>
      <c r="AF795" s="371"/>
      <c r="AG795" s="371"/>
      <c r="AH795" s="371"/>
      <c r="AI795" s="371"/>
      <c r="AJ795" s="371"/>
      <c r="AK795" s="371"/>
      <c r="AL795" s="371"/>
      <c r="AM795" s="371"/>
    </row>
    <row r="796" spans="1:39" hidden="1" x14ac:dyDescent="0.25">
      <c r="A796" s="372"/>
      <c r="B796" s="371"/>
      <c r="C796" s="371"/>
      <c r="D796" s="371"/>
      <c r="E796" s="371"/>
      <c r="F796" s="371"/>
      <c r="G796" s="371"/>
      <c r="H796" s="371"/>
      <c r="I796" s="371"/>
      <c r="J796" s="371"/>
      <c r="K796" s="371"/>
      <c r="L796" s="371"/>
      <c r="M796" s="371"/>
      <c r="N796" s="371"/>
      <c r="O796" s="371"/>
      <c r="P796" s="371"/>
      <c r="Q796" s="371"/>
      <c r="R796" s="383"/>
      <c r="S796" s="383"/>
      <c r="T796" s="371"/>
      <c r="U796" s="383"/>
      <c r="V796" s="371"/>
      <c r="W796" s="383"/>
      <c r="X796" s="381"/>
      <c r="Y796" s="373">
        <f t="shared" si="49"/>
        <v>0</v>
      </c>
      <c r="Z796" s="384"/>
      <c r="AA796" s="512"/>
      <c r="AB796" s="525" t="e">
        <f t="shared" si="50"/>
        <v>#DIV/0!</v>
      </c>
      <c r="AC796" s="512">
        <f t="shared" si="51"/>
        <v>0</v>
      </c>
      <c r="AD796" s="525" t="e">
        <f t="shared" si="52"/>
        <v>#DIV/0!</v>
      </c>
      <c r="AE796" s="371"/>
      <c r="AF796" s="371"/>
      <c r="AG796" s="371"/>
      <c r="AH796" s="371"/>
      <c r="AI796" s="371"/>
      <c r="AJ796" s="371"/>
      <c r="AK796" s="371"/>
      <c r="AL796" s="371"/>
      <c r="AM796" s="371"/>
    </row>
    <row r="797" spans="1:39" hidden="1" x14ac:dyDescent="0.25">
      <c r="A797" s="372"/>
      <c r="B797" s="371"/>
      <c r="C797" s="371"/>
      <c r="D797" s="371"/>
      <c r="E797" s="371"/>
      <c r="F797" s="371"/>
      <c r="G797" s="371"/>
      <c r="H797" s="371"/>
      <c r="I797" s="371"/>
      <c r="J797" s="371"/>
      <c r="K797" s="371"/>
      <c r="L797" s="371"/>
      <c r="M797" s="371"/>
      <c r="N797" s="371"/>
      <c r="O797" s="371"/>
      <c r="P797" s="371"/>
      <c r="Q797" s="371"/>
      <c r="R797" s="383"/>
      <c r="S797" s="383"/>
      <c r="T797" s="371"/>
      <c r="U797" s="383"/>
      <c r="V797" s="371"/>
      <c r="W797" s="383"/>
      <c r="X797" s="381"/>
      <c r="Y797" s="373">
        <f t="shared" si="49"/>
        <v>0</v>
      </c>
      <c r="Z797" s="384"/>
      <c r="AA797" s="512"/>
      <c r="AB797" s="525" t="e">
        <f t="shared" si="50"/>
        <v>#DIV/0!</v>
      </c>
      <c r="AC797" s="512">
        <f t="shared" si="51"/>
        <v>0</v>
      </c>
      <c r="AD797" s="525" t="e">
        <f t="shared" si="52"/>
        <v>#DIV/0!</v>
      </c>
      <c r="AE797" s="371"/>
      <c r="AF797" s="371"/>
      <c r="AG797" s="371"/>
      <c r="AH797" s="371"/>
      <c r="AI797" s="371"/>
      <c r="AJ797" s="371"/>
      <c r="AK797" s="371"/>
      <c r="AL797" s="371"/>
      <c r="AM797" s="371"/>
    </row>
    <row r="798" spans="1:39" hidden="1" x14ac:dyDescent="0.25">
      <c r="A798" s="372"/>
      <c r="B798" s="371"/>
      <c r="C798" s="371"/>
      <c r="D798" s="371"/>
      <c r="E798" s="371"/>
      <c r="F798" s="371"/>
      <c r="G798" s="371"/>
      <c r="H798" s="371"/>
      <c r="I798" s="371"/>
      <c r="J798" s="371"/>
      <c r="K798" s="371"/>
      <c r="L798" s="371"/>
      <c r="M798" s="371"/>
      <c r="N798" s="371"/>
      <c r="O798" s="371"/>
      <c r="P798" s="371"/>
      <c r="Q798" s="371"/>
      <c r="R798" s="383"/>
      <c r="S798" s="383"/>
      <c r="T798" s="371"/>
      <c r="U798" s="383"/>
      <c r="V798" s="371"/>
      <c r="W798" s="383"/>
      <c r="X798" s="381"/>
      <c r="Y798" s="373">
        <f t="shared" si="49"/>
        <v>0</v>
      </c>
      <c r="Z798" s="384"/>
      <c r="AA798" s="512"/>
      <c r="AB798" s="525" t="e">
        <f t="shared" si="50"/>
        <v>#DIV/0!</v>
      </c>
      <c r="AC798" s="512">
        <f t="shared" si="51"/>
        <v>0</v>
      </c>
      <c r="AD798" s="525" t="e">
        <f t="shared" si="52"/>
        <v>#DIV/0!</v>
      </c>
      <c r="AE798" s="371"/>
      <c r="AF798" s="371"/>
      <c r="AG798" s="371"/>
      <c r="AH798" s="371"/>
      <c r="AI798" s="371"/>
      <c r="AJ798" s="371"/>
      <c r="AK798" s="371"/>
      <c r="AL798" s="371"/>
      <c r="AM798" s="371"/>
    </row>
    <row r="799" spans="1:39" hidden="1" x14ac:dyDescent="0.25">
      <c r="A799" s="372"/>
      <c r="B799" s="371"/>
      <c r="C799" s="371"/>
      <c r="D799" s="371"/>
      <c r="E799" s="371"/>
      <c r="F799" s="371"/>
      <c r="G799" s="371"/>
      <c r="H799" s="371"/>
      <c r="I799" s="371"/>
      <c r="J799" s="371"/>
      <c r="K799" s="371"/>
      <c r="L799" s="371"/>
      <c r="M799" s="371"/>
      <c r="N799" s="371"/>
      <c r="O799" s="371"/>
      <c r="P799" s="371"/>
      <c r="Q799" s="371"/>
      <c r="R799" s="383"/>
      <c r="S799" s="383"/>
      <c r="T799" s="371"/>
      <c r="U799" s="383"/>
      <c r="V799" s="371"/>
      <c r="W799" s="383"/>
      <c r="X799" s="381"/>
      <c r="Y799" s="373">
        <f t="shared" si="49"/>
        <v>0</v>
      </c>
      <c r="Z799" s="384"/>
      <c r="AA799" s="512"/>
      <c r="AB799" s="525" t="e">
        <f t="shared" si="50"/>
        <v>#DIV/0!</v>
      </c>
      <c r="AC799" s="512">
        <f t="shared" si="51"/>
        <v>0</v>
      </c>
      <c r="AD799" s="525" t="e">
        <f t="shared" si="52"/>
        <v>#DIV/0!</v>
      </c>
      <c r="AE799" s="371"/>
      <c r="AF799" s="371"/>
      <c r="AG799" s="371"/>
      <c r="AH799" s="371"/>
      <c r="AI799" s="371"/>
      <c r="AJ799" s="371"/>
      <c r="AK799" s="371"/>
      <c r="AL799" s="371"/>
      <c r="AM799" s="371"/>
    </row>
    <row r="800" spans="1:39" hidden="1" x14ac:dyDescent="0.25">
      <c r="A800" s="372"/>
      <c r="B800" s="371"/>
      <c r="C800" s="371"/>
      <c r="D800" s="371"/>
      <c r="E800" s="371"/>
      <c r="F800" s="371"/>
      <c r="G800" s="371"/>
      <c r="H800" s="371"/>
      <c r="I800" s="371"/>
      <c r="J800" s="371"/>
      <c r="K800" s="371"/>
      <c r="L800" s="371"/>
      <c r="M800" s="371"/>
      <c r="N800" s="371"/>
      <c r="O800" s="371"/>
      <c r="P800" s="371"/>
      <c r="Q800" s="371"/>
      <c r="R800" s="383"/>
      <c r="S800" s="383"/>
      <c r="T800" s="371"/>
      <c r="U800" s="383"/>
      <c r="V800" s="371"/>
      <c r="W800" s="383"/>
      <c r="X800" s="381"/>
      <c r="Y800" s="373">
        <f t="shared" si="49"/>
        <v>0</v>
      </c>
      <c r="Z800" s="384"/>
      <c r="AA800" s="512"/>
      <c r="AB800" s="525" t="e">
        <f t="shared" si="50"/>
        <v>#DIV/0!</v>
      </c>
      <c r="AC800" s="512">
        <f t="shared" si="51"/>
        <v>0</v>
      </c>
      <c r="AD800" s="525" t="e">
        <f t="shared" si="52"/>
        <v>#DIV/0!</v>
      </c>
      <c r="AE800" s="371"/>
      <c r="AF800" s="371"/>
      <c r="AG800" s="371"/>
      <c r="AH800" s="371"/>
      <c r="AI800" s="371"/>
      <c r="AJ800" s="371"/>
      <c r="AK800" s="371"/>
      <c r="AL800" s="371"/>
      <c r="AM800" s="371"/>
    </row>
    <row r="801" spans="1:39" hidden="1" x14ac:dyDescent="0.25">
      <c r="A801" s="372"/>
      <c r="B801" s="371"/>
      <c r="C801" s="371"/>
      <c r="D801" s="371"/>
      <c r="E801" s="371"/>
      <c r="F801" s="371"/>
      <c r="G801" s="371"/>
      <c r="H801" s="371"/>
      <c r="I801" s="371"/>
      <c r="J801" s="371"/>
      <c r="K801" s="371"/>
      <c r="L801" s="371"/>
      <c r="M801" s="371"/>
      <c r="N801" s="371"/>
      <c r="O801" s="371"/>
      <c r="P801" s="371"/>
      <c r="Q801" s="371"/>
      <c r="R801" s="383"/>
      <c r="S801" s="383"/>
      <c r="T801" s="371"/>
      <c r="U801" s="383"/>
      <c r="V801" s="371"/>
      <c r="W801" s="383"/>
      <c r="X801" s="381"/>
      <c r="Y801" s="373">
        <f t="shared" si="49"/>
        <v>0</v>
      </c>
      <c r="Z801" s="384"/>
      <c r="AA801" s="512"/>
      <c r="AB801" s="525" t="e">
        <f t="shared" si="50"/>
        <v>#DIV/0!</v>
      </c>
      <c r="AC801" s="512">
        <f t="shared" si="51"/>
        <v>0</v>
      </c>
      <c r="AD801" s="525" t="e">
        <f t="shared" si="52"/>
        <v>#DIV/0!</v>
      </c>
      <c r="AE801" s="371"/>
      <c r="AF801" s="371"/>
      <c r="AG801" s="371"/>
      <c r="AH801" s="371"/>
      <c r="AI801" s="371"/>
      <c r="AJ801" s="371"/>
      <c r="AK801" s="371"/>
      <c r="AL801" s="371"/>
      <c r="AM801" s="371"/>
    </row>
    <row r="802" spans="1:39" hidden="1" x14ac:dyDescent="0.25">
      <c r="A802" s="372"/>
      <c r="B802" s="371"/>
      <c r="C802" s="371"/>
      <c r="D802" s="371"/>
      <c r="E802" s="371"/>
      <c r="F802" s="371"/>
      <c r="G802" s="371"/>
      <c r="H802" s="371"/>
      <c r="I802" s="371"/>
      <c r="J802" s="371"/>
      <c r="K802" s="371"/>
      <c r="L802" s="371"/>
      <c r="M802" s="371"/>
      <c r="N802" s="371"/>
      <c r="O802" s="371"/>
      <c r="P802" s="371"/>
      <c r="Q802" s="371"/>
      <c r="R802" s="383"/>
      <c r="S802" s="383"/>
      <c r="T802" s="371"/>
      <c r="U802" s="383"/>
      <c r="V802" s="371"/>
      <c r="W802" s="383"/>
      <c r="X802" s="381"/>
      <c r="Y802" s="373">
        <f t="shared" si="49"/>
        <v>0</v>
      </c>
      <c r="Z802" s="384"/>
      <c r="AA802" s="512"/>
      <c r="AB802" s="525" t="e">
        <f t="shared" si="50"/>
        <v>#DIV/0!</v>
      </c>
      <c r="AC802" s="512">
        <f t="shared" si="51"/>
        <v>0</v>
      </c>
      <c r="AD802" s="525" t="e">
        <f t="shared" si="52"/>
        <v>#DIV/0!</v>
      </c>
      <c r="AE802" s="371"/>
      <c r="AF802" s="371"/>
      <c r="AG802" s="371"/>
      <c r="AH802" s="371"/>
      <c r="AI802" s="371"/>
      <c r="AJ802" s="371"/>
      <c r="AK802" s="371"/>
      <c r="AL802" s="371"/>
      <c r="AM802" s="371"/>
    </row>
    <row r="803" spans="1:39" hidden="1" x14ac:dyDescent="0.25">
      <c r="A803" s="372"/>
      <c r="B803" s="371"/>
      <c r="C803" s="371"/>
      <c r="D803" s="371"/>
      <c r="E803" s="371"/>
      <c r="F803" s="371"/>
      <c r="G803" s="371"/>
      <c r="H803" s="371"/>
      <c r="I803" s="371"/>
      <c r="J803" s="371"/>
      <c r="K803" s="371"/>
      <c r="L803" s="371"/>
      <c r="M803" s="371"/>
      <c r="N803" s="371"/>
      <c r="O803" s="371"/>
      <c r="P803" s="371"/>
      <c r="Q803" s="371"/>
      <c r="R803" s="383"/>
      <c r="S803" s="383"/>
      <c r="T803" s="371"/>
      <c r="U803" s="383"/>
      <c r="V803" s="371"/>
      <c r="W803" s="383"/>
      <c r="X803" s="381"/>
      <c r="Y803" s="373">
        <f t="shared" si="49"/>
        <v>0</v>
      </c>
      <c r="Z803" s="384"/>
      <c r="AA803" s="512"/>
      <c r="AB803" s="525" t="e">
        <f t="shared" si="50"/>
        <v>#DIV/0!</v>
      </c>
      <c r="AC803" s="512">
        <f t="shared" si="51"/>
        <v>0</v>
      </c>
      <c r="AD803" s="525" t="e">
        <f t="shared" si="52"/>
        <v>#DIV/0!</v>
      </c>
      <c r="AE803" s="371"/>
      <c r="AF803" s="371"/>
      <c r="AG803" s="371"/>
      <c r="AH803" s="371"/>
      <c r="AI803" s="371"/>
      <c r="AJ803" s="371"/>
      <c r="AK803" s="371"/>
      <c r="AL803" s="371"/>
      <c r="AM803" s="371"/>
    </row>
    <row r="804" spans="1:39" hidden="1" x14ac:dyDescent="0.25">
      <c r="A804" s="372"/>
      <c r="B804" s="371"/>
      <c r="C804" s="371"/>
      <c r="D804" s="371"/>
      <c r="E804" s="371"/>
      <c r="F804" s="371"/>
      <c r="G804" s="371"/>
      <c r="H804" s="371"/>
      <c r="I804" s="371"/>
      <c r="J804" s="371"/>
      <c r="K804" s="371"/>
      <c r="L804" s="371"/>
      <c r="M804" s="371"/>
      <c r="N804" s="371"/>
      <c r="O804" s="371"/>
      <c r="P804" s="371"/>
      <c r="Q804" s="371"/>
      <c r="R804" s="383"/>
      <c r="S804" s="383"/>
      <c r="T804" s="371"/>
      <c r="U804" s="383"/>
      <c r="V804" s="371"/>
      <c r="W804" s="383"/>
      <c r="X804" s="381"/>
      <c r="Y804" s="373">
        <f t="shared" si="49"/>
        <v>0</v>
      </c>
      <c r="Z804" s="384"/>
      <c r="AA804" s="512"/>
      <c r="AB804" s="525" t="e">
        <f t="shared" si="50"/>
        <v>#DIV/0!</v>
      </c>
      <c r="AC804" s="512">
        <f t="shared" si="51"/>
        <v>0</v>
      </c>
      <c r="AD804" s="525" t="e">
        <f t="shared" si="52"/>
        <v>#DIV/0!</v>
      </c>
      <c r="AE804" s="371"/>
      <c r="AF804" s="371"/>
      <c r="AG804" s="371"/>
      <c r="AH804" s="371"/>
      <c r="AI804" s="371"/>
      <c r="AJ804" s="371"/>
      <c r="AK804" s="371"/>
      <c r="AL804" s="371"/>
      <c r="AM804" s="371"/>
    </row>
    <row r="805" spans="1:39" hidden="1" x14ac:dyDescent="0.25">
      <c r="A805" s="372"/>
      <c r="B805" s="371"/>
      <c r="C805" s="371"/>
      <c r="D805" s="371"/>
      <c r="E805" s="371"/>
      <c r="F805" s="371"/>
      <c r="G805" s="371"/>
      <c r="H805" s="371"/>
      <c r="I805" s="371"/>
      <c r="J805" s="371"/>
      <c r="K805" s="371"/>
      <c r="L805" s="371"/>
      <c r="M805" s="371"/>
      <c r="N805" s="371"/>
      <c r="O805" s="371"/>
      <c r="P805" s="371"/>
      <c r="Q805" s="371"/>
      <c r="R805" s="383"/>
      <c r="S805" s="383"/>
      <c r="T805" s="371"/>
      <c r="U805" s="383"/>
      <c r="V805" s="371"/>
      <c r="W805" s="383"/>
      <c r="X805" s="381"/>
      <c r="Y805" s="373">
        <f t="shared" si="49"/>
        <v>0</v>
      </c>
      <c r="Z805" s="384"/>
      <c r="AA805" s="512"/>
      <c r="AB805" s="525" t="e">
        <f t="shared" si="50"/>
        <v>#DIV/0!</v>
      </c>
      <c r="AC805" s="512">
        <f t="shared" si="51"/>
        <v>0</v>
      </c>
      <c r="AD805" s="525" t="e">
        <f t="shared" si="52"/>
        <v>#DIV/0!</v>
      </c>
      <c r="AE805" s="371"/>
      <c r="AF805" s="371"/>
      <c r="AG805" s="371"/>
      <c r="AH805" s="371"/>
      <c r="AI805" s="371"/>
      <c r="AJ805" s="371"/>
      <c r="AK805" s="371"/>
      <c r="AL805" s="371"/>
      <c r="AM805" s="371"/>
    </row>
    <row r="806" spans="1:39" hidden="1" x14ac:dyDescent="0.25">
      <c r="A806" s="372"/>
      <c r="B806" s="371"/>
      <c r="C806" s="371"/>
      <c r="D806" s="371"/>
      <c r="E806" s="371"/>
      <c r="F806" s="371"/>
      <c r="G806" s="371"/>
      <c r="H806" s="371"/>
      <c r="I806" s="371"/>
      <c r="J806" s="371"/>
      <c r="K806" s="371"/>
      <c r="L806" s="371"/>
      <c r="M806" s="371"/>
      <c r="N806" s="371"/>
      <c r="O806" s="371"/>
      <c r="P806" s="371"/>
      <c r="Q806" s="371"/>
      <c r="R806" s="383"/>
      <c r="S806" s="383"/>
      <c r="T806" s="371"/>
      <c r="U806" s="383"/>
      <c r="V806" s="371"/>
      <c r="W806" s="383"/>
      <c r="X806" s="381"/>
      <c r="Y806" s="373">
        <f t="shared" si="49"/>
        <v>0</v>
      </c>
      <c r="Z806" s="384"/>
      <c r="AA806" s="512"/>
      <c r="AB806" s="525" t="e">
        <f t="shared" si="50"/>
        <v>#DIV/0!</v>
      </c>
      <c r="AC806" s="512">
        <f t="shared" si="51"/>
        <v>0</v>
      </c>
      <c r="AD806" s="525" t="e">
        <f t="shared" si="52"/>
        <v>#DIV/0!</v>
      </c>
      <c r="AE806" s="371"/>
      <c r="AF806" s="371"/>
      <c r="AG806" s="371"/>
      <c r="AH806" s="371"/>
      <c r="AI806" s="371"/>
      <c r="AJ806" s="371"/>
      <c r="AK806" s="371"/>
      <c r="AL806" s="371"/>
      <c r="AM806" s="371"/>
    </row>
    <row r="807" spans="1:39" hidden="1" x14ac:dyDescent="0.25">
      <c r="A807" s="372"/>
      <c r="B807" s="371"/>
      <c r="C807" s="371"/>
      <c r="D807" s="371"/>
      <c r="E807" s="371"/>
      <c r="F807" s="371"/>
      <c r="G807" s="371"/>
      <c r="H807" s="371"/>
      <c r="I807" s="371"/>
      <c r="J807" s="371"/>
      <c r="K807" s="371"/>
      <c r="L807" s="371"/>
      <c r="M807" s="371"/>
      <c r="N807" s="371"/>
      <c r="O807" s="371"/>
      <c r="P807" s="371"/>
      <c r="Q807" s="371"/>
      <c r="R807" s="383"/>
      <c r="S807" s="383"/>
      <c r="T807" s="371"/>
      <c r="U807" s="383"/>
      <c r="V807" s="371"/>
      <c r="W807" s="383"/>
      <c r="X807" s="381"/>
      <c r="Y807" s="373">
        <f t="shared" si="49"/>
        <v>0</v>
      </c>
      <c r="Z807" s="384"/>
      <c r="AA807" s="512"/>
      <c r="AB807" s="525" t="e">
        <f t="shared" si="50"/>
        <v>#DIV/0!</v>
      </c>
      <c r="AC807" s="512">
        <f t="shared" si="51"/>
        <v>0</v>
      </c>
      <c r="AD807" s="525" t="e">
        <f t="shared" si="52"/>
        <v>#DIV/0!</v>
      </c>
      <c r="AE807" s="371"/>
      <c r="AF807" s="371"/>
      <c r="AG807" s="371"/>
      <c r="AH807" s="371"/>
      <c r="AI807" s="371"/>
      <c r="AJ807" s="371"/>
      <c r="AK807" s="371"/>
      <c r="AL807" s="371"/>
      <c r="AM807" s="371"/>
    </row>
    <row r="808" spans="1:39" hidden="1" x14ac:dyDescent="0.25">
      <c r="A808" s="372"/>
      <c r="B808" s="371"/>
      <c r="C808" s="371"/>
      <c r="D808" s="371"/>
      <c r="E808" s="371"/>
      <c r="F808" s="371"/>
      <c r="G808" s="371"/>
      <c r="H808" s="371"/>
      <c r="I808" s="371"/>
      <c r="J808" s="371"/>
      <c r="K808" s="371"/>
      <c r="L808" s="371"/>
      <c r="M808" s="371"/>
      <c r="N808" s="371"/>
      <c r="O808" s="371"/>
      <c r="P808" s="371"/>
      <c r="Q808" s="371"/>
      <c r="R808" s="383"/>
      <c r="S808" s="383"/>
      <c r="T808" s="371"/>
      <c r="U808" s="383"/>
      <c r="V808" s="371"/>
      <c r="W808" s="383"/>
      <c r="X808" s="381"/>
      <c r="Y808" s="373">
        <f t="shared" si="49"/>
        <v>0</v>
      </c>
      <c r="Z808" s="384"/>
      <c r="AA808" s="512"/>
      <c r="AB808" s="525" t="e">
        <f t="shared" si="50"/>
        <v>#DIV/0!</v>
      </c>
      <c r="AC808" s="512">
        <f t="shared" si="51"/>
        <v>0</v>
      </c>
      <c r="AD808" s="525" t="e">
        <f t="shared" si="52"/>
        <v>#DIV/0!</v>
      </c>
      <c r="AE808" s="371"/>
      <c r="AF808" s="371"/>
      <c r="AG808" s="371"/>
      <c r="AH808" s="371"/>
      <c r="AI808" s="371"/>
      <c r="AJ808" s="371"/>
      <c r="AK808" s="371"/>
      <c r="AL808" s="371"/>
      <c r="AM808" s="371"/>
    </row>
    <row r="809" spans="1:39" hidden="1" x14ac:dyDescent="0.25">
      <c r="A809" s="372"/>
      <c r="B809" s="371"/>
      <c r="C809" s="371"/>
      <c r="D809" s="371"/>
      <c r="E809" s="371"/>
      <c r="F809" s="371"/>
      <c r="G809" s="371"/>
      <c r="H809" s="371"/>
      <c r="I809" s="371"/>
      <c r="J809" s="371"/>
      <c r="K809" s="371"/>
      <c r="L809" s="371"/>
      <c r="M809" s="371"/>
      <c r="N809" s="371"/>
      <c r="O809" s="371"/>
      <c r="P809" s="371"/>
      <c r="Q809" s="371"/>
      <c r="R809" s="383"/>
      <c r="S809" s="383"/>
      <c r="T809" s="371"/>
      <c r="U809" s="383"/>
      <c r="V809" s="371"/>
      <c r="W809" s="383"/>
      <c r="X809" s="381"/>
      <c r="Y809" s="373">
        <f t="shared" si="49"/>
        <v>0</v>
      </c>
      <c r="Z809" s="384"/>
      <c r="AA809" s="512"/>
      <c r="AB809" s="525" t="e">
        <f t="shared" si="50"/>
        <v>#DIV/0!</v>
      </c>
      <c r="AC809" s="512">
        <f t="shared" si="51"/>
        <v>0</v>
      </c>
      <c r="AD809" s="525" t="e">
        <f t="shared" si="52"/>
        <v>#DIV/0!</v>
      </c>
      <c r="AE809" s="371"/>
      <c r="AF809" s="371"/>
      <c r="AG809" s="371"/>
      <c r="AH809" s="371"/>
      <c r="AI809" s="371"/>
      <c r="AJ809" s="371"/>
      <c r="AK809" s="371"/>
      <c r="AL809" s="371"/>
      <c r="AM809" s="371"/>
    </row>
    <row r="810" spans="1:39" hidden="1" x14ac:dyDescent="0.25">
      <c r="A810" s="372"/>
      <c r="B810" s="371"/>
      <c r="C810" s="371"/>
      <c r="D810" s="371"/>
      <c r="E810" s="371"/>
      <c r="F810" s="371"/>
      <c r="G810" s="371"/>
      <c r="H810" s="371"/>
      <c r="I810" s="371"/>
      <c r="J810" s="371"/>
      <c r="K810" s="371"/>
      <c r="L810" s="371"/>
      <c r="M810" s="371"/>
      <c r="N810" s="371"/>
      <c r="O810" s="371"/>
      <c r="P810" s="371"/>
      <c r="Q810" s="371"/>
      <c r="R810" s="383"/>
      <c r="S810" s="383"/>
      <c r="T810" s="371"/>
      <c r="U810" s="383"/>
      <c r="V810" s="371"/>
      <c r="W810" s="383"/>
      <c r="X810" s="381"/>
      <c r="Y810" s="373">
        <f t="shared" si="49"/>
        <v>0</v>
      </c>
      <c r="Z810" s="384"/>
      <c r="AA810" s="512"/>
      <c r="AB810" s="525" t="e">
        <f t="shared" si="50"/>
        <v>#DIV/0!</v>
      </c>
      <c r="AC810" s="512">
        <f t="shared" si="51"/>
        <v>0</v>
      </c>
      <c r="AD810" s="525" t="e">
        <f t="shared" si="52"/>
        <v>#DIV/0!</v>
      </c>
      <c r="AE810" s="371"/>
      <c r="AF810" s="371"/>
      <c r="AG810" s="371"/>
      <c r="AH810" s="371"/>
      <c r="AI810" s="371"/>
      <c r="AJ810" s="371"/>
      <c r="AK810" s="371"/>
      <c r="AL810" s="371"/>
      <c r="AM810" s="371"/>
    </row>
    <row r="811" spans="1:39" hidden="1" x14ac:dyDescent="0.25">
      <c r="A811" s="372"/>
      <c r="B811" s="371"/>
      <c r="C811" s="371"/>
      <c r="D811" s="371"/>
      <c r="E811" s="371"/>
      <c r="F811" s="371"/>
      <c r="G811" s="371"/>
      <c r="H811" s="371"/>
      <c r="I811" s="371"/>
      <c r="J811" s="371"/>
      <c r="K811" s="371"/>
      <c r="L811" s="371"/>
      <c r="M811" s="371"/>
      <c r="N811" s="371"/>
      <c r="O811" s="371"/>
      <c r="P811" s="371"/>
      <c r="Q811" s="371"/>
      <c r="R811" s="383"/>
      <c r="S811" s="383"/>
      <c r="T811" s="371"/>
      <c r="U811" s="383"/>
      <c r="V811" s="371"/>
      <c r="W811" s="383"/>
      <c r="X811" s="381"/>
      <c r="Y811" s="373">
        <f t="shared" si="49"/>
        <v>0</v>
      </c>
      <c r="Z811" s="384"/>
      <c r="AA811" s="512"/>
      <c r="AB811" s="525" t="e">
        <f t="shared" si="50"/>
        <v>#DIV/0!</v>
      </c>
      <c r="AC811" s="512">
        <f t="shared" si="51"/>
        <v>0</v>
      </c>
      <c r="AD811" s="525" t="e">
        <f t="shared" si="52"/>
        <v>#DIV/0!</v>
      </c>
      <c r="AE811" s="371"/>
      <c r="AF811" s="371"/>
      <c r="AG811" s="371"/>
      <c r="AH811" s="371"/>
      <c r="AI811" s="371"/>
      <c r="AJ811" s="371"/>
      <c r="AK811" s="371"/>
      <c r="AL811" s="371"/>
      <c r="AM811" s="371"/>
    </row>
    <row r="812" spans="1:39" hidden="1" x14ac:dyDescent="0.25">
      <c r="A812" s="372"/>
      <c r="B812" s="371"/>
      <c r="C812" s="371"/>
      <c r="D812" s="371"/>
      <c r="E812" s="371"/>
      <c r="F812" s="371"/>
      <c r="G812" s="371"/>
      <c r="H812" s="371"/>
      <c r="I812" s="371"/>
      <c r="J812" s="371"/>
      <c r="K812" s="371"/>
      <c r="L812" s="371"/>
      <c r="M812" s="371"/>
      <c r="N812" s="371"/>
      <c r="O812" s="371"/>
      <c r="P812" s="371"/>
      <c r="Q812" s="371"/>
      <c r="R812" s="383"/>
      <c r="S812" s="383"/>
      <c r="T812" s="371"/>
      <c r="U812" s="383"/>
      <c r="V812" s="371"/>
      <c r="W812" s="383"/>
      <c r="X812" s="381"/>
      <c r="Y812" s="373">
        <f t="shared" si="49"/>
        <v>0</v>
      </c>
      <c r="Z812" s="384"/>
      <c r="AA812" s="512"/>
      <c r="AB812" s="525" t="e">
        <f t="shared" si="50"/>
        <v>#DIV/0!</v>
      </c>
      <c r="AC812" s="512">
        <f t="shared" si="51"/>
        <v>0</v>
      </c>
      <c r="AD812" s="525" t="e">
        <f t="shared" si="52"/>
        <v>#DIV/0!</v>
      </c>
      <c r="AE812" s="371"/>
      <c r="AF812" s="371"/>
      <c r="AG812" s="371"/>
      <c r="AH812" s="371"/>
      <c r="AI812" s="371"/>
      <c r="AJ812" s="371"/>
      <c r="AK812" s="371"/>
      <c r="AL812" s="371"/>
      <c r="AM812" s="371"/>
    </row>
    <row r="813" spans="1:39" hidden="1" x14ac:dyDescent="0.25">
      <c r="A813" s="372"/>
      <c r="B813" s="371"/>
      <c r="C813" s="371"/>
      <c r="D813" s="371"/>
      <c r="E813" s="371"/>
      <c r="F813" s="371"/>
      <c r="G813" s="371"/>
      <c r="H813" s="371"/>
      <c r="I813" s="371"/>
      <c r="J813" s="371"/>
      <c r="K813" s="371"/>
      <c r="L813" s="371"/>
      <c r="M813" s="371"/>
      <c r="N813" s="371"/>
      <c r="O813" s="371"/>
      <c r="P813" s="371"/>
      <c r="Q813" s="371"/>
      <c r="R813" s="383"/>
      <c r="S813" s="383"/>
      <c r="T813" s="371"/>
      <c r="U813" s="383"/>
      <c r="V813" s="371"/>
      <c r="W813" s="383"/>
      <c r="X813" s="381"/>
      <c r="Y813" s="373">
        <f t="shared" si="49"/>
        <v>0</v>
      </c>
      <c r="Z813" s="384"/>
      <c r="AA813" s="512"/>
      <c r="AB813" s="525" t="e">
        <f t="shared" si="50"/>
        <v>#DIV/0!</v>
      </c>
      <c r="AC813" s="512">
        <f t="shared" si="51"/>
        <v>0</v>
      </c>
      <c r="AD813" s="525" t="e">
        <f t="shared" si="52"/>
        <v>#DIV/0!</v>
      </c>
      <c r="AE813" s="371"/>
      <c r="AF813" s="371"/>
      <c r="AG813" s="371"/>
      <c r="AH813" s="371"/>
      <c r="AI813" s="371"/>
      <c r="AJ813" s="371"/>
      <c r="AK813" s="371"/>
      <c r="AL813" s="371"/>
      <c r="AM813" s="371"/>
    </row>
    <row r="814" spans="1:39" hidden="1" x14ac:dyDescent="0.25">
      <c r="A814" s="372"/>
      <c r="B814" s="371"/>
      <c r="C814" s="371"/>
      <c r="D814" s="371"/>
      <c r="E814" s="371"/>
      <c r="F814" s="371"/>
      <c r="G814" s="371"/>
      <c r="H814" s="371"/>
      <c r="I814" s="371"/>
      <c r="J814" s="371"/>
      <c r="K814" s="371"/>
      <c r="L814" s="371"/>
      <c r="M814" s="371"/>
      <c r="N814" s="371"/>
      <c r="O814" s="371"/>
      <c r="P814" s="371"/>
      <c r="Q814" s="371"/>
      <c r="R814" s="383"/>
      <c r="S814" s="383"/>
      <c r="T814" s="371"/>
      <c r="U814" s="383"/>
      <c r="V814" s="371"/>
      <c r="W814" s="383"/>
      <c r="X814" s="381"/>
      <c r="Y814" s="373">
        <f t="shared" si="49"/>
        <v>0</v>
      </c>
      <c r="Z814" s="384"/>
      <c r="AA814" s="512"/>
      <c r="AB814" s="525" t="e">
        <f t="shared" si="50"/>
        <v>#DIV/0!</v>
      </c>
      <c r="AC814" s="512">
        <f t="shared" si="51"/>
        <v>0</v>
      </c>
      <c r="AD814" s="525" t="e">
        <f t="shared" si="52"/>
        <v>#DIV/0!</v>
      </c>
      <c r="AE814" s="371"/>
      <c r="AF814" s="371"/>
      <c r="AG814" s="371"/>
      <c r="AH814" s="371"/>
      <c r="AI814" s="371"/>
      <c r="AJ814" s="371"/>
      <c r="AK814" s="371"/>
      <c r="AL814" s="371"/>
      <c r="AM814" s="371"/>
    </row>
    <row r="815" spans="1:39" hidden="1" x14ac:dyDescent="0.25">
      <c r="A815" s="372"/>
      <c r="B815" s="371"/>
      <c r="C815" s="371"/>
      <c r="D815" s="371"/>
      <c r="E815" s="371"/>
      <c r="F815" s="371"/>
      <c r="G815" s="371"/>
      <c r="H815" s="371"/>
      <c r="I815" s="371"/>
      <c r="J815" s="371"/>
      <c r="K815" s="371"/>
      <c r="L815" s="371"/>
      <c r="M815" s="371"/>
      <c r="N815" s="371"/>
      <c r="O815" s="371"/>
      <c r="P815" s="371"/>
      <c r="Q815" s="371"/>
      <c r="R815" s="383"/>
      <c r="S815" s="383"/>
      <c r="T815" s="371"/>
      <c r="U815" s="383"/>
      <c r="V815" s="371"/>
      <c r="W815" s="383"/>
      <c r="X815" s="381"/>
      <c r="Y815" s="373">
        <f t="shared" si="49"/>
        <v>0</v>
      </c>
      <c r="Z815" s="384"/>
      <c r="AA815" s="512"/>
      <c r="AB815" s="525" t="e">
        <f t="shared" si="50"/>
        <v>#DIV/0!</v>
      </c>
      <c r="AC815" s="512">
        <f t="shared" si="51"/>
        <v>0</v>
      </c>
      <c r="AD815" s="525" t="e">
        <f t="shared" si="52"/>
        <v>#DIV/0!</v>
      </c>
      <c r="AE815" s="371"/>
      <c r="AF815" s="371"/>
      <c r="AG815" s="371"/>
      <c r="AH815" s="371"/>
      <c r="AI815" s="371"/>
      <c r="AJ815" s="371"/>
      <c r="AK815" s="371"/>
      <c r="AL815" s="371"/>
      <c r="AM815" s="371"/>
    </row>
    <row r="816" spans="1:39" hidden="1" x14ac:dyDescent="0.25">
      <c r="A816" s="372"/>
      <c r="B816" s="371"/>
      <c r="C816" s="371"/>
      <c r="D816" s="371"/>
      <c r="E816" s="371"/>
      <c r="F816" s="371"/>
      <c r="G816" s="371"/>
      <c r="H816" s="371"/>
      <c r="I816" s="371"/>
      <c r="J816" s="371"/>
      <c r="K816" s="371"/>
      <c r="L816" s="371"/>
      <c r="M816" s="371"/>
      <c r="N816" s="371"/>
      <c r="O816" s="371"/>
      <c r="P816" s="371"/>
      <c r="Q816" s="371"/>
      <c r="R816" s="383"/>
      <c r="S816" s="383"/>
      <c r="T816" s="371"/>
      <c r="U816" s="383"/>
      <c r="V816" s="371"/>
      <c r="W816" s="383"/>
      <c r="X816" s="381"/>
      <c r="Y816" s="373">
        <f t="shared" si="49"/>
        <v>0</v>
      </c>
      <c r="Z816" s="384"/>
      <c r="AA816" s="512"/>
      <c r="AB816" s="525" t="e">
        <f t="shared" si="50"/>
        <v>#DIV/0!</v>
      </c>
      <c r="AC816" s="512">
        <f t="shared" si="51"/>
        <v>0</v>
      </c>
      <c r="AD816" s="525" t="e">
        <f t="shared" si="52"/>
        <v>#DIV/0!</v>
      </c>
      <c r="AE816" s="371"/>
      <c r="AF816" s="371"/>
      <c r="AG816" s="371"/>
      <c r="AH816" s="371"/>
      <c r="AI816" s="371"/>
      <c r="AJ816" s="371"/>
      <c r="AK816" s="371"/>
      <c r="AL816" s="371"/>
      <c r="AM816" s="371"/>
    </row>
    <row r="817" spans="1:39" hidden="1" x14ac:dyDescent="0.25">
      <c r="A817" s="372"/>
      <c r="B817" s="371"/>
      <c r="C817" s="371"/>
      <c r="D817" s="371"/>
      <c r="E817" s="371"/>
      <c r="F817" s="371"/>
      <c r="G817" s="371"/>
      <c r="H817" s="371"/>
      <c r="I817" s="371"/>
      <c r="J817" s="371"/>
      <c r="K817" s="371"/>
      <c r="L817" s="371"/>
      <c r="M817" s="371"/>
      <c r="N817" s="371"/>
      <c r="O817" s="371"/>
      <c r="P817" s="371"/>
      <c r="Q817" s="371"/>
      <c r="R817" s="383"/>
      <c r="S817" s="383"/>
      <c r="T817" s="371"/>
      <c r="U817" s="383"/>
      <c r="V817" s="371"/>
      <c r="W817" s="383"/>
      <c r="X817" s="381"/>
      <c r="Y817" s="373">
        <f t="shared" si="49"/>
        <v>0</v>
      </c>
      <c r="Z817" s="384"/>
      <c r="AA817" s="512"/>
      <c r="AB817" s="525" t="e">
        <f t="shared" si="50"/>
        <v>#DIV/0!</v>
      </c>
      <c r="AC817" s="512">
        <f t="shared" si="51"/>
        <v>0</v>
      </c>
      <c r="AD817" s="525" t="e">
        <f t="shared" si="52"/>
        <v>#DIV/0!</v>
      </c>
      <c r="AE817" s="371"/>
      <c r="AF817" s="371"/>
      <c r="AG817" s="371"/>
      <c r="AH817" s="371"/>
      <c r="AI817" s="371"/>
      <c r="AJ817" s="371"/>
      <c r="AK817" s="371"/>
      <c r="AL817" s="371"/>
      <c r="AM817" s="371"/>
    </row>
    <row r="818" spans="1:39" hidden="1" x14ac:dyDescent="0.25">
      <c r="A818" s="372"/>
      <c r="B818" s="371"/>
      <c r="C818" s="371"/>
      <c r="D818" s="371"/>
      <c r="E818" s="371"/>
      <c r="F818" s="371"/>
      <c r="G818" s="371"/>
      <c r="H818" s="371"/>
      <c r="I818" s="371"/>
      <c r="J818" s="371"/>
      <c r="K818" s="371"/>
      <c r="L818" s="371"/>
      <c r="M818" s="371"/>
      <c r="N818" s="371"/>
      <c r="O818" s="371"/>
      <c r="P818" s="371"/>
      <c r="Q818" s="371"/>
      <c r="R818" s="383"/>
      <c r="S818" s="383"/>
      <c r="T818" s="371"/>
      <c r="U818" s="383"/>
      <c r="V818" s="371"/>
      <c r="W818" s="383"/>
      <c r="X818" s="381"/>
      <c r="Y818" s="373">
        <f t="shared" si="49"/>
        <v>0</v>
      </c>
      <c r="Z818" s="384"/>
      <c r="AA818" s="512"/>
      <c r="AB818" s="525" t="e">
        <f t="shared" si="50"/>
        <v>#DIV/0!</v>
      </c>
      <c r="AC818" s="512">
        <f t="shared" si="51"/>
        <v>0</v>
      </c>
      <c r="AD818" s="525" t="e">
        <f t="shared" si="52"/>
        <v>#DIV/0!</v>
      </c>
      <c r="AE818" s="371"/>
      <c r="AF818" s="371"/>
      <c r="AG818" s="371"/>
      <c r="AH818" s="371"/>
      <c r="AI818" s="371"/>
      <c r="AJ818" s="371"/>
      <c r="AK818" s="371"/>
      <c r="AL818" s="371"/>
      <c r="AM818" s="371"/>
    </row>
    <row r="819" spans="1:39" hidden="1" x14ac:dyDescent="0.25">
      <c r="A819" s="372"/>
      <c r="B819" s="371"/>
      <c r="C819" s="371"/>
      <c r="D819" s="371"/>
      <c r="E819" s="371"/>
      <c r="F819" s="371"/>
      <c r="G819" s="371"/>
      <c r="H819" s="371"/>
      <c r="I819" s="371"/>
      <c r="J819" s="371"/>
      <c r="K819" s="371"/>
      <c r="L819" s="371"/>
      <c r="M819" s="371"/>
      <c r="N819" s="371"/>
      <c r="O819" s="371"/>
      <c r="P819" s="371"/>
      <c r="Q819" s="371"/>
      <c r="R819" s="383"/>
      <c r="S819" s="383"/>
      <c r="T819" s="371"/>
      <c r="U819" s="383"/>
      <c r="V819" s="371"/>
      <c r="W819" s="383"/>
      <c r="X819" s="381"/>
      <c r="Y819" s="373">
        <f t="shared" si="49"/>
        <v>0</v>
      </c>
      <c r="Z819" s="384"/>
      <c r="AA819" s="512"/>
      <c r="AB819" s="525" t="e">
        <f t="shared" si="50"/>
        <v>#DIV/0!</v>
      </c>
      <c r="AC819" s="512">
        <f t="shared" si="51"/>
        <v>0</v>
      </c>
      <c r="AD819" s="525" t="e">
        <f t="shared" si="52"/>
        <v>#DIV/0!</v>
      </c>
      <c r="AE819" s="371"/>
      <c r="AF819" s="371"/>
      <c r="AG819" s="371"/>
      <c r="AH819" s="371"/>
      <c r="AI819" s="371"/>
      <c r="AJ819" s="371"/>
      <c r="AK819" s="371"/>
      <c r="AL819" s="371"/>
      <c r="AM819" s="371"/>
    </row>
    <row r="820" spans="1:39" hidden="1" x14ac:dyDescent="0.25">
      <c r="A820" s="372"/>
      <c r="B820" s="371"/>
      <c r="C820" s="371"/>
      <c r="D820" s="371"/>
      <c r="E820" s="371"/>
      <c r="F820" s="371"/>
      <c r="G820" s="371"/>
      <c r="H820" s="371"/>
      <c r="I820" s="371"/>
      <c r="J820" s="371"/>
      <c r="K820" s="371"/>
      <c r="L820" s="371"/>
      <c r="M820" s="371"/>
      <c r="N820" s="371"/>
      <c r="O820" s="371"/>
      <c r="P820" s="371"/>
      <c r="Q820" s="371"/>
      <c r="R820" s="383"/>
      <c r="S820" s="383"/>
      <c r="T820" s="371"/>
      <c r="U820" s="383"/>
      <c r="V820" s="371"/>
      <c r="W820" s="383"/>
      <c r="X820" s="381"/>
      <c r="Y820" s="373">
        <f t="shared" si="49"/>
        <v>0</v>
      </c>
      <c r="Z820" s="384"/>
      <c r="AA820" s="512"/>
      <c r="AB820" s="525" t="e">
        <f t="shared" si="50"/>
        <v>#DIV/0!</v>
      </c>
      <c r="AC820" s="512">
        <f t="shared" si="51"/>
        <v>0</v>
      </c>
      <c r="AD820" s="525" t="e">
        <f t="shared" si="52"/>
        <v>#DIV/0!</v>
      </c>
      <c r="AE820" s="371"/>
      <c r="AF820" s="371"/>
      <c r="AG820" s="371"/>
      <c r="AH820" s="371"/>
      <c r="AI820" s="371"/>
      <c r="AJ820" s="371"/>
      <c r="AK820" s="371"/>
      <c r="AL820" s="371"/>
      <c r="AM820" s="371"/>
    </row>
    <row r="821" spans="1:39" hidden="1" x14ac:dyDescent="0.25">
      <c r="A821" s="372"/>
      <c r="B821" s="371"/>
      <c r="C821" s="371"/>
      <c r="D821" s="371"/>
      <c r="E821" s="371"/>
      <c r="F821" s="371"/>
      <c r="G821" s="371"/>
      <c r="H821" s="371"/>
      <c r="I821" s="371"/>
      <c r="J821" s="371"/>
      <c r="K821" s="371"/>
      <c r="L821" s="371"/>
      <c r="M821" s="371"/>
      <c r="N821" s="371"/>
      <c r="O821" s="371"/>
      <c r="P821" s="371"/>
      <c r="Q821" s="371"/>
      <c r="R821" s="383"/>
      <c r="S821" s="383"/>
      <c r="T821" s="371"/>
      <c r="U821" s="383"/>
      <c r="V821" s="371"/>
      <c r="W821" s="383"/>
      <c r="X821" s="381"/>
      <c r="Y821" s="373">
        <f t="shared" si="49"/>
        <v>0</v>
      </c>
      <c r="Z821" s="384"/>
      <c r="AA821" s="512"/>
      <c r="AB821" s="525" t="e">
        <f t="shared" si="50"/>
        <v>#DIV/0!</v>
      </c>
      <c r="AC821" s="512">
        <f t="shared" si="51"/>
        <v>0</v>
      </c>
      <c r="AD821" s="525" t="e">
        <f t="shared" si="52"/>
        <v>#DIV/0!</v>
      </c>
      <c r="AE821" s="371"/>
      <c r="AF821" s="371"/>
      <c r="AG821" s="371"/>
      <c r="AH821" s="371"/>
      <c r="AI821" s="371"/>
      <c r="AJ821" s="371"/>
      <c r="AK821" s="371"/>
      <c r="AL821" s="371"/>
      <c r="AM821" s="371"/>
    </row>
    <row r="822" spans="1:39" hidden="1" x14ac:dyDescent="0.25">
      <c r="A822" s="372"/>
      <c r="B822" s="371"/>
      <c r="C822" s="371"/>
      <c r="D822" s="371"/>
      <c r="E822" s="371"/>
      <c r="F822" s="371"/>
      <c r="G822" s="371"/>
      <c r="H822" s="371"/>
      <c r="I822" s="371"/>
      <c r="J822" s="371"/>
      <c r="K822" s="371"/>
      <c r="L822" s="371"/>
      <c r="M822" s="371"/>
      <c r="N822" s="371"/>
      <c r="O822" s="371"/>
      <c r="P822" s="371"/>
      <c r="Q822" s="371"/>
      <c r="R822" s="383"/>
      <c r="S822" s="383"/>
      <c r="T822" s="371"/>
      <c r="U822" s="383"/>
      <c r="V822" s="371"/>
      <c r="W822" s="383"/>
      <c r="X822" s="381"/>
      <c r="Y822" s="373">
        <f t="shared" si="49"/>
        <v>0</v>
      </c>
      <c r="Z822" s="384"/>
      <c r="AA822" s="512"/>
      <c r="AB822" s="525" t="e">
        <f t="shared" si="50"/>
        <v>#DIV/0!</v>
      </c>
      <c r="AC822" s="512">
        <f t="shared" si="51"/>
        <v>0</v>
      </c>
      <c r="AD822" s="525" t="e">
        <f t="shared" si="52"/>
        <v>#DIV/0!</v>
      </c>
      <c r="AE822" s="371"/>
      <c r="AF822" s="371"/>
      <c r="AG822" s="371"/>
      <c r="AH822" s="371"/>
      <c r="AI822" s="371"/>
      <c r="AJ822" s="371"/>
      <c r="AK822" s="371"/>
      <c r="AL822" s="371"/>
      <c r="AM822" s="371"/>
    </row>
    <row r="823" spans="1:39" hidden="1" x14ac:dyDescent="0.25">
      <c r="A823" s="372"/>
      <c r="B823" s="371"/>
      <c r="C823" s="371"/>
      <c r="D823" s="371"/>
      <c r="E823" s="371"/>
      <c r="F823" s="371"/>
      <c r="G823" s="371"/>
      <c r="H823" s="371"/>
      <c r="I823" s="371"/>
      <c r="J823" s="371"/>
      <c r="K823" s="371"/>
      <c r="L823" s="371"/>
      <c r="M823" s="371"/>
      <c r="N823" s="371"/>
      <c r="O823" s="371"/>
      <c r="P823" s="371"/>
      <c r="Q823" s="371"/>
      <c r="R823" s="383"/>
      <c r="S823" s="383"/>
      <c r="T823" s="371"/>
      <c r="U823" s="383"/>
      <c r="V823" s="371"/>
      <c r="W823" s="383"/>
      <c r="X823" s="381"/>
      <c r="Y823" s="373">
        <f t="shared" si="49"/>
        <v>0</v>
      </c>
      <c r="Z823" s="384"/>
      <c r="AA823" s="512"/>
      <c r="AB823" s="525" t="e">
        <f t="shared" si="50"/>
        <v>#DIV/0!</v>
      </c>
      <c r="AC823" s="512">
        <f t="shared" si="51"/>
        <v>0</v>
      </c>
      <c r="AD823" s="525" t="e">
        <f t="shared" si="52"/>
        <v>#DIV/0!</v>
      </c>
      <c r="AE823" s="371"/>
      <c r="AF823" s="371"/>
      <c r="AG823" s="371"/>
      <c r="AH823" s="371"/>
      <c r="AI823" s="371"/>
      <c r="AJ823" s="371"/>
      <c r="AK823" s="371"/>
      <c r="AL823" s="371"/>
      <c r="AM823" s="371"/>
    </row>
    <row r="824" spans="1:39" hidden="1" x14ac:dyDescent="0.25">
      <c r="A824" s="372"/>
      <c r="B824" s="371"/>
      <c r="C824" s="371"/>
      <c r="D824" s="371"/>
      <c r="E824" s="371"/>
      <c r="F824" s="371"/>
      <c r="G824" s="371"/>
      <c r="H824" s="371"/>
      <c r="I824" s="371"/>
      <c r="J824" s="371"/>
      <c r="K824" s="371"/>
      <c r="L824" s="371"/>
      <c r="M824" s="371"/>
      <c r="N824" s="371"/>
      <c r="O824" s="371"/>
      <c r="P824" s="371"/>
      <c r="Q824" s="371"/>
      <c r="R824" s="383"/>
      <c r="S824" s="383"/>
      <c r="T824" s="371"/>
      <c r="U824" s="383"/>
      <c r="V824" s="371"/>
      <c r="W824" s="383"/>
      <c r="X824" s="381"/>
      <c r="Y824" s="373">
        <f t="shared" si="49"/>
        <v>0</v>
      </c>
      <c r="Z824" s="384"/>
      <c r="AA824" s="512"/>
      <c r="AB824" s="525" t="e">
        <f t="shared" si="50"/>
        <v>#DIV/0!</v>
      </c>
      <c r="AC824" s="512">
        <f t="shared" si="51"/>
        <v>0</v>
      </c>
      <c r="AD824" s="525" t="e">
        <f t="shared" si="52"/>
        <v>#DIV/0!</v>
      </c>
      <c r="AE824" s="371"/>
      <c r="AF824" s="371"/>
      <c r="AG824" s="371"/>
      <c r="AH824" s="371"/>
      <c r="AI824" s="371"/>
      <c r="AJ824" s="371"/>
      <c r="AK824" s="371"/>
      <c r="AL824" s="371"/>
      <c r="AM824" s="371"/>
    </row>
    <row r="825" spans="1:39" hidden="1" x14ac:dyDescent="0.25">
      <c r="A825" s="372"/>
      <c r="B825" s="371"/>
      <c r="C825" s="371"/>
      <c r="D825" s="371"/>
      <c r="E825" s="371"/>
      <c r="F825" s="371"/>
      <c r="G825" s="371"/>
      <c r="H825" s="371"/>
      <c r="I825" s="371"/>
      <c r="J825" s="371"/>
      <c r="K825" s="371"/>
      <c r="L825" s="371"/>
      <c r="M825" s="371"/>
      <c r="N825" s="371"/>
      <c r="O825" s="371"/>
      <c r="P825" s="371"/>
      <c r="Q825" s="371"/>
      <c r="R825" s="383"/>
      <c r="S825" s="383"/>
      <c r="T825" s="371"/>
      <c r="U825" s="383"/>
      <c r="V825" s="371"/>
      <c r="W825" s="383"/>
      <c r="X825" s="381"/>
      <c r="Y825" s="373">
        <f t="shared" si="49"/>
        <v>0</v>
      </c>
      <c r="Z825" s="384"/>
      <c r="AA825" s="512"/>
      <c r="AB825" s="525" t="e">
        <f t="shared" si="50"/>
        <v>#DIV/0!</v>
      </c>
      <c r="AC825" s="512">
        <f t="shared" si="51"/>
        <v>0</v>
      </c>
      <c r="AD825" s="525" t="e">
        <f t="shared" si="52"/>
        <v>#DIV/0!</v>
      </c>
      <c r="AE825" s="371"/>
      <c r="AF825" s="371"/>
      <c r="AG825" s="371"/>
      <c r="AH825" s="371"/>
      <c r="AI825" s="371"/>
      <c r="AJ825" s="371"/>
      <c r="AK825" s="371"/>
      <c r="AL825" s="371"/>
      <c r="AM825" s="371"/>
    </row>
    <row r="826" spans="1:39" hidden="1" x14ac:dyDescent="0.25">
      <c r="A826" s="372"/>
      <c r="B826" s="371"/>
      <c r="C826" s="371"/>
      <c r="D826" s="371"/>
      <c r="E826" s="371"/>
      <c r="F826" s="371"/>
      <c r="G826" s="371"/>
      <c r="H826" s="371"/>
      <c r="I826" s="371"/>
      <c r="J826" s="371"/>
      <c r="K826" s="371"/>
      <c r="L826" s="371"/>
      <c r="M826" s="371"/>
      <c r="N826" s="371"/>
      <c r="O826" s="371"/>
      <c r="P826" s="371"/>
      <c r="Q826" s="371"/>
      <c r="R826" s="383"/>
      <c r="S826" s="383"/>
      <c r="T826" s="371"/>
      <c r="U826" s="383"/>
      <c r="V826" s="371"/>
      <c r="W826" s="383"/>
      <c r="X826" s="381"/>
      <c r="Y826" s="373">
        <f t="shared" si="49"/>
        <v>0</v>
      </c>
      <c r="Z826" s="384"/>
      <c r="AA826" s="512"/>
      <c r="AB826" s="525" t="e">
        <f t="shared" si="50"/>
        <v>#DIV/0!</v>
      </c>
      <c r="AC826" s="512">
        <f t="shared" si="51"/>
        <v>0</v>
      </c>
      <c r="AD826" s="525" t="e">
        <f t="shared" si="52"/>
        <v>#DIV/0!</v>
      </c>
      <c r="AE826" s="371"/>
      <c r="AF826" s="371"/>
      <c r="AG826" s="371"/>
      <c r="AH826" s="371"/>
      <c r="AI826" s="371"/>
      <c r="AJ826" s="371"/>
      <c r="AK826" s="371"/>
      <c r="AL826" s="371"/>
      <c r="AM826" s="371"/>
    </row>
    <row r="827" spans="1:39" hidden="1" x14ac:dyDescent="0.25">
      <c r="A827" s="372"/>
      <c r="B827" s="371"/>
      <c r="C827" s="371"/>
      <c r="D827" s="371"/>
      <c r="E827" s="371"/>
      <c r="F827" s="371"/>
      <c r="G827" s="371"/>
      <c r="H827" s="371"/>
      <c r="I827" s="371"/>
      <c r="J827" s="371"/>
      <c r="K827" s="371"/>
      <c r="L827" s="371"/>
      <c r="M827" s="371"/>
      <c r="N827" s="371"/>
      <c r="O827" s="371"/>
      <c r="P827" s="371"/>
      <c r="Q827" s="371"/>
      <c r="R827" s="383"/>
      <c r="S827" s="383"/>
      <c r="T827" s="371"/>
      <c r="U827" s="383"/>
      <c r="V827" s="371"/>
      <c r="W827" s="383"/>
      <c r="X827" s="381"/>
      <c r="Y827" s="373">
        <f t="shared" si="49"/>
        <v>0</v>
      </c>
      <c r="Z827" s="384"/>
      <c r="AA827" s="512"/>
      <c r="AB827" s="525" t="e">
        <f t="shared" si="50"/>
        <v>#DIV/0!</v>
      </c>
      <c r="AC827" s="512">
        <f t="shared" si="51"/>
        <v>0</v>
      </c>
      <c r="AD827" s="525" t="e">
        <f t="shared" si="52"/>
        <v>#DIV/0!</v>
      </c>
      <c r="AE827" s="371"/>
      <c r="AF827" s="371"/>
      <c r="AG827" s="371"/>
      <c r="AH827" s="371"/>
      <c r="AI827" s="371"/>
      <c r="AJ827" s="371"/>
      <c r="AK827" s="371"/>
      <c r="AL827" s="371"/>
      <c r="AM827" s="371"/>
    </row>
    <row r="828" spans="1:39" hidden="1" x14ac:dyDescent="0.25">
      <c r="A828" s="372"/>
      <c r="B828" s="371"/>
      <c r="C828" s="371"/>
      <c r="D828" s="371"/>
      <c r="E828" s="371"/>
      <c r="F828" s="371"/>
      <c r="G828" s="371"/>
      <c r="H828" s="371"/>
      <c r="I828" s="371"/>
      <c r="J828" s="371"/>
      <c r="K828" s="371"/>
      <c r="L828" s="371"/>
      <c r="M828" s="371"/>
      <c r="N828" s="371"/>
      <c r="O828" s="371"/>
      <c r="P828" s="371"/>
      <c r="Q828" s="371"/>
      <c r="R828" s="383"/>
      <c r="S828" s="383"/>
      <c r="T828" s="371"/>
      <c r="U828" s="383"/>
      <c r="V828" s="371"/>
      <c r="W828" s="383"/>
      <c r="X828" s="381"/>
      <c r="Y828" s="373">
        <f t="shared" si="49"/>
        <v>0</v>
      </c>
      <c r="Z828" s="384"/>
      <c r="AA828" s="512"/>
      <c r="AB828" s="525" t="e">
        <f t="shared" si="50"/>
        <v>#DIV/0!</v>
      </c>
      <c r="AC828" s="512">
        <f t="shared" si="51"/>
        <v>0</v>
      </c>
      <c r="AD828" s="525" t="e">
        <f t="shared" si="52"/>
        <v>#DIV/0!</v>
      </c>
      <c r="AE828" s="371"/>
      <c r="AF828" s="371"/>
      <c r="AG828" s="371"/>
      <c r="AH828" s="371"/>
      <c r="AI828" s="371"/>
      <c r="AJ828" s="371"/>
      <c r="AK828" s="371"/>
      <c r="AL828" s="371"/>
      <c r="AM828" s="371"/>
    </row>
    <row r="829" spans="1:39" hidden="1" x14ac:dyDescent="0.25">
      <c r="A829" s="372"/>
      <c r="B829" s="371"/>
      <c r="C829" s="371"/>
      <c r="D829" s="371"/>
      <c r="E829" s="371"/>
      <c r="F829" s="371"/>
      <c r="G829" s="371"/>
      <c r="H829" s="371"/>
      <c r="I829" s="371"/>
      <c r="J829" s="371"/>
      <c r="K829" s="371"/>
      <c r="L829" s="371"/>
      <c r="M829" s="371"/>
      <c r="N829" s="371"/>
      <c r="O829" s="371"/>
      <c r="P829" s="371"/>
      <c r="Q829" s="371"/>
      <c r="R829" s="383"/>
      <c r="S829" s="383"/>
      <c r="T829" s="371"/>
      <c r="U829" s="383"/>
      <c r="V829" s="371"/>
      <c r="W829" s="383"/>
      <c r="X829" s="381"/>
      <c r="Y829" s="373">
        <f t="shared" si="49"/>
        <v>0</v>
      </c>
      <c r="Z829" s="384"/>
      <c r="AA829" s="512"/>
      <c r="AB829" s="525" t="e">
        <f t="shared" si="50"/>
        <v>#DIV/0!</v>
      </c>
      <c r="AC829" s="512">
        <f t="shared" si="51"/>
        <v>0</v>
      </c>
      <c r="AD829" s="525" t="e">
        <f t="shared" si="52"/>
        <v>#DIV/0!</v>
      </c>
      <c r="AE829" s="371"/>
      <c r="AF829" s="371"/>
      <c r="AG829" s="371"/>
      <c r="AH829" s="371"/>
      <c r="AI829" s="371"/>
      <c r="AJ829" s="371"/>
      <c r="AK829" s="371"/>
      <c r="AL829" s="371"/>
      <c r="AM829" s="371"/>
    </row>
    <row r="830" spans="1:39" hidden="1" x14ac:dyDescent="0.25">
      <c r="A830" s="372"/>
      <c r="B830" s="371"/>
      <c r="C830" s="371"/>
      <c r="D830" s="371"/>
      <c r="E830" s="371"/>
      <c r="F830" s="371"/>
      <c r="G830" s="371"/>
      <c r="H830" s="371"/>
      <c r="I830" s="371"/>
      <c r="J830" s="371"/>
      <c r="K830" s="371"/>
      <c r="L830" s="371"/>
      <c r="M830" s="371"/>
      <c r="N830" s="371"/>
      <c r="O830" s="371"/>
      <c r="P830" s="371"/>
      <c r="Q830" s="371"/>
      <c r="R830" s="383"/>
      <c r="S830" s="383"/>
      <c r="T830" s="371"/>
      <c r="U830" s="383"/>
      <c r="V830" s="371"/>
      <c r="W830" s="383"/>
      <c r="X830" s="381"/>
      <c r="Y830" s="373">
        <f t="shared" si="49"/>
        <v>0</v>
      </c>
      <c r="Z830" s="384"/>
      <c r="AA830" s="512"/>
      <c r="AB830" s="525" t="e">
        <f t="shared" si="50"/>
        <v>#DIV/0!</v>
      </c>
      <c r="AC830" s="512">
        <f t="shared" si="51"/>
        <v>0</v>
      </c>
      <c r="AD830" s="525" t="e">
        <f t="shared" si="52"/>
        <v>#DIV/0!</v>
      </c>
      <c r="AE830" s="371"/>
      <c r="AF830" s="371"/>
      <c r="AG830" s="371"/>
      <c r="AH830" s="371"/>
      <c r="AI830" s="371"/>
      <c r="AJ830" s="371"/>
      <c r="AK830" s="371"/>
      <c r="AL830" s="371"/>
      <c r="AM830" s="371"/>
    </row>
    <row r="831" spans="1:39" hidden="1" x14ac:dyDescent="0.25">
      <c r="A831" s="372"/>
      <c r="B831" s="371"/>
      <c r="C831" s="371"/>
      <c r="D831" s="371"/>
      <c r="E831" s="371"/>
      <c r="F831" s="371"/>
      <c r="G831" s="371"/>
      <c r="H831" s="371"/>
      <c r="I831" s="371"/>
      <c r="J831" s="371"/>
      <c r="K831" s="371"/>
      <c r="L831" s="371"/>
      <c r="M831" s="371"/>
      <c r="N831" s="371"/>
      <c r="O831" s="371"/>
      <c r="P831" s="371"/>
      <c r="Q831" s="371"/>
      <c r="R831" s="383"/>
      <c r="S831" s="383"/>
      <c r="T831" s="371"/>
      <c r="U831" s="383"/>
      <c r="V831" s="371"/>
      <c r="W831" s="383"/>
      <c r="X831" s="381"/>
      <c r="Y831" s="373">
        <f t="shared" ref="Y831:Y894" si="53">$Z831-IF($AE831="X",rngO_BP_cost,0)-IF($AF831="X",rngO_BL_cost,0)-IF($AG831="X",rngO_WL_cost,0)-IF($AH831="X",rngO_M_cost,0)-IF($AI831="X",rngO_MM_cost,0)-IF($AJ831="X",rngO_DM_cost,0)-IF($AK831="X",rngO_LE_cost,0)-IF($AL831="X",rngO_FE_cost,0)-IF($AM831="X",rngO_SC_cost,0)</f>
        <v>0</v>
      </c>
      <c r="Z831" s="384"/>
      <c r="AA831" s="512"/>
      <c r="AB831" s="525" t="e">
        <f t="shared" ref="AB831:AB894" si="54">AA831/Z831</f>
        <v>#DIV/0!</v>
      </c>
      <c r="AC831" s="512">
        <f t="shared" ref="AC831:AC894" si="55">AA831*0.9</f>
        <v>0</v>
      </c>
      <c r="AD831" s="525" t="e">
        <f t="shared" ref="AD831:AD894" si="56">AC831/Z831</f>
        <v>#DIV/0!</v>
      </c>
      <c r="AE831" s="371"/>
      <c r="AF831" s="371"/>
      <c r="AG831" s="371"/>
      <c r="AH831" s="371"/>
      <c r="AI831" s="371"/>
      <c r="AJ831" s="371"/>
      <c r="AK831" s="371"/>
      <c r="AL831" s="371"/>
      <c r="AM831" s="371"/>
    </row>
    <row r="832" spans="1:39" hidden="1" x14ac:dyDescent="0.25">
      <c r="A832" s="372"/>
      <c r="B832" s="371"/>
      <c r="C832" s="371"/>
      <c r="D832" s="371"/>
      <c r="E832" s="371"/>
      <c r="F832" s="371"/>
      <c r="G832" s="371"/>
      <c r="H832" s="371"/>
      <c r="I832" s="371"/>
      <c r="J832" s="371"/>
      <c r="K832" s="371"/>
      <c r="L832" s="371"/>
      <c r="M832" s="371"/>
      <c r="N832" s="371"/>
      <c r="O832" s="371"/>
      <c r="P832" s="371"/>
      <c r="Q832" s="371"/>
      <c r="R832" s="383"/>
      <c r="S832" s="383"/>
      <c r="T832" s="371"/>
      <c r="U832" s="383"/>
      <c r="V832" s="371"/>
      <c r="W832" s="383"/>
      <c r="X832" s="381"/>
      <c r="Y832" s="373">
        <f t="shared" si="53"/>
        <v>0</v>
      </c>
      <c r="Z832" s="384"/>
      <c r="AA832" s="512"/>
      <c r="AB832" s="525" t="e">
        <f t="shared" si="54"/>
        <v>#DIV/0!</v>
      </c>
      <c r="AC832" s="512">
        <f t="shared" si="55"/>
        <v>0</v>
      </c>
      <c r="AD832" s="525" t="e">
        <f t="shared" si="56"/>
        <v>#DIV/0!</v>
      </c>
      <c r="AE832" s="371"/>
      <c r="AF832" s="371"/>
      <c r="AG832" s="371"/>
      <c r="AH832" s="371"/>
      <c r="AI832" s="371"/>
      <c r="AJ832" s="371"/>
      <c r="AK832" s="371"/>
      <c r="AL832" s="371"/>
      <c r="AM832" s="371"/>
    </row>
    <row r="833" spans="1:39" hidden="1" x14ac:dyDescent="0.25">
      <c r="A833" s="372"/>
      <c r="B833" s="371"/>
      <c r="C833" s="371"/>
      <c r="D833" s="371"/>
      <c r="E833" s="371"/>
      <c r="F833" s="371"/>
      <c r="G833" s="371"/>
      <c r="H833" s="371"/>
      <c r="I833" s="371"/>
      <c r="J833" s="371"/>
      <c r="K833" s="371"/>
      <c r="L833" s="371"/>
      <c r="M833" s="371"/>
      <c r="N833" s="371"/>
      <c r="O833" s="371"/>
      <c r="P833" s="371"/>
      <c r="Q833" s="371"/>
      <c r="R833" s="383"/>
      <c r="S833" s="383"/>
      <c r="T833" s="371"/>
      <c r="U833" s="383"/>
      <c r="V833" s="371"/>
      <c r="W833" s="383"/>
      <c r="X833" s="381"/>
      <c r="Y833" s="373">
        <f t="shared" si="53"/>
        <v>0</v>
      </c>
      <c r="Z833" s="384"/>
      <c r="AA833" s="512"/>
      <c r="AB833" s="525" t="e">
        <f t="shared" si="54"/>
        <v>#DIV/0!</v>
      </c>
      <c r="AC833" s="512">
        <f t="shared" si="55"/>
        <v>0</v>
      </c>
      <c r="AD833" s="525" t="e">
        <f t="shared" si="56"/>
        <v>#DIV/0!</v>
      </c>
      <c r="AE833" s="371"/>
      <c r="AF833" s="371"/>
      <c r="AG833" s="371"/>
      <c r="AH833" s="371"/>
      <c r="AI833" s="371"/>
      <c r="AJ833" s="371"/>
      <c r="AK833" s="371"/>
      <c r="AL833" s="371"/>
      <c r="AM833" s="371"/>
    </row>
    <row r="834" spans="1:39" hidden="1" x14ac:dyDescent="0.25">
      <c r="A834" s="372"/>
      <c r="B834" s="371"/>
      <c r="C834" s="371"/>
      <c r="D834" s="371"/>
      <c r="E834" s="371"/>
      <c r="F834" s="371"/>
      <c r="G834" s="371"/>
      <c r="H834" s="371"/>
      <c r="I834" s="371"/>
      <c r="J834" s="371"/>
      <c r="K834" s="371"/>
      <c r="L834" s="371"/>
      <c r="M834" s="371"/>
      <c r="N834" s="371"/>
      <c r="O834" s="371"/>
      <c r="P834" s="371"/>
      <c r="Q834" s="371"/>
      <c r="R834" s="383"/>
      <c r="S834" s="383"/>
      <c r="T834" s="371"/>
      <c r="U834" s="383"/>
      <c r="V834" s="371"/>
      <c r="W834" s="383"/>
      <c r="X834" s="381"/>
      <c r="Y834" s="373">
        <f t="shared" si="53"/>
        <v>0</v>
      </c>
      <c r="Z834" s="384"/>
      <c r="AA834" s="512"/>
      <c r="AB834" s="525" t="e">
        <f t="shared" si="54"/>
        <v>#DIV/0!</v>
      </c>
      <c r="AC834" s="512">
        <f t="shared" si="55"/>
        <v>0</v>
      </c>
      <c r="AD834" s="525" t="e">
        <f t="shared" si="56"/>
        <v>#DIV/0!</v>
      </c>
      <c r="AE834" s="371"/>
      <c r="AF834" s="371"/>
      <c r="AG834" s="371"/>
      <c r="AH834" s="371"/>
      <c r="AI834" s="371"/>
      <c r="AJ834" s="371"/>
      <c r="AK834" s="371"/>
      <c r="AL834" s="371"/>
      <c r="AM834" s="371"/>
    </row>
    <row r="835" spans="1:39" hidden="1" x14ac:dyDescent="0.25">
      <c r="A835" s="372"/>
      <c r="B835" s="371"/>
      <c r="C835" s="371"/>
      <c r="D835" s="371"/>
      <c r="E835" s="371"/>
      <c r="F835" s="371"/>
      <c r="G835" s="371"/>
      <c r="H835" s="371"/>
      <c r="I835" s="371"/>
      <c r="J835" s="371"/>
      <c r="K835" s="371"/>
      <c r="L835" s="371"/>
      <c r="M835" s="371"/>
      <c r="N835" s="371"/>
      <c r="O835" s="371"/>
      <c r="P835" s="371"/>
      <c r="Q835" s="371"/>
      <c r="R835" s="383"/>
      <c r="S835" s="383"/>
      <c r="T835" s="371"/>
      <c r="U835" s="383"/>
      <c r="V835" s="371"/>
      <c r="W835" s="383"/>
      <c r="X835" s="381"/>
      <c r="Y835" s="373">
        <f t="shared" si="53"/>
        <v>0</v>
      </c>
      <c r="Z835" s="384"/>
      <c r="AA835" s="512"/>
      <c r="AB835" s="525" t="e">
        <f t="shared" si="54"/>
        <v>#DIV/0!</v>
      </c>
      <c r="AC835" s="512">
        <f t="shared" si="55"/>
        <v>0</v>
      </c>
      <c r="AD835" s="525" t="e">
        <f t="shared" si="56"/>
        <v>#DIV/0!</v>
      </c>
      <c r="AE835" s="371"/>
      <c r="AF835" s="371"/>
      <c r="AG835" s="371"/>
      <c r="AH835" s="371"/>
      <c r="AI835" s="371"/>
      <c r="AJ835" s="371"/>
      <c r="AK835" s="371"/>
      <c r="AL835" s="371"/>
      <c r="AM835" s="371"/>
    </row>
    <row r="836" spans="1:39" hidden="1" x14ac:dyDescent="0.25">
      <c r="A836" s="372"/>
      <c r="B836" s="371"/>
      <c r="C836" s="371"/>
      <c r="D836" s="371"/>
      <c r="E836" s="371"/>
      <c r="F836" s="371"/>
      <c r="G836" s="371"/>
      <c r="H836" s="371"/>
      <c r="I836" s="371"/>
      <c r="J836" s="371"/>
      <c r="K836" s="371"/>
      <c r="L836" s="371"/>
      <c r="M836" s="371"/>
      <c r="N836" s="371"/>
      <c r="O836" s="371"/>
      <c r="P836" s="371"/>
      <c r="Q836" s="371"/>
      <c r="R836" s="383"/>
      <c r="S836" s="383"/>
      <c r="T836" s="371"/>
      <c r="U836" s="383"/>
      <c r="V836" s="371"/>
      <c r="W836" s="383"/>
      <c r="X836" s="381"/>
      <c r="Y836" s="373">
        <f t="shared" si="53"/>
        <v>0</v>
      </c>
      <c r="Z836" s="384"/>
      <c r="AA836" s="512"/>
      <c r="AB836" s="525" t="e">
        <f t="shared" si="54"/>
        <v>#DIV/0!</v>
      </c>
      <c r="AC836" s="512">
        <f t="shared" si="55"/>
        <v>0</v>
      </c>
      <c r="AD836" s="525" t="e">
        <f t="shared" si="56"/>
        <v>#DIV/0!</v>
      </c>
      <c r="AE836" s="371"/>
      <c r="AF836" s="371"/>
      <c r="AG836" s="371"/>
      <c r="AH836" s="371"/>
      <c r="AI836" s="371"/>
      <c r="AJ836" s="371"/>
      <c r="AK836" s="371"/>
      <c r="AL836" s="371"/>
      <c r="AM836" s="371"/>
    </row>
    <row r="837" spans="1:39" hidden="1" x14ac:dyDescent="0.25">
      <c r="A837" s="372"/>
      <c r="B837" s="371"/>
      <c r="C837" s="371"/>
      <c r="D837" s="371"/>
      <c r="E837" s="371"/>
      <c r="F837" s="371"/>
      <c r="G837" s="371"/>
      <c r="H837" s="371"/>
      <c r="I837" s="371"/>
      <c r="J837" s="371"/>
      <c r="K837" s="371"/>
      <c r="L837" s="371"/>
      <c r="M837" s="371"/>
      <c r="N837" s="371"/>
      <c r="O837" s="371"/>
      <c r="P837" s="371"/>
      <c r="Q837" s="371"/>
      <c r="R837" s="383"/>
      <c r="S837" s="383"/>
      <c r="T837" s="371"/>
      <c r="U837" s="383"/>
      <c r="V837" s="371"/>
      <c r="W837" s="383"/>
      <c r="X837" s="381"/>
      <c r="Y837" s="373">
        <f t="shared" si="53"/>
        <v>0</v>
      </c>
      <c r="Z837" s="384"/>
      <c r="AA837" s="512"/>
      <c r="AB837" s="525" t="e">
        <f t="shared" si="54"/>
        <v>#DIV/0!</v>
      </c>
      <c r="AC837" s="512">
        <f t="shared" si="55"/>
        <v>0</v>
      </c>
      <c r="AD837" s="525" t="e">
        <f t="shared" si="56"/>
        <v>#DIV/0!</v>
      </c>
      <c r="AE837" s="371"/>
      <c r="AF837" s="371"/>
      <c r="AG837" s="371"/>
      <c r="AH837" s="371"/>
      <c r="AI837" s="371"/>
      <c r="AJ837" s="371"/>
      <c r="AK837" s="371"/>
      <c r="AL837" s="371"/>
      <c r="AM837" s="371"/>
    </row>
    <row r="838" spans="1:39" hidden="1" x14ac:dyDescent="0.25">
      <c r="A838" s="372"/>
      <c r="B838" s="371"/>
      <c r="C838" s="371"/>
      <c r="D838" s="371"/>
      <c r="E838" s="371"/>
      <c r="F838" s="371"/>
      <c r="G838" s="371"/>
      <c r="H838" s="371"/>
      <c r="I838" s="371"/>
      <c r="J838" s="371"/>
      <c r="K838" s="371"/>
      <c r="L838" s="371"/>
      <c r="M838" s="371"/>
      <c r="N838" s="371"/>
      <c r="O838" s="371"/>
      <c r="P838" s="371"/>
      <c r="Q838" s="371"/>
      <c r="R838" s="383"/>
      <c r="S838" s="383"/>
      <c r="T838" s="371"/>
      <c r="U838" s="383"/>
      <c r="V838" s="371"/>
      <c r="W838" s="383"/>
      <c r="X838" s="381"/>
      <c r="Y838" s="373">
        <f t="shared" si="53"/>
        <v>0</v>
      </c>
      <c r="Z838" s="384"/>
      <c r="AA838" s="512"/>
      <c r="AB838" s="525" t="e">
        <f t="shared" si="54"/>
        <v>#DIV/0!</v>
      </c>
      <c r="AC838" s="512">
        <f t="shared" si="55"/>
        <v>0</v>
      </c>
      <c r="AD838" s="525" t="e">
        <f t="shared" si="56"/>
        <v>#DIV/0!</v>
      </c>
      <c r="AE838" s="371"/>
      <c r="AF838" s="371"/>
      <c r="AG838" s="371"/>
      <c r="AH838" s="371"/>
      <c r="AI838" s="371"/>
      <c r="AJ838" s="371"/>
      <c r="AK838" s="371"/>
      <c r="AL838" s="371"/>
      <c r="AM838" s="371"/>
    </row>
    <row r="839" spans="1:39" hidden="1" x14ac:dyDescent="0.25">
      <c r="A839" s="372"/>
      <c r="B839" s="371"/>
      <c r="C839" s="371"/>
      <c r="D839" s="371"/>
      <c r="E839" s="371"/>
      <c r="F839" s="371"/>
      <c r="G839" s="371"/>
      <c r="H839" s="371"/>
      <c r="I839" s="371"/>
      <c r="J839" s="371"/>
      <c r="K839" s="371"/>
      <c r="L839" s="371"/>
      <c r="M839" s="371"/>
      <c r="N839" s="371"/>
      <c r="O839" s="371"/>
      <c r="P839" s="371"/>
      <c r="Q839" s="371"/>
      <c r="R839" s="383"/>
      <c r="S839" s="383"/>
      <c r="T839" s="371"/>
      <c r="U839" s="383"/>
      <c r="V839" s="371"/>
      <c r="W839" s="383"/>
      <c r="X839" s="381"/>
      <c r="Y839" s="373">
        <f t="shared" si="53"/>
        <v>0</v>
      </c>
      <c r="Z839" s="384"/>
      <c r="AA839" s="512"/>
      <c r="AB839" s="525" t="e">
        <f t="shared" si="54"/>
        <v>#DIV/0!</v>
      </c>
      <c r="AC839" s="512">
        <f t="shared" si="55"/>
        <v>0</v>
      </c>
      <c r="AD839" s="525" t="e">
        <f t="shared" si="56"/>
        <v>#DIV/0!</v>
      </c>
      <c r="AE839" s="371"/>
      <c r="AF839" s="371"/>
      <c r="AG839" s="371"/>
      <c r="AH839" s="371"/>
      <c r="AI839" s="371"/>
      <c r="AJ839" s="371"/>
      <c r="AK839" s="371"/>
      <c r="AL839" s="371"/>
      <c r="AM839" s="371"/>
    </row>
    <row r="840" spans="1:39" hidden="1" x14ac:dyDescent="0.25">
      <c r="A840" s="372"/>
      <c r="B840" s="371"/>
      <c r="C840" s="371"/>
      <c r="D840" s="371"/>
      <c r="E840" s="371"/>
      <c r="F840" s="371"/>
      <c r="G840" s="371"/>
      <c r="H840" s="371"/>
      <c r="I840" s="371"/>
      <c r="J840" s="371"/>
      <c r="K840" s="371"/>
      <c r="L840" s="371"/>
      <c r="M840" s="371"/>
      <c r="N840" s="371"/>
      <c r="O840" s="371"/>
      <c r="P840" s="371"/>
      <c r="Q840" s="371"/>
      <c r="R840" s="383"/>
      <c r="S840" s="383"/>
      <c r="T840" s="371"/>
      <c r="U840" s="383"/>
      <c r="V840" s="371"/>
      <c r="W840" s="383"/>
      <c r="X840" s="381"/>
      <c r="Y840" s="373">
        <f t="shared" si="53"/>
        <v>0</v>
      </c>
      <c r="Z840" s="384"/>
      <c r="AA840" s="512"/>
      <c r="AB840" s="525" t="e">
        <f t="shared" si="54"/>
        <v>#DIV/0!</v>
      </c>
      <c r="AC840" s="512">
        <f t="shared" si="55"/>
        <v>0</v>
      </c>
      <c r="AD840" s="525" t="e">
        <f t="shared" si="56"/>
        <v>#DIV/0!</v>
      </c>
      <c r="AE840" s="371"/>
      <c r="AF840" s="371"/>
      <c r="AG840" s="371"/>
      <c r="AH840" s="371"/>
      <c r="AI840" s="371"/>
      <c r="AJ840" s="371"/>
      <c r="AK840" s="371"/>
      <c r="AL840" s="371"/>
      <c r="AM840" s="371"/>
    </row>
    <row r="841" spans="1:39" hidden="1" x14ac:dyDescent="0.25">
      <c r="A841" s="372"/>
      <c r="B841" s="371"/>
      <c r="C841" s="371"/>
      <c r="D841" s="371"/>
      <c r="E841" s="371"/>
      <c r="F841" s="371"/>
      <c r="G841" s="371"/>
      <c r="H841" s="371"/>
      <c r="I841" s="371"/>
      <c r="J841" s="371"/>
      <c r="K841" s="371"/>
      <c r="L841" s="371"/>
      <c r="M841" s="371"/>
      <c r="N841" s="371"/>
      <c r="O841" s="371"/>
      <c r="P841" s="371"/>
      <c r="Q841" s="371"/>
      <c r="R841" s="383"/>
      <c r="S841" s="383"/>
      <c r="T841" s="371"/>
      <c r="U841" s="383"/>
      <c r="V841" s="371"/>
      <c r="W841" s="383"/>
      <c r="X841" s="381"/>
      <c r="Y841" s="373">
        <f t="shared" si="53"/>
        <v>0</v>
      </c>
      <c r="Z841" s="384"/>
      <c r="AA841" s="512"/>
      <c r="AB841" s="525" t="e">
        <f t="shared" si="54"/>
        <v>#DIV/0!</v>
      </c>
      <c r="AC841" s="512">
        <f t="shared" si="55"/>
        <v>0</v>
      </c>
      <c r="AD841" s="525" t="e">
        <f t="shared" si="56"/>
        <v>#DIV/0!</v>
      </c>
      <c r="AE841" s="371"/>
      <c r="AF841" s="371"/>
      <c r="AG841" s="371"/>
      <c r="AH841" s="371"/>
      <c r="AI841" s="371"/>
      <c r="AJ841" s="371"/>
      <c r="AK841" s="371"/>
      <c r="AL841" s="371"/>
      <c r="AM841" s="371"/>
    </row>
    <row r="842" spans="1:39" hidden="1" x14ac:dyDescent="0.25">
      <c r="A842" s="372"/>
      <c r="B842" s="371"/>
      <c r="C842" s="371"/>
      <c r="D842" s="371"/>
      <c r="E842" s="371"/>
      <c r="F842" s="371"/>
      <c r="G842" s="371"/>
      <c r="H842" s="371"/>
      <c r="I842" s="371"/>
      <c r="J842" s="371"/>
      <c r="K842" s="371"/>
      <c r="L842" s="371"/>
      <c r="M842" s="371"/>
      <c r="N842" s="371"/>
      <c r="O842" s="371"/>
      <c r="P842" s="371"/>
      <c r="Q842" s="371"/>
      <c r="R842" s="383"/>
      <c r="S842" s="383"/>
      <c r="T842" s="371"/>
      <c r="U842" s="383"/>
      <c r="V842" s="371"/>
      <c r="W842" s="383"/>
      <c r="X842" s="381"/>
      <c r="Y842" s="373">
        <f t="shared" si="53"/>
        <v>0</v>
      </c>
      <c r="Z842" s="384"/>
      <c r="AA842" s="512"/>
      <c r="AB842" s="525" t="e">
        <f t="shared" si="54"/>
        <v>#DIV/0!</v>
      </c>
      <c r="AC842" s="512">
        <f t="shared" si="55"/>
        <v>0</v>
      </c>
      <c r="AD842" s="525" t="e">
        <f t="shared" si="56"/>
        <v>#DIV/0!</v>
      </c>
      <c r="AE842" s="371"/>
      <c r="AF842" s="371"/>
      <c r="AG842" s="371"/>
      <c r="AH842" s="371"/>
      <c r="AI842" s="371"/>
      <c r="AJ842" s="371"/>
      <c r="AK842" s="371"/>
      <c r="AL842" s="371"/>
      <c r="AM842" s="371"/>
    </row>
    <row r="843" spans="1:39" hidden="1" x14ac:dyDescent="0.25">
      <c r="A843" s="372"/>
      <c r="B843" s="371"/>
      <c r="C843" s="371"/>
      <c r="D843" s="371"/>
      <c r="E843" s="371"/>
      <c r="F843" s="371"/>
      <c r="G843" s="371"/>
      <c r="H843" s="371"/>
      <c r="I843" s="371"/>
      <c r="J843" s="371"/>
      <c r="K843" s="371"/>
      <c r="L843" s="371"/>
      <c r="M843" s="371"/>
      <c r="N843" s="371"/>
      <c r="O843" s="371"/>
      <c r="P843" s="371"/>
      <c r="Q843" s="371"/>
      <c r="R843" s="383"/>
      <c r="S843" s="383"/>
      <c r="T843" s="371"/>
      <c r="U843" s="383"/>
      <c r="V843" s="371"/>
      <c r="W843" s="383"/>
      <c r="X843" s="381"/>
      <c r="Y843" s="373">
        <f t="shared" si="53"/>
        <v>0</v>
      </c>
      <c r="Z843" s="384"/>
      <c r="AA843" s="512"/>
      <c r="AB843" s="525" t="e">
        <f t="shared" si="54"/>
        <v>#DIV/0!</v>
      </c>
      <c r="AC843" s="512">
        <f t="shared" si="55"/>
        <v>0</v>
      </c>
      <c r="AD843" s="525" t="e">
        <f t="shared" si="56"/>
        <v>#DIV/0!</v>
      </c>
      <c r="AE843" s="371"/>
      <c r="AF843" s="371"/>
      <c r="AG843" s="371"/>
      <c r="AH843" s="371"/>
      <c r="AI843" s="371"/>
      <c r="AJ843" s="371"/>
      <c r="AK843" s="371"/>
      <c r="AL843" s="371"/>
      <c r="AM843" s="371"/>
    </row>
    <row r="844" spans="1:39" hidden="1" x14ac:dyDescent="0.25">
      <c r="A844" s="372"/>
      <c r="B844" s="371"/>
      <c r="C844" s="371"/>
      <c r="D844" s="371"/>
      <c r="E844" s="371"/>
      <c r="F844" s="371"/>
      <c r="G844" s="371"/>
      <c r="H844" s="371"/>
      <c r="I844" s="371"/>
      <c r="J844" s="371"/>
      <c r="K844" s="371"/>
      <c r="L844" s="371"/>
      <c r="M844" s="371"/>
      <c r="N844" s="371"/>
      <c r="O844" s="371"/>
      <c r="P844" s="371"/>
      <c r="Q844" s="371"/>
      <c r="R844" s="383"/>
      <c r="S844" s="383"/>
      <c r="T844" s="371"/>
      <c r="U844" s="383"/>
      <c r="V844" s="371"/>
      <c r="W844" s="383"/>
      <c r="X844" s="381"/>
      <c r="Y844" s="373">
        <f t="shared" si="53"/>
        <v>0</v>
      </c>
      <c r="Z844" s="384"/>
      <c r="AA844" s="512"/>
      <c r="AB844" s="525" t="e">
        <f t="shared" si="54"/>
        <v>#DIV/0!</v>
      </c>
      <c r="AC844" s="512">
        <f t="shared" si="55"/>
        <v>0</v>
      </c>
      <c r="AD844" s="525" t="e">
        <f t="shared" si="56"/>
        <v>#DIV/0!</v>
      </c>
      <c r="AE844" s="371"/>
      <c r="AF844" s="371"/>
      <c r="AG844" s="371"/>
      <c r="AH844" s="371"/>
      <c r="AI844" s="371"/>
      <c r="AJ844" s="371"/>
      <c r="AK844" s="371"/>
      <c r="AL844" s="371"/>
      <c r="AM844" s="371"/>
    </row>
    <row r="845" spans="1:39" hidden="1" x14ac:dyDescent="0.25">
      <c r="A845" s="372"/>
      <c r="B845" s="371"/>
      <c r="C845" s="371"/>
      <c r="D845" s="371"/>
      <c r="E845" s="371"/>
      <c r="F845" s="371"/>
      <c r="G845" s="371"/>
      <c r="H845" s="371"/>
      <c r="I845" s="371"/>
      <c r="J845" s="371"/>
      <c r="K845" s="371"/>
      <c r="L845" s="371"/>
      <c r="M845" s="371"/>
      <c r="N845" s="371"/>
      <c r="O845" s="371"/>
      <c r="P845" s="371"/>
      <c r="Q845" s="371"/>
      <c r="R845" s="383"/>
      <c r="S845" s="383"/>
      <c r="T845" s="371"/>
      <c r="U845" s="383"/>
      <c r="V845" s="371"/>
      <c r="W845" s="383"/>
      <c r="X845" s="381"/>
      <c r="Y845" s="373">
        <f t="shared" si="53"/>
        <v>0</v>
      </c>
      <c r="Z845" s="384"/>
      <c r="AA845" s="512"/>
      <c r="AB845" s="525" t="e">
        <f t="shared" si="54"/>
        <v>#DIV/0!</v>
      </c>
      <c r="AC845" s="512">
        <f t="shared" si="55"/>
        <v>0</v>
      </c>
      <c r="AD845" s="525" t="e">
        <f t="shared" si="56"/>
        <v>#DIV/0!</v>
      </c>
      <c r="AE845" s="371"/>
      <c r="AF845" s="371"/>
      <c r="AG845" s="371"/>
      <c r="AH845" s="371"/>
      <c r="AI845" s="371"/>
      <c r="AJ845" s="371"/>
      <c r="AK845" s="371"/>
      <c r="AL845" s="371"/>
      <c r="AM845" s="371"/>
    </row>
    <row r="846" spans="1:39" hidden="1" x14ac:dyDescent="0.25">
      <c r="A846" s="372"/>
      <c r="B846" s="371"/>
      <c r="C846" s="371"/>
      <c r="D846" s="371"/>
      <c r="E846" s="371"/>
      <c r="F846" s="371"/>
      <c r="G846" s="371"/>
      <c r="H846" s="371"/>
      <c r="I846" s="371"/>
      <c r="J846" s="371"/>
      <c r="K846" s="371"/>
      <c r="L846" s="371"/>
      <c r="M846" s="371"/>
      <c r="N846" s="371"/>
      <c r="O846" s="371"/>
      <c r="P846" s="371"/>
      <c r="Q846" s="371"/>
      <c r="R846" s="383"/>
      <c r="S846" s="383"/>
      <c r="T846" s="371"/>
      <c r="U846" s="383"/>
      <c r="V846" s="371"/>
      <c r="W846" s="383"/>
      <c r="X846" s="381"/>
      <c r="Y846" s="373">
        <f t="shared" si="53"/>
        <v>0</v>
      </c>
      <c r="Z846" s="384"/>
      <c r="AA846" s="512"/>
      <c r="AB846" s="525" t="e">
        <f t="shared" si="54"/>
        <v>#DIV/0!</v>
      </c>
      <c r="AC846" s="512">
        <f t="shared" si="55"/>
        <v>0</v>
      </c>
      <c r="AD846" s="525" t="e">
        <f t="shared" si="56"/>
        <v>#DIV/0!</v>
      </c>
      <c r="AE846" s="371"/>
      <c r="AF846" s="371"/>
      <c r="AG846" s="371"/>
      <c r="AH846" s="371"/>
      <c r="AI846" s="371"/>
      <c r="AJ846" s="371"/>
      <c r="AK846" s="371"/>
      <c r="AL846" s="371"/>
      <c r="AM846" s="371"/>
    </row>
    <row r="847" spans="1:39" hidden="1" x14ac:dyDescent="0.25">
      <c r="A847" s="372"/>
      <c r="B847" s="371"/>
      <c r="C847" s="371"/>
      <c r="D847" s="371"/>
      <c r="E847" s="371"/>
      <c r="F847" s="371"/>
      <c r="G847" s="371"/>
      <c r="H847" s="371"/>
      <c r="I847" s="371"/>
      <c r="J847" s="371"/>
      <c r="K847" s="371"/>
      <c r="L847" s="371"/>
      <c r="M847" s="371"/>
      <c r="N847" s="371"/>
      <c r="O847" s="371"/>
      <c r="P847" s="371"/>
      <c r="Q847" s="371"/>
      <c r="R847" s="383"/>
      <c r="S847" s="383"/>
      <c r="T847" s="371"/>
      <c r="U847" s="383"/>
      <c r="V847" s="371"/>
      <c r="W847" s="383"/>
      <c r="X847" s="381"/>
      <c r="Y847" s="373">
        <f t="shared" si="53"/>
        <v>0</v>
      </c>
      <c r="Z847" s="384"/>
      <c r="AA847" s="512"/>
      <c r="AB847" s="525" t="e">
        <f t="shared" si="54"/>
        <v>#DIV/0!</v>
      </c>
      <c r="AC847" s="512">
        <f t="shared" si="55"/>
        <v>0</v>
      </c>
      <c r="AD847" s="525" t="e">
        <f t="shared" si="56"/>
        <v>#DIV/0!</v>
      </c>
      <c r="AE847" s="371"/>
      <c r="AF847" s="371"/>
      <c r="AG847" s="371"/>
      <c r="AH847" s="371"/>
      <c r="AI847" s="371"/>
      <c r="AJ847" s="371"/>
      <c r="AK847" s="371"/>
      <c r="AL847" s="371"/>
      <c r="AM847" s="371"/>
    </row>
    <row r="848" spans="1:39" hidden="1" x14ac:dyDescent="0.25">
      <c r="A848" s="372"/>
      <c r="B848" s="371"/>
      <c r="C848" s="371"/>
      <c r="D848" s="371"/>
      <c r="E848" s="371"/>
      <c r="F848" s="371"/>
      <c r="G848" s="371"/>
      <c r="H848" s="371"/>
      <c r="I848" s="371"/>
      <c r="J848" s="371"/>
      <c r="K848" s="371"/>
      <c r="L848" s="371"/>
      <c r="M848" s="371"/>
      <c r="N848" s="371"/>
      <c r="O848" s="371"/>
      <c r="P848" s="371"/>
      <c r="Q848" s="371"/>
      <c r="R848" s="383"/>
      <c r="S848" s="383"/>
      <c r="T848" s="371"/>
      <c r="U848" s="383"/>
      <c r="V848" s="371"/>
      <c r="W848" s="383"/>
      <c r="X848" s="381"/>
      <c r="Y848" s="373">
        <f t="shared" si="53"/>
        <v>0</v>
      </c>
      <c r="Z848" s="384"/>
      <c r="AA848" s="512"/>
      <c r="AB848" s="525" t="e">
        <f t="shared" si="54"/>
        <v>#DIV/0!</v>
      </c>
      <c r="AC848" s="512">
        <f t="shared" si="55"/>
        <v>0</v>
      </c>
      <c r="AD848" s="525" t="e">
        <f t="shared" si="56"/>
        <v>#DIV/0!</v>
      </c>
      <c r="AE848" s="371"/>
      <c r="AF848" s="371"/>
      <c r="AG848" s="371"/>
      <c r="AH848" s="371"/>
      <c r="AI848" s="371"/>
      <c r="AJ848" s="371"/>
      <c r="AK848" s="371"/>
      <c r="AL848" s="371"/>
      <c r="AM848" s="371"/>
    </row>
    <row r="849" spans="1:39" hidden="1" x14ac:dyDescent="0.25">
      <c r="A849" s="372"/>
      <c r="B849" s="371"/>
      <c r="C849" s="371"/>
      <c r="D849" s="371"/>
      <c r="E849" s="371"/>
      <c r="F849" s="371"/>
      <c r="G849" s="371"/>
      <c r="H849" s="371"/>
      <c r="I849" s="371"/>
      <c r="J849" s="371"/>
      <c r="K849" s="371"/>
      <c r="L849" s="371"/>
      <c r="M849" s="371"/>
      <c r="N849" s="371"/>
      <c r="O849" s="371"/>
      <c r="P849" s="371"/>
      <c r="Q849" s="371"/>
      <c r="R849" s="383"/>
      <c r="S849" s="383"/>
      <c r="T849" s="371"/>
      <c r="U849" s="383"/>
      <c r="V849" s="371"/>
      <c r="W849" s="383"/>
      <c r="X849" s="381"/>
      <c r="Y849" s="373">
        <f t="shared" si="53"/>
        <v>0</v>
      </c>
      <c r="Z849" s="384"/>
      <c r="AA849" s="512"/>
      <c r="AB849" s="525" t="e">
        <f t="shared" si="54"/>
        <v>#DIV/0!</v>
      </c>
      <c r="AC849" s="512">
        <f t="shared" si="55"/>
        <v>0</v>
      </c>
      <c r="AD849" s="525" t="e">
        <f t="shared" si="56"/>
        <v>#DIV/0!</v>
      </c>
      <c r="AE849" s="371"/>
      <c r="AF849" s="371"/>
      <c r="AG849" s="371"/>
      <c r="AH849" s="371"/>
      <c r="AI849" s="371"/>
      <c r="AJ849" s="371"/>
      <c r="AK849" s="371"/>
      <c r="AL849" s="371"/>
      <c r="AM849" s="371"/>
    </row>
    <row r="850" spans="1:39" hidden="1" x14ac:dyDescent="0.25">
      <c r="A850" s="372"/>
      <c r="B850" s="371"/>
      <c r="C850" s="371"/>
      <c r="D850" s="371"/>
      <c r="E850" s="371"/>
      <c r="F850" s="371"/>
      <c r="G850" s="371"/>
      <c r="H850" s="371"/>
      <c r="I850" s="371"/>
      <c r="J850" s="371"/>
      <c r="K850" s="371"/>
      <c r="L850" s="371"/>
      <c r="M850" s="371"/>
      <c r="N850" s="371"/>
      <c r="O850" s="371"/>
      <c r="P850" s="371"/>
      <c r="Q850" s="371"/>
      <c r="R850" s="383"/>
      <c r="S850" s="383"/>
      <c r="T850" s="371"/>
      <c r="U850" s="383"/>
      <c r="V850" s="371"/>
      <c r="W850" s="383"/>
      <c r="X850" s="381"/>
      <c r="Y850" s="373">
        <f t="shared" si="53"/>
        <v>0</v>
      </c>
      <c r="Z850" s="384"/>
      <c r="AA850" s="512"/>
      <c r="AB850" s="525" t="e">
        <f t="shared" si="54"/>
        <v>#DIV/0!</v>
      </c>
      <c r="AC850" s="512">
        <f t="shared" si="55"/>
        <v>0</v>
      </c>
      <c r="AD850" s="525" t="e">
        <f t="shared" si="56"/>
        <v>#DIV/0!</v>
      </c>
      <c r="AE850" s="371"/>
      <c r="AF850" s="371"/>
      <c r="AG850" s="371"/>
      <c r="AH850" s="371"/>
      <c r="AI850" s="371"/>
      <c r="AJ850" s="371"/>
      <c r="AK850" s="371"/>
      <c r="AL850" s="371"/>
      <c r="AM850" s="371"/>
    </row>
    <row r="851" spans="1:39" hidden="1" x14ac:dyDescent="0.25">
      <c r="A851" s="372"/>
      <c r="B851" s="371"/>
      <c r="C851" s="371"/>
      <c r="D851" s="371"/>
      <c r="E851" s="371"/>
      <c r="F851" s="371"/>
      <c r="G851" s="371"/>
      <c r="H851" s="371"/>
      <c r="I851" s="371"/>
      <c r="J851" s="371"/>
      <c r="K851" s="371"/>
      <c r="L851" s="371"/>
      <c r="M851" s="371"/>
      <c r="N851" s="371"/>
      <c r="O851" s="371"/>
      <c r="P851" s="371"/>
      <c r="Q851" s="371"/>
      <c r="R851" s="383"/>
      <c r="S851" s="383"/>
      <c r="T851" s="371"/>
      <c r="U851" s="383"/>
      <c r="V851" s="371"/>
      <c r="W851" s="383"/>
      <c r="X851" s="381"/>
      <c r="Y851" s="373">
        <f t="shared" si="53"/>
        <v>0</v>
      </c>
      <c r="Z851" s="384"/>
      <c r="AA851" s="512"/>
      <c r="AB851" s="525" t="e">
        <f t="shared" si="54"/>
        <v>#DIV/0!</v>
      </c>
      <c r="AC851" s="512">
        <f t="shared" si="55"/>
        <v>0</v>
      </c>
      <c r="AD851" s="525" t="e">
        <f t="shared" si="56"/>
        <v>#DIV/0!</v>
      </c>
      <c r="AE851" s="371"/>
      <c r="AF851" s="371"/>
      <c r="AG851" s="371"/>
      <c r="AH851" s="371"/>
      <c r="AI851" s="371"/>
      <c r="AJ851" s="371"/>
      <c r="AK851" s="371"/>
      <c r="AL851" s="371"/>
      <c r="AM851" s="371"/>
    </row>
    <row r="852" spans="1:39" hidden="1" x14ac:dyDescent="0.25">
      <c r="A852" s="372"/>
      <c r="B852" s="371"/>
      <c r="C852" s="371"/>
      <c r="D852" s="371"/>
      <c r="E852" s="371"/>
      <c r="F852" s="371"/>
      <c r="G852" s="371"/>
      <c r="H852" s="371"/>
      <c r="I852" s="371"/>
      <c r="J852" s="371"/>
      <c r="K852" s="371"/>
      <c r="L852" s="371"/>
      <c r="M852" s="371"/>
      <c r="N852" s="371"/>
      <c r="O852" s="371"/>
      <c r="P852" s="371"/>
      <c r="Q852" s="371"/>
      <c r="R852" s="383"/>
      <c r="S852" s="383"/>
      <c r="T852" s="371"/>
      <c r="U852" s="383"/>
      <c r="V852" s="371"/>
      <c r="W852" s="383"/>
      <c r="X852" s="381"/>
      <c r="Y852" s="373">
        <f t="shared" si="53"/>
        <v>0</v>
      </c>
      <c r="Z852" s="384"/>
      <c r="AA852" s="512"/>
      <c r="AB852" s="525" t="e">
        <f t="shared" si="54"/>
        <v>#DIV/0!</v>
      </c>
      <c r="AC852" s="512">
        <f t="shared" si="55"/>
        <v>0</v>
      </c>
      <c r="AD852" s="525" t="e">
        <f t="shared" si="56"/>
        <v>#DIV/0!</v>
      </c>
      <c r="AE852" s="371"/>
      <c r="AF852" s="371"/>
      <c r="AG852" s="371"/>
      <c r="AH852" s="371"/>
      <c r="AI852" s="371"/>
      <c r="AJ852" s="371"/>
      <c r="AK852" s="371"/>
      <c r="AL852" s="371"/>
      <c r="AM852" s="371"/>
    </row>
    <row r="853" spans="1:39" hidden="1" x14ac:dyDescent="0.25">
      <c r="A853" s="372"/>
      <c r="B853" s="371"/>
      <c r="C853" s="371"/>
      <c r="D853" s="371"/>
      <c r="E853" s="371"/>
      <c r="F853" s="371"/>
      <c r="G853" s="371"/>
      <c r="H853" s="371"/>
      <c r="I853" s="371"/>
      <c r="J853" s="371"/>
      <c r="K853" s="371"/>
      <c r="L853" s="371"/>
      <c r="M853" s="371"/>
      <c r="N853" s="371"/>
      <c r="O853" s="371"/>
      <c r="P853" s="371"/>
      <c r="Q853" s="371"/>
      <c r="R853" s="383"/>
      <c r="S853" s="383"/>
      <c r="T853" s="371"/>
      <c r="U853" s="383"/>
      <c r="V853" s="371"/>
      <c r="W853" s="383"/>
      <c r="X853" s="381"/>
      <c r="Y853" s="373">
        <f t="shared" si="53"/>
        <v>0</v>
      </c>
      <c r="Z853" s="384"/>
      <c r="AA853" s="512"/>
      <c r="AB853" s="525" t="e">
        <f t="shared" si="54"/>
        <v>#DIV/0!</v>
      </c>
      <c r="AC853" s="512">
        <f t="shared" si="55"/>
        <v>0</v>
      </c>
      <c r="AD853" s="525" t="e">
        <f t="shared" si="56"/>
        <v>#DIV/0!</v>
      </c>
      <c r="AE853" s="371"/>
      <c r="AF853" s="371"/>
      <c r="AG853" s="371"/>
      <c r="AH853" s="371"/>
      <c r="AI853" s="371"/>
      <c r="AJ853" s="371"/>
      <c r="AK853" s="371"/>
      <c r="AL853" s="371"/>
      <c r="AM853" s="371"/>
    </row>
    <row r="854" spans="1:39" hidden="1" x14ac:dyDescent="0.25">
      <c r="A854" s="372"/>
      <c r="B854" s="371"/>
      <c r="C854" s="371"/>
      <c r="D854" s="371"/>
      <c r="E854" s="371"/>
      <c r="F854" s="371"/>
      <c r="G854" s="371"/>
      <c r="H854" s="371"/>
      <c r="I854" s="371"/>
      <c r="J854" s="371"/>
      <c r="K854" s="371"/>
      <c r="L854" s="371"/>
      <c r="M854" s="371"/>
      <c r="N854" s="371"/>
      <c r="O854" s="371"/>
      <c r="P854" s="371"/>
      <c r="Q854" s="371"/>
      <c r="R854" s="383"/>
      <c r="S854" s="383"/>
      <c r="T854" s="371"/>
      <c r="U854" s="383"/>
      <c r="V854" s="371"/>
      <c r="W854" s="383"/>
      <c r="X854" s="381"/>
      <c r="Y854" s="373">
        <f t="shared" si="53"/>
        <v>0</v>
      </c>
      <c r="Z854" s="384"/>
      <c r="AA854" s="512"/>
      <c r="AB854" s="525" t="e">
        <f t="shared" si="54"/>
        <v>#DIV/0!</v>
      </c>
      <c r="AC854" s="512">
        <f t="shared" si="55"/>
        <v>0</v>
      </c>
      <c r="AD854" s="525" t="e">
        <f t="shared" si="56"/>
        <v>#DIV/0!</v>
      </c>
      <c r="AE854" s="371"/>
      <c r="AF854" s="371"/>
      <c r="AG854" s="371"/>
      <c r="AH854" s="371"/>
      <c r="AI854" s="371"/>
      <c r="AJ854" s="371"/>
      <c r="AK854" s="371"/>
      <c r="AL854" s="371"/>
      <c r="AM854" s="371"/>
    </row>
    <row r="855" spans="1:39" hidden="1" x14ac:dyDescent="0.25">
      <c r="A855" s="372"/>
      <c r="B855" s="371"/>
      <c r="C855" s="371"/>
      <c r="D855" s="371"/>
      <c r="E855" s="371"/>
      <c r="F855" s="371"/>
      <c r="G855" s="371"/>
      <c r="H855" s="371"/>
      <c r="I855" s="371"/>
      <c r="J855" s="371"/>
      <c r="K855" s="371"/>
      <c r="L855" s="371"/>
      <c r="M855" s="371"/>
      <c r="N855" s="371"/>
      <c r="O855" s="371"/>
      <c r="P855" s="371"/>
      <c r="Q855" s="371"/>
      <c r="R855" s="383"/>
      <c r="S855" s="383"/>
      <c r="T855" s="371"/>
      <c r="U855" s="383"/>
      <c r="V855" s="371"/>
      <c r="W855" s="383"/>
      <c r="X855" s="381"/>
      <c r="Y855" s="373">
        <f t="shared" si="53"/>
        <v>0</v>
      </c>
      <c r="Z855" s="384"/>
      <c r="AA855" s="512"/>
      <c r="AB855" s="525" t="e">
        <f t="shared" si="54"/>
        <v>#DIV/0!</v>
      </c>
      <c r="AC855" s="512">
        <f t="shared" si="55"/>
        <v>0</v>
      </c>
      <c r="AD855" s="525" t="e">
        <f t="shared" si="56"/>
        <v>#DIV/0!</v>
      </c>
      <c r="AE855" s="371"/>
      <c r="AF855" s="371"/>
      <c r="AG855" s="371"/>
      <c r="AH855" s="371"/>
      <c r="AI855" s="371"/>
      <c r="AJ855" s="371"/>
      <c r="AK855" s="371"/>
      <c r="AL855" s="371"/>
      <c r="AM855" s="371"/>
    </row>
    <row r="856" spans="1:39" hidden="1" x14ac:dyDescent="0.25">
      <c r="A856" s="372"/>
      <c r="B856" s="371"/>
      <c r="C856" s="371"/>
      <c r="D856" s="371"/>
      <c r="E856" s="371"/>
      <c r="F856" s="371"/>
      <c r="G856" s="371"/>
      <c r="H856" s="371"/>
      <c r="I856" s="371"/>
      <c r="J856" s="371"/>
      <c r="K856" s="371"/>
      <c r="L856" s="371"/>
      <c r="M856" s="371"/>
      <c r="N856" s="371"/>
      <c r="O856" s="371"/>
      <c r="P856" s="371"/>
      <c r="Q856" s="371"/>
      <c r="R856" s="383"/>
      <c r="S856" s="383"/>
      <c r="T856" s="371"/>
      <c r="U856" s="383"/>
      <c r="V856" s="371"/>
      <c r="W856" s="383"/>
      <c r="X856" s="381"/>
      <c r="Y856" s="373">
        <f t="shared" si="53"/>
        <v>0</v>
      </c>
      <c r="Z856" s="384"/>
      <c r="AA856" s="512"/>
      <c r="AB856" s="525" t="e">
        <f t="shared" si="54"/>
        <v>#DIV/0!</v>
      </c>
      <c r="AC856" s="512">
        <f t="shared" si="55"/>
        <v>0</v>
      </c>
      <c r="AD856" s="525" t="e">
        <f t="shared" si="56"/>
        <v>#DIV/0!</v>
      </c>
      <c r="AE856" s="371"/>
      <c r="AF856" s="371"/>
      <c r="AG856" s="371"/>
      <c r="AH856" s="371"/>
      <c r="AI856" s="371"/>
      <c r="AJ856" s="371"/>
      <c r="AK856" s="371"/>
      <c r="AL856" s="371"/>
      <c r="AM856" s="371"/>
    </row>
    <row r="857" spans="1:39" hidden="1" x14ac:dyDescent="0.25">
      <c r="A857" s="372"/>
      <c r="B857" s="371"/>
      <c r="C857" s="371"/>
      <c r="D857" s="371"/>
      <c r="E857" s="371"/>
      <c r="F857" s="371"/>
      <c r="G857" s="371"/>
      <c r="H857" s="371"/>
      <c r="I857" s="371"/>
      <c r="J857" s="371"/>
      <c r="K857" s="371"/>
      <c r="L857" s="371"/>
      <c r="M857" s="371"/>
      <c r="N857" s="371"/>
      <c r="O857" s="371"/>
      <c r="P857" s="371"/>
      <c r="Q857" s="371"/>
      <c r="R857" s="383"/>
      <c r="S857" s="383"/>
      <c r="T857" s="371"/>
      <c r="U857" s="383"/>
      <c r="V857" s="371"/>
      <c r="W857" s="383"/>
      <c r="X857" s="381"/>
      <c r="Y857" s="373">
        <f t="shared" si="53"/>
        <v>0</v>
      </c>
      <c r="Z857" s="384"/>
      <c r="AA857" s="512"/>
      <c r="AB857" s="525" t="e">
        <f t="shared" si="54"/>
        <v>#DIV/0!</v>
      </c>
      <c r="AC857" s="512">
        <f t="shared" si="55"/>
        <v>0</v>
      </c>
      <c r="AD857" s="525" t="e">
        <f t="shared" si="56"/>
        <v>#DIV/0!</v>
      </c>
      <c r="AE857" s="371"/>
      <c r="AF857" s="371"/>
      <c r="AG857" s="371"/>
      <c r="AH857" s="371"/>
      <c r="AI857" s="371"/>
      <c r="AJ857" s="371"/>
      <c r="AK857" s="371"/>
      <c r="AL857" s="371"/>
      <c r="AM857" s="371"/>
    </row>
    <row r="858" spans="1:39" hidden="1" x14ac:dyDescent="0.25">
      <c r="A858" s="372"/>
      <c r="B858" s="371"/>
      <c r="C858" s="371"/>
      <c r="D858" s="371"/>
      <c r="E858" s="371"/>
      <c r="F858" s="371"/>
      <c r="G858" s="371"/>
      <c r="H858" s="371"/>
      <c r="I858" s="371"/>
      <c r="J858" s="371"/>
      <c r="K858" s="371"/>
      <c r="L858" s="371"/>
      <c r="M858" s="371"/>
      <c r="N858" s="371"/>
      <c r="O858" s="371"/>
      <c r="P858" s="371"/>
      <c r="Q858" s="371"/>
      <c r="R858" s="383"/>
      <c r="S858" s="383"/>
      <c r="T858" s="371"/>
      <c r="U858" s="383"/>
      <c r="V858" s="371"/>
      <c r="W858" s="383"/>
      <c r="X858" s="381"/>
      <c r="Y858" s="373">
        <f t="shared" si="53"/>
        <v>0</v>
      </c>
      <c r="Z858" s="384"/>
      <c r="AA858" s="512"/>
      <c r="AB858" s="525" t="e">
        <f t="shared" si="54"/>
        <v>#DIV/0!</v>
      </c>
      <c r="AC858" s="512">
        <f t="shared" si="55"/>
        <v>0</v>
      </c>
      <c r="AD858" s="525" t="e">
        <f t="shared" si="56"/>
        <v>#DIV/0!</v>
      </c>
      <c r="AE858" s="371"/>
      <c r="AF858" s="371"/>
      <c r="AG858" s="371"/>
      <c r="AH858" s="371"/>
      <c r="AI858" s="371"/>
      <c r="AJ858" s="371"/>
      <c r="AK858" s="371"/>
      <c r="AL858" s="371"/>
      <c r="AM858" s="371"/>
    </row>
    <row r="859" spans="1:39" hidden="1" x14ac:dyDescent="0.25">
      <c r="A859" s="372"/>
      <c r="B859" s="371"/>
      <c r="C859" s="371"/>
      <c r="D859" s="371"/>
      <c r="E859" s="371"/>
      <c r="F859" s="371"/>
      <c r="G859" s="371"/>
      <c r="H859" s="371"/>
      <c r="I859" s="371"/>
      <c r="J859" s="371"/>
      <c r="K859" s="371"/>
      <c r="L859" s="371"/>
      <c r="M859" s="371"/>
      <c r="N859" s="371"/>
      <c r="O859" s="371"/>
      <c r="P859" s="371"/>
      <c r="Q859" s="371"/>
      <c r="R859" s="383"/>
      <c r="S859" s="383"/>
      <c r="T859" s="371"/>
      <c r="U859" s="383"/>
      <c r="V859" s="371"/>
      <c r="W859" s="383"/>
      <c r="X859" s="381"/>
      <c r="Y859" s="373">
        <f t="shared" si="53"/>
        <v>0</v>
      </c>
      <c r="Z859" s="384"/>
      <c r="AA859" s="512"/>
      <c r="AB859" s="525" t="e">
        <f t="shared" si="54"/>
        <v>#DIV/0!</v>
      </c>
      <c r="AC859" s="512">
        <f t="shared" si="55"/>
        <v>0</v>
      </c>
      <c r="AD859" s="525" t="e">
        <f t="shared" si="56"/>
        <v>#DIV/0!</v>
      </c>
      <c r="AE859" s="371"/>
      <c r="AF859" s="371"/>
      <c r="AG859" s="371"/>
      <c r="AH859" s="371"/>
      <c r="AI859" s="371"/>
      <c r="AJ859" s="371"/>
      <c r="AK859" s="371"/>
      <c r="AL859" s="371"/>
      <c r="AM859" s="371"/>
    </row>
    <row r="860" spans="1:39" hidden="1" x14ac:dyDescent="0.25">
      <c r="A860" s="372"/>
      <c r="B860" s="371"/>
      <c r="C860" s="371"/>
      <c r="D860" s="371"/>
      <c r="E860" s="371"/>
      <c r="F860" s="371"/>
      <c r="G860" s="371"/>
      <c r="H860" s="371"/>
      <c r="I860" s="371"/>
      <c r="J860" s="371"/>
      <c r="K860" s="371"/>
      <c r="L860" s="371"/>
      <c r="M860" s="371"/>
      <c r="N860" s="371"/>
      <c r="O860" s="371"/>
      <c r="P860" s="371"/>
      <c r="Q860" s="371"/>
      <c r="R860" s="383"/>
      <c r="S860" s="383"/>
      <c r="T860" s="371"/>
      <c r="U860" s="383"/>
      <c r="V860" s="371"/>
      <c r="W860" s="383"/>
      <c r="X860" s="381"/>
      <c r="Y860" s="373">
        <f t="shared" si="53"/>
        <v>0</v>
      </c>
      <c r="Z860" s="384"/>
      <c r="AA860" s="512"/>
      <c r="AB860" s="525" t="e">
        <f t="shared" si="54"/>
        <v>#DIV/0!</v>
      </c>
      <c r="AC860" s="512">
        <f t="shared" si="55"/>
        <v>0</v>
      </c>
      <c r="AD860" s="525" t="e">
        <f t="shared" si="56"/>
        <v>#DIV/0!</v>
      </c>
      <c r="AE860" s="371"/>
      <c r="AF860" s="371"/>
      <c r="AG860" s="371"/>
      <c r="AH860" s="371"/>
      <c r="AI860" s="371"/>
      <c r="AJ860" s="371"/>
      <c r="AK860" s="371"/>
      <c r="AL860" s="371"/>
      <c r="AM860" s="371"/>
    </row>
    <row r="861" spans="1:39" hidden="1" x14ac:dyDescent="0.25">
      <c r="A861" s="372"/>
      <c r="B861" s="371"/>
      <c r="C861" s="371"/>
      <c r="D861" s="371"/>
      <c r="E861" s="371"/>
      <c r="F861" s="371"/>
      <c r="G861" s="371"/>
      <c r="H861" s="371"/>
      <c r="I861" s="371"/>
      <c r="J861" s="371"/>
      <c r="K861" s="371"/>
      <c r="L861" s="371"/>
      <c r="M861" s="371"/>
      <c r="N861" s="371"/>
      <c r="O861" s="371"/>
      <c r="P861" s="371"/>
      <c r="Q861" s="371"/>
      <c r="R861" s="383"/>
      <c r="S861" s="383"/>
      <c r="T861" s="371"/>
      <c r="U861" s="383"/>
      <c r="V861" s="371"/>
      <c r="W861" s="383"/>
      <c r="X861" s="381"/>
      <c r="Y861" s="373">
        <f t="shared" si="53"/>
        <v>0</v>
      </c>
      <c r="Z861" s="384"/>
      <c r="AA861" s="512"/>
      <c r="AB861" s="525" t="e">
        <f t="shared" si="54"/>
        <v>#DIV/0!</v>
      </c>
      <c r="AC861" s="512">
        <f t="shared" si="55"/>
        <v>0</v>
      </c>
      <c r="AD861" s="525" t="e">
        <f t="shared" si="56"/>
        <v>#DIV/0!</v>
      </c>
      <c r="AE861" s="371"/>
      <c r="AF861" s="371"/>
      <c r="AG861" s="371"/>
      <c r="AH861" s="371"/>
      <c r="AI861" s="371"/>
      <c r="AJ861" s="371"/>
      <c r="AK861" s="371"/>
      <c r="AL861" s="371"/>
      <c r="AM861" s="371"/>
    </row>
    <row r="862" spans="1:39" hidden="1" x14ac:dyDescent="0.25">
      <c r="A862" s="372"/>
      <c r="B862" s="371"/>
      <c r="C862" s="371"/>
      <c r="D862" s="371"/>
      <c r="E862" s="371"/>
      <c r="F862" s="371"/>
      <c r="G862" s="371"/>
      <c r="H862" s="371"/>
      <c r="I862" s="371"/>
      <c r="J862" s="371"/>
      <c r="K862" s="371"/>
      <c r="L862" s="371"/>
      <c r="M862" s="371"/>
      <c r="N862" s="371"/>
      <c r="O862" s="371"/>
      <c r="P862" s="371"/>
      <c r="Q862" s="371"/>
      <c r="R862" s="383"/>
      <c r="S862" s="383"/>
      <c r="T862" s="371"/>
      <c r="U862" s="383"/>
      <c r="V862" s="371"/>
      <c r="W862" s="383"/>
      <c r="X862" s="381"/>
      <c r="Y862" s="373">
        <f t="shared" si="53"/>
        <v>0</v>
      </c>
      <c r="Z862" s="384"/>
      <c r="AA862" s="512"/>
      <c r="AB862" s="525" t="e">
        <f t="shared" si="54"/>
        <v>#DIV/0!</v>
      </c>
      <c r="AC862" s="512">
        <f t="shared" si="55"/>
        <v>0</v>
      </c>
      <c r="AD862" s="525" t="e">
        <f t="shared" si="56"/>
        <v>#DIV/0!</v>
      </c>
      <c r="AE862" s="371"/>
      <c r="AF862" s="371"/>
      <c r="AG862" s="371"/>
      <c r="AH862" s="371"/>
      <c r="AI862" s="371"/>
      <c r="AJ862" s="371"/>
      <c r="AK862" s="371"/>
      <c r="AL862" s="371"/>
      <c r="AM862" s="371"/>
    </row>
    <row r="863" spans="1:39" hidden="1" x14ac:dyDescent="0.25">
      <c r="A863" s="372"/>
      <c r="B863" s="371"/>
      <c r="C863" s="371"/>
      <c r="D863" s="371"/>
      <c r="E863" s="371"/>
      <c r="F863" s="371"/>
      <c r="G863" s="371"/>
      <c r="H863" s="371"/>
      <c r="I863" s="371"/>
      <c r="J863" s="371"/>
      <c r="K863" s="371"/>
      <c r="L863" s="371"/>
      <c r="M863" s="371"/>
      <c r="N863" s="371"/>
      <c r="O863" s="371"/>
      <c r="P863" s="371"/>
      <c r="Q863" s="371"/>
      <c r="R863" s="383"/>
      <c r="S863" s="383"/>
      <c r="T863" s="371"/>
      <c r="U863" s="383"/>
      <c r="V863" s="371"/>
      <c r="W863" s="383"/>
      <c r="X863" s="381"/>
      <c r="Y863" s="373">
        <f t="shared" si="53"/>
        <v>0</v>
      </c>
      <c r="Z863" s="384"/>
      <c r="AA863" s="512"/>
      <c r="AB863" s="525" t="e">
        <f t="shared" si="54"/>
        <v>#DIV/0!</v>
      </c>
      <c r="AC863" s="512">
        <f t="shared" si="55"/>
        <v>0</v>
      </c>
      <c r="AD863" s="525" t="e">
        <f t="shared" si="56"/>
        <v>#DIV/0!</v>
      </c>
      <c r="AE863" s="371"/>
      <c r="AF863" s="371"/>
      <c r="AG863" s="371"/>
      <c r="AH863" s="371"/>
      <c r="AI863" s="371"/>
      <c r="AJ863" s="371"/>
      <c r="AK863" s="371"/>
      <c r="AL863" s="371"/>
      <c r="AM863" s="371"/>
    </row>
    <row r="864" spans="1:39" hidden="1" x14ac:dyDescent="0.25">
      <c r="A864" s="372"/>
      <c r="B864" s="371"/>
      <c r="C864" s="371"/>
      <c r="D864" s="371"/>
      <c r="E864" s="371"/>
      <c r="F864" s="371"/>
      <c r="G864" s="371"/>
      <c r="H864" s="371"/>
      <c r="I864" s="371"/>
      <c r="J864" s="371"/>
      <c r="K864" s="371"/>
      <c r="L864" s="371"/>
      <c r="M864" s="371"/>
      <c r="N864" s="371"/>
      <c r="O864" s="371"/>
      <c r="P864" s="371"/>
      <c r="Q864" s="371"/>
      <c r="R864" s="383"/>
      <c r="S864" s="383"/>
      <c r="T864" s="371"/>
      <c r="U864" s="383"/>
      <c r="V864" s="371"/>
      <c r="W864" s="383"/>
      <c r="X864" s="381"/>
      <c r="Y864" s="373">
        <f t="shared" si="53"/>
        <v>0</v>
      </c>
      <c r="Z864" s="384"/>
      <c r="AA864" s="512"/>
      <c r="AB864" s="525" t="e">
        <f t="shared" si="54"/>
        <v>#DIV/0!</v>
      </c>
      <c r="AC864" s="512">
        <f t="shared" si="55"/>
        <v>0</v>
      </c>
      <c r="AD864" s="525" t="e">
        <f t="shared" si="56"/>
        <v>#DIV/0!</v>
      </c>
      <c r="AE864" s="371"/>
      <c r="AF864" s="371"/>
      <c r="AG864" s="371"/>
      <c r="AH864" s="371"/>
      <c r="AI864" s="371"/>
      <c r="AJ864" s="371"/>
      <c r="AK864" s="371"/>
      <c r="AL864" s="371"/>
      <c r="AM864" s="371"/>
    </row>
    <row r="865" spans="1:39" hidden="1" x14ac:dyDescent="0.25">
      <c r="A865" s="372"/>
      <c r="B865" s="371"/>
      <c r="C865" s="371"/>
      <c r="D865" s="371"/>
      <c r="E865" s="371"/>
      <c r="F865" s="371"/>
      <c r="G865" s="371"/>
      <c r="H865" s="371"/>
      <c r="I865" s="371"/>
      <c r="J865" s="371"/>
      <c r="K865" s="371"/>
      <c r="L865" s="371"/>
      <c r="M865" s="371"/>
      <c r="N865" s="371"/>
      <c r="O865" s="371"/>
      <c r="P865" s="371"/>
      <c r="Q865" s="371"/>
      <c r="R865" s="383"/>
      <c r="S865" s="383"/>
      <c r="T865" s="371"/>
      <c r="U865" s="383"/>
      <c r="V865" s="371"/>
      <c r="W865" s="383"/>
      <c r="X865" s="381"/>
      <c r="Y865" s="373">
        <f t="shared" si="53"/>
        <v>0</v>
      </c>
      <c r="Z865" s="384"/>
      <c r="AA865" s="512"/>
      <c r="AB865" s="525" t="e">
        <f t="shared" si="54"/>
        <v>#DIV/0!</v>
      </c>
      <c r="AC865" s="512">
        <f t="shared" si="55"/>
        <v>0</v>
      </c>
      <c r="AD865" s="525" t="e">
        <f t="shared" si="56"/>
        <v>#DIV/0!</v>
      </c>
      <c r="AE865" s="371"/>
      <c r="AF865" s="371"/>
      <c r="AG865" s="371"/>
      <c r="AH865" s="371"/>
      <c r="AI865" s="371"/>
      <c r="AJ865" s="371"/>
      <c r="AK865" s="371"/>
      <c r="AL865" s="371"/>
      <c r="AM865" s="371"/>
    </row>
    <row r="866" spans="1:39" hidden="1" x14ac:dyDescent="0.25">
      <c r="A866" s="372"/>
      <c r="B866" s="371"/>
      <c r="C866" s="371"/>
      <c r="D866" s="371"/>
      <c r="E866" s="371"/>
      <c r="F866" s="371"/>
      <c r="G866" s="371"/>
      <c r="H866" s="371"/>
      <c r="I866" s="371"/>
      <c r="J866" s="371"/>
      <c r="K866" s="371"/>
      <c r="L866" s="371"/>
      <c r="M866" s="371"/>
      <c r="N866" s="371"/>
      <c r="O866" s="371"/>
      <c r="P866" s="371"/>
      <c r="Q866" s="371"/>
      <c r="R866" s="383"/>
      <c r="S866" s="383"/>
      <c r="T866" s="371"/>
      <c r="U866" s="383"/>
      <c r="V866" s="371"/>
      <c r="W866" s="383"/>
      <c r="X866" s="381"/>
      <c r="Y866" s="373">
        <f t="shared" si="53"/>
        <v>0</v>
      </c>
      <c r="Z866" s="384"/>
      <c r="AA866" s="512"/>
      <c r="AB866" s="525" t="e">
        <f t="shared" si="54"/>
        <v>#DIV/0!</v>
      </c>
      <c r="AC866" s="512">
        <f t="shared" si="55"/>
        <v>0</v>
      </c>
      <c r="AD866" s="525" t="e">
        <f t="shared" si="56"/>
        <v>#DIV/0!</v>
      </c>
      <c r="AE866" s="371"/>
      <c r="AF866" s="371"/>
      <c r="AG866" s="371"/>
      <c r="AH866" s="371"/>
      <c r="AI866" s="371"/>
      <c r="AJ866" s="371"/>
      <c r="AK866" s="371"/>
      <c r="AL866" s="371"/>
      <c r="AM866" s="371"/>
    </row>
    <row r="867" spans="1:39" hidden="1" x14ac:dyDescent="0.25">
      <c r="A867" s="372"/>
      <c r="B867" s="371"/>
      <c r="C867" s="371"/>
      <c r="D867" s="371"/>
      <c r="E867" s="371"/>
      <c r="F867" s="371"/>
      <c r="G867" s="371"/>
      <c r="H867" s="371"/>
      <c r="I867" s="371"/>
      <c r="J867" s="371"/>
      <c r="K867" s="371"/>
      <c r="L867" s="371"/>
      <c r="M867" s="371"/>
      <c r="N867" s="371"/>
      <c r="O867" s="371"/>
      <c r="P867" s="371"/>
      <c r="Q867" s="371"/>
      <c r="R867" s="383"/>
      <c r="S867" s="383"/>
      <c r="T867" s="371"/>
      <c r="U867" s="383"/>
      <c r="V867" s="371"/>
      <c r="W867" s="383"/>
      <c r="X867" s="381"/>
      <c r="Y867" s="373">
        <f t="shared" si="53"/>
        <v>0</v>
      </c>
      <c r="Z867" s="384"/>
      <c r="AA867" s="512"/>
      <c r="AB867" s="525" t="e">
        <f t="shared" si="54"/>
        <v>#DIV/0!</v>
      </c>
      <c r="AC867" s="512">
        <f t="shared" si="55"/>
        <v>0</v>
      </c>
      <c r="AD867" s="525" t="e">
        <f t="shared" si="56"/>
        <v>#DIV/0!</v>
      </c>
      <c r="AE867" s="371"/>
      <c r="AF867" s="371"/>
      <c r="AG867" s="371"/>
      <c r="AH867" s="371"/>
      <c r="AI867" s="371"/>
      <c r="AJ867" s="371"/>
      <c r="AK867" s="371"/>
      <c r="AL867" s="371"/>
      <c r="AM867" s="371"/>
    </row>
    <row r="868" spans="1:39" hidden="1" x14ac:dyDescent="0.25">
      <c r="A868" s="372"/>
      <c r="B868" s="371"/>
      <c r="C868" s="371"/>
      <c r="D868" s="371"/>
      <c r="E868" s="371"/>
      <c r="F868" s="371"/>
      <c r="G868" s="371"/>
      <c r="H868" s="371"/>
      <c r="I868" s="371"/>
      <c r="J868" s="371"/>
      <c r="K868" s="371"/>
      <c r="L868" s="371"/>
      <c r="M868" s="371"/>
      <c r="N868" s="371"/>
      <c r="O868" s="371"/>
      <c r="P868" s="371"/>
      <c r="Q868" s="371"/>
      <c r="R868" s="383"/>
      <c r="S868" s="383"/>
      <c r="T868" s="371"/>
      <c r="U868" s="383"/>
      <c r="V868" s="371"/>
      <c r="W868" s="383"/>
      <c r="X868" s="381"/>
      <c r="Y868" s="373">
        <f t="shared" si="53"/>
        <v>0</v>
      </c>
      <c r="Z868" s="384"/>
      <c r="AA868" s="512"/>
      <c r="AB868" s="525" t="e">
        <f t="shared" si="54"/>
        <v>#DIV/0!</v>
      </c>
      <c r="AC868" s="512">
        <f t="shared" si="55"/>
        <v>0</v>
      </c>
      <c r="AD868" s="525" t="e">
        <f t="shared" si="56"/>
        <v>#DIV/0!</v>
      </c>
      <c r="AE868" s="371"/>
      <c r="AF868" s="371"/>
      <c r="AG868" s="371"/>
      <c r="AH868" s="371"/>
      <c r="AI868" s="371"/>
      <c r="AJ868" s="371"/>
      <c r="AK868" s="371"/>
      <c r="AL868" s="371"/>
      <c r="AM868" s="371"/>
    </row>
    <row r="869" spans="1:39" hidden="1" x14ac:dyDescent="0.25">
      <c r="A869" s="372"/>
      <c r="B869" s="371"/>
      <c r="C869" s="371"/>
      <c r="D869" s="371"/>
      <c r="E869" s="371"/>
      <c r="F869" s="371"/>
      <c r="G869" s="371"/>
      <c r="H869" s="371"/>
      <c r="I869" s="371"/>
      <c r="J869" s="371"/>
      <c r="K869" s="371"/>
      <c r="L869" s="371"/>
      <c r="M869" s="371"/>
      <c r="N869" s="371"/>
      <c r="O869" s="371"/>
      <c r="P869" s="371"/>
      <c r="Q869" s="371"/>
      <c r="R869" s="383"/>
      <c r="S869" s="383"/>
      <c r="T869" s="371"/>
      <c r="U869" s="383"/>
      <c r="V869" s="371"/>
      <c r="W869" s="383"/>
      <c r="X869" s="381"/>
      <c r="Y869" s="373">
        <f t="shared" si="53"/>
        <v>0</v>
      </c>
      <c r="Z869" s="384"/>
      <c r="AA869" s="512"/>
      <c r="AB869" s="525" t="e">
        <f t="shared" si="54"/>
        <v>#DIV/0!</v>
      </c>
      <c r="AC869" s="512">
        <f t="shared" si="55"/>
        <v>0</v>
      </c>
      <c r="AD869" s="525" t="e">
        <f t="shared" si="56"/>
        <v>#DIV/0!</v>
      </c>
      <c r="AE869" s="371"/>
      <c r="AF869" s="371"/>
      <c r="AG869" s="371"/>
      <c r="AH869" s="371"/>
      <c r="AI869" s="371"/>
      <c r="AJ869" s="371"/>
      <c r="AK869" s="371"/>
      <c r="AL869" s="371"/>
      <c r="AM869" s="371"/>
    </row>
    <row r="870" spans="1:39" hidden="1" x14ac:dyDescent="0.25">
      <c r="A870" s="372"/>
      <c r="B870" s="371"/>
      <c r="C870" s="371"/>
      <c r="D870" s="371"/>
      <c r="E870" s="371"/>
      <c r="F870" s="371"/>
      <c r="G870" s="371"/>
      <c r="H870" s="371"/>
      <c r="I870" s="371"/>
      <c r="J870" s="371"/>
      <c r="K870" s="371"/>
      <c r="L870" s="371"/>
      <c r="M870" s="371"/>
      <c r="N870" s="371"/>
      <c r="O870" s="371"/>
      <c r="P870" s="371"/>
      <c r="Q870" s="371"/>
      <c r="R870" s="383"/>
      <c r="S870" s="383"/>
      <c r="T870" s="371"/>
      <c r="U870" s="383"/>
      <c r="V870" s="371"/>
      <c r="W870" s="383"/>
      <c r="X870" s="381"/>
      <c r="Y870" s="373">
        <f t="shared" si="53"/>
        <v>0</v>
      </c>
      <c r="Z870" s="384"/>
      <c r="AA870" s="512"/>
      <c r="AB870" s="525" t="e">
        <f t="shared" si="54"/>
        <v>#DIV/0!</v>
      </c>
      <c r="AC870" s="512">
        <f t="shared" si="55"/>
        <v>0</v>
      </c>
      <c r="AD870" s="525" t="e">
        <f t="shared" si="56"/>
        <v>#DIV/0!</v>
      </c>
      <c r="AE870" s="371"/>
      <c r="AF870" s="371"/>
      <c r="AG870" s="371"/>
      <c r="AH870" s="371"/>
      <c r="AI870" s="371"/>
      <c r="AJ870" s="371"/>
      <c r="AK870" s="371"/>
      <c r="AL870" s="371"/>
      <c r="AM870" s="371"/>
    </row>
    <row r="871" spans="1:39" hidden="1" x14ac:dyDescent="0.25">
      <c r="A871" s="372"/>
      <c r="B871" s="371"/>
      <c r="C871" s="371"/>
      <c r="D871" s="371"/>
      <c r="E871" s="371"/>
      <c r="F871" s="371"/>
      <c r="G871" s="371"/>
      <c r="H871" s="371"/>
      <c r="I871" s="371"/>
      <c r="J871" s="371"/>
      <c r="K871" s="371"/>
      <c r="L871" s="371"/>
      <c r="M871" s="371"/>
      <c r="N871" s="371"/>
      <c r="O871" s="371"/>
      <c r="P871" s="371"/>
      <c r="Q871" s="371"/>
      <c r="R871" s="383"/>
      <c r="S871" s="383"/>
      <c r="T871" s="371"/>
      <c r="U871" s="383"/>
      <c r="V871" s="371"/>
      <c r="W871" s="383"/>
      <c r="X871" s="381"/>
      <c r="Y871" s="373">
        <f t="shared" si="53"/>
        <v>0</v>
      </c>
      <c r="Z871" s="384"/>
      <c r="AA871" s="512"/>
      <c r="AB871" s="525" t="e">
        <f t="shared" si="54"/>
        <v>#DIV/0!</v>
      </c>
      <c r="AC871" s="512">
        <f t="shared" si="55"/>
        <v>0</v>
      </c>
      <c r="AD871" s="525" t="e">
        <f t="shared" si="56"/>
        <v>#DIV/0!</v>
      </c>
      <c r="AE871" s="371"/>
      <c r="AF871" s="371"/>
      <c r="AG871" s="371"/>
      <c r="AH871" s="371"/>
      <c r="AI871" s="371"/>
      <c r="AJ871" s="371"/>
      <c r="AK871" s="371"/>
      <c r="AL871" s="371"/>
      <c r="AM871" s="371"/>
    </row>
    <row r="872" spans="1:39" hidden="1" x14ac:dyDescent="0.25">
      <c r="A872" s="372"/>
      <c r="B872" s="371"/>
      <c r="C872" s="371"/>
      <c r="D872" s="371"/>
      <c r="E872" s="371"/>
      <c r="F872" s="371"/>
      <c r="G872" s="371"/>
      <c r="H872" s="371"/>
      <c r="I872" s="371"/>
      <c r="J872" s="371"/>
      <c r="K872" s="371"/>
      <c r="L872" s="371"/>
      <c r="M872" s="371"/>
      <c r="N872" s="371"/>
      <c r="O872" s="371"/>
      <c r="P872" s="371"/>
      <c r="Q872" s="371"/>
      <c r="R872" s="383"/>
      <c r="S872" s="383"/>
      <c r="T872" s="371"/>
      <c r="U872" s="383"/>
      <c r="V872" s="371"/>
      <c r="W872" s="383"/>
      <c r="X872" s="381"/>
      <c r="Y872" s="373">
        <f t="shared" si="53"/>
        <v>0</v>
      </c>
      <c r="Z872" s="384"/>
      <c r="AA872" s="512"/>
      <c r="AB872" s="525" t="e">
        <f t="shared" si="54"/>
        <v>#DIV/0!</v>
      </c>
      <c r="AC872" s="512">
        <f t="shared" si="55"/>
        <v>0</v>
      </c>
      <c r="AD872" s="525" t="e">
        <f t="shared" si="56"/>
        <v>#DIV/0!</v>
      </c>
      <c r="AE872" s="371"/>
      <c r="AF872" s="371"/>
      <c r="AG872" s="371"/>
      <c r="AH872" s="371"/>
      <c r="AI872" s="371"/>
      <c r="AJ872" s="371"/>
      <c r="AK872" s="371"/>
      <c r="AL872" s="371"/>
      <c r="AM872" s="371"/>
    </row>
    <row r="873" spans="1:39" hidden="1" x14ac:dyDescent="0.25">
      <c r="A873" s="372"/>
      <c r="B873" s="371"/>
      <c r="C873" s="371"/>
      <c r="D873" s="371"/>
      <c r="E873" s="371"/>
      <c r="F873" s="371"/>
      <c r="G873" s="371"/>
      <c r="H873" s="371"/>
      <c r="I873" s="371"/>
      <c r="J873" s="371"/>
      <c r="K873" s="371"/>
      <c r="L873" s="371"/>
      <c r="M873" s="371"/>
      <c r="N873" s="371"/>
      <c r="O873" s="371"/>
      <c r="P873" s="371"/>
      <c r="Q873" s="371"/>
      <c r="R873" s="383"/>
      <c r="S873" s="383"/>
      <c r="T873" s="371"/>
      <c r="U873" s="383"/>
      <c r="V873" s="371"/>
      <c r="W873" s="383"/>
      <c r="X873" s="381"/>
      <c r="Y873" s="373">
        <f t="shared" si="53"/>
        <v>0</v>
      </c>
      <c r="Z873" s="384"/>
      <c r="AA873" s="512"/>
      <c r="AB873" s="525" t="e">
        <f t="shared" si="54"/>
        <v>#DIV/0!</v>
      </c>
      <c r="AC873" s="512">
        <f t="shared" si="55"/>
        <v>0</v>
      </c>
      <c r="AD873" s="525" t="e">
        <f t="shared" si="56"/>
        <v>#DIV/0!</v>
      </c>
      <c r="AE873" s="371"/>
      <c r="AF873" s="371"/>
      <c r="AG873" s="371"/>
      <c r="AH873" s="371"/>
      <c r="AI873" s="371"/>
      <c r="AJ873" s="371"/>
      <c r="AK873" s="371"/>
      <c r="AL873" s="371"/>
      <c r="AM873" s="371"/>
    </row>
    <row r="874" spans="1:39" hidden="1" x14ac:dyDescent="0.25">
      <c r="A874" s="372"/>
      <c r="B874" s="371"/>
      <c r="C874" s="371"/>
      <c r="D874" s="371"/>
      <c r="E874" s="371"/>
      <c r="F874" s="371"/>
      <c r="G874" s="371"/>
      <c r="H874" s="371"/>
      <c r="I874" s="371"/>
      <c r="J874" s="371"/>
      <c r="K874" s="371"/>
      <c r="L874" s="371"/>
      <c r="M874" s="371"/>
      <c r="N874" s="371"/>
      <c r="O874" s="371"/>
      <c r="P874" s="371"/>
      <c r="Q874" s="371"/>
      <c r="R874" s="383"/>
      <c r="S874" s="383"/>
      <c r="T874" s="371"/>
      <c r="U874" s="383"/>
      <c r="V874" s="371"/>
      <c r="W874" s="383"/>
      <c r="X874" s="381"/>
      <c r="Y874" s="373">
        <f t="shared" si="53"/>
        <v>0</v>
      </c>
      <c r="Z874" s="384"/>
      <c r="AA874" s="512"/>
      <c r="AB874" s="525" t="e">
        <f t="shared" si="54"/>
        <v>#DIV/0!</v>
      </c>
      <c r="AC874" s="512">
        <f t="shared" si="55"/>
        <v>0</v>
      </c>
      <c r="AD874" s="525" t="e">
        <f t="shared" si="56"/>
        <v>#DIV/0!</v>
      </c>
      <c r="AE874" s="371"/>
      <c r="AF874" s="371"/>
      <c r="AG874" s="371"/>
      <c r="AH874" s="371"/>
      <c r="AI874" s="371"/>
      <c r="AJ874" s="371"/>
      <c r="AK874" s="371"/>
      <c r="AL874" s="371"/>
      <c r="AM874" s="371"/>
    </row>
    <row r="875" spans="1:39" hidden="1" x14ac:dyDescent="0.25">
      <c r="A875" s="372"/>
      <c r="B875" s="371"/>
      <c r="C875" s="371"/>
      <c r="D875" s="371"/>
      <c r="E875" s="371"/>
      <c r="F875" s="371"/>
      <c r="G875" s="371"/>
      <c r="H875" s="371"/>
      <c r="I875" s="371"/>
      <c r="J875" s="371"/>
      <c r="K875" s="371"/>
      <c r="L875" s="371"/>
      <c r="M875" s="371"/>
      <c r="N875" s="371"/>
      <c r="O875" s="371"/>
      <c r="P875" s="371"/>
      <c r="Q875" s="371"/>
      <c r="R875" s="383"/>
      <c r="S875" s="383"/>
      <c r="T875" s="371"/>
      <c r="U875" s="383"/>
      <c r="V875" s="371"/>
      <c r="W875" s="383"/>
      <c r="X875" s="381"/>
      <c r="Y875" s="373">
        <f t="shared" si="53"/>
        <v>0</v>
      </c>
      <c r="Z875" s="384"/>
      <c r="AA875" s="512"/>
      <c r="AB875" s="525" t="e">
        <f t="shared" si="54"/>
        <v>#DIV/0!</v>
      </c>
      <c r="AC875" s="512">
        <f t="shared" si="55"/>
        <v>0</v>
      </c>
      <c r="AD875" s="525" t="e">
        <f t="shared" si="56"/>
        <v>#DIV/0!</v>
      </c>
      <c r="AE875" s="371"/>
      <c r="AF875" s="371"/>
      <c r="AG875" s="371"/>
      <c r="AH875" s="371"/>
      <c r="AI875" s="371"/>
      <c r="AJ875" s="371"/>
      <c r="AK875" s="371"/>
      <c r="AL875" s="371"/>
      <c r="AM875" s="371"/>
    </row>
    <row r="876" spans="1:39" hidden="1" x14ac:dyDescent="0.25">
      <c r="A876" s="372"/>
      <c r="B876" s="371"/>
      <c r="C876" s="371"/>
      <c r="D876" s="371"/>
      <c r="E876" s="371"/>
      <c r="F876" s="371"/>
      <c r="G876" s="371"/>
      <c r="H876" s="371"/>
      <c r="I876" s="371"/>
      <c r="J876" s="371"/>
      <c r="K876" s="371"/>
      <c r="L876" s="371"/>
      <c r="M876" s="371"/>
      <c r="N876" s="371"/>
      <c r="O876" s="371"/>
      <c r="P876" s="371"/>
      <c r="Q876" s="371"/>
      <c r="R876" s="383"/>
      <c r="S876" s="383"/>
      <c r="T876" s="371"/>
      <c r="U876" s="383"/>
      <c r="V876" s="371"/>
      <c r="W876" s="383"/>
      <c r="X876" s="381"/>
      <c r="Y876" s="373">
        <f t="shared" si="53"/>
        <v>0</v>
      </c>
      <c r="Z876" s="384"/>
      <c r="AA876" s="512"/>
      <c r="AB876" s="525" t="e">
        <f t="shared" si="54"/>
        <v>#DIV/0!</v>
      </c>
      <c r="AC876" s="512">
        <f t="shared" si="55"/>
        <v>0</v>
      </c>
      <c r="AD876" s="525" t="e">
        <f t="shared" si="56"/>
        <v>#DIV/0!</v>
      </c>
      <c r="AE876" s="371"/>
      <c r="AF876" s="371"/>
      <c r="AG876" s="371"/>
      <c r="AH876" s="371"/>
      <c r="AI876" s="371"/>
      <c r="AJ876" s="371"/>
      <c r="AK876" s="371"/>
      <c r="AL876" s="371"/>
      <c r="AM876" s="371"/>
    </row>
    <row r="877" spans="1:39" hidden="1" x14ac:dyDescent="0.25">
      <c r="A877" s="372"/>
      <c r="B877" s="371"/>
      <c r="C877" s="371"/>
      <c r="D877" s="371"/>
      <c r="E877" s="371"/>
      <c r="F877" s="371"/>
      <c r="G877" s="371"/>
      <c r="H877" s="371"/>
      <c r="I877" s="371"/>
      <c r="J877" s="371"/>
      <c r="K877" s="371"/>
      <c r="L877" s="371"/>
      <c r="M877" s="371"/>
      <c r="N877" s="371"/>
      <c r="O877" s="371"/>
      <c r="P877" s="371"/>
      <c r="Q877" s="371"/>
      <c r="R877" s="383"/>
      <c r="S877" s="383"/>
      <c r="T877" s="371"/>
      <c r="U877" s="383"/>
      <c r="V877" s="371"/>
      <c r="W877" s="383"/>
      <c r="X877" s="381"/>
      <c r="Y877" s="373">
        <f t="shared" si="53"/>
        <v>0</v>
      </c>
      <c r="Z877" s="384"/>
      <c r="AA877" s="512"/>
      <c r="AB877" s="525" t="e">
        <f t="shared" si="54"/>
        <v>#DIV/0!</v>
      </c>
      <c r="AC877" s="512">
        <f t="shared" si="55"/>
        <v>0</v>
      </c>
      <c r="AD877" s="525" t="e">
        <f t="shared" si="56"/>
        <v>#DIV/0!</v>
      </c>
      <c r="AE877" s="371"/>
      <c r="AF877" s="371"/>
      <c r="AG877" s="371"/>
      <c r="AH877" s="371"/>
      <c r="AI877" s="371"/>
      <c r="AJ877" s="371"/>
      <c r="AK877" s="371"/>
      <c r="AL877" s="371"/>
      <c r="AM877" s="371"/>
    </row>
    <row r="878" spans="1:39" hidden="1" x14ac:dyDescent="0.25">
      <c r="A878" s="372"/>
      <c r="B878" s="371"/>
      <c r="C878" s="371"/>
      <c r="D878" s="371"/>
      <c r="E878" s="371"/>
      <c r="F878" s="371"/>
      <c r="G878" s="371"/>
      <c r="H878" s="371"/>
      <c r="I878" s="371"/>
      <c r="J878" s="371"/>
      <c r="K878" s="371"/>
      <c r="L878" s="371"/>
      <c r="M878" s="371"/>
      <c r="N878" s="371"/>
      <c r="O878" s="371"/>
      <c r="P878" s="371"/>
      <c r="Q878" s="371"/>
      <c r="R878" s="383"/>
      <c r="S878" s="383"/>
      <c r="T878" s="371"/>
      <c r="U878" s="383"/>
      <c r="V878" s="371"/>
      <c r="W878" s="383"/>
      <c r="X878" s="381"/>
      <c r="Y878" s="373">
        <f t="shared" si="53"/>
        <v>0</v>
      </c>
      <c r="Z878" s="384"/>
      <c r="AA878" s="512"/>
      <c r="AB878" s="525" t="e">
        <f t="shared" si="54"/>
        <v>#DIV/0!</v>
      </c>
      <c r="AC878" s="512">
        <f t="shared" si="55"/>
        <v>0</v>
      </c>
      <c r="AD878" s="525" t="e">
        <f t="shared" si="56"/>
        <v>#DIV/0!</v>
      </c>
      <c r="AE878" s="371"/>
      <c r="AF878" s="371"/>
      <c r="AG878" s="371"/>
      <c r="AH878" s="371"/>
      <c r="AI878" s="371"/>
      <c r="AJ878" s="371"/>
      <c r="AK878" s="371"/>
      <c r="AL878" s="371"/>
      <c r="AM878" s="371"/>
    </row>
    <row r="879" spans="1:39" hidden="1" x14ac:dyDescent="0.25">
      <c r="A879" s="372"/>
      <c r="B879" s="371"/>
      <c r="C879" s="371"/>
      <c r="D879" s="371"/>
      <c r="E879" s="371"/>
      <c r="F879" s="371"/>
      <c r="G879" s="371"/>
      <c r="H879" s="371"/>
      <c r="I879" s="371"/>
      <c r="J879" s="371"/>
      <c r="K879" s="371"/>
      <c r="L879" s="371"/>
      <c r="M879" s="371"/>
      <c r="N879" s="371"/>
      <c r="O879" s="371"/>
      <c r="P879" s="371"/>
      <c r="Q879" s="371"/>
      <c r="R879" s="383"/>
      <c r="S879" s="383"/>
      <c r="T879" s="371"/>
      <c r="U879" s="383"/>
      <c r="V879" s="371"/>
      <c r="W879" s="383"/>
      <c r="X879" s="381"/>
      <c r="Y879" s="373">
        <f t="shared" si="53"/>
        <v>0</v>
      </c>
      <c r="Z879" s="384"/>
      <c r="AA879" s="512"/>
      <c r="AB879" s="525" t="e">
        <f t="shared" si="54"/>
        <v>#DIV/0!</v>
      </c>
      <c r="AC879" s="512">
        <f t="shared" si="55"/>
        <v>0</v>
      </c>
      <c r="AD879" s="525" t="e">
        <f t="shared" si="56"/>
        <v>#DIV/0!</v>
      </c>
      <c r="AE879" s="371"/>
      <c r="AF879" s="371"/>
      <c r="AG879" s="371"/>
      <c r="AH879" s="371"/>
      <c r="AI879" s="371"/>
      <c r="AJ879" s="371"/>
      <c r="AK879" s="371"/>
      <c r="AL879" s="371"/>
      <c r="AM879" s="371"/>
    </row>
    <row r="880" spans="1:39" hidden="1" x14ac:dyDescent="0.25">
      <c r="A880" s="372"/>
      <c r="B880" s="371"/>
      <c r="C880" s="371"/>
      <c r="D880" s="371"/>
      <c r="E880" s="371"/>
      <c r="F880" s="371"/>
      <c r="G880" s="371"/>
      <c r="H880" s="371"/>
      <c r="I880" s="371"/>
      <c r="J880" s="371"/>
      <c r="K880" s="371"/>
      <c r="L880" s="371"/>
      <c r="M880" s="371"/>
      <c r="N880" s="371"/>
      <c r="O880" s="371"/>
      <c r="P880" s="371"/>
      <c r="Q880" s="371"/>
      <c r="R880" s="383"/>
      <c r="S880" s="383"/>
      <c r="T880" s="371"/>
      <c r="U880" s="383"/>
      <c r="V880" s="371"/>
      <c r="W880" s="383"/>
      <c r="X880" s="381"/>
      <c r="Y880" s="373">
        <f t="shared" si="53"/>
        <v>0</v>
      </c>
      <c r="Z880" s="384"/>
      <c r="AA880" s="512"/>
      <c r="AB880" s="525" t="e">
        <f t="shared" si="54"/>
        <v>#DIV/0!</v>
      </c>
      <c r="AC880" s="512">
        <f t="shared" si="55"/>
        <v>0</v>
      </c>
      <c r="AD880" s="525" t="e">
        <f t="shared" si="56"/>
        <v>#DIV/0!</v>
      </c>
      <c r="AE880" s="371"/>
      <c r="AF880" s="371"/>
      <c r="AG880" s="371"/>
      <c r="AH880" s="371"/>
      <c r="AI880" s="371"/>
      <c r="AJ880" s="371"/>
      <c r="AK880" s="371"/>
      <c r="AL880" s="371"/>
      <c r="AM880" s="371"/>
    </row>
    <row r="881" spans="1:39" hidden="1" x14ac:dyDescent="0.25">
      <c r="A881" s="372"/>
      <c r="B881" s="371"/>
      <c r="C881" s="371"/>
      <c r="D881" s="371"/>
      <c r="E881" s="371"/>
      <c r="F881" s="371"/>
      <c r="G881" s="371"/>
      <c r="H881" s="371"/>
      <c r="I881" s="371"/>
      <c r="J881" s="371"/>
      <c r="K881" s="371"/>
      <c r="L881" s="371"/>
      <c r="M881" s="371"/>
      <c r="N881" s="371"/>
      <c r="O881" s="371"/>
      <c r="P881" s="371"/>
      <c r="Q881" s="371"/>
      <c r="R881" s="383"/>
      <c r="S881" s="383"/>
      <c r="T881" s="371"/>
      <c r="U881" s="383"/>
      <c r="V881" s="371"/>
      <c r="W881" s="383"/>
      <c r="X881" s="381"/>
      <c r="Y881" s="373">
        <f t="shared" si="53"/>
        <v>0</v>
      </c>
      <c r="Z881" s="384"/>
      <c r="AA881" s="512"/>
      <c r="AB881" s="525" t="e">
        <f t="shared" si="54"/>
        <v>#DIV/0!</v>
      </c>
      <c r="AC881" s="512">
        <f t="shared" si="55"/>
        <v>0</v>
      </c>
      <c r="AD881" s="525" t="e">
        <f t="shared" si="56"/>
        <v>#DIV/0!</v>
      </c>
      <c r="AE881" s="371"/>
      <c r="AF881" s="371"/>
      <c r="AG881" s="371"/>
      <c r="AH881" s="371"/>
      <c r="AI881" s="371"/>
      <c r="AJ881" s="371"/>
      <c r="AK881" s="371"/>
      <c r="AL881" s="371"/>
      <c r="AM881" s="371"/>
    </row>
    <row r="882" spans="1:39" hidden="1" x14ac:dyDescent="0.25">
      <c r="A882" s="372"/>
      <c r="B882" s="371"/>
      <c r="C882" s="371"/>
      <c r="D882" s="371"/>
      <c r="E882" s="371"/>
      <c r="F882" s="371"/>
      <c r="G882" s="371"/>
      <c r="H882" s="371"/>
      <c r="I882" s="371"/>
      <c r="J882" s="371"/>
      <c r="K882" s="371"/>
      <c r="L882" s="371"/>
      <c r="M882" s="371"/>
      <c r="N882" s="371"/>
      <c r="O882" s="371"/>
      <c r="P882" s="371"/>
      <c r="Q882" s="371"/>
      <c r="R882" s="383"/>
      <c r="S882" s="383"/>
      <c r="T882" s="371"/>
      <c r="U882" s="383"/>
      <c r="V882" s="371"/>
      <c r="W882" s="383"/>
      <c r="X882" s="381"/>
      <c r="Y882" s="373">
        <f t="shared" si="53"/>
        <v>0</v>
      </c>
      <c r="Z882" s="384"/>
      <c r="AA882" s="512"/>
      <c r="AB882" s="525" t="e">
        <f t="shared" si="54"/>
        <v>#DIV/0!</v>
      </c>
      <c r="AC882" s="512">
        <f t="shared" si="55"/>
        <v>0</v>
      </c>
      <c r="AD882" s="525" t="e">
        <f t="shared" si="56"/>
        <v>#DIV/0!</v>
      </c>
      <c r="AE882" s="371"/>
      <c r="AF882" s="371"/>
      <c r="AG882" s="371"/>
      <c r="AH882" s="371"/>
      <c r="AI882" s="371"/>
      <c r="AJ882" s="371"/>
      <c r="AK882" s="371"/>
      <c r="AL882" s="371"/>
      <c r="AM882" s="371"/>
    </row>
    <row r="883" spans="1:39" hidden="1" x14ac:dyDescent="0.25">
      <c r="A883" s="372"/>
      <c r="B883" s="371"/>
      <c r="C883" s="371"/>
      <c r="D883" s="371"/>
      <c r="E883" s="371"/>
      <c r="F883" s="371"/>
      <c r="G883" s="371"/>
      <c r="H883" s="371"/>
      <c r="I883" s="371"/>
      <c r="J883" s="371"/>
      <c r="K883" s="371"/>
      <c r="L883" s="371"/>
      <c r="M883" s="371"/>
      <c r="N883" s="371"/>
      <c r="O883" s="371"/>
      <c r="P883" s="371"/>
      <c r="Q883" s="371"/>
      <c r="R883" s="383"/>
      <c r="S883" s="383"/>
      <c r="T883" s="371"/>
      <c r="U883" s="383"/>
      <c r="V883" s="371"/>
      <c r="W883" s="383"/>
      <c r="X883" s="381"/>
      <c r="Y883" s="373">
        <f t="shared" si="53"/>
        <v>0</v>
      </c>
      <c r="Z883" s="384"/>
      <c r="AA883" s="512"/>
      <c r="AB883" s="525" t="e">
        <f t="shared" si="54"/>
        <v>#DIV/0!</v>
      </c>
      <c r="AC883" s="512">
        <f t="shared" si="55"/>
        <v>0</v>
      </c>
      <c r="AD883" s="525" t="e">
        <f t="shared" si="56"/>
        <v>#DIV/0!</v>
      </c>
      <c r="AE883" s="371"/>
      <c r="AF883" s="371"/>
      <c r="AG883" s="371"/>
      <c r="AH883" s="371"/>
      <c r="AI883" s="371"/>
      <c r="AJ883" s="371"/>
      <c r="AK883" s="371"/>
      <c r="AL883" s="371"/>
      <c r="AM883" s="371"/>
    </row>
    <row r="884" spans="1:39" hidden="1" x14ac:dyDescent="0.25">
      <c r="A884" s="372"/>
      <c r="B884" s="371"/>
      <c r="C884" s="371"/>
      <c r="D884" s="371"/>
      <c r="E884" s="371"/>
      <c r="F884" s="371"/>
      <c r="G884" s="371"/>
      <c r="H884" s="371"/>
      <c r="I884" s="371"/>
      <c r="J884" s="371"/>
      <c r="K884" s="371"/>
      <c r="L884" s="371"/>
      <c r="M884" s="371"/>
      <c r="N884" s="371"/>
      <c r="O884" s="371"/>
      <c r="P884" s="371"/>
      <c r="Q884" s="371"/>
      <c r="R884" s="383"/>
      <c r="S884" s="383"/>
      <c r="T884" s="371"/>
      <c r="U884" s="383"/>
      <c r="V884" s="371"/>
      <c r="W884" s="383"/>
      <c r="X884" s="381"/>
      <c r="Y884" s="373">
        <f t="shared" si="53"/>
        <v>0</v>
      </c>
      <c r="Z884" s="384"/>
      <c r="AA884" s="512"/>
      <c r="AB884" s="525" t="e">
        <f t="shared" si="54"/>
        <v>#DIV/0!</v>
      </c>
      <c r="AC884" s="512">
        <f t="shared" si="55"/>
        <v>0</v>
      </c>
      <c r="AD884" s="525" t="e">
        <f t="shared" si="56"/>
        <v>#DIV/0!</v>
      </c>
      <c r="AE884" s="371"/>
      <c r="AF884" s="371"/>
      <c r="AG884" s="371"/>
      <c r="AH884" s="371"/>
      <c r="AI884" s="371"/>
      <c r="AJ884" s="371"/>
      <c r="AK884" s="371"/>
      <c r="AL884" s="371"/>
      <c r="AM884" s="371"/>
    </row>
    <row r="885" spans="1:39" hidden="1" x14ac:dyDescent="0.25">
      <c r="A885" s="372"/>
      <c r="B885" s="371"/>
      <c r="C885" s="371"/>
      <c r="D885" s="371"/>
      <c r="E885" s="371"/>
      <c r="F885" s="371"/>
      <c r="G885" s="371"/>
      <c r="H885" s="371"/>
      <c r="I885" s="371"/>
      <c r="J885" s="371"/>
      <c r="K885" s="371"/>
      <c r="L885" s="371"/>
      <c r="M885" s="371"/>
      <c r="N885" s="371"/>
      <c r="O885" s="371"/>
      <c r="P885" s="371"/>
      <c r="Q885" s="371"/>
      <c r="R885" s="383"/>
      <c r="S885" s="383"/>
      <c r="T885" s="371"/>
      <c r="U885" s="383"/>
      <c r="V885" s="371"/>
      <c r="W885" s="383"/>
      <c r="X885" s="381"/>
      <c r="Y885" s="373">
        <f t="shared" si="53"/>
        <v>0</v>
      </c>
      <c r="Z885" s="384"/>
      <c r="AA885" s="512"/>
      <c r="AB885" s="525" t="e">
        <f t="shared" si="54"/>
        <v>#DIV/0!</v>
      </c>
      <c r="AC885" s="512">
        <f t="shared" si="55"/>
        <v>0</v>
      </c>
      <c r="AD885" s="525" t="e">
        <f t="shared" si="56"/>
        <v>#DIV/0!</v>
      </c>
      <c r="AE885" s="371"/>
      <c r="AF885" s="371"/>
      <c r="AG885" s="371"/>
      <c r="AH885" s="371"/>
      <c r="AI885" s="371"/>
      <c r="AJ885" s="371"/>
      <c r="AK885" s="371"/>
      <c r="AL885" s="371"/>
      <c r="AM885" s="371"/>
    </row>
    <row r="886" spans="1:39" hidden="1" x14ac:dyDescent="0.25">
      <c r="A886" s="372"/>
      <c r="B886" s="371"/>
      <c r="C886" s="371"/>
      <c r="D886" s="371"/>
      <c r="E886" s="371"/>
      <c r="F886" s="371"/>
      <c r="G886" s="371"/>
      <c r="H886" s="371"/>
      <c r="I886" s="371"/>
      <c r="J886" s="371"/>
      <c r="K886" s="371"/>
      <c r="L886" s="371"/>
      <c r="M886" s="371"/>
      <c r="N886" s="371"/>
      <c r="O886" s="371"/>
      <c r="P886" s="371"/>
      <c r="Q886" s="371"/>
      <c r="R886" s="383"/>
      <c r="S886" s="383"/>
      <c r="T886" s="371"/>
      <c r="U886" s="383"/>
      <c r="V886" s="371"/>
      <c r="W886" s="383"/>
      <c r="X886" s="381"/>
      <c r="Y886" s="373">
        <f t="shared" si="53"/>
        <v>0</v>
      </c>
      <c r="Z886" s="384"/>
      <c r="AA886" s="512"/>
      <c r="AB886" s="525" t="e">
        <f t="shared" si="54"/>
        <v>#DIV/0!</v>
      </c>
      <c r="AC886" s="512">
        <f t="shared" si="55"/>
        <v>0</v>
      </c>
      <c r="AD886" s="525" t="e">
        <f t="shared" si="56"/>
        <v>#DIV/0!</v>
      </c>
      <c r="AE886" s="371"/>
      <c r="AF886" s="371"/>
      <c r="AG886" s="371"/>
      <c r="AH886" s="371"/>
      <c r="AI886" s="371"/>
      <c r="AJ886" s="371"/>
      <c r="AK886" s="371"/>
      <c r="AL886" s="371"/>
      <c r="AM886" s="371"/>
    </row>
    <row r="887" spans="1:39" hidden="1" x14ac:dyDescent="0.25">
      <c r="A887" s="372"/>
      <c r="B887" s="371"/>
      <c r="C887" s="371"/>
      <c r="D887" s="371"/>
      <c r="E887" s="371"/>
      <c r="F887" s="371"/>
      <c r="G887" s="371"/>
      <c r="H887" s="371"/>
      <c r="I887" s="371"/>
      <c r="J887" s="371"/>
      <c r="K887" s="371"/>
      <c r="L887" s="371"/>
      <c r="M887" s="371"/>
      <c r="N887" s="371"/>
      <c r="O887" s="371"/>
      <c r="P887" s="371"/>
      <c r="Q887" s="371"/>
      <c r="R887" s="383"/>
      <c r="S887" s="383"/>
      <c r="T887" s="371"/>
      <c r="U887" s="383"/>
      <c r="V887" s="371"/>
      <c r="W887" s="383"/>
      <c r="X887" s="381"/>
      <c r="Y887" s="373">
        <f t="shared" si="53"/>
        <v>0</v>
      </c>
      <c r="Z887" s="384"/>
      <c r="AA887" s="512"/>
      <c r="AB887" s="525" t="e">
        <f t="shared" si="54"/>
        <v>#DIV/0!</v>
      </c>
      <c r="AC887" s="512">
        <f t="shared" si="55"/>
        <v>0</v>
      </c>
      <c r="AD887" s="525" t="e">
        <f t="shared" si="56"/>
        <v>#DIV/0!</v>
      </c>
      <c r="AE887" s="371"/>
      <c r="AF887" s="371"/>
      <c r="AG887" s="371"/>
      <c r="AH887" s="371"/>
      <c r="AI887" s="371"/>
      <c r="AJ887" s="371"/>
      <c r="AK887" s="371"/>
      <c r="AL887" s="371"/>
      <c r="AM887" s="371"/>
    </row>
    <row r="888" spans="1:39" hidden="1" x14ac:dyDescent="0.25">
      <c r="A888" s="372"/>
      <c r="B888" s="371"/>
      <c r="C888" s="371"/>
      <c r="D888" s="371"/>
      <c r="E888" s="371"/>
      <c r="F888" s="371"/>
      <c r="G888" s="371"/>
      <c r="H888" s="371"/>
      <c r="I888" s="371"/>
      <c r="J888" s="371"/>
      <c r="K888" s="371"/>
      <c r="L888" s="371"/>
      <c r="M888" s="371"/>
      <c r="N888" s="371"/>
      <c r="O888" s="371"/>
      <c r="P888" s="371"/>
      <c r="Q888" s="371"/>
      <c r="R888" s="383"/>
      <c r="S888" s="383"/>
      <c r="T888" s="371"/>
      <c r="U888" s="383"/>
      <c r="V888" s="371"/>
      <c r="W888" s="383"/>
      <c r="X888" s="381"/>
      <c r="Y888" s="373">
        <f t="shared" si="53"/>
        <v>0</v>
      </c>
      <c r="Z888" s="384"/>
      <c r="AA888" s="512"/>
      <c r="AB888" s="525" t="e">
        <f t="shared" si="54"/>
        <v>#DIV/0!</v>
      </c>
      <c r="AC888" s="512">
        <f t="shared" si="55"/>
        <v>0</v>
      </c>
      <c r="AD888" s="525" t="e">
        <f t="shared" si="56"/>
        <v>#DIV/0!</v>
      </c>
      <c r="AE888" s="371"/>
      <c r="AF888" s="371"/>
      <c r="AG888" s="371"/>
      <c r="AH888" s="371"/>
      <c r="AI888" s="371"/>
      <c r="AJ888" s="371"/>
      <c r="AK888" s="371"/>
      <c r="AL888" s="371"/>
      <c r="AM888" s="371"/>
    </row>
    <row r="889" spans="1:39" hidden="1" x14ac:dyDescent="0.25">
      <c r="A889" s="372"/>
      <c r="B889" s="371"/>
      <c r="C889" s="371"/>
      <c r="D889" s="371"/>
      <c r="E889" s="371"/>
      <c r="F889" s="371"/>
      <c r="G889" s="371"/>
      <c r="H889" s="371"/>
      <c r="I889" s="371"/>
      <c r="J889" s="371"/>
      <c r="K889" s="371"/>
      <c r="L889" s="371"/>
      <c r="M889" s="371"/>
      <c r="N889" s="371"/>
      <c r="O889" s="371"/>
      <c r="P889" s="371"/>
      <c r="Q889" s="371"/>
      <c r="R889" s="383"/>
      <c r="S889" s="383"/>
      <c r="T889" s="371"/>
      <c r="U889" s="383"/>
      <c r="V889" s="371"/>
      <c r="W889" s="383"/>
      <c r="X889" s="381"/>
      <c r="Y889" s="373">
        <f t="shared" si="53"/>
        <v>0</v>
      </c>
      <c r="Z889" s="384"/>
      <c r="AA889" s="512"/>
      <c r="AB889" s="525" t="e">
        <f t="shared" si="54"/>
        <v>#DIV/0!</v>
      </c>
      <c r="AC889" s="512">
        <f t="shared" si="55"/>
        <v>0</v>
      </c>
      <c r="AD889" s="525" t="e">
        <f t="shared" si="56"/>
        <v>#DIV/0!</v>
      </c>
      <c r="AE889" s="371"/>
      <c r="AF889" s="371"/>
      <c r="AG889" s="371"/>
      <c r="AH889" s="371"/>
      <c r="AI889" s="371"/>
      <c r="AJ889" s="371"/>
      <c r="AK889" s="371"/>
      <c r="AL889" s="371"/>
      <c r="AM889" s="371"/>
    </row>
    <row r="890" spans="1:39" hidden="1" x14ac:dyDescent="0.25">
      <c r="A890" s="372"/>
      <c r="B890" s="371"/>
      <c r="C890" s="371"/>
      <c r="D890" s="371"/>
      <c r="E890" s="371"/>
      <c r="F890" s="371"/>
      <c r="G890" s="371"/>
      <c r="H890" s="371"/>
      <c r="I890" s="371"/>
      <c r="J890" s="371"/>
      <c r="K890" s="371"/>
      <c r="L890" s="371"/>
      <c r="M890" s="371"/>
      <c r="N890" s="371"/>
      <c r="O890" s="371"/>
      <c r="P890" s="371"/>
      <c r="Q890" s="371"/>
      <c r="R890" s="383"/>
      <c r="S890" s="383"/>
      <c r="T890" s="371"/>
      <c r="U890" s="383"/>
      <c r="V890" s="371"/>
      <c r="W890" s="383"/>
      <c r="X890" s="381"/>
      <c r="Y890" s="373">
        <f t="shared" si="53"/>
        <v>0</v>
      </c>
      <c r="Z890" s="384"/>
      <c r="AA890" s="512"/>
      <c r="AB890" s="525" t="e">
        <f t="shared" si="54"/>
        <v>#DIV/0!</v>
      </c>
      <c r="AC890" s="512">
        <f t="shared" si="55"/>
        <v>0</v>
      </c>
      <c r="AD890" s="525" t="e">
        <f t="shared" si="56"/>
        <v>#DIV/0!</v>
      </c>
      <c r="AE890" s="371"/>
      <c r="AF890" s="371"/>
      <c r="AG890" s="371"/>
      <c r="AH890" s="371"/>
      <c r="AI890" s="371"/>
      <c r="AJ890" s="371"/>
      <c r="AK890" s="371"/>
      <c r="AL890" s="371"/>
      <c r="AM890" s="371"/>
    </row>
    <row r="891" spans="1:39" hidden="1" x14ac:dyDescent="0.25">
      <c r="A891" s="372"/>
      <c r="B891" s="371"/>
      <c r="C891" s="371"/>
      <c r="D891" s="371"/>
      <c r="E891" s="371"/>
      <c r="F891" s="371"/>
      <c r="G891" s="371"/>
      <c r="H891" s="371"/>
      <c r="I891" s="371"/>
      <c r="J891" s="371"/>
      <c r="K891" s="371"/>
      <c r="L891" s="371"/>
      <c r="M891" s="371"/>
      <c r="N891" s="371"/>
      <c r="O891" s="371"/>
      <c r="P891" s="371"/>
      <c r="Q891" s="371"/>
      <c r="R891" s="383"/>
      <c r="S891" s="383"/>
      <c r="T891" s="371"/>
      <c r="U891" s="383"/>
      <c r="V891" s="371"/>
      <c r="W891" s="383"/>
      <c r="X891" s="381"/>
      <c r="Y891" s="373">
        <f t="shared" si="53"/>
        <v>0</v>
      </c>
      <c r="Z891" s="384"/>
      <c r="AA891" s="512"/>
      <c r="AB891" s="525" t="e">
        <f t="shared" si="54"/>
        <v>#DIV/0!</v>
      </c>
      <c r="AC891" s="512">
        <f t="shared" si="55"/>
        <v>0</v>
      </c>
      <c r="AD891" s="525" t="e">
        <f t="shared" si="56"/>
        <v>#DIV/0!</v>
      </c>
      <c r="AE891" s="371"/>
      <c r="AF891" s="371"/>
      <c r="AG891" s="371"/>
      <c r="AH891" s="371"/>
      <c r="AI891" s="371"/>
      <c r="AJ891" s="371"/>
      <c r="AK891" s="371"/>
      <c r="AL891" s="371"/>
      <c r="AM891" s="371"/>
    </row>
    <row r="892" spans="1:39" hidden="1" x14ac:dyDescent="0.25">
      <c r="A892" s="372"/>
      <c r="B892" s="371"/>
      <c r="C892" s="371"/>
      <c r="D892" s="371"/>
      <c r="E892" s="371"/>
      <c r="F892" s="371"/>
      <c r="G892" s="371"/>
      <c r="H892" s="371"/>
      <c r="I892" s="371"/>
      <c r="J892" s="371"/>
      <c r="K892" s="371"/>
      <c r="L892" s="371"/>
      <c r="M892" s="371"/>
      <c r="N892" s="371"/>
      <c r="O892" s="371"/>
      <c r="P892" s="371"/>
      <c r="Q892" s="371"/>
      <c r="R892" s="383"/>
      <c r="S892" s="383"/>
      <c r="T892" s="371"/>
      <c r="U892" s="383"/>
      <c r="V892" s="371"/>
      <c r="W892" s="383"/>
      <c r="X892" s="381"/>
      <c r="Y892" s="373">
        <f t="shared" si="53"/>
        <v>0</v>
      </c>
      <c r="Z892" s="384"/>
      <c r="AA892" s="512"/>
      <c r="AB892" s="525" t="e">
        <f t="shared" si="54"/>
        <v>#DIV/0!</v>
      </c>
      <c r="AC892" s="512">
        <f t="shared" si="55"/>
        <v>0</v>
      </c>
      <c r="AD892" s="525" t="e">
        <f t="shared" si="56"/>
        <v>#DIV/0!</v>
      </c>
      <c r="AE892" s="371"/>
      <c r="AF892" s="371"/>
      <c r="AG892" s="371"/>
      <c r="AH892" s="371"/>
      <c r="AI892" s="371"/>
      <c r="AJ892" s="371"/>
      <c r="AK892" s="371"/>
      <c r="AL892" s="371"/>
      <c r="AM892" s="371"/>
    </row>
    <row r="893" spans="1:39" hidden="1" x14ac:dyDescent="0.25">
      <c r="A893" s="372"/>
      <c r="B893" s="371"/>
      <c r="C893" s="371"/>
      <c r="D893" s="371"/>
      <c r="E893" s="371"/>
      <c r="F893" s="371"/>
      <c r="G893" s="371"/>
      <c r="H893" s="371"/>
      <c r="I893" s="371"/>
      <c r="J893" s="371"/>
      <c r="K893" s="371"/>
      <c r="L893" s="371"/>
      <c r="M893" s="371"/>
      <c r="N893" s="371"/>
      <c r="O893" s="371"/>
      <c r="P893" s="371"/>
      <c r="Q893" s="371"/>
      <c r="R893" s="383"/>
      <c r="S893" s="383"/>
      <c r="T893" s="371"/>
      <c r="U893" s="383"/>
      <c r="V893" s="371"/>
      <c r="W893" s="383"/>
      <c r="X893" s="381"/>
      <c r="Y893" s="373">
        <f t="shared" si="53"/>
        <v>0</v>
      </c>
      <c r="Z893" s="384"/>
      <c r="AA893" s="512"/>
      <c r="AB893" s="525" t="e">
        <f t="shared" si="54"/>
        <v>#DIV/0!</v>
      </c>
      <c r="AC893" s="512">
        <f t="shared" si="55"/>
        <v>0</v>
      </c>
      <c r="AD893" s="525" t="e">
        <f t="shared" si="56"/>
        <v>#DIV/0!</v>
      </c>
      <c r="AE893" s="371"/>
      <c r="AF893" s="371"/>
      <c r="AG893" s="371"/>
      <c r="AH893" s="371"/>
      <c r="AI893" s="371"/>
      <c r="AJ893" s="371"/>
      <c r="AK893" s="371"/>
      <c r="AL893" s="371"/>
      <c r="AM893" s="371"/>
    </row>
    <row r="894" spans="1:39" hidden="1" x14ac:dyDescent="0.25">
      <c r="A894" s="372"/>
      <c r="B894" s="371"/>
      <c r="C894" s="371"/>
      <c r="D894" s="371"/>
      <c r="E894" s="371"/>
      <c r="F894" s="371"/>
      <c r="G894" s="371"/>
      <c r="H894" s="371"/>
      <c r="I894" s="371"/>
      <c r="J894" s="371"/>
      <c r="K894" s="371"/>
      <c r="L894" s="371"/>
      <c r="M894" s="371"/>
      <c r="N894" s="371"/>
      <c r="O894" s="371"/>
      <c r="P894" s="371"/>
      <c r="Q894" s="371"/>
      <c r="R894" s="383"/>
      <c r="S894" s="383"/>
      <c r="T894" s="371"/>
      <c r="U894" s="383"/>
      <c r="V894" s="371"/>
      <c r="W894" s="383"/>
      <c r="X894" s="381"/>
      <c r="Y894" s="373">
        <f t="shared" si="53"/>
        <v>0</v>
      </c>
      <c r="Z894" s="384"/>
      <c r="AA894" s="512"/>
      <c r="AB894" s="525" t="e">
        <f t="shared" si="54"/>
        <v>#DIV/0!</v>
      </c>
      <c r="AC894" s="512">
        <f t="shared" si="55"/>
        <v>0</v>
      </c>
      <c r="AD894" s="525" t="e">
        <f t="shared" si="56"/>
        <v>#DIV/0!</v>
      </c>
      <c r="AE894" s="371"/>
      <c r="AF894" s="371"/>
      <c r="AG894" s="371"/>
      <c r="AH894" s="371"/>
      <c r="AI894" s="371"/>
      <c r="AJ894" s="371"/>
      <c r="AK894" s="371"/>
      <c r="AL894" s="371"/>
      <c r="AM894" s="371"/>
    </row>
    <row r="895" spans="1:39" hidden="1" x14ac:dyDescent="0.25">
      <c r="A895" s="372"/>
      <c r="B895" s="371"/>
      <c r="C895" s="371"/>
      <c r="D895" s="371"/>
      <c r="E895" s="371"/>
      <c r="F895" s="371"/>
      <c r="G895" s="371"/>
      <c r="H895" s="371"/>
      <c r="I895" s="371"/>
      <c r="J895" s="371"/>
      <c r="K895" s="371"/>
      <c r="L895" s="371"/>
      <c r="M895" s="371"/>
      <c r="N895" s="371"/>
      <c r="O895" s="371"/>
      <c r="P895" s="371"/>
      <c r="Q895" s="371"/>
      <c r="R895" s="383"/>
      <c r="S895" s="383"/>
      <c r="T895" s="371"/>
      <c r="U895" s="383"/>
      <c r="V895" s="371"/>
      <c r="W895" s="383"/>
      <c r="X895" s="381"/>
      <c r="Y895" s="373">
        <f t="shared" ref="Y895:Y958" si="57">$Z895-IF($AE895="X",rngO_BP_cost,0)-IF($AF895="X",rngO_BL_cost,0)-IF($AG895="X",rngO_WL_cost,0)-IF($AH895="X",rngO_M_cost,0)-IF($AI895="X",rngO_MM_cost,0)-IF($AJ895="X",rngO_DM_cost,0)-IF($AK895="X",rngO_LE_cost,0)-IF($AL895="X",rngO_FE_cost,0)-IF($AM895="X",rngO_SC_cost,0)</f>
        <v>0</v>
      </c>
      <c r="Z895" s="384"/>
      <c r="AA895" s="512"/>
      <c r="AB895" s="525" t="e">
        <f t="shared" ref="AB895:AB958" si="58">AA895/Z895</f>
        <v>#DIV/0!</v>
      </c>
      <c r="AC895" s="512">
        <f t="shared" ref="AC895:AC958" si="59">AA895*0.9</f>
        <v>0</v>
      </c>
      <c r="AD895" s="525" t="e">
        <f t="shared" ref="AD895:AD958" si="60">AC895/Z895</f>
        <v>#DIV/0!</v>
      </c>
      <c r="AE895" s="371"/>
      <c r="AF895" s="371"/>
      <c r="AG895" s="371"/>
      <c r="AH895" s="371"/>
      <c r="AI895" s="371"/>
      <c r="AJ895" s="371"/>
      <c r="AK895" s="371"/>
      <c r="AL895" s="371"/>
      <c r="AM895" s="371"/>
    </row>
    <row r="896" spans="1:39" hidden="1" x14ac:dyDescent="0.25">
      <c r="A896" s="372"/>
      <c r="B896" s="371"/>
      <c r="C896" s="371"/>
      <c r="D896" s="371"/>
      <c r="E896" s="371"/>
      <c r="F896" s="371"/>
      <c r="G896" s="371"/>
      <c r="H896" s="371"/>
      <c r="I896" s="371"/>
      <c r="J896" s="371"/>
      <c r="K896" s="371"/>
      <c r="L896" s="371"/>
      <c r="M896" s="371"/>
      <c r="N896" s="371"/>
      <c r="O896" s="371"/>
      <c r="P896" s="371"/>
      <c r="Q896" s="371"/>
      <c r="R896" s="383"/>
      <c r="S896" s="383"/>
      <c r="T896" s="371"/>
      <c r="U896" s="383"/>
      <c r="V896" s="371"/>
      <c r="W896" s="383"/>
      <c r="X896" s="381"/>
      <c r="Y896" s="373">
        <f t="shared" si="57"/>
        <v>0</v>
      </c>
      <c r="Z896" s="384"/>
      <c r="AA896" s="512"/>
      <c r="AB896" s="525" t="e">
        <f t="shared" si="58"/>
        <v>#DIV/0!</v>
      </c>
      <c r="AC896" s="512">
        <f t="shared" si="59"/>
        <v>0</v>
      </c>
      <c r="AD896" s="525" t="e">
        <f t="shared" si="60"/>
        <v>#DIV/0!</v>
      </c>
      <c r="AE896" s="371"/>
      <c r="AF896" s="371"/>
      <c r="AG896" s="371"/>
      <c r="AH896" s="371"/>
      <c r="AI896" s="371"/>
      <c r="AJ896" s="371"/>
      <c r="AK896" s="371"/>
      <c r="AL896" s="371"/>
      <c r="AM896" s="371"/>
    </row>
    <row r="897" spans="1:39" hidden="1" x14ac:dyDescent="0.25">
      <c r="A897" s="372"/>
      <c r="B897" s="371"/>
      <c r="C897" s="371"/>
      <c r="D897" s="371"/>
      <c r="E897" s="371"/>
      <c r="F897" s="371"/>
      <c r="G897" s="371"/>
      <c r="H897" s="371"/>
      <c r="I897" s="371"/>
      <c r="J897" s="371"/>
      <c r="K897" s="371"/>
      <c r="L897" s="371"/>
      <c r="M897" s="371"/>
      <c r="N897" s="371"/>
      <c r="O897" s="371"/>
      <c r="P897" s="371"/>
      <c r="Q897" s="371"/>
      <c r="R897" s="383"/>
      <c r="S897" s="383"/>
      <c r="T897" s="371"/>
      <c r="U897" s="383"/>
      <c r="V897" s="371"/>
      <c r="W897" s="383"/>
      <c r="X897" s="381"/>
      <c r="Y897" s="373">
        <f t="shared" si="57"/>
        <v>0</v>
      </c>
      <c r="Z897" s="384"/>
      <c r="AA897" s="512"/>
      <c r="AB897" s="525" t="e">
        <f t="shared" si="58"/>
        <v>#DIV/0!</v>
      </c>
      <c r="AC897" s="512">
        <f t="shared" si="59"/>
        <v>0</v>
      </c>
      <c r="AD897" s="525" t="e">
        <f t="shared" si="60"/>
        <v>#DIV/0!</v>
      </c>
      <c r="AE897" s="371"/>
      <c r="AF897" s="371"/>
      <c r="AG897" s="371"/>
      <c r="AH897" s="371"/>
      <c r="AI897" s="371"/>
      <c r="AJ897" s="371"/>
      <c r="AK897" s="371"/>
      <c r="AL897" s="371"/>
      <c r="AM897" s="371"/>
    </row>
    <row r="898" spans="1:39" hidden="1" x14ac:dyDescent="0.25">
      <c r="A898" s="372"/>
      <c r="B898" s="371"/>
      <c r="C898" s="371"/>
      <c r="D898" s="371"/>
      <c r="E898" s="371"/>
      <c r="F898" s="371"/>
      <c r="G898" s="371"/>
      <c r="H898" s="371"/>
      <c r="I898" s="371"/>
      <c r="J898" s="371"/>
      <c r="K898" s="371"/>
      <c r="L898" s="371"/>
      <c r="M898" s="371"/>
      <c r="N898" s="371"/>
      <c r="O898" s="371"/>
      <c r="P898" s="371"/>
      <c r="Q898" s="371"/>
      <c r="R898" s="383"/>
      <c r="S898" s="383"/>
      <c r="T898" s="371"/>
      <c r="U898" s="383"/>
      <c r="V898" s="371"/>
      <c r="W898" s="383"/>
      <c r="X898" s="381"/>
      <c r="Y898" s="373">
        <f t="shared" si="57"/>
        <v>0</v>
      </c>
      <c r="Z898" s="384"/>
      <c r="AA898" s="512"/>
      <c r="AB898" s="525" t="e">
        <f t="shared" si="58"/>
        <v>#DIV/0!</v>
      </c>
      <c r="AC898" s="512">
        <f t="shared" si="59"/>
        <v>0</v>
      </c>
      <c r="AD898" s="525" t="e">
        <f t="shared" si="60"/>
        <v>#DIV/0!</v>
      </c>
      <c r="AE898" s="371"/>
      <c r="AF898" s="371"/>
      <c r="AG898" s="371"/>
      <c r="AH898" s="371"/>
      <c r="AI898" s="371"/>
      <c r="AJ898" s="371"/>
      <c r="AK898" s="371"/>
      <c r="AL898" s="371"/>
      <c r="AM898" s="371"/>
    </row>
    <row r="899" spans="1:39" hidden="1" x14ac:dyDescent="0.25">
      <c r="A899" s="372"/>
      <c r="B899" s="371"/>
      <c r="C899" s="371"/>
      <c r="D899" s="371"/>
      <c r="E899" s="371"/>
      <c r="F899" s="371"/>
      <c r="G899" s="371"/>
      <c r="H899" s="371"/>
      <c r="I899" s="371"/>
      <c r="J899" s="371"/>
      <c r="K899" s="371"/>
      <c r="L899" s="371"/>
      <c r="M899" s="371"/>
      <c r="N899" s="371"/>
      <c r="O899" s="371"/>
      <c r="P899" s="371"/>
      <c r="Q899" s="371"/>
      <c r="R899" s="383"/>
      <c r="S899" s="383"/>
      <c r="T899" s="371"/>
      <c r="U899" s="383"/>
      <c r="V899" s="371"/>
      <c r="W899" s="383"/>
      <c r="X899" s="381"/>
      <c r="Y899" s="373">
        <f t="shared" si="57"/>
        <v>0</v>
      </c>
      <c r="Z899" s="384"/>
      <c r="AA899" s="512"/>
      <c r="AB899" s="525" t="e">
        <f t="shared" si="58"/>
        <v>#DIV/0!</v>
      </c>
      <c r="AC899" s="512">
        <f t="shared" si="59"/>
        <v>0</v>
      </c>
      <c r="AD899" s="525" t="e">
        <f t="shared" si="60"/>
        <v>#DIV/0!</v>
      </c>
      <c r="AE899" s="371"/>
      <c r="AF899" s="371"/>
      <c r="AG899" s="371"/>
      <c r="AH899" s="371"/>
      <c r="AI899" s="371"/>
      <c r="AJ899" s="371"/>
      <c r="AK899" s="371"/>
      <c r="AL899" s="371"/>
      <c r="AM899" s="371"/>
    </row>
    <row r="900" spans="1:39" hidden="1" x14ac:dyDescent="0.25">
      <c r="A900" s="372"/>
      <c r="B900" s="371"/>
      <c r="C900" s="371"/>
      <c r="D900" s="371"/>
      <c r="E900" s="371"/>
      <c r="F900" s="371"/>
      <c r="G900" s="371"/>
      <c r="H900" s="371"/>
      <c r="I900" s="371"/>
      <c r="J900" s="371"/>
      <c r="K900" s="371"/>
      <c r="L900" s="371"/>
      <c r="M900" s="371"/>
      <c r="N900" s="371"/>
      <c r="O900" s="371"/>
      <c r="P900" s="371"/>
      <c r="Q900" s="371"/>
      <c r="R900" s="383"/>
      <c r="S900" s="383"/>
      <c r="T900" s="371"/>
      <c r="U900" s="383"/>
      <c r="V900" s="371"/>
      <c r="W900" s="383"/>
      <c r="X900" s="381"/>
      <c r="Y900" s="373">
        <f t="shared" si="57"/>
        <v>0</v>
      </c>
      <c r="Z900" s="384"/>
      <c r="AA900" s="512"/>
      <c r="AB900" s="525" t="e">
        <f t="shared" si="58"/>
        <v>#DIV/0!</v>
      </c>
      <c r="AC900" s="512">
        <f t="shared" si="59"/>
        <v>0</v>
      </c>
      <c r="AD900" s="525" t="e">
        <f t="shared" si="60"/>
        <v>#DIV/0!</v>
      </c>
      <c r="AE900" s="371"/>
      <c r="AF900" s="371"/>
      <c r="AG900" s="371"/>
      <c r="AH900" s="371"/>
      <c r="AI900" s="371"/>
      <c r="AJ900" s="371"/>
      <c r="AK900" s="371"/>
      <c r="AL900" s="371"/>
      <c r="AM900" s="371"/>
    </row>
    <row r="901" spans="1:39" hidden="1" x14ac:dyDescent="0.25">
      <c r="A901" s="372"/>
      <c r="B901" s="371"/>
      <c r="C901" s="371"/>
      <c r="D901" s="371"/>
      <c r="E901" s="371"/>
      <c r="F901" s="371"/>
      <c r="G901" s="371"/>
      <c r="H901" s="371"/>
      <c r="I901" s="371"/>
      <c r="J901" s="371"/>
      <c r="K901" s="371"/>
      <c r="L901" s="371"/>
      <c r="M901" s="371"/>
      <c r="N901" s="371"/>
      <c r="O901" s="371"/>
      <c r="P901" s="371"/>
      <c r="Q901" s="371"/>
      <c r="R901" s="383"/>
      <c r="S901" s="383"/>
      <c r="T901" s="371"/>
      <c r="U901" s="383"/>
      <c r="V901" s="371"/>
      <c r="W901" s="383"/>
      <c r="X901" s="381"/>
      <c r="Y901" s="373">
        <f t="shared" si="57"/>
        <v>0</v>
      </c>
      <c r="Z901" s="384"/>
      <c r="AA901" s="512"/>
      <c r="AB901" s="525" t="e">
        <f t="shared" si="58"/>
        <v>#DIV/0!</v>
      </c>
      <c r="AC901" s="512">
        <f t="shared" si="59"/>
        <v>0</v>
      </c>
      <c r="AD901" s="525" t="e">
        <f t="shared" si="60"/>
        <v>#DIV/0!</v>
      </c>
      <c r="AE901" s="371"/>
      <c r="AF901" s="371"/>
      <c r="AG901" s="371"/>
      <c r="AH901" s="371"/>
      <c r="AI901" s="371"/>
      <c r="AJ901" s="371"/>
      <c r="AK901" s="371"/>
      <c r="AL901" s="371"/>
      <c r="AM901" s="371"/>
    </row>
    <row r="902" spans="1:39" hidden="1" x14ac:dyDescent="0.25">
      <c r="A902" s="372"/>
      <c r="B902" s="371"/>
      <c r="C902" s="371"/>
      <c r="D902" s="371"/>
      <c r="E902" s="371"/>
      <c r="F902" s="371"/>
      <c r="G902" s="371"/>
      <c r="H902" s="371"/>
      <c r="I902" s="371"/>
      <c r="J902" s="371"/>
      <c r="K902" s="371"/>
      <c r="L902" s="371"/>
      <c r="M902" s="371"/>
      <c r="N902" s="371"/>
      <c r="O902" s="371"/>
      <c r="P902" s="371"/>
      <c r="Q902" s="371"/>
      <c r="R902" s="383"/>
      <c r="S902" s="383"/>
      <c r="T902" s="371"/>
      <c r="U902" s="383"/>
      <c r="V902" s="371"/>
      <c r="W902" s="383"/>
      <c r="X902" s="381"/>
      <c r="Y902" s="373">
        <f t="shared" si="57"/>
        <v>0</v>
      </c>
      <c r="Z902" s="384"/>
      <c r="AA902" s="512"/>
      <c r="AB902" s="525" t="e">
        <f t="shared" si="58"/>
        <v>#DIV/0!</v>
      </c>
      <c r="AC902" s="512">
        <f t="shared" si="59"/>
        <v>0</v>
      </c>
      <c r="AD902" s="525" t="e">
        <f t="shared" si="60"/>
        <v>#DIV/0!</v>
      </c>
      <c r="AE902" s="371"/>
      <c r="AF902" s="371"/>
      <c r="AG902" s="371"/>
      <c r="AH902" s="371"/>
      <c r="AI902" s="371"/>
      <c r="AJ902" s="371"/>
      <c r="AK902" s="371"/>
      <c r="AL902" s="371"/>
      <c r="AM902" s="371"/>
    </row>
    <row r="903" spans="1:39" hidden="1" x14ac:dyDescent="0.25">
      <c r="A903" s="372"/>
      <c r="B903" s="371"/>
      <c r="C903" s="371"/>
      <c r="D903" s="371"/>
      <c r="E903" s="371"/>
      <c r="F903" s="371"/>
      <c r="G903" s="371"/>
      <c r="H903" s="371"/>
      <c r="I903" s="371"/>
      <c r="J903" s="371"/>
      <c r="K903" s="371"/>
      <c r="L903" s="371"/>
      <c r="M903" s="371"/>
      <c r="N903" s="371"/>
      <c r="O903" s="371"/>
      <c r="P903" s="371"/>
      <c r="Q903" s="371"/>
      <c r="R903" s="383"/>
      <c r="S903" s="383"/>
      <c r="T903" s="371"/>
      <c r="U903" s="383"/>
      <c r="V903" s="371"/>
      <c r="W903" s="383"/>
      <c r="X903" s="381"/>
      <c r="Y903" s="373">
        <f t="shared" si="57"/>
        <v>0</v>
      </c>
      <c r="Z903" s="384"/>
      <c r="AA903" s="512"/>
      <c r="AB903" s="525" t="e">
        <f t="shared" si="58"/>
        <v>#DIV/0!</v>
      </c>
      <c r="AC903" s="512">
        <f t="shared" si="59"/>
        <v>0</v>
      </c>
      <c r="AD903" s="525" t="e">
        <f t="shared" si="60"/>
        <v>#DIV/0!</v>
      </c>
      <c r="AE903" s="371"/>
      <c r="AF903" s="371"/>
      <c r="AG903" s="371"/>
      <c r="AH903" s="371"/>
      <c r="AI903" s="371"/>
      <c r="AJ903" s="371"/>
      <c r="AK903" s="371"/>
      <c r="AL903" s="371"/>
      <c r="AM903" s="371"/>
    </row>
    <row r="904" spans="1:39" hidden="1" x14ac:dyDescent="0.25">
      <c r="A904" s="372"/>
      <c r="B904" s="371"/>
      <c r="C904" s="371"/>
      <c r="D904" s="371"/>
      <c r="E904" s="371"/>
      <c r="F904" s="371"/>
      <c r="G904" s="371"/>
      <c r="H904" s="371"/>
      <c r="I904" s="371"/>
      <c r="J904" s="371"/>
      <c r="K904" s="371"/>
      <c r="L904" s="371"/>
      <c r="M904" s="371"/>
      <c r="N904" s="371"/>
      <c r="O904" s="371"/>
      <c r="P904" s="371"/>
      <c r="Q904" s="371"/>
      <c r="R904" s="383"/>
      <c r="S904" s="383"/>
      <c r="T904" s="371"/>
      <c r="U904" s="383"/>
      <c r="V904" s="371"/>
      <c r="W904" s="383"/>
      <c r="X904" s="381"/>
      <c r="Y904" s="373">
        <f t="shared" si="57"/>
        <v>0</v>
      </c>
      <c r="Z904" s="384"/>
      <c r="AA904" s="512"/>
      <c r="AB904" s="525" t="e">
        <f t="shared" si="58"/>
        <v>#DIV/0!</v>
      </c>
      <c r="AC904" s="512">
        <f t="shared" si="59"/>
        <v>0</v>
      </c>
      <c r="AD904" s="525" t="e">
        <f t="shared" si="60"/>
        <v>#DIV/0!</v>
      </c>
      <c r="AE904" s="371"/>
      <c r="AF904" s="371"/>
      <c r="AG904" s="371"/>
      <c r="AH904" s="371"/>
      <c r="AI904" s="371"/>
      <c r="AJ904" s="371"/>
      <c r="AK904" s="371"/>
      <c r="AL904" s="371"/>
      <c r="AM904" s="371"/>
    </row>
    <row r="905" spans="1:39" hidden="1" x14ac:dyDescent="0.25">
      <c r="A905" s="372"/>
      <c r="B905" s="371"/>
      <c r="C905" s="371"/>
      <c r="D905" s="371"/>
      <c r="E905" s="371"/>
      <c r="F905" s="371"/>
      <c r="G905" s="371"/>
      <c r="H905" s="371"/>
      <c r="I905" s="371"/>
      <c r="J905" s="371"/>
      <c r="K905" s="371"/>
      <c r="L905" s="371"/>
      <c r="M905" s="371"/>
      <c r="N905" s="371"/>
      <c r="O905" s="371"/>
      <c r="P905" s="371"/>
      <c r="Q905" s="371"/>
      <c r="R905" s="383"/>
      <c r="S905" s="383"/>
      <c r="T905" s="371"/>
      <c r="U905" s="383"/>
      <c r="V905" s="371"/>
      <c r="W905" s="383"/>
      <c r="X905" s="381"/>
      <c r="Y905" s="373">
        <f t="shared" si="57"/>
        <v>0</v>
      </c>
      <c r="Z905" s="384"/>
      <c r="AA905" s="512"/>
      <c r="AB905" s="525" t="e">
        <f t="shared" si="58"/>
        <v>#DIV/0!</v>
      </c>
      <c r="AC905" s="512">
        <f t="shared" si="59"/>
        <v>0</v>
      </c>
      <c r="AD905" s="525" t="e">
        <f t="shared" si="60"/>
        <v>#DIV/0!</v>
      </c>
      <c r="AE905" s="371"/>
      <c r="AF905" s="371"/>
      <c r="AG905" s="371"/>
      <c r="AH905" s="371"/>
      <c r="AI905" s="371"/>
      <c r="AJ905" s="371"/>
      <c r="AK905" s="371"/>
      <c r="AL905" s="371"/>
      <c r="AM905" s="371"/>
    </row>
    <row r="906" spans="1:39" hidden="1" x14ac:dyDescent="0.25">
      <c r="A906" s="372"/>
      <c r="B906" s="371"/>
      <c r="C906" s="371"/>
      <c r="D906" s="371"/>
      <c r="E906" s="371"/>
      <c r="F906" s="371"/>
      <c r="G906" s="371"/>
      <c r="H906" s="371"/>
      <c r="I906" s="371"/>
      <c r="J906" s="371"/>
      <c r="K906" s="371"/>
      <c r="L906" s="371"/>
      <c r="M906" s="371"/>
      <c r="N906" s="371"/>
      <c r="O906" s="371"/>
      <c r="P906" s="371"/>
      <c r="Q906" s="371"/>
      <c r="R906" s="383"/>
      <c r="S906" s="383"/>
      <c r="T906" s="371"/>
      <c r="U906" s="383"/>
      <c r="V906" s="371"/>
      <c r="W906" s="383"/>
      <c r="X906" s="381"/>
      <c r="Y906" s="373">
        <f t="shared" si="57"/>
        <v>0</v>
      </c>
      <c r="Z906" s="384"/>
      <c r="AA906" s="512"/>
      <c r="AB906" s="525" t="e">
        <f t="shared" si="58"/>
        <v>#DIV/0!</v>
      </c>
      <c r="AC906" s="512">
        <f t="shared" si="59"/>
        <v>0</v>
      </c>
      <c r="AD906" s="525" t="e">
        <f t="shared" si="60"/>
        <v>#DIV/0!</v>
      </c>
      <c r="AE906" s="371"/>
      <c r="AF906" s="371"/>
      <c r="AG906" s="371"/>
      <c r="AH906" s="371"/>
      <c r="AI906" s="371"/>
      <c r="AJ906" s="371"/>
      <c r="AK906" s="371"/>
      <c r="AL906" s="371"/>
      <c r="AM906" s="371"/>
    </row>
    <row r="907" spans="1:39" hidden="1" x14ac:dyDescent="0.25">
      <c r="A907" s="372"/>
      <c r="B907" s="371"/>
      <c r="C907" s="371"/>
      <c r="D907" s="371"/>
      <c r="E907" s="371"/>
      <c r="F907" s="371"/>
      <c r="G907" s="371"/>
      <c r="H907" s="371"/>
      <c r="I907" s="371"/>
      <c r="J907" s="371"/>
      <c r="K907" s="371"/>
      <c r="L907" s="371"/>
      <c r="M907" s="371"/>
      <c r="N907" s="371"/>
      <c r="O907" s="371"/>
      <c r="P907" s="371"/>
      <c r="Q907" s="371"/>
      <c r="R907" s="383"/>
      <c r="S907" s="383"/>
      <c r="T907" s="371"/>
      <c r="U907" s="383"/>
      <c r="V907" s="371"/>
      <c r="W907" s="383"/>
      <c r="X907" s="381"/>
      <c r="Y907" s="373">
        <f t="shared" si="57"/>
        <v>0</v>
      </c>
      <c r="Z907" s="384"/>
      <c r="AA907" s="512"/>
      <c r="AB907" s="525" t="e">
        <f t="shared" si="58"/>
        <v>#DIV/0!</v>
      </c>
      <c r="AC907" s="512">
        <f t="shared" si="59"/>
        <v>0</v>
      </c>
      <c r="AD907" s="525" t="e">
        <f t="shared" si="60"/>
        <v>#DIV/0!</v>
      </c>
      <c r="AE907" s="371"/>
      <c r="AF907" s="371"/>
      <c r="AG907" s="371"/>
      <c r="AH907" s="371"/>
      <c r="AI907" s="371"/>
      <c r="AJ907" s="371"/>
      <c r="AK907" s="371"/>
      <c r="AL907" s="371"/>
      <c r="AM907" s="371"/>
    </row>
    <row r="908" spans="1:39" hidden="1" x14ac:dyDescent="0.25">
      <c r="A908" s="372"/>
      <c r="B908" s="371"/>
      <c r="C908" s="371"/>
      <c r="D908" s="371"/>
      <c r="E908" s="371"/>
      <c r="F908" s="371"/>
      <c r="G908" s="371"/>
      <c r="H908" s="371"/>
      <c r="I908" s="371"/>
      <c r="J908" s="371"/>
      <c r="K908" s="371"/>
      <c r="L908" s="371"/>
      <c r="M908" s="371"/>
      <c r="N908" s="371"/>
      <c r="O908" s="371"/>
      <c r="P908" s="371"/>
      <c r="Q908" s="371"/>
      <c r="R908" s="383"/>
      <c r="S908" s="383"/>
      <c r="T908" s="371"/>
      <c r="U908" s="383"/>
      <c r="V908" s="371"/>
      <c r="W908" s="383"/>
      <c r="X908" s="381"/>
      <c r="Y908" s="373">
        <f t="shared" si="57"/>
        <v>0</v>
      </c>
      <c r="Z908" s="384"/>
      <c r="AA908" s="512"/>
      <c r="AB908" s="525" t="e">
        <f t="shared" si="58"/>
        <v>#DIV/0!</v>
      </c>
      <c r="AC908" s="512">
        <f t="shared" si="59"/>
        <v>0</v>
      </c>
      <c r="AD908" s="525" t="e">
        <f t="shared" si="60"/>
        <v>#DIV/0!</v>
      </c>
      <c r="AE908" s="371"/>
      <c r="AF908" s="371"/>
      <c r="AG908" s="371"/>
      <c r="AH908" s="371"/>
      <c r="AI908" s="371"/>
      <c r="AJ908" s="371"/>
      <c r="AK908" s="371"/>
      <c r="AL908" s="371"/>
      <c r="AM908" s="371"/>
    </row>
    <row r="909" spans="1:39" hidden="1" x14ac:dyDescent="0.25">
      <c r="A909" s="372"/>
      <c r="B909" s="371"/>
      <c r="C909" s="371"/>
      <c r="D909" s="371"/>
      <c r="E909" s="371"/>
      <c r="F909" s="371"/>
      <c r="G909" s="371"/>
      <c r="H909" s="371"/>
      <c r="I909" s="371"/>
      <c r="J909" s="371"/>
      <c r="K909" s="371"/>
      <c r="L909" s="371"/>
      <c r="M909" s="371"/>
      <c r="N909" s="371"/>
      <c r="O909" s="371"/>
      <c r="P909" s="371"/>
      <c r="Q909" s="371"/>
      <c r="R909" s="383"/>
      <c r="S909" s="383"/>
      <c r="T909" s="371"/>
      <c r="U909" s="383"/>
      <c r="V909" s="371"/>
      <c r="W909" s="383"/>
      <c r="X909" s="381"/>
      <c r="Y909" s="373">
        <f t="shared" si="57"/>
        <v>0</v>
      </c>
      <c r="Z909" s="384"/>
      <c r="AA909" s="512"/>
      <c r="AB909" s="525" t="e">
        <f t="shared" si="58"/>
        <v>#DIV/0!</v>
      </c>
      <c r="AC909" s="512">
        <f t="shared" si="59"/>
        <v>0</v>
      </c>
      <c r="AD909" s="525" t="e">
        <f t="shared" si="60"/>
        <v>#DIV/0!</v>
      </c>
      <c r="AE909" s="371"/>
      <c r="AF909" s="371"/>
      <c r="AG909" s="371"/>
      <c r="AH909" s="371"/>
      <c r="AI909" s="371"/>
      <c r="AJ909" s="371"/>
      <c r="AK909" s="371"/>
      <c r="AL909" s="371"/>
      <c r="AM909" s="371"/>
    </row>
    <row r="910" spans="1:39" hidden="1" x14ac:dyDescent="0.25">
      <c r="A910" s="372"/>
      <c r="B910" s="371"/>
      <c r="C910" s="371"/>
      <c r="D910" s="371"/>
      <c r="E910" s="371"/>
      <c r="F910" s="371"/>
      <c r="G910" s="371"/>
      <c r="H910" s="371"/>
      <c r="I910" s="371"/>
      <c r="J910" s="371"/>
      <c r="K910" s="371"/>
      <c r="L910" s="371"/>
      <c r="M910" s="371"/>
      <c r="N910" s="371"/>
      <c r="O910" s="371"/>
      <c r="P910" s="371"/>
      <c r="Q910" s="371"/>
      <c r="R910" s="383"/>
      <c r="S910" s="383"/>
      <c r="T910" s="371"/>
      <c r="U910" s="383"/>
      <c r="V910" s="371"/>
      <c r="W910" s="383"/>
      <c r="X910" s="381"/>
      <c r="Y910" s="373">
        <f t="shared" si="57"/>
        <v>0</v>
      </c>
      <c r="Z910" s="384"/>
      <c r="AA910" s="512"/>
      <c r="AB910" s="525" t="e">
        <f t="shared" si="58"/>
        <v>#DIV/0!</v>
      </c>
      <c r="AC910" s="512">
        <f t="shared" si="59"/>
        <v>0</v>
      </c>
      <c r="AD910" s="525" t="e">
        <f t="shared" si="60"/>
        <v>#DIV/0!</v>
      </c>
      <c r="AE910" s="371"/>
      <c r="AF910" s="371"/>
      <c r="AG910" s="371"/>
      <c r="AH910" s="371"/>
      <c r="AI910" s="371"/>
      <c r="AJ910" s="371"/>
      <c r="AK910" s="371"/>
      <c r="AL910" s="371"/>
      <c r="AM910" s="371"/>
    </row>
    <row r="911" spans="1:39" hidden="1" x14ac:dyDescent="0.25">
      <c r="A911" s="372"/>
      <c r="B911" s="371"/>
      <c r="C911" s="371"/>
      <c r="D911" s="371"/>
      <c r="E911" s="371"/>
      <c r="F911" s="371"/>
      <c r="G911" s="371"/>
      <c r="H911" s="371"/>
      <c r="I911" s="371"/>
      <c r="J911" s="371"/>
      <c r="K911" s="371"/>
      <c r="L911" s="371"/>
      <c r="M911" s="371"/>
      <c r="N911" s="371"/>
      <c r="O911" s="371"/>
      <c r="P911" s="371"/>
      <c r="Q911" s="371"/>
      <c r="R911" s="383"/>
      <c r="S911" s="383"/>
      <c r="T911" s="371"/>
      <c r="U911" s="383"/>
      <c r="V911" s="371"/>
      <c r="W911" s="383"/>
      <c r="X911" s="381"/>
      <c r="Y911" s="373">
        <f t="shared" si="57"/>
        <v>0</v>
      </c>
      <c r="Z911" s="384"/>
      <c r="AA911" s="512"/>
      <c r="AB911" s="525" t="e">
        <f t="shared" si="58"/>
        <v>#DIV/0!</v>
      </c>
      <c r="AC911" s="512">
        <f t="shared" si="59"/>
        <v>0</v>
      </c>
      <c r="AD911" s="525" t="e">
        <f t="shared" si="60"/>
        <v>#DIV/0!</v>
      </c>
      <c r="AE911" s="371"/>
      <c r="AF911" s="371"/>
      <c r="AG911" s="371"/>
      <c r="AH911" s="371"/>
      <c r="AI911" s="371"/>
      <c r="AJ911" s="371"/>
      <c r="AK911" s="371"/>
      <c r="AL911" s="371"/>
      <c r="AM911" s="371"/>
    </row>
    <row r="912" spans="1:39" hidden="1" x14ac:dyDescent="0.25">
      <c r="A912" s="372"/>
      <c r="B912" s="371"/>
      <c r="C912" s="371"/>
      <c r="D912" s="371"/>
      <c r="E912" s="371"/>
      <c r="F912" s="371"/>
      <c r="G912" s="371"/>
      <c r="H912" s="371"/>
      <c r="I912" s="371"/>
      <c r="J912" s="371"/>
      <c r="K912" s="371"/>
      <c r="L912" s="371"/>
      <c r="M912" s="371"/>
      <c r="N912" s="371"/>
      <c r="O912" s="371"/>
      <c r="P912" s="371"/>
      <c r="Q912" s="371"/>
      <c r="R912" s="383"/>
      <c r="S912" s="383"/>
      <c r="T912" s="371"/>
      <c r="U912" s="383"/>
      <c r="V912" s="371"/>
      <c r="W912" s="383"/>
      <c r="X912" s="381"/>
      <c r="Y912" s="373">
        <f t="shared" si="57"/>
        <v>0</v>
      </c>
      <c r="Z912" s="384"/>
      <c r="AA912" s="512"/>
      <c r="AB912" s="525" t="e">
        <f t="shared" si="58"/>
        <v>#DIV/0!</v>
      </c>
      <c r="AC912" s="512">
        <f t="shared" si="59"/>
        <v>0</v>
      </c>
      <c r="AD912" s="525" t="e">
        <f t="shared" si="60"/>
        <v>#DIV/0!</v>
      </c>
      <c r="AE912" s="371"/>
      <c r="AF912" s="371"/>
      <c r="AG912" s="371"/>
      <c r="AH912" s="371"/>
      <c r="AI912" s="371"/>
      <c r="AJ912" s="371"/>
      <c r="AK912" s="371"/>
      <c r="AL912" s="371"/>
      <c r="AM912" s="371"/>
    </row>
    <row r="913" spans="1:39" hidden="1" x14ac:dyDescent="0.25">
      <c r="A913" s="372"/>
      <c r="B913" s="371"/>
      <c r="C913" s="371"/>
      <c r="D913" s="371"/>
      <c r="E913" s="371"/>
      <c r="F913" s="371"/>
      <c r="G913" s="371"/>
      <c r="H913" s="371"/>
      <c r="I913" s="371"/>
      <c r="J913" s="371"/>
      <c r="K913" s="371"/>
      <c r="L913" s="371"/>
      <c r="M913" s="371"/>
      <c r="N913" s="371"/>
      <c r="O913" s="371"/>
      <c r="P913" s="371"/>
      <c r="Q913" s="371"/>
      <c r="R913" s="383"/>
      <c r="S913" s="383"/>
      <c r="T913" s="371"/>
      <c r="U913" s="383"/>
      <c r="V913" s="371"/>
      <c r="W913" s="383"/>
      <c r="X913" s="381"/>
      <c r="Y913" s="373">
        <f t="shared" si="57"/>
        <v>0</v>
      </c>
      <c r="Z913" s="384"/>
      <c r="AA913" s="512"/>
      <c r="AB913" s="525" t="e">
        <f t="shared" si="58"/>
        <v>#DIV/0!</v>
      </c>
      <c r="AC913" s="512">
        <f t="shared" si="59"/>
        <v>0</v>
      </c>
      <c r="AD913" s="525" t="e">
        <f t="shared" si="60"/>
        <v>#DIV/0!</v>
      </c>
      <c r="AE913" s="371"/>
      <c r="AF913" s="371"/>
      <c r="AG913" s="371"/>
      <c r="AH913" s="371"/>
      <c r="AI913" s="371"/>
      <c r="AJ913" s="371"/>
      <c r="AK913" s="371"/>
      <c r="AL913" s="371"/>
      <c r="AM913" s="371"/>
    </row>
    <row r="914" spans="1:39" hidden="1" x14ac:dyDescent="0.25">
      <c r="A914" s="372"/>
      <c r="B914" s="371"/>
      <c r="C914" s="371"/>
      <c r="D914" s="371"/>
      <c r="E914" s="371"/>
      <c r="F914" s="371"/>
      <c r="G914" s="371"/>
      <c r="H914" s="371"/>
      <c r="I914" s="371"/>
      <c r="J914" s="371"/>
      <c r="K914" s="371"/>
      <c r="L914" s="371"/>
      <c r="M914" s="371"/>
      <c r="N914" s="371"/>
      <c r="O914" s="371"/>
      <c r="P914" s="371"/>
      <c r="Q914" s="371"/>
      <c r="R914" s="383"/>
      <c r="S914" s="383"/>
      <c r="T914" s="371"/>
      <c r="U914" s="383"/>
      <c r="V914" s="371"/>
      <c r="W914" s="383"/>
      <c r="X914" s="381"/>
      <c r="Y914" s="373">
        <f t="shared" si="57"/>
        <v>0</v>
      </c>
      <c r="Z914" s="513"/>
      <c r="AA914" s="512"/>
      <c r="AB914" s="525" t="e">
        <f t="shared" si="58"/>
        <v>#DIV/0!</v>
      </c>
      <c r="AC914" s="512">
        <f t="shared" si="59"/>
        <v>0</v>
      </c>
      <c r="AD914" s="525" t="e">
        <f t="shared" si="60"/>
        <v>#DIV/0!</v>
      </c>
      <c r="AE914" s="371"/>
      <c r="AF914" s="371"/>
      <c r="AG914" s="371"/>
      <c r="AH914" s="371"/>
      <c r="AI914" s="371"/>
      <c r="AJ914" s="371"/>
      <c r="AK914" s="371"/>
      <c r="AL914" s="371"/>
      <c r="AM914" s="371"/>
    </row>
    <row r="915" spans="1:39" hidden="1" x14ac:dyDescent="0.25">
      <c r="A915" s="372"/>
      <c r="B915" s="371"/>
      <c r="C915" s="371"/>
      <c r="D915" s="371"/>
      <c r="E915" s="371"/>
      <c r="F915" s="371"/>
      <c r="G915" s="371"/>
      <c r="H915" s="371"/>
      <c r="I915" s="371"/>
      <c r="J915" s="371"/>
      <c r="K915" s="371"/>
      <c r="L915" s="371"/>
      <c r="M915" s="371"/>
      <c r="N915" s="371"/>
      <c r="O915" s="371"/>
      <c r="P915" s="371"/>
      <c r="Q915" s="371"/>
      <c r="R915" s="383"/>
      <c r="S915" s="383"/>
      <c r="T915" s="371"/>
      <c r="U915" s="383"/>
      <c r="V915" s="371"/>
      <c r="W915" s="383"/>
      <c r="X915" s="381"/>
      <c r="Y915" s="373">
        <f t="shared" si="57"/>
        <v>0</v>
      </c>
      <c r="Z915" s="513"/>
      <c r="AA915" s="512"/>
      <c r="AB915" s="525" t="e">
        <f t="shared" si="58"/>
        <v>#DIV/0!</v>
      </c>
      <c r="AC915" s="512">
        <f t="shared" si="59"/>
        <v>0</v>
      </c>
      <c r="AD915" s="525" t="e">
        <f t="shared" si="60"/>
        <v>#DIV/0!</v>
      </c>
      <c r="AE915" s="371"/>
      <c r="AF915" s="371"/>
      <c r="AG915" s="371"/>
      <c r="AH915" s="371"/>
      <c r="AI915" s="371"/>
      <c r="AJ915" s="371"/>
      <c r="AK915" s="371"/>
      <c r="AL915" s="371"/>
      <c r="AM915" s="371"/>
    </row>
    <row r="916" spans="1:39" hidden="1" x14ac:dyDescent="0.25">
      <c r="A916" s="372"/>
      <c r="B916" s="371"/>
      <c r="C916" s="371"/>
      <c r="D916" s="371"/>
      <c r="E916" s="371"/>
      <c r="F916" s="371"/>
      <c r="G916" s="371"/>
      <c r="H916" s="371"/>
      <c r="I916" s="371"/>
      <c r="J916" s="371"/>
      <c r="K916" s="371"/>
      <c r="L916" s="371"/>
      <c r="M916" s="371"/>
      <c r="N916" s="371"/>
      <c r="O916" s="371"/>
      <c r="P916" s="371"/>
      <c r="Q916" s="371"/>
      <c r="R916" s="383"/>
      <c r="S916" s="383"/>
      <c r="T916" s="371"/>
      <c r="U916" s="383"/>
      <c r="V916" s="371"/>
      <c r="W916" s="383"/>
      <c r="X916" s="381"/>
      <c r="Y916" s="373">
        <f t="shared" si="57"/>
        <v>0</v>
      </c>
      <c r="Z916" s="513"/>
      <c r="AA916" s="512"/>
      <c r="AB916" s="525" t="e">
        <f t="shared" si="58"/>
        <v>#DIV/0!</v>
      </c>
      <c r="AC916" s="512">
        <f t="shared" si="59"/>
        <v>0</v>
      </c>
      <c r="AD916" s="525" t="e">
        <f t="shared" si="60"/>
        <v>#DIV/0!</v>
      </c>
      <c r="AE916" s="371"/>
      <c r="AF916" s="371"/>
      <c r="AG916" s="371"/>
      <c r="AH916" s="371"/>
      <c r="AI916" s="371"/>
      <c r="AJ916" s="371"/>
      <c r="AK916" s="371"/>
      <c r="AL916" s="371"/>
      <c r="AM916" s="371"/>
    </row>
    <row r="917" spans="1:39" hidden="1" x14ac:dyDescent="0.25">
      <c r="A917" s="372"/>
      <c r="B917" s="371"/>
      <c r="C917" s="371"/>
      <c r="D917" s="371"/>
      <c r="E917" s="371"/>
      <c r="F917" s="371"/>
      <c r="G917" s="371"/>
      <c r="H917" s="371"/>
      <c r="I917" s="371"/>
      <c r="J917" s="371"/>
      <c r="K917" s="371"/>
      <c r="L917" s="371"/>
      <c r="M917" s="371"/>
      <c r="N917" s="371"/>
      <c r="O917" s="371"/>
      <c r="P917" s="371"/>
      <c r="Q917" s="371"/>
      <c r="R917" s="383"/>
      <c r="S917" s="383"/>
      <c r="T917" s="371"/>
      <c r="U917" s="383"/>
      <c r="V917" s="371"/>
      <c r="W917" s="383"/>
      <c r="X917" s="381"/>
      <c r="Y917" s="373">
        <f t="shared" si="57"/>
        <v>0</v>
      </c>
      <c r="Z917" s="513"/>
      <c r="AA917" s="512"/>
      <c r="AB917" s="525" t="e">
        <f t="shared" si="58"/>
        <v>#DIV/0!</v>
      </c>
      <c r="AC917" s="512">
        <f t="shared" si="59"/>
        <v>0</v>
      </c>
      <c r="AD917" s="525" t="e">
        <f t="shared" si="60"/>
        <v>#DIV/0!</v>
      </c>
      <c r="AE917" s="371"/>
      <c r="AF917" s="371"/>
      <c r="AG917" s="371"/>
      <c r="AH917" s="371"/>
      <c r="AI917" s="371"/>
      <c r="AJ917" s="371"/>
      <c r="AK917" s="371"/>
      <c r="AL917" s="371"/>
      <c r="AM917" s="371"/>
    </row>
    <row r="918" spans="1:39" hidden="1" x14ac:dyDescent="0.25">
      <c r="A918" s="372"/>
      <c r="B918" s="371"/>
      <c r="C918" s="371"/>
      <c r="D918" s="371"/>
      <c r="E918" s="371"/>
      <c r="F918" s="371"/>
      <c r="G918" s="371"/>
      <c r="H918" s="371"/>
      <c r="I918" s="371"/>
      <c r="J918" s="371"/>
      <c r="K918" s="371"/>
      <c r="L918" s="371"/>
      <c r="M918" s="371"/>
      <c r="N918" s="371"/>
      <c r="O918" s="371"/>
      <c r="P918" s="371"/>
      <c r="Q918" s="371"/>
      <c r="R918" s="383"/>
      <c r="S918" s="383"/>
      <c r="T918" s="371"/>
      <c r="U918" s="383"/>
      <c r="V918" s="371"/>
      <c r="W918" s="383"/>
      <c r="X918" s="381"/>
      <c r="Y918" s="373">
        <f t="shared" si="57"/>
        <v>0</v>
      </c>
      <c r="Z918" s="513"/>
      <c r="AA918" s="512"/>
      <c r="AB918" s="525" t="e">
        <f t="shared" si="58"/>
        <v>#DIV/0!</v>
      </c>
      <c r="AC918" s="512">
        <f t="shared" si="59"/>
        <v>0</v>
      </c>
      <c r="AD918" s="525" t="e">
        <f t="shared" si="60"/>
        <v>#DIV/0!</v>
      </c>
      <c r="AE918" s="371"/>
      <c r="AF918" s="371"/>
      <c r="AG918" s="371"/>
      <c r="AH918" s="371"/>
      <c r="AI918" s="371"/>
      <c r="AJ918" s="371"/>
      <c r="AK918" s="371"/>
      <c r="AL918" s="371"/>
      <c r="AM918" s="371"/>
    </row>
    <row r="919" spans="1:39" hidden="1" x14ac:dyDescent="0.25">
      <c r="A919" s="372"/>
      <c r="B919" s="371"/>
      <c r="C919" s="371"/>
      <c r="D919" s="371"/>
      <c r="E919" s="371"/>
      <c r="F919" s="371"/>
      <c r="G919" s="371"/>
      <c r="H919" s="371"/>
      <c r="I919" s="371"/>
      <c r="J919" s="371"/>
      <c r="K919" s="371"/>
      <c r="L919" s="371"/>
      <c r="M919" s="371"/>
      <c r="N919" s="371"/>
      <c r="O919" s="371"/>
      <c r="P919" s="371"/>
      <c r="Q919" s="371"/>
      <c r="R919" s="383"/>
      <c r="S919" s="383"/>
      <c r="T919" s="371"/>
      <c r="U919" s="383"/>
      <c r="V919" s="371"/>
      <c r="W919" s="383"/>
      <c r="X919" s="381"/>
      <c r="Y919" s="373">
        <f t="shared" si="57"/>
        <v>0</v>
      </c>
      <c r="Z919" s="513"/>
      <c r="AA919" s="512"/>
      <c r="AB919" s="525" t="e">
        <f t="shared" si="58"/>
        <v>#DIV/0!</v>
      </c>
      <c r="AC919" s="512">
        <f t="shared" si="59"/>
        <v>0</v>
      </c>
      <c r="AD919" s="525" t="e">
        <f t="shared" si="60"/>
        <v>#DIV/0!</v>
      </c>
      <c r="AE919" s="371"/>
      <c r="AF919" s="371"/>
      <c r="AG919" s="371"/>
      <c r="AH919" s="371"/>
      <c r="AI919" s="371"/>
      <c r="AJ919" s="371"/>
      <c r="AK919" s="371"/>
      <c r="AL919" s="371"/>
      <c r="AM919" s="371"/>
    </row>
    <row r="920" spans="1:39" hidden="1" x14ac:dyDescent="0.25">
      <c r="A920" s="372"/>
      <c r="B920" s="371"/>
      <c r="C920" s="371"/>
      <c r="D920" s="371"/>
      <c r="E920" s="371"/>
      <c r="F920" s="371"/>
      <c r="G920" s="371"/>
      <c r="H920" s="371"/>
      <c r="I920" s="371"/>
      <c r="J920" s="371"/>
      <c r="K920" s="371"/>
      <c r="L920" s="371"/>
      <c r="M920" s="371"/>
      <c r="N920" s="371"/>
      <c r="O920" s="371"/>
      <c r="P920" s="371"/>
      <c r="Q920" s="371"/>
      <c r="R920" s="383"/>
      <c r="S920" s="383"/>
      <c r="T920" s="371"/>
      <c r="U920" s="383"/>
      <c r="V920" s="371"/>
      <c r="W920" s="383"/>
      <c r="X920" s="381"/>
      <c r="Y920" s="373">
        <f t="shared" si="57"/>
        <v>0</v>
      </c>
      <c r="Z920" s="513"/>
      <c r="AA920" s="512"/>
      <c r="AB920" s="525" t="e">
        <f t="shared" si="58"/>
        <v>#DIV/0!</v>
      </c>
      <c r="AC920" s="512">
        <f t="shared" si="59"/>
        <v>0</v>
      </c>
      <c r="AD920" s="525" t="e">
        <f t="shared" si="60"/>
        <v>#DIV/0!</v>
      </c>
      <c r="AE920" s="371"/>
      <c r="AF920" s="371"/>
      <c r="AG920" s="371"/>
      <c r="AH920" s="371"/>
      <c r="AI920" s="371"/>
      <c r="AJ920" s="371"/>
      <c r="AK920" s="371"/>
      <c r="AL920" s="371"/>
      <c r="AM920" s="371"/>
    </row>
    <row r="921" spans="1:39" hidden="1" x14ac:dyDescent="0.25">
      <c r="A921" s="372"/>
      <c r="B921" s="371"/>
      <c r="C921" s="371"/>
      <c r="D921" s="371"/>
      <c r="E921" s="371"/>
      <c r="F921" s="371"/>
      <c r="G921" s="371"/>
      <c r="H921" s="371"/>
      <c r="I921" s="371"/>
      <c r="J921" s="371"/>
      <c r="K921" s="371"/>
      <c r="L921" s="371"/>
      <c r="M921" s="371"/>
      <c r="N921" s="371"/>
      <c r="O921" s="371"/>
      <c r="P921" s="371"/>
      <c r="Q921" s="371"/>
      <c r="R921" s="383"/>
      <c r="S921" s="383"/>
      <c r="T921" s="371"/>
      <c r="U921" s="383"/>
      <c r="V921" s="371"/>
      <c r="W921" s="383"/>
      <c r="X921" s="381"/>
      <c r="Y921" s="373">
        <f t="shared" si="57"/>
        <v>0</v>
      </c>
      <c r="Z921" s="513"/>
      <c r="AA921" s="512"/>
      <c r="AB921" s="525" t="e">
        <f t="shared" si="58"/>
        <v>#DIV/0!</v>
      </c>
      <c r="AC921" s="512">
        <f t="shared" si="59"/>
        <v>0</v>
      </c>
      <c r="AD921" s="525" t="e">
        <f t="shared" si="60"/>
        <v>#DIV/0!</v>
      </c>
      <c r="AE921" s="371"/>
      <c r="AF921" s="371"/>
      <c r="AG921" s="371"/>
      <c r="AH921" s="371"/>
      <c r="AI921" s="371"/>
      <c r="AJ921" s="371"/>
      <c r="AK921" s="371"/>
      <c r="AL921" s="371"/>
      <c r="AM921" s="371"/>
    </row>
    <row r="922" spans="1:39" hidden="1" x14ac:dyDescent="0.25">
      <c r="A922" s="372"/>
      <c r="B922" s="371"/>
      <c r="C922" s="371"/>
      <c r="D922" s="371"/>
      <c r="E922" s="371"/>
      <c r="F922" s="371"/>
      <c r="G922" s="371"/>
      <c r="H922" s="371"/>
      <c r="I922" s="371"/>
      <c r="J922" s="371"/>
      <c r="K922" s="371"/>
      <c r="L922" s="371"/>
      <c r="M922" s="371"/>
      <c r="N922" s="371"/>
      <c r="O922" s="371"/>
      <c r="P922" s="371"/>
      <c r="Q922" s="371"/>
      <c r="R922" s="383"/>
      <c r="S922" s="383"/>
      <c r="T922" s="371"/>
      <c r="U922" s="383"/>
      <c r="V922" s="371"/>
      <c r="W922" s="383"/>
      <c r="X922" s="381"/>
      <c r="Y922" s="373">
        <f t="shared" si="57"/>
        <v>0</v>
      </c>
      <c r="Z922" s="513"/>
      <c r="AA922" s="512"/>
      <c r="AB922" s="525" t="e">
        <f t="shared" si="58"/>
        <v>#DIV/0!</v>
      </c>
      <c r="AC922" s="512">
        <f t="shared" si="59"/>
        <v>0</v>
      </c>
      <c r="AD922" s="525" t="e">
        <f t="shared" si="60"/>
        <v>#DIV/0!</v>
      </c>
      <c r="AE922" s="371"/>
      <c r="AF922" s="371"/>
      <c r="AG922" s="371"/>
      <c r="AH922" s="371"/>
      <c r="AI922" s="371"/>
      <c r="AJ922" s="371"/>
      <c r="AK922" s="371"/>
      <c r="AL922" s="371"/>
      <c r="AM922" s="371"/>
    </row>
    <row r="923" spans="1:39" hidden="1" x14ac:dyDescent="0.25">
      <c r="A923" s="372"/>
      <c r="B923" s="371"/>
      <c r="C923" s="371"/>
      <c r="D923" s="371"/>
      <c r="E923" s="371"/>
      <c r="F923" s="371"/>
      <c r="G923" s="371"/>
      <c r="H923" s="371"/>
      <c r="I923" s="371"/>
      <c r="J923" s="371"/>
      <c r="K923" s="371"/>
      <c r="L923" s="371"/>
      <c r="M923" s="371"/>
      <c r="N923" s="371"/>
      <c r="O923" s="371"/>
      <c r="P923" s="371"/>
      <c r="Q923" s="371"/>
      <c r="R923" s="383"/>
      <c r="S923" s="383"/>
      <c r="T923" s="371"/>
      <c r="U923" s="383"/>
      <c r="V923" s="371"/>
      <c r="W923" s="383"/>
      <c r="X923" s="381"/>
      <c r="Y923" s="373">
        <f t="shared" si="57"/>
        <v>0</v>
      </c>
      <c r="Z923" s="513"/>
      <c r="AA923" s="512"/>
      <c r="AB923" s="525" t="e">
        <f t="shared" si="58"/>
        <v>#DIV/0!</v>
      </c>
      <c r="AC923" s="512">
        <f t="shared" si="59"/>
        <v>0</v>
      </c>
      <c r="AD923" s="525" t="e">
        <f t="shared" si="60"/>
        <v>#DIV/0!</v>
      </c>
      <c r="AE923" s="371"/>
      <c r="AF923" s="371"/>
      <c r="AG923" s="371"/>
      <c r="AH923" s="371"/>
      <c r="AI923" s="371"/>
      <c r="AJ923" s="371"/>
      <c r="AK923" s="371"/>
      <c r="AL923" s="371"/>
      <c r="AM923" s="371"/>
    </row>
    <row r="924" spans="1:39" hidden="1" x14ac:dyDescent="0.25">
      <c r="A924" s="372"/>
      <c r="B924" s="371"/>
      <c r="C924" s="371"/>
      <c r="D924" s="371"/>
      <c r="E924" s="371"/>
      <c r="F924" s="371"/>
      <c r="G924" s="371"/>
      <c r="H924" s="371"/>
      <c r="I924" s="371"/>
      <c r="J924" s="371"/>
      <c r="K924" s="371"/>
      <c r="L924" s="371"/>
      <c r="M924" s="371"/>
      <c r="N924" s="371"/>
      <c r="O924" s="371"/>
      <c r="P924" s="371"/>
      <c r="Q924" s="371"/>
      <c r="R924" s="383"/>
      <c r="S924" s="383"/>
      <c r="T924" s="371"/>
      <c r="U924" s="383"/>
      <c r="V924" s="371"/>
      <c r="W924" s="383"/>
      <c r="X924" s="381"/>
      <c r="Y924" s="373">
        <f t="shared" si="57"/>
        <v>0</v>
      </c>
      <c r="Z924" s="513"/>
      <c r="AA924" s="512"/>
      <c r="AB924" s="525" t="e">
        <f t="shared" si="58"/>
        <v>#DIV/0!</v>
      </c>
      <c r="AC924" s="512">
        <f t="shared" si="59"/>
        <v>0</v>
      </c>
      <c r="AD924" s="525" t="e">
        <f t="shared" si="60"/>
        <v>#DIV/0!</v>
      </c>
      <c r="AE924" s="371"/>
      <c r="AF924" s="371"/>
      <c r="AG924" s="371"/>
      <c r="AH924" s="371"/>
      <c r="AI924" s="371"/>
      <c r="AJ924" s="371"/>
      <c r="AK924" s="371"/>
      <c r="AL924" s="371"/>
      <c r="AM924" s="371"/>
    </row>
    <row r="925" spans="1:39" hidden="1" x14ac:dyDescent="0.25">
      <c r="A925" s="372"/>
      <c r="B925" s="371"/>
      <c r="C925" s="371"/>
      <c r="D925" s="371"/>
      <c r="E925" s="371"/>
      <c r="F925" s="371"/>
      <c r="G925" s="371"/>
      <c r="H925" s="371"/>
      <c r="I925" s="371"/>
      <c r="J925" s="371"/>
      <c r="K925" s="371"/>
      <c r="L925" s="371"/>
      <c r="M925" s="371"/>
      <c r="N925" s="371"/>
      <c r="O925" s="371"/>
      <c r="P925" s="371"/>
      <c r="Q925" s="371"/>
      <c r="R925" s="383"/>
      <c r="S925" s="383"/>
      <c r="T925" s="371"/>
      <c r="U925" s="383"/>
      <c r="V925" s="371"/>
      <c r="W925" s="383"/>
      <c r="X925" s="381"/>
      <c r="Y925" s="373">
        <f t="shared" si="57"/>
        <v>0</v>
      </c>
      <c r="Z925" s="513"/>
      <c r="AA925" s="512"/>
      <c r="AB925" s="525" t="e">
        <f t="shared" si="58"/>
        <v>#DIV/0!</v>
      </c>
      <c r="AC925" s="512">
        <f t="shared" si="59"/>
        <v>0</v>
      </c>
      <c r="AD925" s="525" t="e">
        <f t="shared" si="60"/>
        <v>#DIV/0!</v>
      </c>
      <c r="AE925" s="371"/>
      <c r="AF925" s="371"/>
      <c r="AG925" s="371"/>
      <c r="AH925" s="371"/>
      <c r="AI925" s="371"/>
      <c r="AJ925" s="371"/>
      <c r="AK925" s="371"/>
      <c r="AL925" s="371"/>
      <c r="AM925" s="371"/>
    </row>
    <row r="926" spans="1:39" hidden="1" x14ac:dyDescent="0.25">
      <c r="A926" s="372"/>
      <c r="B926" s="371"/>
      <c r="C926" s="371"/>
      <c r="D926" s="371"/>
      <c r="E926" s="371"/>
      <c r="F926" s="371"/>
      <c r="G926" s="371"/>
      <c r="H926" s="371"/>
      <c r="I926" s="371"/>
      <c r="J926" s="371"/>
      <c r="K926" s="371"/>
      <c r="L926" s="371"/>
      <c r="M926" s="371"/>
      <c r="N926" s="371"/>
      <c r="O926" s="371"/>
      <c r="P926" s="371"/>
      <c r="Q926" s="371"/>
      <c r="R926" s="383"/>
      <c r="S926" s="383"/>
      <c r="T926" s="371"/>
      <c r="U926" s="383"/>
      <c r="V926" s="371"/>
      <c r="W926" s="383"/>
      <c r="X926" s="381"/>
      <c r="Y926" s="373">
        <f t="shared" si="57"/>
        <v>0</v>
      </c>
      <c r="Z926" s="513"/>
      <c r="AA926" s="512"/>
      <c r="AB926" s="525" t="e">
        <f t="shared" si="58"/>
        <v>#DIV/0!</v>
      </c>
      <c r="AC926" s="512">
        <f t="shared" si="59"/>
        <v>0</v>
      </c>
      <c r="AD926" s="525" t="e">
        <f t="shared" si="60"/>
        <v>#DIV/0!</v>
      </c>
      <c r="AE926" s="371"/>
      <c r="AF926" s="371"/>
      <c r="AG926" s="371"/>
      <c r="AH926" s="371"/>
      <c r="AI926" s="371"/>
      <c r="AJ926" s="371"/>
      <c r="AK926" s="371"/>
      <c r="AL926" s="371"/>
      <c r="AM926" s="371"/>
    </row>
    <row r="927" spans="1:39" hidden="1" x14ac:dyDescent="0.25">
      <c r="A927" s="372"/>
      <c r="B927" s="371"/>
      <c r="C927" s="371"/>
      <c r="D927" s="371"/>
      <c r="E927" s="371"/>
      <c r="F927" s="371"/>
      <c r="G927" s="371"/>
      <c r="H927" s="371"/>
      <c r="I927" s="371"/>
      <c r="J927" s="371"/>
      <c r="K927" s="371"/>
      <c r="L927" s="371"/>
      <c r="M927" s="371"/>
      <c r="N927" s="371"/>
      <c r="O927" s="371"/>
      <c r="P927" s="371"/>
      <c r="Q927" s="371"/>
      <c r="R927" s="383"/>
      <c r="S927" s="383"/>
      <c r="T927" s="371"/>
      <c r="U927" s="383"/>
      <c r="V927" s="371"/>
      <c r="W927" s="383"/>
      <c r="X927" s="381"/>
      <c r="Y927" s="373">
        <f t="shared" si="57"/>
        <v>0</v>
      </c>
      <c r="Z927" s="513"/>
      <c r="AA927" s="512"/>
      <c r="AB927" s="525" t="e">
        <f t="shared" si="58"/>
        <v>#DIV/0!</v>
      </c>
      <c r="AC927" s="512">
        <f t="shared" si="59"/>
        <v>0</v>
      </c>
      <c r="AD927" s="525" t="e">
        <f t="shared" si="60"/>
        <v>#DIV/0!</v>
      </c>
      <c r="AE927" s="371"/>
      <c r="AF927" s="371"/>
      <c r="AG927" s="371"/>
      <c r="AH927" s="371"/>
      <c r="AI927" s="371"/>
      <c r="AJ927" s="371"/>
      <c r="AK927" s="371"/>
      <c r="AL927" s="371"/>
      <c r="AM927" s="371"/>
    </row>
    <row r="928" spans="1:39" hidden="1" x14ac:dyDescent="0.25">
      <c r="A928" s="372"/>
      <c r="B928" s="371"/>
      <c r="C928" s="371"/>
      <c r="D928" s="371"/>
      <c r="E928" s="371"/>
      <c r="F928" s="371"/>
      <c r="G928" s="371"/>
      <c r="H928" s="371"/>
      <c r="I928" s="371"/>
      <c r="J928" s="371"/>
      <c r="K928" s="371"/>
      <c r="L928" s="371"/>
      <c r="M928" s="371"/>
      <c r="N928" s="371"/>
      <c r="O928" s="371"/>
      <c r="P928" s="371"/>
      <c r="Q928" s="371"/>
      <c r="R928" s="383"/>
      <c r="S928" s="383"/>
      <c r="T928" s="371"/>
      <c r="U928" s="383"/>
      <c r="V928" s="371"/>
      <c r="W928" s="383"/>
      <c r="X928" s="381"/>
      <c r="Y928" s="373">
        <f t="shared" si="57"/>
        <v>0</v>
      </c>
      <c r="Z928" s="513"/>
      <c r="AA928" s="512"/>
      <c r="AB928" s="525" t="e">
        <f t="shared" si="58"/>
        <v>#DIV/0!</v>
      </c>
      <c r="AC928" s="512">
        <f t="shared" si="59"/>
        <v>0</v>
      </c>
      <c r="AD928" s="525" t="e">
        <f t="shared" si="60"/>
        <v>#DIV/0!</v>
      </c>
      <c r="AE928" s="371"/>
      <c r="AF928" s="371"/>
      <c r="AG928" s="371"/>
      <c r="AH928" s="371"/>
      <c r="AI928" s="371"/>
      <c r="AJ928" s="371"/>
      <c r="AK928" s="371"/>
      <c r="AL928" s="371"/>
      <c r="AM928" s="371"/>
    </row>
    <row r="929" spans="1:39" hidden="1" x14ac:dyDescent="0.25">
      <c r="A929" s="372"/>
      <c r="B929" s="371"/>
      <c r="C929" s="371"/>
      <c r="D929" s="371"/>
      <c r="E929" s="371"/>
      <c r="F929" s="371"/>
      <c r="G929" s="371"/>
      <c r="H929" s="371"/>
      <c r="I929" s="371"/>
      <c r="J929" s="371"/>
      <c r="K929" s="371"/>
      <c r="L929" s="371"/>
      <c r="M929" s="371"/>
      <c r="N929" s="371"/>
      <c r="O929" s="371"/>
      <c r="P929" s="371"/>
      <c r="Q929" s="371"/>
      <c r="R929" s="383"/>
      <c r="S929" s="383"/>
      <c r="T929" s="371"/>
      <c r="U929" s="383"/>
      <c r="V929" s="371"/>
      <c r="W929" s="383"/>
      <c r="X929" s="381"/>
      <c r="Y929" s="373">
        <f t="shared" si="57"/>
        <v>0</v>
      </c>
      <c r="Z929" s="513"/>
      <c r="AA929" s="512"/>
      <c r="AB929" s="525" t="e">
        <f t="shared" si="58"/>
        <v>#DIV/0!</v>
      </c>
      <c r="AC929" s="512">
        <f t="shared" si="59"/>
        <v>0</v>
      </c>
      <c r="AD929" s="525" t="e">
        <f t="shared" si="60"/>
        <v>#DIV/0!</v>
      </c>
      <c r="AE929" s="371"/>
      <c r="AF929" s="371"/>
      <c r="AG929" s="371"/>
      <c r="AH929" s="371"/>
      <c r="AI929" s="371"/>
      <c r="AJ929" s="371"/>
      <c r="AK929" s="371"/>
      <c r="AL929" s="371"/>
      <c r="AM929" s="371"/>
    </row>
    <row r="930" spans="1:39" hidden="1" x14ac:dyDescent="0.25">
      <c r="A930" s="372"/>
      <c r="B930" s="371"/>
      <c r="C930" s="371"/>
      <c r="D930" s="371"/>
      <c r="E930" s="371"/>
      <c r="F930" s="371"/>
      <c r="G930" s="371"/>
      <c r="H930" s="371"/>
      <c r="I930" s="371"/>
      <c r="J930" s="371"/>
      <c r="K930" s="371"/>
      <c r="L930" s="371"/>
      <c r="M930" s="371"/>
      <c r="N930" s="371"/>
      <c r="O930" s="371"/>
      <c r="P930" s="371"/>
      <c r="Q930" s="371"/>
      <c r="R930" s="383"/>
      <c r="S930" s="383"/>
      <c r="T930" s="371"/>
      <c r="U930" s="383"/>
      <c r="V930" s="371"/>
      <c r="W930" s="383"/>
      <c r="X930" s="381"/>
      <c r="Y930" s="373">
        <f t="shared" si="57"/>
        <v>0</v>
      </c>
      <c r="Z930" s="513"/>
      <c r="AA930" s="512"/>
      <c r="AB930" s="525" t="e">
        <f t="shared" si="58"/>
        <v>#DIV/0!</v>
      </c>
      <c r="AC930" s="512">
        <f t="shared" si="59"/>
        <v>0</v>
      </c>
      <c r="AD930" s="525" t="e">
        <f t="shared" si="60"/>
        <v>#DIV/0!</v>
      </c>
      <c r="AE930" s="371"/>
      <c r="AF930" s="371"/>
      <c r="AG930" s="371"/>
      <c r="AH930" s="371"/>
      <c r="AI930" s="371"/>
      <c r="AJ930" s="371"/>
      <c r="AK930" s="371"/>
      <c r="AL930" s="371"/>
      <c r="AM930" s="371"/>
    </row>
    <row r="931" spans="1:39" hidden="1" x14ac:dyDescent="0.25">
      <c r="A931" s="372"/>
      <c r="B931" s="371"/>
      <c r="C931" s="371"/>
      <c r="D931" s="371"/>
      <c r="E931" s="371"/>
      <c r="F931" s="371"/>
      <c r="G931" s="371"/>
      <c r="H931" s="371"/>
      <c r="I931" s="371"/>
      <c r="J931" s="371"/>
      <c r="K931" s="371"/>
      <c r="L931" s="371"/>
      <c r="M931" s="371"/>
      <c r="N931" s="371"/>
      <c r="O931" s="371"/>
      <c r="P931" s="371"/>
      <c r="Q931" s="371"/>
      <c r="R931" s="383"/>
      <c r="S931" s="383"/>
      <c r="T931" s="371"/>
      <c r="U931" s="383"/>
      <c r="V931" s="371"/>
      <c r="W931" s="383"/>
      <c r="X931" s="381"/>
      <c r="Y931" s="373">
        <f t="shared" si="57"/>
        <v>0</v>
      </c>
      <c r="Z931" s="513"/>
      <c r="AA931" s="512"/>
      <c r="AB931" s="525" t="e">
        <f t="shared" si="58"/>
        <v>#DIV/0!</v>
      </c>
      <c r="AC931" s="512">
        <f t="shared" si="59"/>
        <v>0</v>
      </c>
      <c r="AD931" s="525" t="e">
        <f t="shared" si="60"/>
        <v>#DIV/0!</v>
      </c>
      <c r="AE931" s="371"/>
      <c r="AF931" s="371"/>
      <c r="AG931" s="371"/>
      <c r="AH931" s="371"/>
      <c r="AI931" s="371"/>
      <c r="AJ931" s="371"/>
      <c r="AK931" s="371"/>
      <c r="AL931" s="371"/>
      <c r="AM931" s="371"/>
    </row>
    <row r="932" spans="1:39" hidden="1" x14ac:dyDescent="0.25">
      <c r="A932" s="372"/>
      <c r="B932" s="371"/>
      <c r="C932" s="371"/>
      <c r="D932" s="371"/>
      <c r="E932" s="371"/>
      <c r="F932" s="371"/>
      <c r="G932" s="371"/>
      <c r="H932" s="371"/>
      <c r="I932" s="371"/>
      <c r="J932" s="371"/>
      <c r="K932" s="371"/>
      <c r="L932" s="371"/>
      <c r="M932" s="371"/>
      <c r="N932" s="371"/>
      <c r="O932" s="371"/>
      <c r="P932" s="371"/>
      <c r="Q932" s="371"/>
      <c r="R932" s="383"/>
      <c r="S932" s="383"/>
      <c r="T932" s="371"/>
      <c r="U932" s="383"/>
      <c r="V932" s="371"/>
      <c r="W932" s="383"/>
      <c r="X932" s="381"/>
      <c r="Y932" s="373">
        <f t="shared" si="57"/>
        <v>0</v>
      </c>
      <c r="Z932" s="513"/>
      <c r="AA932" s="512"/>
      <c r="AB932" s="525" t="e">
        <f t="shared" si="58"/>
        <v>#DIV/0!</v>
      </c>
      <c r="AC932" s="512">
        <f t="shared" si="59"/>
        <v>0</v>
      </c>
      <c r="AD932" s="525" t="e">
        <f t="shared" si="60"/>
        <v>#DIV/0!</v>
      </c>
      <c r="AE932" s="371"/>
      <c r="AF932" s="371"/>
      <c r="AG932" s="371"/>
      <c r="AH932" s="371"/>
      <c r="AI932" s="371"/>
      <c r="AJ932" s="371"/>
      <c r="AK932" s="371"/>
      <c r="AL932" s="371"/>
      <c r="AM932" s="371"/>
    </row>
    <row r="933" spans="1:39" hidden="1" x14ac:dyDescent="0.25">
      <c r="A933" s="372"/>
      <c r="B933" s="371"/>
      <c r="C933" s="371"/>
      <c r="D933" s="371"/>
      <c r="E933" s="371"/>
      <c r="F933" s="371"/>
      <c r="G933" s="371"/>
      <c r="H933" s="371"/>
      <c r="I933" s="371"/>
      <c r="J933" s="371"/>
      <c r="K933" s="371"/>
      <c r="L933" s="371"/>
      <c r="M933" s="371"/>
      <c r="N933" s="371"/>
      <c r="O933" s="371"/>
      <c r="P933" s="371"/>
      <c r="Q933" s="371"/>
      <c r="R933" s="383"/>
      <c r="S933" s="383"/>
      <c r="T933" s="371"/>
      <c r="U933" s="383"/>
      <c r="V933" s="371"/>
      <c r="W933" s="383"/>
      <c r="X933" s="381"/>
      <c r="Y933" s="373">
        <f t="shared" si="57"/>
        <v>0</v>
      </c>
      <c r="Z933" s="513"/>
      <c r="AA933" s="512"/>
      <c r="AB933" s="525" t="e">
        <f t="shared" si="58"/>
        <v>#DIV/0!</v>
      </c>
      <c r="AC933" s="512">
        <f t="shared" si="59"/>
        <v>0</v>
      </c>
      <c r="AD933" s="525" t="e">
        <f t="shared" si="60"/>
        <v>#DIV/0!</v>
      </c>
      <c r="AE933" s="371"/>
      <c r="AF933" s="371"/>
      <c r="AG933" s="371"/>
      <c r="AH933" s="371"/>
      <c r="AI933" s="371"/>
      <c r="AJ933" s="371"/>
      <c r="AK933" s="371"/>
      <c r="AL933" s="371"/>
      <c r="AM933" s="371"/>
    </row>
    <row r="934" spans="1:39" hidden="1" x14ac:dyDescent="0.25">
      <c r="A934" s="372"/>
      <c r="B934" s="371"/>
      <c r="C934" s="371"/>
      <c r="D934" s="371"/>
      <c r="E934" s="371"/>
      <c r="F934" s="371"/>
      <c r="G934" s="371"/>
      <c r="H934" s="371"/>
      <c r="I934" s="371"/>
      <c r="J934" s="371"/>
      <c r="K934" s="371"/>
      <c r="L934" s="371"/>
      <c r="M934" s="371"/>
      <c r="N934" s="371"/>
      <c r="O934" s="371"/>
      <c r="P934" s="371"/>
      <c r="Q934" s="371"/>
      <c r="R934" s="383"/>
      <c r="S934" s="383"/>
      <c r="T934" s="371"/>
      <c r="U934" s="383"/>
      <c r="V934" s="371"/>
      <c r="W934" s="383"/>
      <c r="X934" s="381"/>
      <c r="Y934" s="373">
        <f t="shared" si="57"/>
        <v>0</v>
      </c>
      <c r="Z934" s="513"/>
      <c r="AA934" s="512"/>
      <c r="AB934" s="525" t="e">
        <f t="shared" si="58"/>
        <v>#DIV/0!</v>
      </c>
      <c r="AC934" s="512">
        <f t="shared" si="59"/>
        <v>0</v>
      </c>
      <c r="AD934" s="525" t="e">
        <f t="shared" si="60"/>
        <v>#DIV/0!</v>
      </c>
      <c r="AE934" s="371"/>
      <c r="AF934" s="371"/>
      <c r="AG934" s="371"/>
      <c r="AH934" s="371"/>
      <c r="AI934" s="371"/>
      <c r="AJ934" s="371"/>
      <c r="AK934" s="371"/>
      <c r="AL934" s="371"/>
      <c r="AM934" s="371"/>
    </row>
    <row r="935" spans="1:39" hidden="1" x14ac:dyDescent="0.25">
      <c r="A935" s="372"/>
      <c r="B935" s="371"/>
      <c r="C935" s="371"/>
      <c r="D935" s="371"/>
      <c r="E935" s="371"/>
      <c r="F935" s="371"/>
      <c r="G935" s="371"/>
      <c r="H935" s="371"/>
      <c r="I935" s="371"/>
      <c r="J935" s="371"/>
      <c r="K935" s="371"/>
      <c r="L935" s="371"/>
      <c r="M935" s="371"/>
      <c r="N935" s="371"/>
      <c r="O935" s="371"/>
      <c r="P935" s="371"/>
      <c r="Q935" s="371"/>
      <c r="R935" s="383"/>
      <c r="S935" s="383"/>
      <c r="T935" s="371"/>
      <c r="U935" s="383"/>
      <c r="V935" s="371"/>
      <c r="W935" s="383"/>
      <c r="X935" s="381"/>
      <c r="Y935" s="373">
        <f t="shared" si="57"/>
        <v>0</v>
      </c>
      <c r="Z935" s="513"/>
      <c r="AA935" s="512"/>
      <c r="AB935" s="525" t="e">
        <f t="shared" si="58"/>
        <v>#DIV/0!</v>
      </c>
      <c r="AC935" s="512">
        <f t="shared" si="59"/>
        <v>0</v>
      </c>
      <c r="AD935" s="525" t="e">
        <f t="shared" si="60"/>
        <v>#DIV/0!</v>
      </c>
      <c r="AE935" s="371"/>
      <c r="AF935" s="371"/>
      <c r="AG935" s="371"/>
      <c r="AH935" s="371"/>
      <c r="AI935" s="371"/>
      <c r="AJ935" s="371"/>
      <c r="AK935" s="371"/>
      <c r="AL935" s="371"/>
      <c r="AM935" s="371"/>
    </row>
    <row r="936" spans="1:39" hidden="1" x14ac:dyDescent="0.25">
      <c r="A936" s="372"/>
      <c r="B936" s="371"/>
      <c r="C936" s="371"/>
      <c r="D936" s="371"/>
      <c r="E936" s="371"/>
      <c r="F936" s="371"/>
      <c r="G936" s="371"/>
      <c r="H936" s="371"/>
      <c r="I936" s="371"/>
      <c r="J936" s="371"/>
      <c r="K936" s="371"/>
      <c r="L936" s="371"/>
      <c r="M936" s="371"/>
      <c r="N936" s="371"/>
      <c r="O936" s="371"/>
      <c r="P936" s="371"/>
      <c r="Q936" s="371"/>
      <c r="R936" s="383"/>
      <c r="S936" s="383"/>
      <c r="T936" s="371"/>
      <c r="U936" s="383"/>
      <c r="V936" s="371"/>
      <c r="W936" s="383"/>
      <c r="X936" s="381"/>
      <c r="Y936" s="373">
        <f t="shared" si="57"/>
        <v>0</v>
      </c>
      <c r="Z936" s="513"/>
      <c r="AA936" s="512"/>
      <c r="AB936" s="525" t="e">
        <f t="shared" si="58"/>
        <v>#DIV/0!</v>
      </c>
      <c r="AC936" s="512">
        <f t="shared" si="59"/>
        <v>0</v>
      </c>
      <c r="AD936" s="525" t="e">
        <f t="shared" si="60"/>
        <v>#DIV/0!</v>
      </c>
      <c r="AE936" s="371"/>
      <c r="AF936" s="371"/>
      <c r="AG936" s="371"/>
      <c r="AH936" s="371"/>
      <c r="AI936" s="371"/>
      <c r="AJ936" s="371"/>
      <c r="AK936" s="371"/>
      <c r="AL936" s="371"/>
      <c r="AM936" s="371"/>
    </row>
    <row r="937" spans="1:39" hidden="1" x14ac:dyDescent="0.25">
      <c r="A937" s="372"/>
      <c r="B937" s="371"/>
      <c r="C937" s="371"/>
      <c r="D937" s="371"/>
      <c r="E937" s="371"/>
      <c r="F937" s="371"/>
      <c r="G937" s="371"/>
      <c r="H937" s="371"/>
      <c r="I937" s="371"/>
      <c r="J937" s="371"/>
      <c r="K937" s="371"/>
      <c r="L937" s="371"/>
      <c r="M937" s="371"/>
      <c r="N937" s="371"/>
      <c r="O937" s="371"/>
      <c r="P937" s="371"/>
      <c r="Q937" s="371"/>
      <c r="R937" s="383"/>
      <c r="S937" s="383"/>
      <c r="T937" s="371"/>
      <c r="U937" s="383"/>
      <c r="V937" s="371"/>
      <c r="W937" s="383"/>
      <c r="X937" s="381"/>
      <c r="Y937" s="373">
        <f t="shared" si="57"/>
        <v>0</v>
      </c>
      <c r="Z937" s="513"/>
      <c r="AA937" s="512"/>
      <c r="AB937" s="525" t="e">
        <f t="shared" si="58"/>
        <v>#DIV/0!</v>
      </c>
      <c r="AC937" s="512">
        <f t="shared" si="59"/>
        <v>0</v>
      </c>
      <c r="AD937" s="525" t="e">
        <f t="shared" si="60"/>
        <v>#DIV/0!</v>
      </c>
      <c r="AE937" s="371"/>
      <c r="AF937" s="371"/>
      <c r="AG937" s="371"/>
      <c r="AH937" s="371"/>
      <c r="AI937" s="371"/>
      <c r="AJ937" s="371"/>
      <c r="AK937" s="371"/>
      <c r="AL937" s="371"/>
      <c r="AM937" s="371"/>
    </row>
    <row r="938" spans="1:39" hidden="1" x14ac:dyDescent="0.25">
      <c r="A938" s="372"/>
      <c r="B938" s="371"/>
      <c r="C938" s="371"/>
      <c r="D938" s="371"/>
      <c r="E938" s="371"/>
      <c r="F938" s="371"/>
      <c r="G938" s="371"/>
      <c r="H938" s="371"/>
      <c r="I938" s="371"/>
      <c r="J938" s="371"/>
      <c r="K938" s="371"/>
      <c r="L938" s="371"/>
      <c r="M938" s="371"/>
      <c r="N938" s="371"/>
      <c r="O938" s="371"/>
      <c r="P938" s="371"/>
      <c r="Q938" s="371"/>
      <c r="R938" s="383"/>
      <c r="S938" s="383"/>
      <c r="T938" s="371"/>
      <c r="U938" s="383"/>
      <c r="V938" s="371"/>
      <c r="W938" s="383"/>
      <c r="X938" s="381"/>
      <c r="Y938" s="373">
        <f t="shared" si="57"/>
        <v>0</v>
      </c>
      <c r="Z938" s="513"/>
      <c r="AA938" s="512"/>
      <c r="AB938" s="525" t="e">
        <f t="shared" si="58"/>
        <v>#DIV/0!</v>
      </c>
      <c r="AC938" s="512">
        <f t="shared" si="59"/>
        <v>0</v>
      </c>
      <c r="AD938" s="525" t="e">
        <f t="shared" si="60"/>
        <v>#DIV/0!</v>
      </c>
      <c r="AE938" s="371"/>
      <c r="AF938" s="371"/>
      <c r="AG938" s="371"/>
      <c r="AH938" s="371"/>
      <c r="AI938" s="371"/>
      <c r="AJ938" s="371"/>
      <c r="AK938" s="371"/>
      <c r="AL938" s="371"/>
      <c r="AM938" s="371"/>
    </row>
    <row r="939" spans="1:39" hidden="1" x14ac:dyDescent="0.25">
      <c r="A939" s="372"/>
      <c r="B939" s="371"/>
      <c r="C939" s="371"/>
      <c r="D939" s="371"/>
      <c r="E939" s="371"/>
      <c r="F939" s="371"/>
      <c r="G939" s="371"/>
      <c r="H939" s="371"/>
      <c r="I939" s="371"/>
      <c r="J939" s="371"/>
      <c r="K939" s="371"/>
      <c r="L939" s="371"/>
      <c r="M939" s="371"/>
      <c r="N939" s="371"/>
      <c r="O939" s="371"/>
      <c r="P939" s="371"/>
      <c r="Q939" s="371"/>
      <c r="R939" s="383"/>
      <c r="S939" s="383"/>
      <c r="T939" s="371"/>
      <c r="U939" s="383"/>
      <c r="V939" s="371"/>
      <c r="W939" s="383"/>
      <c r="X939" s="381"/>
      <c r="Y939" s="373">
        <f t="shared" si="57"/>
        <v>0</v>
      </c>
      <c r="Z939" s="513"/>
      <c r="AA939" s="512"/>
      <c r="AB939" s="525" t="e">
        <f t="shared" si="58"/>
        <v>#DIV/0!</v>
      </c>
      <c r="AC939" s="512">
        <f t="shared" si="59"/>
        <v>0</v>
      </c>
      <c r="AD939" s="525" t="e">
        <f t="shared" si="60"/>
        <v>#DIV/0!</v>
      </c>
      <c r="AE939" s="371"/>
      <c r="AF939" s="371"/>
      <c r="AG939" s="371"/>
      <c r="AH939" s="371"/>
      <c r="AI939" s="371"/>
      <c r="AJ939" s="371"/>
      <c r="AK939" s="371"/>
      <c r="AL939" s="371"/>
      <c r="AM939" s="371"/>
    </row>
    <row r="940" spans="1:39" hidden="1" x14ac:dyDescent="0.25">
      <c r="A940" s="372"/>
      <c r="B940" s="371"/>
      <c r="C940" s="371"/>
      <c r="D940" s="371"/>
      <c r="E940" s="371"/>
      <c r="F940" s="371"/>
      <c r="G940" s="371"/>
      <c r="H940" s="371"/>
      <c r="I940" s="371"/>
      <c r="J940" s="371"/>
      <c r="K940" s="371"/>
      <c r="L940" s="371"/>
      <c r="M940" s="371"/>
      <c r="N940" s="371"/>
      <c r="O940" s="371"/>
      <c r="P940" s="371"/>
      <c r="Q940" s="371"/>
      <c r="R940" s="383"/>
      <c r="S940" s="383"/>
      <c r="T940" s="371"/>
      <c r="U940" s="383"/>
      <c r="V940" s="371"/>
      <c r="W940" s="383"/>
      <c r="X940" s="381"/>
      <c r="Y940" s="373">
        <f t="shared" si="57"/>
        <v>0</v>
      </c>
      <c r="Z940" s="513"/>
      <c r="AA940" s="512"/>
      <c r="AB940" s="525" t="e">
        <f t="shared" si="58"/>
        <v>#DIV/0!</v>
      </c>
      <c r="AC940" s="512">
        <f t="shared" si="59"/>
        <v>0</v>
      </c>
      <c r="AD940" s="525" t="e">
        <f t="shared" si="60"/>
        <v>#DIV/0!</v>
      </c>
      <c r="AE940" s="371"/>
      <c r="AF940" s="371"/>
      <c r="AG940" s="371"/>
      <c r="AH940" s="371"/>
      <c r="AI940" s="371"/>
      <c r="AJ940" s="371"/>
      <c r="AK940" s="371"/>
      <c r="AL940" s="371"/>
      <c r="AM940" s="371"/>
    </row>
    <row r="941" spans="1:39" hidden="1" x14ac:dyDescent="0.25">
      <c r="A941" s="372"/>
      <c r="B941" s="371"/>
      <c r="C941" s="371"/>
      <c r="D941" s="371"/>
      <c r="E941" s="371"/>
      <c r="F941" s="371"/>
      <c r="G941" s="371"/>
      <c r="H941" s="371"/>
      <c r="I941" s="371"/>
      <c r="J941" s="371"/>
      <c r="K941" s="371"/>
      <c r="L941" s="371"/>
      <c r="M941" s="371"/>
      <c r="N941" s="371"/>
      <c r="O941" s="371"/>
      <c r="P941" s="371"/>
      <c r="Q941" s="371"/>
      <c r="R941" s="383"/>
      <c r="S941" s="383"/>
      <c r="T941" s="371"/>
      <c r="U941" s="383"/>
      <c r="V941" s="371"/>
      <c r="W941" s="383"/>
      <c r="X941" s="381"/>
      <c r="Y941" s="373">
        <f t="shared" si="57"/>
        <v>0</v>
      </c>
      <c r="Z941" s="513"/>
      <c r="AA941" s="512"/>
      <c r="AB941" s="525" t="e">
        <f t="shared" si="58"/>
        <v>#DIV/0!</v>
      </c>
      <c r="AC941" s="512">
        <f t="shared" si="59"/>
        <v>0</v>
      </c>
      <c r="AD941" s="525" t="e">
        <f t="shared" si="60"/>
        <v>#DIV/0!</v>
      </c>
      <c r="AE941" s="371"/>
      <c r="AF941" s="371"/>
      <c r="AG941" s="371"/>
      <c r="AH941" s="371"/>
      <c r="AI941" s="371"/>
      <c r="AJ941" s="371"/>
      <c r="AK941" s="371"/>
      <c r="AL941" s="371"/>
      <c r="AM941" s="371"/>
    </row>
    <row r="942" spans="1:39" hidden="1" x14ac:dyDescent="0.25">
      <c r="A942" s="372"/>
      <c r="B942" s="371"/>
      <c r="C942" s="371"/>
      <c r="D942" s="371"/>
      <c r="E942" s="371"/>
      <c r="F942" s="371"/>
      <c r="G942" s="371"/>
      <c r="H942" s="371"/>
      <c r="I942" s="371"/>
      <c r="J942" s="371"/>
      <c r="K942" s="371"/>
      <c r="L942" s="371"/>
      <c r="M942" s="371"/>
      <c r="N942" s="371"/>
      <c r="O942" s="371"/>
      <c r="P942" s="371"/>
      <c r="Q942" s="371"/>
      <c r="R942" s="383"/>
      <c r="S942" s="383"/>
      <c r="T942" s="371"/>
      <c r="U942" s="383"/>
      <c r="V942" s="371"/>
      <c r="W942" s="383"/>
      <c r="X942" s="381"/>
      <c r="Y942" s="373">
        <f t="shared" si="57"/>
        <v>0</v>
      </c>
      <c r="Z942" s="513"/>
      <c r="AA942" s="512"/>
      <c r="AB942" s="525" t="e">
        <f t="shared" si="58"/>
        <v>#DIV/0!</v>
      </c>
      <c r="AC942" s="512">
        <f t="shared" si="59"/>
        <v>0</v>
      </c>
      <c r="AD942" s="525" t="e">
        <f t="shared" si="60"/>
        <v>#DIV/0!</v>
      </c>
      <c r="AE942" s="371"/>
      <c r="AF942" s="371"/>
      <c r="AG942" s="371"/>
      <c r="AH942" s="371"/>
      <c r="AI942" s="371"/>
      <c r="AJ942" s="371"/>
      <c r="AK942" s="371"/>
      <c r="AL942" s="371"/>
      <c r="AM942" s="371"/>
    </row>
    <row r="943" spans="1:39" hidden="1" x14ac:dyDescent="0.25">
      <c r="A943" s="372"/>
      <c r="B943" s="371"/>
      <c r="C943" s="371"/>
      <c r="D943" s="371"/>
      <c r="E943" s="371"/>
      <c r="F943" s="371"/>
      <c r="G943" s="371"/>
      <c r="H943" s="371"/>
      <c r="I943" s="371"/>
      <c r="J943" s="371"/>
      <c r="K943" s="371"/>
      <c r="L943" s="371"/>
      <c r="M943" s="371"/>
      <c r="N943" s="371"/>
      <c r="O943" s="371"/>
      <c r="P943" s="371"/>
      <c r="Q943" s="371"/>
      <c r="R943" s="383"/>
      <c r="S943" s="383"/>
      <c r="T943" s="371"/>
      <c r="U943" s="383"/>
      <c r="V943" s="371"/>
      <c r="W943" s="383"/>
      <c r="X943" s="381"/>
      <c r="Y943" s="373">
        <f t="shared" si="57"/>
        <v>0</v>
      </c>
      <c r="Z943" s="513"/>
      <c r="AA943" s="512"/>
      <c r="AB943" s="525" t="e">
        <f t="shared" si="58"/>
        <v>#DIV/0!</v>
      </c>
      <c r="AC943" s="512">
        <f t="shared" si="59"/>
        <v>0</v>
      </c>
      <c r="AD943" s="525" t="e">
        <f t="shared" si="60"/>
        <v>#DIV/0!</v>
      </c>
      <c r="AE943" s="371"/>
      <c r="AF943" s="371"/>
      <c r="AG943" s="371"/>
      <c r="AH943" s="371"/>
      <c r="AI943" s="371"/>
      <c r="AJ943" s="371"/>
      <c r="AK943" s="371"/>
      <c r="AL943" s="371"/>
      <c r="AM943" s="371"/>
    </row>
    <row r="944" spans="1:39" hidden="1" x14ac:dyDescent="0.25">
      <c r="A944" s="372"/>
      <c r="B944" s="371"/>
      <c r="C944" s="371"/>
      <c r="D944" s="371"/>
      <c r="E944" s="371"/>
      <c r="F944" s="371"/>
      <c r="G944" s="371"/>
      <c r="H944" s="371"/>
      <c r="I944" s="371"/>
      <c r="J944" s="371"/>
      <c r="K944" s="371"/>
      <c r="L944" s="371"/>
      <c r="M944" s="371"/>
      <c r="N944" s="371"/>
      <c r="O944" s="371"/>
      <c r="P944" s="371"/>
      <c r="Q944" s="371"/>
      <c r="R944" s="383"/>
      <c r="S944" s="383"/>
      <c r="T944" s="371"/>
      <c r="U944" s="383"/>
      <c r="V944" s="371"/>
      <c r="W944" s="383"/>
      <c r="X944" s="381"/>
      <c r="Y944" s="373">
        <f t="shared" si="57"/>
        <v>0</v>
      </c>
      <c r="Z944" s="513"/>
      <c r="AA944" s="512"/>
      <c r="AB944" s="525" t="e">
        <f t="shared" si="58"/>
        <v>#DIV/0!</v>
      </c>
      <c r="AC944" s="512">
        <f t="shared" si="59"/>
        <v>0</v>
      </c>
      <c r="AD944" s="525" t="e">
        <f t="shared" si="60"/>
        <v>#DIV/0!</v>
      </c>
      <c r="AE944" s="371"/>
      <c r="AF944" s="371"/>
      <c r="AG944" s="371"/>
      <c r="AH944" s="371"/>
      <c r="AI944" s="371"/>
      <c r="AJ944" s="371"/>
      <c r="AK944" s="371"/>
      <c r="AL944" s="371"/>
      <c r="AM944" s="371"/>
    </row>
    <row r="945" spans="1:39" hidden="1" x14ac:dyDescent="0.25">
      <c r="A945" s="372"/>
      <c r="B945" s="371"/>
      <c r="C945" s="371"/>
      <c r="D945" s="371"/>
      <c r="E945" s="371"/>
      <c r="F945" s="371"/>
      <c r="G945" s="371"/>
      <c r="H945" s="371"/>
      <c r="I945" s="371"/>
      <c r="J945" s="371"/>
      <c r="K945" s="371"/>
      <c r="L945" s="371"/>
      <c r="M945" s="371"/>
      <c r="N945" s="371"/>
      <c r="O945" s="371"/>
      <c r="P945" s="371"/>
      <c r="Q945" s="371"/>
      <c r="R945" s="383"/>
      <c r="S945" s="383"/>
      <c r="T945" s="371"/>
      <c r="U945" s="383"/>
      <c r="V945" s="371"/>
      <c r="W945" s="383"/>
      <c r="X945" s="381"/>
      <c r="Y945" s="373">
        <f t="shared" si="57"/>
        <v>0</v>
      </c>
      <c r="Z945" s="513"/>
      <c r="AA945" s="512"/>
      <c r="AB945" s="525" t="e">
        <f t="shared" si="58"/>
        <v>#DIV/0!</v>
      </c>
      <c r="AC945" s="512">
        <f t="shared" si="59"/>
        <v>0</v>
      </c>
      <c r="AD945" s="525" t="e">
        <f t="shared" si="60"/>
        <v>#DIV/0!</v>
      </c>
      <c r="AE945" s="371"/>
      <c r="AF945" s="371"/>
      <c r="AG945" s="371"/>
      <c r="AH945" s="371"/>
      <c r="AI945" s="371"/>
      <c r="AJ945" s="371"/>
      <c r="AK945" s="371"/>
      <c r="AL945" s="371"/>
      <c r="AM945" s="371"/>
    </row>
    <row r="946" spans="1:39" hidden="1" x14ac:dyDescent="0.25">
      <c r="A946" s="372"/>
      <c r="B946" s="371"/>
      <c r="C946" s="371"/>
      <c r="D946" s="371"/>
      <c r="E946" s="371"/>
      <c r="F946" s="371"/>
      <c r="G946" s="371"/>
      <c r="H946" s="371"/>
      <c r="I946" s="371"/>
      <c r="J946" s="371"/>
      <c r="K946" s="371"/>
      <c r="L946" s="371"/>
      <c r="M946" s="371"/>
      <c r="N946" s="371"/>
      <c r="O946" s="371"/>
      <c r="P946" s="371"/>
      <c r="Q946" s="371"/>
      <c r="R946" s="383"/>
      <c r="S946" s="383"/>
      <c r="T946" s="371"/>
      <c r="U946" s="383"/>
      <c r="V946" s="371"/>
      <c r="W946" s="383"/>
      <c r="X946" s="381"/>
      <c r="Y946" s="373">
        <f t="shared" si="57"/>
        <v>0</v>
      </c>
      <c r="Z946" s="384"/>
      <c r="AA946" s="512"/>
      <c r="AB946" s="525" t="e">
        <f t="shared" si="58"/>
        <v>#DIV/0!</v>
      </c>
      <c r="AC946" s="512">
        <f t="shared" si="59"/>
        <v>0</v>
      </c>
      <c r="AD946" s="525" t="e">
        <f t="shared" si="60"/>
        <v>#DIV/0!</v>
      </c>
      <c r="AE946" s="371"/>
      <c r="AF946" s="371"/>
      <c r="AG946" s="371"/>
      <c r="AH946" s="371"/>
      <c r="AI946" s="371"/>
      <c r="AJ946" s="371"/>
      <c r="AK946" s="371"/>
      <c r="AL946" s="371"/>
      <c r="AM946" s="371"/>
    </row>
    <row r="947" spans="1:39" hidden="1" x14ac:dyDescent="0.25">
      <c r="A947" s="372"/>
      <c r="B947" s="371"/>
      <c r="C947" s="371"/>
      <c r="D947" s="371"/>
      <c r="E947" s="371"/>
      <c r="F947" s="371"/>
      <c r="G947" s="371"/>
      <c r="H947" s="371"/>
      <c r="I947" s="371"/>
      <c r="J947" s="371"/>
      <c r="K947" s="371"/>
      <c r="L947" s="371"/>
      <c r="M947" s="371"/>
      <c r="N947" s="371"/>
      <c r="O947" s="371"/>
      <c r="P947" s="371"/>
      <c r="Q947" s="371"/>
      <c r="R947" s="383"/>
      <c r="S947" s="383"/>
      <c r="T947" s="371"/>
      <c r="U947" s="383"/>
      <c r="V947" s="371"/>
      <c r="W947" s="383"/>
      <c r="X947" s="381"/>
      <c r="Y947" s="373">
        <f t="shared" si="57"/>
        <v>0</v>
      </c>
      <c r="Z947" s="513"/>
      <c r="AA947" s="512"/>
      <c r="AB947" s="525" t="e">
        <f t="shared" si="58"/>
        <v>#DIV/0!</v>
      </c>
      <c r="AC947" s="512">
        <f t="shared" si="59"/>
        <v>0</v>
      </c>
      <c r="AD947" s="525" t="e">
        <f t="shared" si="60"/>
        <v>#DIV/0!</v>
      </c>
      <c r="AE947" s="371"/>
      <c r="AF947" s="371"/>
      <c r="AG947" s="371"/>
      <c r="AH947" s="371"/>
      <c r="AI947" s="371"/>
      <c r="AJ947" s="371"/>
      <c r="AK947" s="371"/>
      <c r="AL947" s="371"/>
      <c r="AM947" s="371"/>
    </row>
    <row r="948" spans="1:39" hidden="1" x14ac:dyDescent="0.25">
      <c r="A948" s="372"/>
      <c r="B948" s="371"/>
      <c r="C948" s="371"/>
      <c r="D948" s="371"/>
      <c r="E948" s="371"/>
      <c r="F948" s="371"/>
      <c r="G948" s="371"/>
      <c r="H948" s="371"/>
      <c r="I948" s="371"/>
      <c r="J948" s="371"/>
      <c r="K948" s="371"/>
      <c r="L948" s="371"/>
      <c r="M948" s="371"/>
      <c r="N948" s="371"/>
      <c r="O948" s="371"/>
      <c r="P948" s="371"/>
      <c r="Q948" s="371"/>
      <c r="R948" s="383"/>
      <c r="S948" s="383"/>
      <c r="T948" s="371"/>
      <c r="U948" s="383"/>
      <c r="V948" s="371"/>
      <c r="W948" s="383"/>
      <c r="X948" s="381"/>
      <c r="Y948" s="373">
        <f t="shared" si="57"/>
        <v>0</v>
      </c>
      <c r="Z948" s="384"/>
      <c r="AA948" s="512"/>
      <c r="AB948" s="525" t="e">
        <f t="shared" si="58"/>
        <v>#DIV/0!</v>
      </c>
      <c r="AC948" s="512">
        <f t="shared" si="59"/>
        <v>0</v>
      </c>
      <c r="AD948" s="525" t="e">
        <f t="shared" si="60"/>
        <v>#DIV/0!</v>
      </c>
      <c r="AE948" s="371"/>
      <c r="AF948" s="371"/>
      <c r="AG948" s="371"/>
      <c r="AH948" s="371"/>
      <c r="AI948" s="371"/>
      <c r="AJ948" s="371"/>
      <c r="AK948" s="371"/>
      <c r="AL948" s="371"/>
      <c r="AM948" s="371"/>
    </row>
    <row r="949" spans="1:39" hidden="1" x14ac:dyDescent="0.25">
      <c r="A949" s="372"/>
      <c r="B949" s="371"/>
      <c r="C949" s="371"/>
      <c r="D949" s="371"/>
      <c r="E949" s="371"/>
      <c r="F949" s="371"/>
      <c r="G949" s="371"/>
      <c r="H949" s="371"/>
      <c r="I949" s="371"/>
      <c r="J949" s="371"/>
      <c r="K949" s="371"/>
      <c r="L949" s="371"/>
      <c r="M949" s="371"/>
      <c r="N949" s="371"/>
      <c r="O949" s="371"/>
      <c r="P949" s="371"/>
      <c r="Q949" s="371"/>
      <c r="R949" s="383"/>
      <c r="S949" s="383"/>
      <c r="T949" s="371"/>
      <c r="U949" s="383"/>
      <c r="V949" s="371"/>
      <c r="W949" s="383"/>
      <c r="X949" s="381"/>
      <c r="Y949" s="373">
        <f t="shared" si="57"/>
        <v>0</v>
      </c>
      <c r="Z949" s="384"/>
      <c r="AA949" s="512"/>
      <c r="AB949" s="525" t="e">
        <f t="shared" si="58"/>
        <v>#DIV/0!</v>
      </c>
      <c r="AC949" s="512">
        <f t="shared" si="59"/>
        <v>0</v>
      </c>
      <c r="AD949" s="525" t="e">
        <f t="shared" si="60"/>
        <v>#DIV/0!</v>
      </c>
      <c r="AE949" s="371"/>
      <c r="AF949" s="371"/>
      <c r="AG949" s="371"/>
      <c r="AH949" s="371"/>
      <c r="AI949" s="371"/>
      <c r="AJ949" s="371"/>
      <c r="AK949" s="371"/>
      <c r="AL949" s="371"/>
      <c r="AM949" s="371"/>
    </row>
    <row r="950" spans="1:39" hidden="1" x14ac:dyDescent="0.25">
      <c r="A950" s="372"/>
      <c r="B950" s="371"/>
      <c r="C950" s="371"/>
      <c r="D950" s="371"/>
      <c r="E950" s="371"/>
      <c r="F950" s="371"/>
      <c r="G950" s="371"/>
      <c r="H950" s="371"/>
      <c r="I950" s="371"/>
      <c r="J950" s="371"/>
      <c r="K950" s="371"/>
      <c r="L950" s="371"/>
      <c r="M950" s="371"/>
      <c r="N950" s="371"/>
      <c r="O950" s="371"/>
      <c r="P950" s="371"/>
      <c r="Q950" s="371"/>
      <c r="R950" s="383"/>
      <c r="S950" s="383"/>
      <c r="T950" s="371"/>
      <c r="U950" s="383"/>
      <c r="V950" s="371"/>
      <c r="W950" s="383"/>
      <c r="X950" s="381"/>
      <c r="Y950" s="373">
        <f t="shared" si="57"/>
        <v>0</v>
      </c>
      <c r="Z950" s="384"/>
      <c r="AA950" s="512"/>
      <c r="AB950" s="525" t="e">
        <f t="shared" si="58"/>
        <v>#DIV/0!</v>
      </c>
      <c r="AC950" s="512">
        <f t="shared" si="59"/>
        <v>0</v>
      </c>
      <c r="AD950" s="525" t="e">
        <f t="shared" si="60"/>
        <v>#DIV/0!</v>
      </c>
      <c r="AE950" s="371"/>
      <c r="AF950" s="371"/>
      <c r="AG950" s="371"/>
      <c r="AH950" s="371"/>
      <c r="AI950" s="371"/>
      <c r="AJ950" s="371"/>
      <c r="AK950" s="371"/>
      <c r="AL950" s="371"/>
      <c r="AM950" s="371"/>
    </row>
    <row r="951" spans="1:39" hidden="1" x14ac:dyDescent="0.25">
      <c r="A951" s="372"/>
      <c r="B951" s="371"/>
      <c r="C951" s="371"/>
      <c r="D951" s="371"/>
      <c r="E951" s="371"/>
      <c r="F951" s="371"/>
      <c r="G951" s="371"/>
      <c r="H951" s="371"/>
      <c r="I951" s="371"/>
      <c r="J951" s="371"/>
      <c r="K951" s="371"/>
      <c r="L951" s="371"/>
      <c r="M951" s="371"/>
      <c r="N951" s="371"/>
      <c r="O951" s="371"/>
      <c r="P951" s="371"/>
      <c r="Q951" s="371"/>
      <c r="R951" s="383"/>
      <c r="S951" s="383"/>
      <c r="T951" s="371"/>
      <c r="U951" s="383"/>
      <c r="V951" s="371"/>
      <c r="W951" s="383"/>
      <c r="X951" s="381"/>
      <c r="Y951" s="373">
        <f t="shared" si="57"/>
        <v>0</v>
      </c>
      <c r="Z951" s="384"/>
      <c r="AA951" s="512"/>
      <c r="AB951" s="525" t="e">
        <f t="shared" si="58"/>
        <v>#DIV/0!</v>
      </c>
      <c r="AC951" s="512">
        <f t="shared" si="59"/>
        <v>0</v>
      </c>
      <c r="AD951" s="525" t="e">
        <f t="shared" si="60"/>
        <v>#DIV/0!</v>
      </c>
      <c r="AE951" s="371"/>
      <c r="AF951" s="371"/>
      <c r="AG951" s="371"/>
      <c r="AH951" s="371"/>
      <c r="AI951" s="371"/>
      <c r="AJ951" s="371"/>
      <c r="AK951" s="371"/>
      <c r="AL951" s="371"/>
      <c r="AM951" s="371"/>
    </row>
    <row r="952" spans="1:39" hidden="1" x14ac:dyDescent="0.25">
      <c r="A952" s="372"/>
      <c r="B952" s="371"/>
      <c r="C952" s="371"/>
      <c r="D952" s="371"/>
      <c r="E952" s="371"/>
      <c r="F952" s="371"/>
      <c r="G952" s="371"/>
      <c r="H952" s="371"/>
      <c r="I952" s="371"/>
      <c r="J952" s="371"/>
      <c r="K952" s="371"/>
      <c r="L952" s="371"/>
      <c r="M952" s="371"/>
      <c r="N952" s="371"/>
      <c r="O952" s="371"/>
      <c r="P952" s="371"/>
      <c r="Q952" s="371"/>
      <c r="R952" s="383"/>
      <c r="S952" s="383"/>
      <c r="T952" s="371"/>
      <c r="U952" s="383"/>
      <c r="V952" s="371"/>
      <c r="W952" s="383"/>
      <c r="X952" s="381"/>
      <c r="Y952" s="373">
        <f t="shared" si="57"/>
        <v>0</v>
      </c>
      <c r="Z952" s="384"/>
      <c r="AA952" s="512"/>
      <c r="AB952" s="525" t="e">
        <f t="shared" si="58"/>
        <v>#DIV/0!</v>
      </c>
      <c r="AC952" s="512">
        <f t="shared" si="59"/>
        <v>0</v>
      </c>
      <c r="AD952" s="525" t="e">
        <f t="shared" si="60"/>
        <v>#DIV/0!</v>
      </c>
      <c r="AE952" s="371"/>
      <c r="AF952" s="371"/>
      <c r="AG952" s="371"/>
      <c r="AH952" s="371"/>
      <c r="AI952" s="371"/>
      <c r="AJ952" s="371"/>
      <c r="AK952" s="371"/>
      <c r="AL952" s="371"/>
      <c r="AM952" s="371"/>
    </row>
    <row r="953" spans="1:39" hidden="1" x14ac:dyDescent="0.25">
      <c r="A953" s="372"/>
      <c r="B953" s="371"/>
      <c r="C953" s="371"/>
      <c r="D953" s="371"/>
      <c r="E953" s="371"/>
      <c r="F953" s="371"/>
      <c r="G953" s="371"/>
      <c r="H953" s="371"/>
      <c r="I953" s="371"/>
      <c r="J953" s="371"/>
      <c r="K953" s="371"/>
      <c r="L953" s="371"/>
      <c r="M953" s="371"/>
      <c r="N953" s="371"/>
      <c r="O953" s="371"/>
      <c r="P953" s="371"/>
      <c r="Q953" s="371"/>
      <c r="R953" s="383"/>
      <c r="S953" s="383"/>
      <c r="T953" s="371"/>
      <c r="U953" s="383"/>
      <c r="V953" s="371"/>
      <c r="W953" s="383"/>
      <c r="X953" s="381"/>
      <c r="Y953" s="373">
        <f t="shared" si="57"/>
        <v>0</v>
      </c>
      <c r="Z953" s="384"/>
      <c r="AA953" s="512"/>
      <c r="AB953" s="525" t="e">
        <f t="shared" si="58"/>
        <v>#DIV/0!</v>
      </c>
      <c r="AC953" s="512">
        <f t="shared" si="59"/>
        <v>0</v>
      </c>
      <c r="AD953" s="525" t="e">
        <f t="shared" si="60"/>
        <v>#DIV/0!</v>
      </c>
      <c r="AE953" s="371"/>
      <c r="AF953" s="371"/>
      <c r="AG953" s="371"/>
      <c r="AH953" s="371"/>
      <c r="AI953" s="371"/>
      <c r="AJ953" s="371"/>
      <c r="AK953" s="371"/>
      <c r="AL953" s="371"/>
      <c r="AM953" s="371"/>
    </row>
    <row r="954" spans="1:39" hidden="1" x14ac:dyDescent="0.25">
      <c r="A954" s="372"/>
      <c r="B954" s="371"/>
      <c r="C954" s="371"/>
      <c r="D954" s="371"/>
      <c r="E954" s="371"/>
      <c r="F954" s="371"/>
      <c r="G954" s="371"/>
      <c r="H954" s="371"/>
      <c r="I954" s="371"/>
      <c r="J954" s="371"/>
      <c r="K954" s="371"/>
      <c r="L954" s="371"/>
      <c r="M954" s="371"/>
      <c r="N954" s="371"/>
      <c r="O954" s="371"/>
      <c r="P954" s="371"/>
      <c r="Q954" s="371"/>
      <c r="R954" s="383"/>
      <c r="S954" s="383"/>
      <c r="T954" s="371"/>
      <c r="U954" s="383"/>
      <c r="V954" s="371"/>
      <c r="W954" s="383"/>
      <c r="X954" s="381"/>
      <c r="Y954" s="373">
        <f t="shared" si="57"/>
        <v>0</v>
      </c>
      <c r="Z954" s="384"/>
      <c r="AA954" s="512"/>
      <c r="AB954" s="525" t="e">
        <f t="shared" si="58"/>
        <v>#DIV/0!</v>
      </c>
      <c r="AC954" s="512">
        <f t="shared" si="59"/>
        <v>0</v>
      </c>
      <c r="AD954" s="525" t="e">
        <f t="shared" si="60"/>
        <v>#DIV/0!</v>
      </c>
      <c r="AE954" s="371"/>
      <c r="AF954" s="371"/>
      <c r="AG954" s="371"/>
      <c r="AH954" s="371"/>
      <c r="AI954" s="371"/>
      <c r="AJ954" s="371"/>
      <c r="AK954" s="371"/>
      <c r="AL954" s="371"/>
      <c r="AM954" s="371"/>
    </row>
    <row r="955" spans="1:39" hidden="1" x14ac:dyDescent="0.25">
      <c r="A955" s="372"/>
      <c r="B955" s="371"/>
      <c r="C955" s="371"/>
      <c r="D955" s="371"/>
      <c r="E955" s="371"/>
      <c r="F955" s="371"/>
      <c r="G955" s="371"/>
      <c r="H955" s="371"/>
      <c r="I955" s="371"/>
      <c r="J955" s="371"/>
      <c r="K955" s="371"/>
      <c r="L955" s="371"/>
      <c r="M955" s="371"/>
      <c r="N955" s="371"/>
      <c r="O955" s="371"/>
      <c r="P955" s="371"/>
      <c r="Q955" s="371"/>
      <c r="R955" s="383"/>
      <c r="S955" s="383"/>
      <c r="T955" s="371"/>
      <c r="U955" s="383"/>
      <c r="V955" s="371"/>
      <c r="W955" s="383"/>
      <c r="X955" s="381"/>
      <c r="Y955" s="373">
        <f t="shared" si="57"/>
        <v>0</v>
      </c>
      <c r="Z955" s="384"/>
      <c r="AA955" s="512"/>
      <c r="AB955" s="525" t="e">
        <f t="shared" si="58"/>
        <v>#DIV/0!</v>
      </c>
      <c r="AC955" s="512">
        <f t="shared" si="59"/>
        <v>0</v>
      </c>
      <c r="AD955" s="525" t="e">
        <f t="shared" si="60"/>
        <v>#DIV/0!</v>
      </c>
      <c r="AE955" s="371"/>
      <c r="AF955" s="371"/>
      <c r="AG955" s="371"/>
      <c r="AH955" s="371"/>
      <c r="AI955" s="371"/>
      <c r="AJ955" s="371"/>
      <c r="AK955" s="371"/>
      <c r="AL955" s="371"/>
      <c r="AM955" s="371"/>
    </row>
    <row r="956" spans="1:39" hidden="1" x14ac:dyDescent="0.25">
      <c r="A956" s="372"/>
      <c r="B956" s="371"/>
      <c r="C956" s="371"/>
      <c r="D956" s="371"/>
      <c r="E956" s="371"/>
      <c r="F956" s="371"/>
      <c r="G956" s="371"/>
      <c r="H956" s="371"/>
      <c r="I956" s="371"/>
      <c r="J956" s="371"/>
      <c r="K956" s="371"/>
      <c r="L956" s="371"/>
      <c r="M956" s="371"/>
      <c r="N956" s="371"/>
      <c r="O956" s="371"/>
      <c r="P956" s="371"/>
      <c r="Q956" s="371"/>
      <c r="R956" s="383"/>
      <c r="S956" s="383"/>
      <c r="T956" s="371"/>
      <c r="U956" s="383"/>
      <c r="V956" s="371"/>
      <c r="W956" s="383"/>
      <c r="X956" s="381"/>
      <c r="Y956" s="373">
        <f t="shared" si="57"/>
        <v>0</v>
      </c>
      <c r="Z956" s="384"/>
      <c r="AA956" s="512"/>
      <c r="AB956" s="525" t="e">
        <f t="shared" si="58"/>
        <v>#DIV/0!</v>
      </c>
      <c r="AC956" s="512">
        <f t="shared" si="59"/>
        <v>0</v>
      </c>
      <c r="AD956" s="525" t="e">
        <f t="shared" si="60"/>
        <v>#DIV/0!</v>
      </c>
      <c r="AE956" s="371"/>
      <c r="AF956" s="371"/>
      <c r="AG956" s="371"/>
      <c r="AH956" s="371"/>
      <c r="AI956" s="371"/>
      <c r="AJ956" s="371"/>
      <c r="AK956" s="371"/>
      <c r="AL956" s="371"/>
      <c r="AM956" s="371"/>
    </row>
    <row r="957" spans="1:39" hidden="1" x14ac:dyDescent="0.25">
      <c r="A957" s="372"/>
      <c r="B957" s="371"/>
      <c r="C957" s="371"/>
      <c r="D957" s="371"/>
      <c r="E957" s="371"/>
      <c r="F957" s="371"/>
      <c r="G957" s="371"/>
      <c r="H957" s="371"/>
      <c r="I957" s="371"/>
      <c r="J957" s="371"/>
      <c r="K957" s="371"/>
      <c r="L957" s="371"/>
      <c r="M957" s="371"/>
      <c r="N957" s="371"/>
      <c r="O957" s="371"/>
      <c r="P957" s="371"/>
      <c r="Q957" s="371"/>
      <c r="R957" s="383"/>
      <c r="S957" s="383"/>
      <c r="T957" s="371"/>
      <c r="U957" s="383"/>
      <c r="V957" s="371"/>
      <c r="W957" s="383"/>
      <c r="X957" s="381"/>
      <c r="Y957" s="373">
        <f t="shared" si="57"/>
        <v>0</v>
      </c>
      <c r="Z957" s="384"/>
      <c r="AA957" s="512"/>
      <c r="AB957" s="525" t="e">
        <f t="shared" si="58"/>
        <v>#DIV/0!</v>
      </c>
      <c r="AC957" s="512">
        <f t="shared" si="59"/>
        <v>0</v>
      </c>
      <c r="AD957" s="525" t="e">
        <f t="shared" si="60"/>
        <v>#DIV/0!</v>
      </c>
      <c r="AE957" s="371"/>
      <c r="AF957" s="371"/>
      <c r="AG957" s="371"/>
      <c r="AH957" s="371"/>
      <c r="AI957" s="371"/>
      <c r="AJ957" s="371"/>
      <c r="AK957" s="371"/>
      <c r="AL957" s="371"/>
      <c r="AM957" s="371"/>
    </row>
    <row r="958" spans="1:39" hidden="1" x14ac:dyDescent="0.25">
      <c r="A958" s="372"/>
      <c r="B958" s="371"/>
      <c r="C958" s="371"/>
      <c r="D958" s="371"/>
      <c r="E958" s="371"/>
      <c r="F958" s="371"/>
      <c r="G958" s="371"/>
      <c r="H958" s="371"/>
      <c r="I958" s="371"/>
      <c r="J958" s="371"/>
      <c r="K958" s="371"/>
      <c r="L958" s="371"/>
      <c r="M958" s="371"/>
      <c r="N958" s="371"/>
      <c r="O958" s="371"/>
      <c r="P958" s="371"/>
      <c r="Q958" s="371"/>
      <c r="R958" s="383"/>
      <c r="S958" s="383"/>
      <c r="T958" s="371"/>
      <c r="U958" s="383"/>
      <c r="V958" s="371"/>
      <c r="W958" s="383"/>
      <c r="X958" s="381"/>
      <c r="Y958" s="373">
        <f t="shared" si="57"/>
        <v>0</v>
      </c>
      <c r="Z958" s="384"/>
      <c r="AA958" s="512"/>
      <c r="AB958" s="525" t="e">
        <f t="shared" si="58"/>
        <v>#DIV/0!</v>
      </c>
      <c r="AC958" s="512">
        <f t="shared" si="59"/>
        <v>0</v>
      </c>
      <c r="AD958" s="525" t="e">
        <f t="shared" si="60"/>
        <v>#DIV/0!</v>
      </c>
      <c r="AE958" s="371"/>
      <c r="AF958" s="371"/>
      <c r="AG958" s="371"/>
      <c r="AH958" s="371"/>
      <c r="AI958" s="371"/>
      <c r="AJ958" s="371"/>
      <c r="AK958" s="371"/>
      <c r="AL958" s="371"/>
      <c r="AM958" s="371"/>
    </row>
    <row r="959" spans="1:39" hidden="1" x14ac:dyDescent="0.25">
      <c r="A959" s="372"/>
      <c r="B959" s="371"/>
      <c r="C959" s="371"/>
      <c r="D959" s="371"/>
      <c r="E959" s="371"/>
      <c r="F959" s="371"/>
      <c r="G959" s="371"/>
      <c r="H959" s="371"/>
      <c r="I959" s="371"/>
      <c r="J959" s="371"/>
      <c r="K959" s="371"/>
      <c r="L959" s="371"/>
      <c r="M959" s="371"/>
      <c r="N959" s="371"/>
      <c r="O959" s="371"/>
      <c r="P959" s="371"/>
      <c r="Q959" s="371"/>
      <c r="R959" s="383"/>
      <c r="S959" s="383"/>
      <c r="T959" s="371"/>
      <c r="U959" s="383"/>
      <c r="V959" s="371"/>
      <c r="W959" s="383"/>
      <c r="X959" s="381"/>
      <c r="Y959" s="373">
        <f t="shared" ref="Y959:Y1022" si="61">$Z959-IF($AE959="X",rngO_BP_cost,0)-IF($AF959="X",rngO_BL_cost,0)-IF($AG959="X",rngO_WL_cost,0)-IF($AH959="X",rngO_M_cost,0)-IF($AI959="X",rngO_MM_cost,0)-IF($AJ959="X",rngO_DM_cost,0)-IF($AK959="X",rngO_LE_cost,0)-IF($AL959="X",rngO_FE_cost,0)-IF($AM959="X",rngO_SC_cost,0)</f>
        <v>0</v>
      </c>
      <c r="Z959" s="384"/>
      <c r="AA959" s="512"/>
      <c r="AB959" s="525" t="e">
        <f t="shared" ref="AB959:AB1022" si="62">AA959/Z959</f>
        <v>#DIV/0!</v>
      </c>
      <c r="AC959" s="512">
        <f t="shared" ref="AC959:AC1022" si="63">AA959*0.9</f>
        <v>0</v>
      </c>
      <c r="AD959" s="525" t="e">
        <f t="shared" ref="AD959:AD1022" si="64">AC959/Z959</f>
        <v>#DIV/0!</v>
      </c>
      <c r="AE959" s="371"/>
      <c r="AF959" s="371"/>
      <c r="AG959" s="371"/>
      <c r="AH959" s="371"/>
      <c r="AI959" s="371"/>
      <c r="AJ959" s="371"/>
      <c r="AK959" s="371"/>
      <c r="AL959" s="371"/>
      <c r="AM959" s="371"/>
    </row>
    <row r="960" spans="1:39" hidden="1" x14ac:dyDescent="0.25">
      <c r="A960" s="372"/>
      <c r="B960" s="371"/>
      <c r="C960" s="371"/>
      <c r="D960" s="371"/>
      <c r="E960" s="371"/>
      <c r="F960" s="371"/>
      <c r="G960" s="371"/>
      <c r="H960" s="371"/>
      <c r="I960" s="371"/>
      <c r="J960" s="371"/>
      <c r="K960" s="371"/>
      <c r="L960" s="371"/>
      <c r="M960" s="371"/>
      <c r="N960" s="371"/>
      <c r="O960" s="371"/>
      <c r="P960" s="371"/>
      <c r="Q960" s="371"/>
      <c r="R960" s="383"/>
      <c r="S960" s="383"/>
      <c r="T960" s="371"/>
      <c r="U960" s="383"/>
      <c r="V960" s="371"/>
      <c r="W960" s="383"/>
      <c r="X960" s="381"/>
      <c r="Y960" s="373">
        <f t="shared" si="61"/>
        <v>0</v>
      </c>
      <c r="Z960" s="384"/>
      <c r="AA960" s="512"/>
      <c r="AB960" s="525" t="e">
        <f t="shared" si="62"/>
        <v>#DIV/0!</v>
      </c>
      <c r="AC960" s="512">
        <f t="shared" si="63"/>
        <v>0</v>
      </c>
      <c r="AD960" s="525" t="e">
        <f t="shared" si="64"/>
        <v>#DIV/0!</v>
      </c>
      <c r="AE960" s="371"/>
      <c r="AF960" s="371"/>
      <c r="AG960" s="371"/>
      <c r="AH960" s="371"/>
      <c r="AI960" s="371"/>
      <c r="AJ960" s="371"/>
      <c r="AK960" s="371"/>
      <c r="AL960" s="371"/>
      <c r="AM960" s="371"/>
    </row>
    <row r="961" spans="1:39" hidden="1" x14ac:dyDescent="0.25">
      <c r="A961" s="372"/>
      <c r="B961" s="371"/>
      <c r="C961" s="371"/>
      <c r="D961" s="371"/>
      <c r="E961" s="371"/>
      <c r="F961" s="371"/>
      <c r="G961" s="371"/>
      <c r="H961" s="371"/>
      <c r="I961" s="371"/>
      <c r="J961" s="371"/>
      <c r="K961" s="371"/>
      <c r="L961" s="371"/>
      <c r="M961" s="371"/>
      <c r="N961" s="371"/>
      <c r="O961" s="371"/>
      <c r="P961" s="371"/>
      <c r="Q961" s="371"/>
      <c r="R961" s="383"/>
      <c r="S961" s="383"/>
      <c r="T961" s="371"/>
      <c r="U961" s="383"/>
      <c r="V961" s="371"/>
      <c r="W961" s="383"/>
      <c r="X961" s="381"/>
      <c r="Y961" s="373">
        <f t="shared" si="61"/>
        <v>0</v>
      </c>
      <c r="Z961" s="384"/>
      <c r="AA961" s="512"/>
      <c r="AB961" s="525" t="e">
        <f t="shared" si="62"/>
        <v>#DIV/0!</v>
      </c>
      <c r="AC961" s="512">
        <f t="shared" si="63"/>
        <v>0</v>
      </c>
      <c r="AD961" s="525" t="e">
        <f t="shared" si="64"/>
        <v>#DIV/0!</v>
      </c>
      <c r="AE961" s="371"/>
      <c r="AF961" s="371"/>
      <c r="AG961" s="371"/>
      <c r="AH961" s="371"/>
      <c r="AI961" s="371"/>
      <c r="AJ961" s="371"/>
      <c r="AK961" s="371"/>
      <c r="AL961" s="371"/>
      <c r="AM961" s="371"/>
    </row>
    <row r="962" spans="1:39" hidden="1" x14ac:dyDescent="0.25">
      <c r="A962" s="372"/>
      <c r="B962" s="371"/>
      <c r="C962" s="371"/>
      <c r="D962" s="371"/>
      <c r="E962" s="371"/>
      <c r="F962" s="371"/>
      <c r="G962" s="371"/>
      <c r="H962" s="371"/>
      <c r="I962" s="371"/>
      <c r="J962" s="371"/>
      <c r="K962" s="371"/>
      <c r="L962" s="371"/>
      <c r="M962" s="371"/>
      <c r="N962" s="371"/>
      <c r="O962" s="371"/>
      <c r="P962" s="371"/>
      <c r="Q962" s="371"/>
      <c r="R962" s="383"/>
      <c r="S962" s="383"/>
      <c r="T962" s="371"/>
      <c r="U962" s="383"/>
      <c r="V962" s="371"/>
      <c r="W962" s="383"/>
      <c r="X962" s="381"/>
      <c r="Y962" s="373">
        <f t="shared" si="61"/>
        <v>0</v>
      </c>
      <c r="Z962" s="384"/>
      <c r="AA962" s="512"/>
      <c r="AB962" s="525" t="e">
        <f t="shared" si="62"/>
        <v>#DIV/0!</v>
      </c>
      <c r="AC962" s="512">
        <f t="shared" si="63"/>
        <v>0</v>
      </c>
      <c r="AD962" s="525" t="e">
        <f t="shared" si="64"/>
        <v>#DIV/0!</v>
      </c>
      <c r="AE962" s="371"/>
      <c r="AF962" s="371"/>
      <c r="AG962" s="371"/>
      <c r="AH962" s="371"/>
      <c r="AI962" s="371"/>
      <c r="AJ962" s="371"/>
      <c r="AK962" s="371"/>
      <c r="AL962" s="371"/>
      <c r="AM962" s="371"/>
    </row>
    <row r="963" spans="1:39" hidden="1" x14ac:dyDescent="0.25">
      <c r="A963" s="372"/>
      <c r="B963" s="371"/>
      <c r="C963" s="371"/>
      <c r="D963" s="371"/>
      <c r="E963" s="371"/>
      <c r="F963" s="371"/>
      <c r="G963" s="371"/>
      <c r="H963" s="371"/>
      <c r="I963" s="371"/>
      <c r="J963" s="371"/>
      <c r="K963" s="371"/>
      <c r="L963" s="371"/>
      <c r="M963" s="371"/>
      <c r="N963" s="371"/>
      <c r="O963" s="371"/>
      <c r="P963" s="371"/>
      <c r="Q963" s="371"/>
      <c r="R963" s="383"/>
      <c r="S963" s="383"/>
      <c r="T963" s="371"/>
      <c r="U963" s="383"/>
      <c r="V963" s="371"/>
      <c r="W963" s="383"/>
      <c r="X963" s="381"/>
      <c r="Y963" s="373">
        <f t="shared" si="61"/>
        <v>0</v>
      </c>
      <c r="Z963" s="384"/>
      <c r="AA963" s="512"/>
      <c r="AB963" s="525" t="e">
        <f t="shared" si="62"/>
        <v>#DIV/0!</v>
      </c>
      <c r="AC963" s="512">
        <f t="shared" si="63"/>
        <v>0</v>
      </c>
      <c r="AD963" s="525" t="e">
        <f t="shared" si="64"/>
        <v>#DIV/0!</v>
      </c>
      <c r="AE963" s="371"/>
      <c r="AF963" s="371"/>
      <c r="AG963" s="371"/>
      <c r="AH963" s="371"/>
      <c r="AI963" s="371"/>
      <c r="AJ963" s="371"/>
      <c r="AK963" s="371"/>
      <c r="AL963" s="371"/>
      <c r="AM963" s="371"/>
    </row>
    <row r="964" spans="1:39" hidden="1" x14ac:dyDescent="0.25">
      <c r="A964" s="372"/>
      <c r="B964" s="371"/>
      <c r="C964" s="371"/>
      <c r="D964" s="371"/>
      <c r="E964" s="371"/>
      <c r="F964" s="371"/>
      <c r="G964" s="371"/>
      <c r="H964" s="371"/>
      <c r="I964" s="371"/>
      <c r="J964" s="371"/>
      <c r="K964" s="371"/>
      <c r="L964" s="371"/>
      <c r="M964" s="371"/>
      <c r="N964" s="371"/>
      <c r="O964" s="371"/>
      <c r="P964" s="371"/>
      <c r="Q964" s="371"/>
      <c r="R964" s="383"/>
      <c r="S964" s="383"/>
      <c r="T964" s="371"/>
      <c r="U964" s="383"/>
      <c r="V964" s="371"/>
      <c r="W964" s="383"/>
      <c r="X964" s="381"/>
      <c r="Y964" s="373">
        <f t="shared" si="61"/>
        <v>0</v>
      </c>
      <c r="Z964" s="384"/>
      <c r="AA964" s="512"/>
      <c r="AB964" s="525" t="e">
        <f t="shared" si="62"/>
        <v>#DIV/0!</v>
      </c>
      <c r="AC964" s="512">
        <f t="shared" si="63"/>
        <v>0</v>
      </c>
      <c r="AD964" s="525" t="e">
        <f t="shared" si="64"/>
        <v>#DIV/0!</v>
      </c>
      <c r="AE964" s="371"/>
      <c r="AF964" s="371"/>
      <c r="AG964" s="371"/>
      <c r="AH964" s="371"/>
      <c r="AI964" s="371"/>
      <c r="AJ964" s="371"/>
      <c r="AK964" s="371"/>
      <c r="AL964" s="371"/>
      <c r="AM964" s="371"/>
    </row>
    <row r="965" spans="1:39" hidden="1" x14ac:dyDescent="0.25">
      <c r="A965" s="372"/>
      <c r="B965" s="371"/>
      <c r="C965" s="371"/>
      <c r="D965" s="371"/>
      <c r="E965" s="371"/>
      <c r="F965" s="371"/>
      <c r="G965" s="371"/>
      <c r="H965" s="371"/>
      <c r="I965" s="371"/>
      <c r="J965" s="371"/>
      <c r="K965" s="371"/>
      <c r="L965" s="371"/>
      <c r="M965" s="371"/>
      <c r="N965" s="371"/>
      <c r="O965" s="371"/>
      <c r="P965" s="371"/>
      <c r="Q965" s="371"/>
      <c r="R965" s="383"/>
      <c r="S965" s="383"/>
      <c r="T965" s="371"/>
      <c r="U965" s="383"/>
      <c r="V965" s="371"/>
      <c r="W965" s="383"/>
      <c r="X965" s="381"/>
      <c r="Y965" s="373">
        <f t="shared" si="61"/>
        <v>0</v>
      </c>
      <c r="Z965" s="384"/>
      <c r="AA965" s="512"/>
      <c r="AB965" s="525" t="e">
        <f t="shared" si="62"/>
        <v>#DIV/0!</v>
      </c>
      <c r="AC965" s="512">
        <f t="shared" si="63"/>
        <v>0</v>
      </c>
      <c r="AD965" s="525" t="e">
        <f t="shared" si="64"/>
        <v>#DIV/0!</v>
      </c>
      <c r="AE965" s="371"/>
      <c r="AF965" s="371"/>
      <c r="AG965" s="371"/>
      <c r="AH965" s="371"/>
      <c r="AI965" s="371"/>
      <c r="AJ965" s="371"/>
      <c r="AK965" s="371"/>
      <c r="AL965" s="371"/>
      <c r="AM965" s="371"/>
    </row>
    <row r="966" spans="1:39" hidden="1" x14ac:dyDescent="0.25">
      <c r="A966" s="372"/>
      <c r="B966" s="371"/>
      <c r="C966" s="371"/>
      <c r="D966" s="371"/>
      <c r="E966" s="371"/>
      <c r="F966" s="371"/>
      <c r="G966" s="371"/>
      <c r="H966" s="371"/>
      <c r="I966" s="371"/>
      <c r="J966" s="371"/>
      <c r="K966" s="371"/>
      <c r="L966" s="371"/>
      <c r="M966" s="371"/>
      <c r="N966" s="371"/>
      <c r="O966" s="371"/>
      <c r="P966" s="371"/>
      <c r="Q966" s="371"/>
      <c r="R966" s="383"/>
      <c r="S966" s="383"/>
      <c r="T966" s="371"/>
      <c r="U966" s="383"/>
      <c r="V966" s="371"/>
      <c r="W966" s="383"/>
      <c r="X966" s="381"/>
      <c r="Y966" s="373">
        <f t="shared" si="61"/>
        <v>0</v>
      </c>
      <c r="Z966" s="384"/>
      <c r="AA966" s="512"/>
      <c r="AB966" s="525" t="e">
        <f t="shared" si="62"/>
        <v>#DIV/0!</v>
      </c>
      <c r="AC966" s="512">
        <f t="shared" si="63"/>
        <v>0</v>
      </c>
      <c r="AD966" s="525" t="e">
        <f t="shared" si="64"/>
        <v>#DIV/0!</v>
      </c>
      <c r="AE966" s="371"/>
      <c r="AF966" s="371"/>
      <c r="AG966" s="371"/>
      <c r="AH966" s="371"/>
      <c r="AI966" s="371"/>
      <c r="AJ966" s="371"/>
      <c r="AK966" s="371"/>
      <c r="AL966" s="371"/>
      <c r="AM966" s="371"/>
    </row>
    <row r="967" spans="1:39" hidden="1" x14ac:dyDescent="0.25">
      <c r="A967" s="372"/>
      <c r="B967" s="371"/>
      <c r="C967" s="371"/>
      <c r="D967" s="371"/>
      <c r="E967" s="371"/>
      <c r="F967" s="371"/>
      <c r="G967" s="371"/>
      <c r="H967" s="371"/>
      <c r="I967" s="371"/>
      <c r="J967" s="371"/>
      <c r="K967" s="371"/>
      <c r="L967" s="371"/>
      <c r="M967" s="371"/>
      <c r="N967" s="371"/>
      <c r="O967" s="371"/>
      <c r="P967" s="371"/>
      <c r="Q967" s="371"/>
      <c r="R967" s="383"/>
      <c r="S967" s="383"/>
      <c r="T967" s="371"/>
      <c r="U967" s="383"/>
      <c r="V967" s="371"/>
      <c r="W967" s="383"/>
      <c r="X967" s="381"/>
      <c r="Y967" s="373">
        <f t="shared" si="61"/>
        <v>0</v>
      </c>
      <c r="Z967" s="384"/>
      <c r="AA967" s="512"/>
      <c r="AB967" s="525" t="e">
        <f t="shared" si="62"/>
        <v>#DIV/0!</v>
      </c>
      <c r="AC967" s="512">
        <f t="shared" si="63"/>
        <v>0</v>
      </c>
      <c r="AD967" s="525" t="e">
        <f t="shared" si="64"/>
        <v>#DIV/0!</v>
      </c>
      <c r="AE967" s="371"/>
      <c r="AF967" s="371"/>
      <c r="AG967" s="371"/>
      <c r="AH967" s="371"/>
      <c r="AI967" s="371"/>
      <c r="AJ967" s="371"/>
      <c r="AK967" s="371"/>
      <c r="AL967" s="371"/>
      <c r="AM967" s="371"/>
    </row>
    <row r="968" spans="1:39" hidden="1" x14ac:dyDescent="0.25">
      <c r="A968" s="372"/>
      <c r="B968" s="372"/>
      <c r="C968" s="372"/>
      <c r="D968" s="372"/>
      <c r="E968" s="372"/>
      <c r="F968" s="372"/>
      <c r="G968" s="371"/>
      <c r="H968" s="374"/>
      <c r="I968" s="372"/>
      <c r="J968" s="378"/>
      <c r="K968" s="378"/>
      <c r="L968" s="378"/>
      <c r="M968" s="378"/>
      <c r="N968" s="385"/>
      <c r="O968" s="378"/>
      <c r="P968" s="378"/>
      <c r="R968" s="378"/>
      <c r="S968" s="378"/>
      <c r="T968" s="378"/>
      <c r="U968" s="378"/>
      <c r="V968" s="385"/>
      <c r="W968" s="378"/>
      <c r="X968" s="378"/>
      <c r="Y968" s="373">
        <f t="shared" si="61"/>
        <v>0</v>
      </c>
      <c r="Z968" s="514"/>
      <c r="AA968" s="512"/>
      <c r="AB968" s="525" t="e">
        <f t="shared" si="62"/>
        <v>#DIV/0!</v>
      </c>
      <c r="AC968" s="512">
        <f t="shared" si="63"/>
        <v>0</v>
      </c>
      <c r="AD968" s="525" t="e">
        <f t="shared" si="64"/>
        <v>#DIV/0!</v>
      </c>
      <c r="AE968" s="371"/>
      <c r="AF968" s="371"/>
      <c r="AG968" s="371"/>
      <c r="AH968" s="371"/>
      <c r="AI968" s="371"/>
      <c r="AJ968" s="371"/>
      <c r="AK968" s="371"/>
      <c r="AL968" s="371"/>
      <c r="AM968" s="371"/>
    </row>
    <row r="969" spans="1:39" hidden="1" x14ac:dyDescent="0.25">
      <c r="A969" s="372"/>
      <c r="B969" s="371"/>
      <c r="C969" s="371"/>
      <c r="D969" s="375"/>
      <c r="E969" s="375"/>
      <c r="F969" s="371"/>
      <c r="G969" s="371"/>
      <c r="H969" s="371"/>
      <c r="I969" s="371"/>
      <c r="J969" s="371"/>
      <c r="K969" s="371"/>
      <c r="L969" s="371"/>
      <c r="M969" s="371"/>
      <c r="N969" s="371"/>
      <c r="O969" s="371"/>
      <c r="P969" s="371"/>
      <c r="Q969" s="371"/>
      <c r="R969" s="371"/>
      <c r="S969" s="371"/>
      <c r="T969" s="371"/>
      <c r="U969" s="371"/>
      <c r="V969" s="371"/>
      <c r="W969" s="371"/>
      <c r="X969" s="371"/>
      <c r="Y969" s="373">
        <f t="shared" si="61"/>
        <v>0</v>
      </c>
      <c r="Z969" s="384"/>
      <c r="AA969" s="512"/>
      <c r="AB969" s="525" t="e">
        <f t="shared" si="62"/>
        <v>#DIV/0!</v>
      </c>
      <c r="AC969" s="512">
        <f t="shared" si="63"/>
        <v>0</v>
      </c>
      <c r="AD969" s="525" t="e">
        <f t="shared" si="64"/>
        <v>#DIV/0!</v>
      </c>
      <c r="AE969" s="371"/>
      <c r="AF969" s="371"/>
      <c r="AG969" s="371"/>
      <c r="AH969" s="371"/>
      <c r="AI969" s="371"/>
      <c r="AJ969" s="371"/>
      <c r="AK969" s="371"/>
      <c r="AL969" s="371"/>
      <c r="AM969" s="371"/>
    </row>
    <row r="970" spans="1:39" hidden="1" x14ac:dyDescent="0.25">
      <c r="A970" s="372"/>
      <c r="B970" s="371"/>
      <c r="C970" s="371"/>
      <c r="D970" s="375"/>
      <c r="E970" s="375"/>
      <c r="F970" s="371"/>
      <c r="G970" s="371"/>
      <c r="H970" s="371"/>
      <c r="I970" s="371"/>
      <c r="J970" s="371"/>
      <c r="K970" s="371"/>
      <c r="L970" s="371"/>
      <c r="M970" s="371"/>
      <c r="N970" s="371"/>
      <c r="O970" s="371"/>
      <c r="P970" s="371"/>
      <c r="Q970" s="371"/>
      <c r="R970" s="371"/>
      <c r="S970" s="371"/>
      <c r="T970" s="371"/>
      <c r="U970" s="371"/>
      <c r="V970" s="371"/>
      <c r="W970" s="371"/>
      <c r="X970" s="371"/>
      <c r="Y970" s="373">
        <f t="shared" si="61"/>
        <v>0</v>
      </c>
      <c r="Z970" s="384"/>
      <c r="AA970" s="512"/>
      <c r="AB970" s="525" t="e">
        <f t="shared" si="62"/>
        <v>#DIV/0!</v>
      </c>
      <c r="AC970" s="512">
        <f t="shared" si="63"/>
        <v>0</v>
      </c>
      <c r="AD970" s="525" t="e">
        <f t="shared" si="64"/>
        <v>#DIV/0!</v>
      </c>
      <c r="AE970" s="371"/>
      <c r="AF970" s="371"/>
      <c r="AG970" s="371"/>
      <c r="AH970" s="371"/>
      <c r="AI970" s="371"/>
      <c r="AJ970" s="371"/>
      <c r="AK970" s="371"/>
      <c r="AL970" s="371"/>
      <c r="AM970" s="371"/>
    </row>
    <row r="971" spans="1:39" hidden="1" x14ac:dyDescent="0.25">
      <c r="A971" s="372"/>
      <c r="B971" s="371"/>
      <c r="C971" s="371"/>
      <c r="D971" s="375"/>
      <c r="E971" s="375"/>
      <c r="F971" s="371"/>
      <c r="G971" s="371"/>
      <c r="H971" s="371"/>
      <c r="I971" s="371"/>
      <c r="J971" s="371"/>
      <c r="K971" s="371"/>
      <c r="L971" s="371"/>
      <c r="M971" s="371"/>
      <c r="N971" s="371"/>
      <c r="O971" s="371"/>
      <c r="P971" s="371"/>
      <c r="Q971" s="371"/>
      <c r="R971" s="371"/>
      <c r="S971" s="371"/>
      <c r="T971" s="371"/>
      <c r="U971" s="371"/>
      <c r="V971" s="371"/>
      <c r="W971" s="371"/>
      <c r="X971" s="371"/>
      <c r="Y971" s="373">
        <f t="shared" si="61"/>
        <v>0</v>
      </c>
      <c r="Z971" s="384"/>
      <c r="AA971" s="512"/>
      <c r="AB971" s="525" t="e">
        <f t="shared" si="62"/>
        <v>#DIV/0!</v>
      </c>
      <c r="AC971" s="512">
        <f t="shared" si="63"/>
        <v>0</v>
      </c>
      <c r="AD971" s="525" t="e">
        <f t="shared" si="64"/>
        <v>#DIV/0!</v>
      </c>
      <c r="AE971" s="371"/>
      <c r="AF971" s="371"/>
      <c r="AG971" s="371"/>
      <c r="AH971" s="371"/>
      <c r="AI971" s="371"/>
      <c r="AJ971" s="371"/>
      <c r="AK971" s="371"/>
      <c r="AL971" s="371"/>
      <c r="AM971" s="371"/>
    </row>
    <row r="972" spans="1:39" hidden="1" x14ac:dyDescent="0.25">
      <c r="A972" s="372"/>
      <c r="B972" s="371"/>
      <c r="C972" s="371"/>
      <c r="D972" s="375"/>
      <c r="E972" s="375"/>
      <c r="F972" s="371"/>
      <c r="G972" s="371"/>
      <c r="H972" s="371"/>
      <c r="I972" s="371"/>
      <c r="J972" s="371"/>
      <c r="K972" s="371"/>
      <c r="L972" s="371"/>
      <c r="M972" s="371"/>
      <c r="N972" s="371"/>
      <c r="O972" s="371"/>
      <c r="P972" s="371"/>
      <c r="Q972" s="371"/>
      <c r="R972" s="371"/>
      <c r="S972" s="371"/>
      <c r="T972" s="371"/>
      <c r="U972" s="371"/>
      <c r="V972" s="371"/>
      <c r="W972" s="371"/>
      <c r="X972" s="371"/>
      <c r="Y972" s="373">
        <f t="shared" si="61"/>
        <v>0</v>
      </c>
      <c r="Z972" s="384"/>
      <c r="AA972" s="512"/>
      <c r="AB972" s="525" t="e">
        <f t="shared" si="62"/>
        <v>#DIV/0!</v>
      </c>
      <c r="AC972" s="512">
        <f t="shared" si="63"/>
        <v>0</v>
      </c>
      <c r="AD972" s="525" t="e">
        <f t="shared" si="64"/>
        <v>#DIV/0!</v>
      </c>
      <c r="AE972" s="371"/>
      <c r="AF972" s="371"/>
      <c r="AG972" s="371"/>
      <c r="AH972" s="371"/>
      <c r="AI972" s="371"/>
      <c r="AJ972" s="371"/>
      <c r="AK972" s="371"/>
      <c r="AL972" s="371"/>
      <c r="AM972" s="371"/>
    </row>
    <row r="973" spans="1:39" hidden="1" x14ac:dyDescent="0.25">
      <c r="A973" s="372"/>
      <c r="B973" s="371"/>
      <c r="C973" s="371"/>
      <c r="D973" s="371"/>
      <c r="E973" s="371"/>
      <c r="F973" s="371"/>
      <c r="G973" s="371"/>
      <c r="H973" s="371"/>
      <c r="I973" s="371"/>
      <c r="J973" s="371"/>
      <c r="K973" s="371"/>
      <c r="L973" s="371"/>
      <c r="M973" s="371"/>
      <c r="N973" s="371"/>
      <c r="O973" s="371"/>
      <c r="P973" s="371"/>
      <c r="Q973" s="371"/>
      <c r="R973" s="371"/>
      <c r="S973" s="371"/>
      <c r="T973" s="371"/>
      <c r="U973" s="371"/>
      <c r="V973" s="371"/>
      <c r="W973" s="371"/>
      <c r="X973" s="371"/>
      <c r="Y973" s="373">
        <f t="shared" si="61"/>
        <v>0</v>
      </c>
      <c r="Z973" s="384"/>
      <c r="AA973" s="512"/>
      <c r="AB973" s="525" t="e">
        <f t="shared" si="62"/>
        <v>#DIV/0!</v>
      </c>
      <c r="AC973" s="512">
        <f t="shared" si="63"/>
        <v>0</v>
      </c>
      <c r="AD973" s="525" t="e">
        <f t="shared" si="64"/>
        <v>#DIV/0!</v>
      </c>
      <c r="AE973" s="371"/>
      <c r="AF973" s="371"/>
      <c r="AG973" s="371"/>
      <c r="AH973" s="371"/>
      <c r="AI973" s="371"/>
      <c r="AJ973" s="371"/>
      <c r="AK973" s="371"/>
      <c r="AL973" s="371"/>
      <c r="AM973" s="371"/>
    </row>
    <row r="974" spans="1:39" hidden="1" x14ac:dyDescent="0.25">
      <c r="A974" s="372"/>
      <c r="B974" s="371"/>
      <c r="C974" s="371"/>
      <c r="D974" s="371"/>
      <c r="E974" s="371"/>
      <c r="F974" s="371"/>
      <c r="G974" s="371"/>
      <c r="H974" s="371"/>
      <c r="I974" s="371"/>
      <c r="J974" s="371"/>
      <c r="K974" s="371"/>
      <c r="L974" s="371"/>
      <c r="M974" s="371"/>
      <c r="N974" s="371"/>
      <c r="O974" s="371"/>
      <c r="P974" s="371"/>
      <c r="Q974" s="371"/>
      <c r="R974" s="371"/>
      <c r="S974" s="371"/>
      <c r="T974" s="371"/>
      <c r="U974" s="371"/>
      <c r="V974" s="371"/>
      <c r="W974" s="371"/>
      <c r="X974" s="371"/>
      <c r="Y974" s="373">
        <f t="shared" si="61"/>
        <v>0</v>
      </c>
      <c r="Z974" s="384"/>
      <c r="AA974" s="512"/>
      <c r="AB974" s="525" t="e">
        <f t="shared" si="62"/>
        <v>#DIV/0!</v>
      </c>
      <c r="AC974" s="512">
        <f t="shared" si="63"/>
        <v>0</v>
      </c>
      <c r="AD974" s="525" t="e">
        <f t="shared" si="64"/>
        <v>#DIV/0!</v>
      </c>
      <c r="AE974" s="371"/>
      <c r="AF974" s="371"/>
      <c r="AG974" s="371"/>
      <c r="AH974" s="371"/>
      <c r="AI974" s="371"/>
      <c r="AJ974" s="371"/>
      <c r="AK974" s="371"/>
      <c r="AL974" s="371"/>
      <c r="AM974" s="371"/>
    </row>
    <row r="975" spans="1:39" hidden="1" x14ac:dyDescent="0.25">
      <c r="A975" s="372"/>
      <c r="B975" s="372"/>
      <c r="C975" s="372"/>
      <c r="D975" s="372"/>
      <c r="E975" s="372"/>
      <c r="F975" s="372"/>
      <c r="G975" s="371"/>
      <c r="H975" s="374"/>
      <c r="I975" s="372"/>
      <c r="J975" s="378"/>
      <c r="K975" s="378"/>
      <c r="L975" s="378"/>
      <c r="M975" s="378"/>
      <c r="N975" s="385"/>
      <c r="O975" s="378"/>
      <c r="P975" s="378"/>
      <c r="R975" s="378"/>
      <c r="S975" s="378"/>
      <c r="T975" s="378"/>
      <c r="U975" s="378"/>
      <c r="V975" s="385"/>
      <c r="W975" s="378"/>
      <c r="X975" s="378"/>
      <c r="Y975" s="373">
        <f t="shared" si="61"/>
        <v>0</v>
      </c>
      <c r="Z975" s="515"/>
      <c r="AA975" s="512"/>
      <c r="AB975" s="525" t="e">
        <f t="shared" si="62"/>
        <v>#DIV/0!</v>
      </c>
      <c r="AC975" s="512">
        <f t="shared" si="63"/>
        <v>0</v>
      </c>
      <c r="AD975" s="525" t="e">
        <f t="shared" si="64"/>
        <v>#DIV/0!</v>
      </c>
      <c r="AE975" s="371"/>
      <c r="AF975" s="371"/>
      <c r="AG975" s="371"/>
      <c r="AH975" s="371"/>
      <c r="AI975" s="371"/>
      <c r="AJ975" s="371"/>
      <c r="AK975" s="371"/>
      <c r="AL975" s="371"/>
      <c r="AM975" s="371"/>
    </row>
    <row r="976" spans="1:39" hidden="1" x14ac:dyDescent="0.25">
      <c r="A976" s="372"/>
      <c r="B976" s="372"/>
      <c r="C976" s="372"/>
      <c r="D976" s="372"/>
      <c r="E976" s="372"/>
      <c r="F976" s="372"/>
      <c r="G976" s="371"/>
      <c r="H976" s="374"/>
      <c r="I976" s="372"/>
      <c r="J976" s="378"/>
      <c r="K976" s="378"/>
      <c r="L976" s="378"/>
      <c r="M976" s="378"/>
      <c r="N976" s="385"/>
      <c r="O976" s="378"/>
      <c r="P976" s="378"/>
      <c r="R976" s="378"/>
      <c r="S976" s="378"/>
      <c r="T976" s="378"/>
      <c r="U976" s="378"/>
      <c r="V976" s="385"/>
      <c r="W976" s="378"/>
      <c r="X976" s="378"/>
      <c r="Y976" s="373">
        <f t="shared" si="61"/>
        <v>0</v>
      </c>
      <c r="Z976" s="515"/>
      <c r="AA976" s="512"/>
      <c r="AB976" s="525" t="e">
        <f t="shared" si="62"/>
        <v>#DIV/0!</v>
      </c>
      <c r="AC976" s="512">
        <f t="shared" si="63"/>
        <v>0</v>
      </c>
      <c r="AD976" s="525" t="e">
        <f t="shared" si="64"/>
        <v>#DIV/0!</v>
      </c>
      <c r="AE976" s="371"/>
      <c r="AF976" s="371"/>
      <c r="AG976" s="371"/>
      <c r="AH976" s="371"/>
      <c r="AI976" s="371"/>
      <c r="AJ976" s="371"/>
      <c r="AK976" s="371"/>
      <c r="AL976" s="371"/>
      <c r="AM976" s="371"/>
    </row>
    <row r="977" spans="1:39" hidden="1" x14ac:dyDescent="0.25">
      <c r="A977" s="372"/>
      <c r="B977" s="372"/>
      <c r="C977" s="372"/>
      <c r="D977" s="372"/>
      <c r="E977" s="372"/>
      <c r="F977" s="372"/>
      <c r="G977" s="371"/>
      <c r="H977" s="374"/>
      <c r="I977" s="372"/>
      <c r="J977" s="378"/>
      <c r="K977" s="378"/>
      <c r="L977" s="378"/>
      <c r="M977" s="378"/>
      <c r="N977" s="385"/>
      <c r="O977" s="378"/>
      <c r="P977" s="378"/>
      <c r="R977" s="378"/>
      <c r="S977" s="378"/>
      <c r="T977" s="378"/>
      <c r="U977" s="378"/>
      <c r="V977" s="385"/>
      <c r="W977" s="378"/>
      <c r="X977" s="378"/>
      <c r="Y977" s="373">
        <f t="shared" si="61"/>
        <v>0</v>
      </c>
      <c r="Z977" s="515"/>
      <c r="AA977" s="512"/>
      <c r="AB977" s="525" t="e">
        <f t="shared" si="62"/>
        <v>#DIV/0!</v>
      </c>
      <c r="AC977" s="512">
        <f t="shared" si="63"/>
        <v>0</v>
      </c>
      <c r="AD977" s="525" t="e">
        <f t="shared" si="64"/>
        <v>#DIV/0!</v>
      </c>
      <c r="AE977" s="371"/>
      <c r="AF977" s="371"/>
      <c r="AG977" s="371"/>
      <c r="AH977" s="371"/>
      <c r="AI977" s="371"/>
      <c r="AJ977" s="371"/>
      <c r="AK977" s="371"/>
      <c r="AL977" s="371"/>
      <c r="AM977" s="371"/>
    </row>
    <row r="978" spans="1:39" hidden="1" x14ac:dyDescent="0.25">
      <c r="A978" s="372"/>
      <c r="B978" s="372"/>
      <c r="C978" s="372"/>
      <c r="D978" s="372"/>
      <c r="E978" s="372"/>
      <c r="F978" s="372"/>
      <c r="G978" s="371"/>
      <c r="H978" s="374"/>
      <c r="I978" s="372"/>
      <c r="J978" s="378"/>
      <c r="K978" s="378"/>
      <c r="L978" s="378"/>
      <c r="M978" s="378"/>
      <c r="N978" s="385"/>
      <c r="O978" s="378"/>
      <c r="P978" s="378"/>
      <c r="R978" s="378"/>
      <c r="S978" s="378"/>
      <c r="T978" s="378"/>
      <c r="U978" s="378"/>
      <c r="V978" s="385"/>
      <c r="W978" s="378"/>
      <c r="X978" s="378"/>
      <c r="Y978" s="373">
        <f t="shared" si="61"/>
        <v>0</v>
      </c>
      <c r="Z978" s="515"/>
      <c r="AA978" s="512"/>
      <c r="AB978" s="525" t="e">
        <f t="shared" si="62"/>
        <v>#DIV/0!</v>
      </c>
      <c r="AC978" s="512">
        <f t="shared" si="63"/>
        <v>0</v>
      </c>
      <c r="AD978" s="525" t="e">
        <f t="shared" si="64"/>
        <v>#DIV/0!</v>
      </c>
      <c r="AE978" s="371"/>
      <c r="AF978" s="371"/>
      <c r="AG978" s="371"/>
      <c r="AH978" s="371"/>
      <c r="AI978" s="371"/>
      <c r="AJ978" s="371"/>
      <c r="AK978" s="371"/>
      <c r="AL978" s="371"/>
      <c r="AM978" s="371"/>
    </row>
    <row r="979" spans="1:39" hidden="1" x14ac:dyDescent="0.25">
      <c r="A979" s="372"/>
      <c r="B979" s="372"/>
      <c r="C979" s="372"/>
      <c r="D979" s="372"/>
      <c r="E979" s="372"/>
      <c r="F979" s="372"/>
      <c r="G979" s="371"/>
      <c r="H979" s="374"/>
      <c r="I979" s="372"/>
      <c r="J979" s="378"/>
      <c r="K979" s="378"/>
      <c r="L979" s="378"/>
      <c r="M979" s="378"/>
      <c r="N979" s="385"/>
      <c r="O979" s="378"/>
      <c r="P979" s="378"/>
      <c r="R979" s="378"/>
      <c r="S979" s="378"/>
      <c r="T979" s="378"/>
      <c r="U979" s="378"/>
      <c r="V979" s="385"/>
      <c r="W979" s="378"/>
      <c r="X979" s="378"/>
      <c r="Y979" s="373">
        <f t="shared" si="61"/>
        <v>0</v>
      </c>
      <c r="Z979" s="515"/>
      <c r="AA979" s="512"/>
      <c r="AB979" s="525" t="e">
        <f t="shared" si="62"/>
        <v>#DIV/0!</v>
      </c>
      <c r="AC979" s="512">
        <f t="shared" si="63"/>
        <v>0</v>
      </c>
      <c r="AD979" s="525" t="e">
        <f t="shared" si="64"/>
        <v>#DIV/0!</v>
      </c>
      <c r="AE979" s="371"/>
      <c r="AF979" s="371"/>
      <c r="AG979" s="371"/>
      <c r="AH979" s="371"/>
      <c r="AI979" s="371"/>
      <c r="AJ979" s="371"/>
      <c r="AK979" s="371"/>
      <c r="AL979" s="371"/>
      <c r="AM979" s="371"/>
    </row>
    <row r="980" spans="1:39" hidden="1" x14ac:dyDescent="0.25">
      <c r="A980" s="372"/>
      <c r="B980" s="372"/>
      <c r="C980" s="372"/>
      <c r="D980" s="372"/>
      <c r="E980" s="372"/>
      <c r="F980" s="372"/>
      <c r="G980" s="371"/>
      <c r="H980" s="374"/>
      <c r="I980" s="372"/>
      <c r="J980" s="378"/>
      <c r="K980" s="378"/>
      <c r="L980" s="378"/>
      <c r="M980" s="378"/>
      <c r="N980" s="385"/>
      <c r="O980" s="378"/>
      <c r="P980" s="378"/>
      <c r="R980" s="378"/>
      <c r="S980" s="378"/>
      <c r="T980" s="378"/>
      <c r="U980" s="378"/>
      <c r="V980" s="385"/>
      <c r="W980" s="378"/>
      <c r="X980" s="378"/>
      <c r="Y980" s="373">
        <f t="shared" si="61"/>
        <v>0</v>
      </c>
      <c r="Z980" s="515"/>
      <c r="AA980" s="512"/>
      <c r="AB980" s="525" t="e">
        <f t="shared" si="62"/>
        <v>#DIV/0!</v>
      </c>
      <c r="AC980" s="512">
        <f t="shared" si="63"/>
        <v>0</v>
      </c>
      <c r="AD980" s="525" t="e">
        <f t="shared" si="64"/>
        <v>#DIV/0!</v>
      </c>
      <c r="AE980" s="371"/>
      <c r="AF980" s="371"/>
      <c r="AG980" s="371"/>
      <c r="AH980" s="371"/>
      <c r="AI980" s="371"/>
      <c r="AJ980" s="371"/>
      <c r="AK980" s="371"/>
      <c r="AL980" s="371"/>
      <c r="AM980" s="371"/>
    </row>
    <row r="981" spans="1:39" hidden="1" x14ac:dyDescent="0.25">
      <c r="A981" s="372"/>
      <c r="B981" s="372"/>
      <c r="C981" s="372"/>
      <c r="D981" s="372"/>
      <c r="E981" s="372"/>
      <c r="F981" s="372"/>
      <c r="G981" s="371"/>
      <c r="H981" s="374"/>
      <c r="I981" s="372"/>
      <c r="J981" s="378"/>
      <c r="K981" s="378"/>
      <c r="L981" s="378"/>
      <c r="M981" s="378"/>
      <c r="N981" s="385"/>
      <c r="O981" s="378"/>
      <c r="P981" s="378"/>
      <c r="R981" s="378"/>
      <c r="S981" s="378"/>
      <c r="T981" s="378"/>
      <c r="U981" s="378"/>
      <c r="V981" s="385"/>
      <c r="W981" s="378"/>
      <c r="X981" s="378"/>
      <c r="Y981" s="373">
        <f t="shared" si="61"/>
        <v>0</v>
      </c>
      <c r="Z981" s="515"/>
      <c r="AA981" s="512"/>
      <c r="AB981" s="525" t="e">
        <f t="shared" si="62"/>
        <v>#DIV/0!</v>
      </c>
      <c r="AC981" s="512">
        <f t="shared" si="63"/>
        <v>0</v>
      </c>
      <c r="AD981" s="525" t="e">
        <f t="shared" si="64"/>
        <v>#DIV/0!</v>
      </c>
      <c r="AE981" s="371"/>
      <c r="AF981" s="371"/>
      <c r="AG981" s="371"/>
      <c r="AH981" s="371"/>
      <c r="AI981" s="371"/>
      <c r="AJ981" s="371"/>
      <c r="AK981" s="371"/>
      <c r="AL981" s="371"/>
      <c r="AM981" s="371"/>
    </row>
    <row r="982" spans="1:39" hidden="1" x14ac:dyDescent="0.25">
      <c r="A982" s="372"/>
      <c r="B982" s="372"/>
      <c r="C982" s="372"/>
      <c r="D982" s="372"/>
      <c r="E982" s="372"/>
      <c r="F982" s="372"/>
      <c r="G982" s="371"/>
      <c r="H982" s="374"/>
      <c r="I982" s="372"/>
      <c r="J982" s="378"/>
      <c r="K982" s="378"/>
      <c r="L982" s="378"/>
      <c r="M982" s="378"/>
      <c r="N982" s="385"/>
      <c r="O982" s="378"/>
      <c r="P982" s="378"/>
      <c r="R982" s="378"/>
      <c r="S982" s="378"/>
      <c r="T982" s="378"/>
      <c r="U982" s="378"/>
      <c r="V982" s="385"/>
      <c r="W982" s="378"/>
      <c r="X982" s="378"/>
      <c r="Y982" s="373">
        <f t="shared" si="61"/>
        <v>0</v>
      </c>
      <c r="Z982" s="515"/>
      <c r="AA982" s="512"/>
      <c r="AB982" s="525" t="e">
        <f t="shared" si="62"/>
        <v>#DIV/0!</v>
      </c>
      <c r="AC982" s="512">
        <f t="shared" si="63"/>
        <v>0</v>
      </c>
      <c r="AD982" s="525" t="e">
        <f t="shared" si="64"/>
        <v>#DIV/0!</v>
      </c>
      <c r="AE982" s="371"/>
      <c r="AF982" s="371"/>
      <c r="AG982" s="371"/>
      <c r="AH982" s="371"/>
      <c r="AI982" s="371"/>
      <c r="AJ982" s="371"/>
      <c r="AK982" s="371"/>
      <c r="AL982" s="371"/>
      <c r="AM982" s="371"/>
    </row>
    <row r="983" spans="1:39" hidden="1" x14ac:dyDescent="0.25">
      <c r="A983" s="372"/>
      <c r="B983" s="372"/>
      <c r="C983" s="372"/>
      <c r="D983" s="372"/>
      <c r="E983" s="372"/>
      <c r="F983" s="372"/>
      <c r="G983" s="371"/>
      <c r="H983" s="374"/>
      <c r="I983" s="372"/>
      <c r="J983" s="378"/>
      <c r="K983" s="378"/>
      <c r="L983" s="378"/>
      <c r="M983" s="378"/>
      <c r="N983" s="385"/>
      <c r="O983" s="378"/>
      <c r="P983" s="378"/>
      <c r="R983" s="378"/>
      <c r="S983" s="378"/>
      <c r="T983" s="378"/>
      <c r="U983" s="378"/>
      <c r="V983" s="385"/>
      <c r="W983" s="378"/>
      <c r="X983" s="378"/>
      <c r="Y983" s="373">
        <f t="shared" si="61"/>
        <v>0</v>
      </c>
      <c r="Z983" s="515"/>
      <c r="AA983" s="512"/>
      <c r="AB983" s="525" t="e">
        <f t="shared" si="62"/>
        <v>#DIV/0!</v>
      </c>
      <c r="AC983" s="512">
        <f t="shared" si="63"/>
        <v>0</v>
      </c>
      <c r="AD983" s="525" t="e">
        <f t="shared" si="64"/>
        <v>#DIV/0!</v>
      </c>
      <c r="AE983" s="371"/>
      <c r="AF983" s="371"/>
      <c r="AG983" s="371"/>
      <c r="AH983" s="371"/>
      <c r="AI983" s="371"/>
      <c r="AJ983" s="371"/>
      <c r="AK983" s="371"/>
      <c r="AL983" s="371"/>
      <c r="AM983" s="371"/>
    </row>
    <row r="984" spans="1:39" hidden="1" x14ac:dyDescent="0.25">
      <c r="A984" s="372"/>
      <c r="B984" s="372"/>
      <c r="C984" s="372"/>
      <c r="D984" s="372"/>
      <c r="E984" s="372"/>
      <c r="F984" s="372"/>
      <c r="G984" s="371"/>
      <c r="H984" s="374"/>
      <c r="I984" s="372"/>
      <c r="J984" s="378"/>
      <c r="K984" s="378"/>
      <c r="L984" s="378"/>
      <c r="M984" s="378"/>
      <c r="N984" s="385"/>
      <c r="O984" s="378"/>
      <c r="P984" s="378"/>
      <c r="R984" s="378"/>
      <c r="S984" s="378"/>
      <c r="T984" s="378"/>
      <c r="U984" s="378"/>
      <c r="V984" s="385"/>
      <c r="W984" s="378"/>
      <c r="X984" s="378"/>
      <c r="Y984" s="373">
        <f t="shared" si="61"/>
        <v>0</v>
      </c>
      <c r="Z984" s="515"/>
      <c r="AA984" s="512"/>
      <c r="AB984" s="525" t="e">
        <f t="shared" si="62"/>
        <v>#DIV/0!</v>
      </c>
      <c r="AC984" s="512">
        <f t="shared" si="63"/>
        <v>0</v>
      </c>
      <c r="AD984" s="525" t="e">
        <f t="shared" si="64"/>
        <v>#DIV/0!</v>
      </c>
      <c r="AE984" s="371"/>
      <c r="AF984" s="371"/>
      <c r="AG984" s="371"/>
      <c r="AH984" s="371"/>
      <c r="AI984" s="371"/>
      <c r="AJ984" s="371"/>
      <c r="AK984" s="371"/>
      <c r="AL984" s="371"/>
      <c r="AM984" s="371"/>
    </row>
    <row r="985" spans="1:39" hidden="1" x14ac:dyDescent="0.25">
      <c r="A985" s="372"/>
      <c r="B985" s="372"/>
      <c r="C985" s="372"/>
      <c r="D985" s="372"/>
      <c r="E985" s="372"/>
      <c r="F985" s="372"/>
      <c r="G985" s="371"/>
      <c r="H985" s="374"/>
      <c r="I985" s="372"/>
      <c r="J985" s="378"/>
      <c r="K985" s="378"/>
      <c r="L985" s="378"/>
      <c r="M985" s="378"/>
      <c r="N985" s="385"/>
      <c r="O985" s="378"/>
      <c r="P985" s="378"/>
      <c r="R985" s="378"/>
      <c r="S985" s="378"/>
      <c r="T985" s="378"/>
      <c r="U985" s="378"/>
      <c r="V985" s="385"/>
      <c r="W985" s="378"/>
      <c r="X985" s="378"/>
      <c r="Y985" s="373">
        <f t="shared" si="61"/>
        <v>0</v>
      </c>
      <c r="Z985" s="515"/>
      <c r="AA985" s="512"/>
      <c r="AB985" s="525" t="e">
        <f t="shared" si="62"/>
        <v>#DIV/0!</v>
      </c>
      <c r="AC985" s="512">
        <f t="shared" si="63"/>
        <v>0</v>
      </c>
      <c r="AD985" s="525" t="e">
        <f t="shared" si="64"/>
        <v>#DIV/0!</v>
      </c>
      <c r="AE985" s="371"/>
      <c r="AF985" s="371"/>
      <c r="AG985" s="371"/>
      <c r="AH985" s="371"/>
      <c r="AI985" s="371"/>
      <c r="AJ985" s="371"/>
      <c r="AK985" s="371"/>
      <c r="AL985" s="371"/>
      <c r="AM985" s="371"/>
    </row>
    <row r="986" spans="1:39" hidden="1" x14ac:dyDescent="0.25">
      <c r="A986" s="372"/>
      <c r="B986" s="372"/>
      <c r="C986" s="372"/>
      <c r="D986" s="372"/>
      <c r="E986" s="372"/>
      <c r="F986" s="372"/>
      <c r="G986" s="371"/>
      <c r="H986" s="374"/>
      <c r="I986" s="372"/>
      <c r="J986" s="378"/>
      <c r="K986" s="378"/>
      <c r="L986" s="378"/>
      <c r="M986" s="378"/>
      <c r="N986" s="385"/>
      <c r="O986" s="378"/>
      <c r="P986" s="378"/>
      <c r="R986" s="378"/>
      <c r="S986" s="378"/>
      <c r="T986" s="378"/>
      <c r="U986" s="378"/>
      <c r="V986" s="385"/>
      <c r="W986" s="378"/>
      <c r="X986" s="378"/>
      <c r="Y986" s="373">
        <f t="shared" si="61"/>
        <v>0</v>
      </c>
      <c r="Z986" s="514"/>
      <c r="AA986" s="512"/>
      <c r="AB986" s="525" t="e">
        <f t="shared" si="62"/>
        <v>#DIV/0!</v>
      </c>
      <c r="AC986" s="512">
        <f t="shared" si="63"/>
        <v>0</v>
      </c>
      <c r="AD986" s="525" t="e">
        <f t="shared" si="64"/>
        <v>#DIV/0!</v>
      </c>
      <c r="AE986" s="371"/>
      <c r="AF986" s="371"/>
      <c r="AG986" s="371"/>
      <c r="AH986" s="371"/>
      <c r="AI986" s="371"/>
      <c r="AJ986" s="371"/>
      <c r="AK986" s="371"/>
      <c r="AL986" s="371"/>
      <c r="AM986" s="371"/>
    </row>
    <row r="987" spans="1:39" hidden="1" x14ac:dyDescent="0.25">
      <c r="A987" s="372"/>
      <c r="B987" s="372"/>
      <c r="C987" s="372"/>
      <c r="D987" s="372"/>
      <c r="E987" s="372"/>
      <c r="F987" s="372"/>
      <c r="G987" s="371"/>
      <c r="H987" s="374"/>
      <c r="I987" s="372"/>
      <c r="J987" s="378"/>
      <c r="K987" s="378"/>
      <c r="L987" s="378"/>
      <c r="M987" s="378"/>
      <c r="N987" s="385"/>
      <c r="O987" s="378"/>
      <c r="P987" s="378"/>
      <c r="R987" s="378"/>
      <c r="S987" s="378"/>
      <c r="T987" s="378"/>
      <c r="U987" s="378"/>
      <c r="V987" s="385"/>
      <c r="W987" s="378"/>
      <c r="X987" s="378"/>
      <c r="Y987" s="373">
        <f t="shared" si="61"/>
        <v>0</v>
      </c>
      <c r="Z987" s="515"/>
      <c r="AA987" s="512"/>
      <c r="AB987" s="525" t="e">
        <f t="shared" si="62"/>
        <v>#DIV/0!</v>
      </c>
      <c r="AC987" s="512">
        <f t="shared" si="63"/>
        <v>0</v>
      </c>
      <c r="AD987" s="525" t="e">
        <f t="shared" si="64"/>
        <v>#DIV/0!</v>
      </c>
      <c r="AE987" s="371"/>
      <c r="AF987" s="371"/>
      <c r="AG987" s="371"/>
      <c r="AH987" s="371"/>
      <c r="AI987" s="371"/>
      <c r="AJ987" s="371"/>
      <c r="AK987" s="371"/>
      <c r="AL987" s="371"/>
      <c r="AM987" s="371"/>
    </row>
    <row r="988" spans="1:39" hidden="1" x14ac:dyDescent="0.25">
      <c r="A988" s="372"/>
      <c r="B988" s="372"/>
      <c r="C988" s="372"/>
      <c r="D988" s="372"/>
      <c r="E988" s="372"/>
      <c r="F988" s="372"/>
      <c r="G988" s="371"/>
      <c r="H988" s="374"/>
      <c r="I988" s="372"/>
      <c r="J988" s="378"/>
      <c r="K988" s="378"/>
      <c r="L988" s="378"/>
      <c r="M988" s="378"/>
      <c r="N988" s="385"/>
      <c r="O988" s="378"/>
      <c r="P988" s="378"/>
      <c r="R988" s="378"/>
      <c r="S988" s="378"/>
      <c r="T988" s="378"/>
      <c r="U988" s="378"/>
      <c r="V988" s="385"/>
      <c r="W988" s="378"/>
      <c r="X988" s="378"/>
      <c r="Y988" s="373">
        <f t="shared" si="61"/>
        <v>0</v>
      </c>
      <c r="Z988" s="515"/>
      <c r="AA988" s="512"/>
      <c r="AB988" s="525" t="e">
        <f t="shared" si="62"/>
        <v>#DIV/0!</v>
      </c>
      <c r="AC988" s="512">
        <f t="shared" si="63"/>
        <v>0</v>
      </c>
      <c r="AD988" s="525" t="e">
        <f t="shared" si="64"/>
        <v>#DIV/0!</v>
      </c>
      <c r="AE988" s="371"/>
      <c r="AF988" s="371"/>
      <c r="AG988" s="371"/>
      <c r="AH988" s="371"/>
      <c r="AI988" s="371"/>
      <c r="AJ988" s="371"/>
      <c r="AK988" s="371"/>
      <c r="AL988" s="371"/>
      <c r="AM988" s="371"/>
    </row>
    <row r="989" spans="1:39" hidden="1" x14ac:dyDescent="0.25">
      <c r="A989" s="372"/>
      <c r="B989" s="372"/>
      <c r="C989" s="372"/>
      <c r="D989" s="372"/>
      <c r="E989" s="372"/>
      <c r="F989" s="372"/>
      <c r="G989" s="371"/>
      <c r="H989" s="374"/>
      <c r="I989" s="372"/>
      <c r="J989" s="378"/>
      <c r="K989" s="378"/>
      <c r="L989" s="378"/>
      <c r="M989" s="378"/>
      <c r="N989" s="385"/>
      <c r="O989" s="378"/>
      <c r="P989" s="378"/>
      <c r="R989" s="378"/>
      <c r="S989" s="378"/>
      <c r="T989" s="378"/>
      <c r="U989" s="378"/>
      <c r="V989" s="385"/>
      <c r="W989" s="378"/>
      <c r="X989" s="378"/>
      <c r="Y989" s="373">
        <f t="shared" si="61"/>
        <v>0</v>
      </c>
      <c r="Z989" s="515"/>
      <c r="AA989" s="512"/>
      <c r="AB989" s="525" t="e">
        <f t="shared" si="62"/>
        <v>#DIV/0!</v>
      </c>
      <c r="AC989" s="512">
        <f t="shared" si="63"/>
        <v>0</v>
      </c>
      <c r="AD989" s="525" t="e">
        <f t="shared" si="64"/>
        <v>#DIV/0!</v>
      </c>
      <c r="AE989" s="371"/>
      <c r="AF989" s="371"/>
      <c r="AG989" s="371"/>
      <c r="AH989" s="371"/>
      <c r="AI989" s="371"/>
      <c r="AJ989" s="371"/>
      <c r="AK989" s="371"/>
      <c r="AL989" s="371"/>
      <c r="AM989" s="371"/>
    </row>
    <row r="990" spans="1:39" hidden="1" x14ac:dyDescent="0.25">
      <c r="A990" s="372"/>
      <c r="B990" s="372"/>
      <c r="C990" s="372"/>
      <c r="D990" s="372"/>
      <c r="E990" s="372"/>
      <c r="F990" s="372"/>
      <c r="G990" s="371"/>
      <c r="H990" s="374"/>
      <c r="I990" s="372"/>
      <c r="J990" s="378"/>
      <c r="K990" s="378"/>
      <c r="L990" s="378"/>
      <c r="M990" s="378"/>
      <c r="N990" s="385"/>
      <c r="O990" s="378"/>
      <c r="P990" s="378"/>
      <c r="R990" s="378"/>
      <c r="S990" s="378"/>
      <c r="T990" s="378"/>
      <c r="U990" s="378"/>
      <c r="V990" s="385"/>
      <c r="W990" s="378"/>
      <c r="X990" s="378"/>
      <c r="Y990" s="373">
        <f t="shared" si="61"/>
        <v>0</v>
      </c>
      <c r="Z990" s="516"/>
      <c r="AA990" s="512"/>
      <c r="AB990" s="525" t="e">
        <f t="shared" si="62"/>
        <v>#DIV/0!</v>
      </c>
      <c r="AC990" s="512">
        <f t="shared" si="63"/>
        <v>0</v>
      </c>
      <c r="AD990" s="525" t="e">
        <f t="shared" si="64"/>
        <v>#DIV/0!</v>
      </c>
      <c r="AE990" s="371"/>
      <c r="AF990" s="371"/>
      <c r="AG990" s="371"/>
      <c r="AH990" s="371"/>
      <c r="AI990" s="371"/>
      <c r="AJ990" s="371"/>
      <c r="AK990" s="371"/>
      <c r="AL990" s="371"/>
      <c r="AM990" s="371"/>
    </row>
    <row r="991" spans="1:39" hidden="1" x14ac:dyDescent="0.25">
      <c r="A991" s="372"/>
      <c r="B991" s="372"/>
      <c r="C991" s="372"/>
      <c r="D991" s="372"/>
      <c r="E991" s="372"/>
      <c r="F991" s="372"/>
      <c r="G991" s="371"/>
      <c r="H991" s="374"/>
      <c r="I991" s="372"/>
      <c r="J991" s="378"/>
      <c r="K991" s="378"/>
      <c r="L991" s="378"/>
      <c r="M991" s="378"/>
      <c r="N991" s="385"/>
      <c r="O991" s="378"/>
      <c r="P991" s="378"/>
      <c r="R991" s="378"/>
      <c r="S991" s="378"/>
      <c r="T991" s="378"/>
      <c r="U991" s="378"/>
      <c r="V991" s="385"/>
      <c r="W991" s="378"/>
      <c r="X991" s="378"/>
      <c r="Y991" s="373">
        <f t="shared" si="61"/>
        <v>0</v>
      </c>
      <c r="Z991" s="516"/>
      <c r="AA991" s="512"/>
      <c r="AB991" s="525" t="e">
        <f t="shared" si="62"/>
        <v>#DIV/0!</v>
      </c>
      <c r="AC991" s="512">
        <f t="shared" si="63"/>
        <v>0</v>
      </c>
      <c r="AD991" s="525" t="e">
        <f t="shared" si="64"/>
        <v>#DIV/0!</v>
      </c>
      <c r="AE991" s="371"/>
      <c r="AF991" s="371"/>
      <c r="AG991" s="371"/>
      <c r="AH991" s="371"/>
      <c r="AI991" s="371"/>
      <c r="AJ991" s="371"/>
      <c r="AK991" s="371"/>
      <c r="AL991" s="371"/>
      <c r="AM991" s="371"/>
    </row>
    <row r="992" spans="1:39" hidden="1" x14ac:dyDescent="0.25">
      <c r="A992" s="372"/>
      <c r="B992" s="372"/>
      <c r="C992" s="372"/>
      <c r="D992" s="372"/>
      <c r="E992" s="372"/>
      <c r="F992" s="372"/>
      <c r="G992" s="371"/>
      <c r="H992" s="374"/>
      <c r="I992" s="372"/>
      <c r="J992" s="378"/>
      <c r="K992" s="378"/>
      <c r="L992" s="378"/>
      <c r="M992" s="378"/>
      <c r="N992" s="385"/>
      <c r="O992" s="378"/>
      <c r="P992" s="378"/>
      <c r="R992" s="378"/>
      <c r="S992" s="378"/>
      <c r="T992" s="378"/>
      <c r="U992" s="378"/>
      <c r="V992" s="385"/>
      <c r="W992" s="378"/>
      <c r="X992" s="378"/>
      <c r="Y992" s="373">
        <f t="shared" si="61"/>
        <v>0</v>
      </c>
      <c r="Z992" s="516"/>
      <c r="AA992" s="512"/>
      <c r="AB992" s="525" t="e">
        <f t="shared" si="62"/>
        <v>#DIV/0!</v>
      </c>
      <c r="AC992" s="512">
        <f t="shared" si="63"/>
        <v>0</v>
      </c>
      <c r="AD992" s="525" t="e">
        <f t="shared" si="64"/>
        <v>#DIV/0!</v>
      </c>
      <c r="AE992" s="371"/>
      <c r="AF992" s="371"/>
      <c r="AG992" s="371"/>
      <c r="AH992" s="371"/>
      <c r="AI992" s="371"/>
      <c r="AJ992" s="371"/>
      <c r="AK992" s="371"/>
      <c r="AL992" s="371"/>
      <c r="AM992" s="371"/>
    </row>
    <row r="993" spans="1:39" hidden="1" x14ac:dyDescent="0.25">
      <c r="A993" s="372"/>
      <c r="B993" s="372"/>
      <c r="C993" s="372"/>
      <c r="D993" s="372"/>
      <c r="E993" s="372"/>
      <c r="F993" s="372"/>
      <c r="G993" s="371"/>
      <c r="H993" s="374"/>
      <c r="I993" s="372"/>
      <c r="J993" s="378"/>
      <c r="K993" s="378"/>
      <c r="L993" s="378"/>
      <c r="M993" s="378"/>
      <c r="N993" s="385"/>
      <c r="O993" s="378"/>
      <c r="P993" s="378"/>
      <c r="R993" s="378"/>
      <c r="S993" s="378"/>
      <c r="T993" s="378"/>
      <c r="U993" s="378"/>
      <c r="V993" s="385"/>
      <c r="W993" s="378"/>
      <c r="X993" s="378"/>
      <c r="Y993" s="373">
        <f t="shared" si="61"/>
        <v>0</v>
      </c>
      <c r="Z993" s="516"/>
      <c r="AA993" s="512"/>
      <c r="AB993" s="525" t="e">
        <f t="shared" si="62"/>
        <v>#DIV/0!</v>
      </c>
      <c r="AC993" s="512">
        <f t="shared" si="63"/>
        <v>0</v>
      </c>
      <c r="AD993" s="525" t="e">
        <f t="shared" si="64"/>
        <v>#DIV/0!</v>
      </c>
      <c r="AE993" s="371"/>
      <c r="AF993" s="371"/>
      <c r="AG993" s="371"/>
      <c r="AH993" s="371"/>
      <c r="AI993" s="371"/>
      <c r="AJ993" s="371"/>
      <c r="AK993" s="371"/>
      <c r="AL993" s="371"/>
      <c r="AM993" s="371"/>
    </row>
    <row r="994" spans="1:39" hidden="1" x14ac:dyDescent="0.25">
      <c r="A994" s="372"/>
      <c r="B994" s="372"/>
      <c r="C994" s="372"/>
      <c r="D994" s="372"/>
      <c r="E994" s="372"/>
      <c r="F994" s="372"/>
      <c r="G994" s="371"/>
      <c r="H994" s="374"/>
      <c r="I994" s="372"/>
      <c r="J994" s="378"/>
      <c r="K994" s="378"/>
      <c r="L994" s="378"/>
      <c r="M994" s="378"/>
      <c r="N994" s="385"/>
      <c r="O994" s="378"/>
      <c r="P994" s="378"/>
      <c r="R994" s="378"/>
      <c r="S994" s="378"/>
      <c r="T994" s="378"/>
      <c r="U994" s="378"/>
      <c r="V994" s="385"/>
      <c r="W994" s="378"/>
      <c r="X994" s="378"/>
      <c r="Y994" s="373">
        <f t="shared" si="61"/>
        <v>0</v>
      </c>
      <c r="Z994" s="516"/>
      <c r="AA994" s="512"/>
      <c r="AB994" s="525" t="e">
        <f t="shared" si="62"/>
        <v>#DIV/0!</v>
      </c>
      <c r="AC994" s="512">
        <f t="shared" si="63"/>
        <v>0</v>
      </c>
      <c r="AD994" s="525" t="e">
        <f t="shared" si="64"/>
        <v>#DIV/0!</v>
      </c>
      <c r="AE994" s="371"/>
      <c r="AF994" s="371"/>
      <c r="AG994" s="371"/>
      <c r="AH994" s="371"/>
      <c r="AI994" s="371"/>
      <c r="AJ994" s="371"/>
      <c r="AK994" s="371"/>
      <c r="AL994" s="371"/>
      <c r="AM994" s="371"/>
    </row>
    <row r="995" spans="1:39" hidden="1" x14ac:dyDescent="0.25">
      <c r="A995" s="372"/>
      <c r="B995" s="372"/>
      <c r="C995" s="372"/>
      <c r="D995" s="372"/>
      <c r="E995" s="372"/>
      <c r="F995" s="372"/>
      <c r="G995" s="371"/>
      <c r="H995" s="374"/>
      <c r="I995" s="372"/>
      <c r="J995" s="378"/>
      <c r="K995" s="378"/>
      <c r="L995" s="378"/>
      <c r="M995" s="378"/>
      <c r="N995" s="385"/>
      <c r="O995" s="378"/>
      <c r="P995" s="378"/>
      <c r="R995" s="378"/>
      <c r="S995" s="378"/>
      <c r="T995" s="378"/>
      <c r="U995" s="378"/>
      <c r="V995" s="385"/>
      <c r="W995" s="378"/>
      <c r="X995" s="378"/>
      <c r="Y995" s="373">
        <f t="shared" si="61"/>
        <v>0</v>
      </c>
      <c r="Z995" s="516"/>
      <c r="AA995" s="512"/>
      <c r="AB995" s="525" t="e">
        <f t="shared" si="62"/>
        <v>#DIV/0!</v>
      </c>
      <c r="AC995" s="512">
        <f t="shared" si="63"/>
        <v>0</v>
      </c>
      <c r="AD995" s="525" t="e">
        <f t="shared" si="64"/>
        <v>#DIV/0!</v>
      </c>
      <c r="AE995" s="371"/>
      <c r="AF995" s="371"/>
      <c r="AG995" s="371"/>
      <c r="AH995" s="371"/>
      <c r="AI995" s="371"/>
      <c r="AJ995" s="371"/>
      <c r="AK995" s="371"/>
      <c r="AL995" s="371"/>
      <c r="AM995" s="371"/>
    </row>
    <row r="996" spans="1:39" hidden="1" x14ac:dyDescent="0.25">
      <c r="A996" s="372"/>
      <c r="B996" s="372"/>
      <c r="C996" s="372"/>
      <c r="D996" s="372"/>
      <c r="E996" s="372"/>
      <c r="F996" s="372"/>
      <c r="G996" s="371"/>
      <c r="H996" s="374"/>
      <c r="I996" s="372"/>
      <c r="J996" s="378"/>
      <c r="K996" s="378"/>
      <c r="L996" s="378"/>
      <c r="M996" s="378"/>
      <c r="N996" s="385"/>
      <c r="O996" s="378"/>
      <c r="P996" s="378"/>
      <c r="R996" s="378"/>
      <c r="S996" s="378"/>
      <c r="T996" s="378"/>
      <c r="U996" s="378"/>
      <c r="V996" s="385"/>
      <c r="W996" s="378"/>
      <c r="X996" s="378"/>
      <c r="Y996" s="373">
        <f t="shared" si="61"/>
        <v>0</v>
      </c>
      <c r="Z996" s="516"/>
      <c r="AA996" s="512"/>
      <c r="AB996" s="525" t="e">
        <f t="shared" si="62"/>
        <v>#DIV/0!</v>
      </c>
      <c r="AC996" s="512">
        <f t="shared" si="63"/>
        <v>0</v>
      </c>
      <c r="AD996" s="525" t="e">
        <f t="shared" si="64"/>
        <v>#DIV/0!</v>
      </c>
      <c r="AE996" s="371"/>
      <c r="AF996" s="371"/>
      <c r="AG996" s="371"/>
      <c r="AH996" s="371"/>
      <c r="AI996" s="371"/>
      <c r="AJ996" s="371"/>
      <c r="AK996" s="371"/>
      <c r="AL996" s="371"/>
      <c r="AM996" s="371"/>
    </row>
    <row r="997" spans="1:39" hidden="1" x14ac:dyDescent="0.25">
      <c r="A997" s="372"/>
      <c r="B997" s="372"/>
      <c r="C997" s="372"/>
      <c r="D997" s="372"/>
      <c r="E997" s="372"/>
      <c r="F997" s="372"/>
      <c r="G997" s="371"/>
      <c r="H997" s="374"/>
      <c r="I997" s="372"/>
      <c r="J997" s="378"/>
      <c r="K997" s="378"/>
      <c r="L997" s="378"/>
      <c r="M997" s="378"/>
      <c r="N997" s="385"/>
      <c r="O997" s="378"/>
      <c r="P997" s="378"/>
      <c r="R997" s="378"/>
      <c r="S997" s="378"/>
      <c r="T997" s="378"/>
      <c r="U997" s="378"/>
      <c r="V997" s="385"/>
      <c r="W997" s="378"/>
      <c r="X997" s="378"/>
      <c r="Y997" s="373">
        <f t="shared" si="61"/>
        <v>0</v>
      </c>
      <c r="Z997" s="516"/>
      <c r="AA997" s="512"/>
      <c r="AB997" s="525" t="e">
        <f t="shared" si="62"/>
        <v>#DIV/0!</v>
      </c>
      <c r="AC997" s="512">
        <f t="shared" si="63"/>
        <v>0</v>
      </c>
      <c r="AD997" s="525" t="e">
        <f t="shared" si="64"/>
        <v>#DIV/0!</v>
      </c>
      <c r="AE997" s="371"/>
      <c r="AF997" s="371"/>
      <c r="AG997" s="371"/>
      <c r="AH997" s="371"/>
      <c r="AI997" s="371"/>
      <c r="AJ997" s="371"/>
      <c r="AK997" s="371"/>
      <c r="AL997" s="371"/>
      <c r="AM997" s="371"/>
    </row>
    <row r="998" spans="1:39" hidden="1" x14ac:dyDescent="0.25">
      <c r="A998" s="372"/>
      <c r="B998" s="372"/>
      <c r="C998" s="372"/>
      <c r="D998" s="372"/>
      <c r="E998" s="372"/>
      <c r="F998" s="372"/>
      <c r="G998" s="371"/>
      <c r="H998" s="374"/>
      <c r="I998" s="372"/>
      <c r="J998" s="378"/>
      <c r="K998" s="378"/>
      <c r="L998" s="378"/>
      <c r="M998" s="378"/>
      <c r="N998" s="385"/>
      <c r="O998" s="378"/>
      <c r="P998" s="378"/>
      <c r="R998" s="378"/>
      <c r="S998" s="378"/>
      <c r="T998" s="378"/>
      <c r="U998" s="378"/>
      <c r="V998" s="385"/>
      <c r="W998" s="378"/>
      <c r="X998" s="378"/>
      <c r="Y998" s="373">
        <f t="shared" si="61"/>
        <v>0</v>
      </c>
      <c r="Z998" s="516"/>
      <c r="AA998" s="512"/>
      <c r="AB998" s="525" t="e">
        <f t="shared" si="62"/>
        <v>#DIV/0!</v>
      </c>
      <c r="AC998" s="512">
        <f t="shared" si="63"/>
        <v>0</v>
      </c>
      <c r="AD998" s="525" t="e">
        <f t="shared" si="64"/>
        <v>#DIV/0!</v>
      </c>
      <c r="AE998" s="371"/>
      <c r="AF998" s="371"/>
      <c r="AG998" s="371"/>
      <c r="AH998" s="371"/>
      <c r="AI998" s="371"/>
      <c r="AJ998" s="371"/>
      <c r="AK998" s="371"/>
      <c r="AL998" s="371"/>
      <c r="AM998" s="371"/>
    </row>
    <row r="999" spans="1:39" hidden="1" x14ac:dyDescent="0.25">
      <c r="A999" s="372"/>
      <c r="B999" s="372"/>
      <c r="C999" s="372"/>
      <c r="D999" s="372"/>
      <c r="E999" s="372"/>
      <c r="F999" s="372"/>
      <c r="G999" s="371"/>
      <c r="H999" s="374"/>
      <c r="I999" s="372"/>
      <c r="J999" s="378"/>
      <c r="K999" s="378"/>
      <c r="L999" s="378"/>
      <c r="M999" s="378"/>
      <c r="N999" s="385"/>
      <c r="O999" s="378"/>
      <c r="P999" s="378"/>
      <c r="R999" s="378"/>
      <c r="S999" s="378"/>
      <c r="T999" s="378"/>
      <c r="U999" s="378"/>
      <c r="V999" s="385"/>
      <c r="W999" s="378"/>
      <c r="X999" s="378"/>
      <c r="Y999" s="373">
        <f t="shared" si="61"/>
        <v>0</v>
      </c>
      <c r="Z999" s="516"/>
      <c r="AA999" s="512"/>
      <c r="AB999" s="525" t="e">
        <f t="shared" si="62"/>
        <v>#DIV/0!</v>
      </c>
      <c r="AC999" s="512">
        <f t="shared" si="63"/>
        <v>0</v>
      </c>
      <c r="AD999" s="525" t="e">
        <f t="shared" si="64"/>
        <v>#DIV/0!</v>
      </c>
      <c r="AE999" s="371"/>
      <c r="AF999" s="371"/>
      <c r="AG999" s="371"/>
      <c r="AH999" s="371"/>
      <c r="AI999" s="371"/>
      <c r="AJ999" s="371"/>
      <c r="AK999" s="371"/>
      <c r="AL999" s="371"/>
      <c r="AM999" s="371"/>
    </row>
    <row r="1000" spans="1:39" hidden="1" x14ac:dyDescent="0.25">
      <c r="A1000" s="372"/>
      <c r="B1000" s="372"/>
      <c r="C1000" s="372"/>
      <c r="D1000" s="372"/>
      <c r="E1000" s="372"/>
      <c r="F1000" s="372"/>
      <c r="G1000" s="371"/>
      <c r="H1000" s="374"/>
      <c r="I1000" s="372"/>
      <c r="J1000" s="378"/>
      <c r="K1000" s="378"/>
      <c r="L1000" s="378"/>
      <c r="M1000" s="378"/>
      <c r="N1000" s="385"/>
      <c r="O1000" s="378"/>
      <c r="P1000" s="378"/>
      <c r="R1000" s="378"/>
      <c r="S1000" s="378"/>
      <c r="T1000" s="378"/>
      <c r="U1000" s="378"/>
      <c r="V1000" s="385"/>
      <c r="W1000" s="378"/>
      <c r="X1000" s="378"/>
      <c r="Y1000" s="373">
        <f t="shared" si="61"/>
        <v>0</v>
      </c>
      <c r="Z1000" s="516"/>
      <c r="AA1000" s="512"/>
      <c r="AB1000" s="525" t="e">
        <f t="shared" si="62"/>
        <v>#DIV/0!</v>
      </c>
      <c r="AC1000" s="512">
        <f t="shared" si="63"/>
        <v>0</v>
      </c>
      <c r="AD1000" s="525" t="e">
        <f t="shared" si="64"/>
        <v>#DIV/0!</v>
      </c>
      <c r="AE1000" s="371"/>
      <c r="AF1000" s="371"/>
      <c r="AG1000" s="371"/>
      <c r="AH1000" s="371"/>
      <c r="AI1000" s="371"/>
      <c r="AJ1000" s="371"/>
      <c r="AK1000" s="371"/>
      <c r="AL1000" s="371"/>
      <c r="AM1000" s="371"/>
    </row>
    <row r="1001" spans="1:39" hidden="1" x14ac:dyDescent="0.25">
      <c r="A1001" s="372"/>
      <c r="B1001" s="372"/>
      <c r="C1001" s="372"/>
      <c r="D1001" s="372"/>
      <c r="E1001" s="372"/>
      <c r="F1001" s="372"/>
      <c r="G1001" s="371"/>
      <c r="H1001" s="374"/>
      <c r="I1001" s="372"/>
      <c r="J1001" s="378"/>
      <c r="K1001" s="378"/>
      <c r="L1001" s="378"/>
      <c r="M1001" s="378"/>
      <c r="N1001" s="385"/>
      <c r="O1001" s="378"/>
      <c r="P1001" s="378"/>
      <c r="R1001" s="378"/>
      <c r="S1001" s="378"/>
      <c r="T1001" s="378"/>
      <c r="U1001" s="378"/>
      <c r="V1001" s="385"/>
      <c r="W1001" s="378"/>
      <c r="X1001" s="378"/>
      <c r="Y1001" s="373">
        <f t="shared" si="61"/>
        <v>0</v>
      </c>
      <c r="Z1001" s="516"/>
      <c r="AA1001" s="512"/>
      <c r="AB1001" s="525" t="e">
        <f t="shared" si="62"/>
        <v>#DIV/0!</v>
      </c>
      <c r="AC1001" s="512">
        <f t="shared" si="63"/>
        <v>0</v>
      </c>
      <c r="AD1001" s="525" t="e">
        <f t="shared" si="64"/>
        <v>#DIV/0!</v>
      </c>
      <c r="AE1001" s="371"/>
      <c r="AF1001" s="371"/>
      <c r="AG1001" s="371"/>
      <c r="AH1001" s="371"/>
      <c r="AI1001" s="371"/>
      <c r="AJ1001" s="371"/>
      <c r="AK1001" s="371"/>
      <c r="AL1001" s="371"/>
      <c r="AM1001" s="371"/>
    </row>
    <row r="1002" spans="1:39" hidden="1" x14ac:dyDescent="0.25">
      <c r="A1002" s="372"/>
      <c r="B1002" s="372"/>
      <c r="C1002" s="372"/>
      <c r="D1002" s="372"/>
      <c r="E1002" s="372"/>
      <c r="F1002" s="372"/>
      <c r="G1002" s="371"/>
      <c r="H1002" s="374"/>
      <c r="I1002" s="372"/>
      <c r="J1002" s="378"/>
      <c r="K1002" s="378"/>
      <c r="L1002" s="378"/>
      <c r="M1002" s="378"/>
      <c r="N1002" s="385"/>
      <c r="O1002" s="378"/>
      <c r="P1002" s="378"/>
      <c r="R1002" s="378"/>
      <c r="S1002" s="378"/>
      <c r="T1002" s="378"/>
      <c r="U1002" s="378"/>
      <c r="V1002" s="385"/>
      <c r="W1002" s="378"/>
      <c r="X1002" s="378"/>
      <c r="Y1002" s="373">
        <f t="shared" si="61"/>
        <v>0</v>
      </c>
      <c r="Z1002" s="516"/>
      <c r="AA1002" s="512"/>
      <c r="AB1002" s="525" t="e">
        <f t="shared" si="62"/>
        <v>#DIV/0!</v>
      </c>
      <c r="AC1002" s="512">
        <f t="shared" si="63"/>
        <v>0</v>
      </c>
      <c r="AD1002" s="525" t="e">
        <f t="shared" si="64"/>
        <v>#DIV/0!</v>
      </c>
      <c r="AE1002" s="371"/>
      <c r="AF1002" s="371"/>
      <c r="AG1002" s="371"/>
      <c r="AH1002" s="371"/>
      <c r="AI1002" s="371"/>
      <c r="AJ1002" s="371"/>
      <c r="AK1002" s="371"/>
      <c r="AL1002" s="371"/>
      <c r="AM1002" s="371"/>
    </row>
    <row r="1003" spans="1:39" hidden="1" x14ac:dyDescent="0.25">
      <c r="A1003" s="372"/>
      <c r="B1003" s="372"/>
      <c r="C1003" s="372"/>
      <c r="D1003" s="372"/>
      <c r="E1003" s="372"/>
      <c r="F1003" s="372"/>
      <c r="G1003" s="371"/>
      <c r="H1003" s="374"/>
      <c r="I1003" s="372"/>
      <c r="J1003" s="378"/>
      <c r="K1003" s="378"/>
      <c r="L1003" s="378"/>
      <c r="M1003" s="378"/>
      <c r="N1003" s="385"/>
      <c r="O1003" s="378"/>
      <c r="P1003" s="378"/>
      <c r="R1003" s="378"/>
      <c r="S1003" s="378"/>
      <c r="T1003" s="378"/>
      <c r="U1003" s="378"/>
      <c r="V1003" s="385"/>
      <c r="W1003" s="378"/>
      <c r="X1003" s="378"/>
      <c r="Y1003" s="373">
        <f t="shared" si="61"/>
        <v>0</v>
      </c>
      <c r="Z1003" s="516"/>
      <c r="AA1003" s="512"/>
      <c r="AB1003" s="525" t="e">
        <f t="shared" si="62"/>
        <v>#DIV/0!</v>
      </c>
      <c r="AC1003" s="512">
        <f t="shared" si="63"/>
        <v>0</v>
      </c>
      <c r="AD1003" s="525" t="e">
        <f t="shared" si="64"/>
        <v>#DIV/0!</v>
      </c>
      <c r="AE1003" s="371"/>
      <c r="AF1003" s="371"/>
      <c r="AG1003" s="371"/>
      <c r="AH1003" s="371"/>
      <c r="AI1003" s="371"/>
      <c r="AJ1003" s="371"/>
      <c r="AK1003" s="371"/>
      <c r="AL1003" s="371"/>
      <c r="AM1003" s="371"/>
    </row>
    <row r="1004" spans="1:39" hidden="1" x14ac:dyDescent="0.25">
      <c r="A1004" s="372"/>
      <c r="B1004" s="372"/>
      <c r="C1004" s="372"/>
      <c r="D1004" s="372"/>
      <c r="E1004" s="372"/>
      <c r="F1004" s="372"/>
      <c r="G1004" s="371"/>
      <c r="H1004" s="374"/>
      <c r="I1004" s="372"/>
      <c r="J1004" s="378"/>
      <c r="K1004" s="378"/>
      <c r="L1004" s="378"/>
      <c r="M1004" s="378"/>
      <c r="N1004" s="385"/>
      <c r="O1004" s="378"/>
      <c r="P1004" s="378"/>
      <c r="R1004" s="378"/>
      <c r="S1004" s="378"/>
      <c r="T1004" s="378"/>
      <c r="U1004" s="378"/>
      <c r="V1004" s="385"/>
      <c r="W1004" s="378"/>
      <c r="X1004" s="378"/>
      <c r="Y1004" s="373">
        <f t="shared" si="61"/>
        <v>0</v>
      </c>
      <c r="Z1004" s="516"/>
      <c r="AA1004" s="512"/>
      <c r="AB1004" s="525" t="e">
        <f t="shared" si="62"/>
        <v>#DIV/0!</v>
      </c>
      <c r="AC1004" s="512">
        <f t="shared" si="63"/>
        <v>0</v>
      </c>
      <c r="AD1004" s="525" t="e">
        <f t="shared" si="64"/>
        <v>#DIV/0!</v>
      </c>
      <c r="AE1004" s="371"/>
      <c r="AF1004" s="371"/>
      <c r="AG1004" s="371"/>
      <c r="AH1004" s="371"/>
      <c r="AI1004" s="371"/>
      <c r="AJ1004" s="371"/>
      <c r="AK1004" s="371"/>
      <c r="AL1004" s="371"/>
      <c r="AM1004" s="371"/>
    </row>
    <row r="1005" spans="1:39" hidden="1" x14ac:dyDescent="0.25">
      <c r="A1005" s="372"/>
      <c r="B1005" s="372"/>
      <c r="C1005" s="372"/>
      <c r="D1005" s="372"/>
      <c r="E1005" s="372"/>
      <c r="F1005" s="372"/>
      <c r="G1005" s="371"/>
      <c r="H1005" s="374"/>
      <c r="I1005" s="372"/>
      <c r="J1005" s="378"/>
      <c r="K1005" s="378"/>
      <c r="L1005" s="378"/>
      <c r="M1005" s="378"/>
      <c r="N1005" s="385"/>
      <c r="O1005" s="378"/>
      <c r="P1005" s="378"/>
      <c r="R1005" s="378"/>
      <c r="S1005" s="378"/>
      <c r="T1005" s="378"/>
      <c r="U1005" s="378"/>
      <c r="V1005" s="385"/>
      <c r="W1005" s="378"/>
      <c r="X1005" s="378"/>
      <c r="Y1005" s="373">
        <f t="shared" si="61"/>
        <v>0</v>
      </c>
      <c r="Z1005" s="516"/>
      <c r="AA1005" s="512"/>
      <c r="AB1005" s="525" t="e">
        <f t="shared" si="62"/>
        <v>#DIV/0!</v>
      </c>
      <c r="AC1005" s="512">
        <f t="shared" si="63"/>
        <v>0</v>
      </c>
      <c r="AD1005" s="525" t="e">
        <f t="shared" si="64"/>
        <v>#DIV/0!</v>
      </c>
      <c r="AE1005" s="371"/>
      <c r="AF1005" s="371"/>
      <c r="AG1005" s="371"/>
      <c r="AH1005" s="371"/>
      <c r="AI1005" s="371"/>
      <c r="AJ1005" s="371"/>
      <c r="AK1005" s="371"/>
      <c r="AL1005" s="371"/>
      <c r="AM1005" s="371"/>
    </row>
    <row r="1006" spans="1:39" hidden="1" x14ac:dyDescent="0.25">
      <c r="A1006" s="372"/>
      <c r="B1006" s="372"/>
      <c r="C1006" s="372"/>
      <c r="D1006" s="372"/>
      <c r="E1006" s="372"/>
      <c r="F1006" s="372"/>
      <c r="G1006" s="371"/>
      <c r="H1006" s="374"/>
      <c r="I1006" s="372"/>
      <c r="J1006" s="378"/>
      <c r="K1006" s="378"/>
      <c r="L1006" s="378"/>
      <c r="M1006" s="378"/>
      <c r="N1006" s="385"/>
      <c r="O1006" s="378"/>
      <c r="P1006" s="378"/>
      <c r="R1006" s="378"/>
      <c r="S1006" s="378"/>
      <c r="T1006" s="378"/>
      <c r="U1006" s="378"/>
      <c r="V1006" s="385"/>
      <c r="W1006" s="378"/>
      <c r="X1006" s="378"/>
      <c r="Y1006" s="373">
        <f t="shared" si="61"/>
        <v>0</v>
      </c>
      <c r="Z1006" s="516"/>
      <c r="AA1006" s="512"/>
      <c r="AB1006" s="525" t="e">
        <f t="shared" si="62"/>
        <v>#DIV/0!</v>
      </c>
      <c r="AC1006" s="512">
        <f t="shared" si="63"/>
        <v>0</v>
      </c>
      <c r="AD1006" s="525" t="e">
        <f t="shared" si="64"/>
        <v>#DIV/0!</v>
      </c>
      <c r="AE1006" s="371"/>
      <c r="AF1006" s="371"/>
      <c r="AG1006" s="371"/>
      <c r="AH1006" s="371"/>
      <c r="AI1006" s="371"/>
      <c r="AJ1006" s="371"/>
      <c r="AK1006" s="371"/>
      <c r="AL1006" s="371"/>
      <c r="AM1006" s="371"/>
    </row>
    <row r="1007" spans="1:39" hidden="1" x14ac:dyDescent="0.25">
      <c r="A1007" s="372"/>
      <c r="B1007" s="372"/>
      <c r="C1007" s="372"/>
      <c r="D1007" s="372"/>
      <c r="E1007" s="372"/>
      <c r="F1007" s="372"/>
      <c r="G1007" s="371"/>
      <c r="H1007" s="374"/>
      <c r="I1007" s="372"/>
      <c r="J1007" s="378"/>
      <c r="K1007" s="378"/>
      <c r="L1007" s="378"/>
      <c r="M1007" s="378"/>
      <c r="N1007" s="385"/>
      <c r="O1007" s="378"/>
      <c r="P1007" s="378"/>
      <c r="R1007" s="378"/>
      <c r="S1007" s="378"/>
      <c r="T1007" s="378"/>
      <c r="U1007" s="378"/>
      <c r="V1007" s="385"/>
      <c r="W1007" s="378"/>
      <c r="X1007" s="378"/>
      <c r="Y1007" s="373">
        <f t="shared" si="61"/>
        <v>0</v>
      </c>
      <c r="Z1007" s="516"/>
      <c r="AA1007" s="512"/>
      <c r="AB1007" s="525" t="e">
        <f t="shared" si="62"/>
        <v>#DIV/0!</v>
      </c>
      <c r="AC1007" s="512">
        <f t="shared" si="63"/>
        <v>0</v>
      </c>
      <c r="AD1007" s="525" t="e">
        <f t="shared" si="64"/>
        <v>#DIV/0!</v>
      </c>
      <c r="AE1007" s="371"/>
      <c r="AF1007" s="371"/>
      <c r="AG1007" s="371"/>
      <c r="AH1007" s="371"/>
      <c r="AI1007" s="371"/>
      <c r="AJ1007" s="371"/>
      <c r="AK1007" s="371"/>
      <c r="AL1007" s="371"/>
      <c r="AM1007" s="371"/>
    </row>
    <row r="1008" spans="1:39" hidden="1" x14ac:dyDescent="0.25">
      <c r="A1008" s="372"/>
      <c r="B1008" s="372"/>
      <c r="C1008" s="372"/>
      <c r="D1008" s="372"/>
      <c r="E1008" s="372"/>
      <c r="F1008" s="372"/>
      <c r="G1008" s="371"/>
      <c r="H1008" s="374"/>
      <c r="I1008" s="372"/>
      <c r="J1008" s="378"/>
      <c r="K1008" s="378"/>
      <c r="L1008" s="378"/>
      <c r="M1008" s="378"/>
      <c r="N1008" s="385"/>
      <c r="O1008" s="378"/>
      <c r="P1008" s="378"/>
      <c r="R1008" s="378"/>
      <c r="S1008" s="378"/>
      <c r="T1008" s="378"/>
      <c r="U1008" s="378"/>
      <c r="V1008" s="385"/>
      <c r="W1008" s="378"/>
      <c r="X1008" s="378"/>
      <c r="Y1008" s="373">
        <f t="shared" si="61"/>
        <v>0</v>
      </c>
      <c r="Z1008" s="516"/>
      <c r="AA1008" s="512"/>
      <c r="AB1008" s="525" t="e">
        <f t="shared" si="62"/>
        <v>#DIV/0!</v>
      </c>
      <c r="AC1008" s="512">
        <f t="shared" si="63"/>
        <v>0</v>
      </c>
      <c r="AD1008" s="525" t="e">
        <f t="shared" si="64"/>
        <v>#DIV/0!</v>
      </c>
      <c r="AE1008" s="371"/>
      <c r="AF1008" s="371"/>
      <c r="AG1008" s="371"/>
      <c r="AH1008" s="371"/>
      <c r="AI1008" s="371"/>
      <c r="AJ1008" s="371"/>
      <c r="AK1008" s="371"/>
      <c r="AL1008" s="371"/>
      <c r="AM1008" s="371"/>
    </row>
    <row r="1009" spans="1:39" hidden="1" x14ac:dyDescent="0.25">
      <c r="A1009" s="372"/>
      <c r="B1009" s="372"/>
      <c r="C1009" s="372"/>
      <c r="D1009" s="372"/>
      <c r="E1009" s="372"/>
      <c r="F1009" s="372"/>
      <c r="G1009" s="371"/>
      <c r="H1009" s="374"/>
      <c r="I1009" s="372"/>
      <c r="J1009" s="378"/>
      <c r="K1009" s="378"/>
      <c r="L1009" s="378"/>
      <c r="M1009" s="378"/>
      <c r="N1009" s="385"/>
      <c r="O1009" s="378"/>
      <c r="P1009" s="378"/>
      <c r="R1009" s="378"/>
      <c r="S1009" s="378"/>
      <c r="T1009" s="378"/>
      <c r="U1009" s="378"/>
      <c r="V1009" s="385"/>
      <c r="W1009" s="378"/>
      <c r="X1009" s="378"/>
      <c r="Y1009" s="373">
        <f t="shared" si="61"/>
        <v>0</v>
      </c>
      <c r="Z1009" s="516"/>
      <c r="AA1009" s="512"/>
      <c r="AB1009" s="525" t="e">
        <f t="shared" si="62"/>
        <v>#DIV/0!</v>
      </c>
      <c r="AC1009" s="512">
        <f t="shared" si="63"/>
        <v>0</v>
      </c>
      <c r="AD1009" s="525" t="e">
        <f t="shared" si="64"/>
        <v>#DIV/0!</v>
      </c>
      <c r="AE1009" s="371"/>
      <c r="AF1009" s="371"/>
      <c r="AG1009" s="371"/>
      <c r="AH1009" s="371"/>
      <c r="AI1009" s="371"/>
      <c r="AJ1009" s="371"/>
      <c r="AK1009" s="371"/>
      <c r="AL1009" s="371"/>
      <c r="AM1009" s="371"/>
    </row>
    <row r="1010" spans="1:39" hidden="1" x14ac:dyDescent="0.25">
      <c r="A1010" s="372"/>
      <c r="B1010" s="372"/>
      <c r="C1010" s="372"/>
      <c r="D1010" s="372"/>
      <c r="E1010" s="372"/>
      <c r="F1010" s="372"/>
      <c r="G1010" s="371"/>
      <c r="H1010" s="374"/>
      <c r="I1010" s="372"/>
      <c r="J1010" s="378"/>
      <c r="K1010" s="378"/>
      <c r="L1010" s="378"/>
      <c r="M1010" s="378"/>
      <c r="N1010" s="385"/>
      <c r="O1010" s="378"/>
      <c r="P1010" s="378"/>
      <c r="R1010" s="378"/>
      <c r="S1010" s="378"/>
      <c r="T1010" s="378"/>
      <c r="U1010" s="378"/>
      <c r="V1010" s="385"/>
      <c r="W1010" s="378"/>
      <c r="X1010" s="378"/>
      <c r="Y1010" s="373">
        <f t="shared" si="61"/>
        <v>0</v>
      </c>
      <c r="Z1010" s="516"/>
      <c r="AA1010" s="512"/>
      <c r="AB1010" s="525" t="e">
        <f t="shared" si="62"/>
        <v>#DIV/0!</v>
      </c>
      <c r="AC1010" s="512">
        <f t="shared" si="63"/>
        <v>0</v>
      </c>
      <c r="AD1010" s="525" t="e">
        <f t="shared" si="64"/>
        <v>#DIV/0!</v>
      </c>
      <c r="AE1010" s="371"/>
      <c r="AF1010" s="371"/>
      <c r="AG1010" s="371"/>
      <c r="AH1010" s="371"/>
      <c r="AI1010" s="371"/>
      <c r="AJ1010" s="371"/>
      <c r="AK1010" s="371"/>
      <c r="AL1010" s="371"/>
      <c r="AM1010" s="371"/>
    </row>
    <row r="1011" spans="1:39" hidden="1" x14ac:dyDescent="0.25">
      <c r="A1011" s="372"/>
      <c r="B1011" s="372"/>
      <c r="C1011" s="372"/>
      <c r="D1011" s="372"/>
      <c r="E1011" s="372"/>
      <c r="F1011" s="372"/>
      <c r="G1011" s="371"/>
      <c r="H1011" s="374"/>
      <c r="I1011" s="372"/>
      <c r="J1011" s="378"/>
      <c r="K1011" s="378"/>
      <c r="L1011" s="378"/>
      <c r="M1011" s="378"/>
      <c r="N1011" s="385"/>
      <c r="O1011" s="378"/>
      <c r="P1011" s="378"/>
      <c r="R1011" s="378"/>
      <c r="S1011" s="378"/>
      <c r="T1011" s="378"/>
      <c r="U1011" s="378"/>
      <c r="V1011" s="385"/>
      <c r="W1011" s="378"/>
      <c r="X1011" s="378"/>
      <c r="Y1011" s="373">
        <f t="shared" si="61"/>
        <v>0</v>
      </c>
      <c r="Z1011" s="516"/>
      <c r="AA1011" s="512"/>
      <c r="AB1011" s="525" t="e">
        <f t="shared" si="62"/>
        <v>#DIV/0!</v>
      </c>
      <c r="AC1011" s="512">
        <f t="shared" si="63"/>
        <v>0</v>
      </c>
      <c r="AD1011" s="525" t="e">
        <f t="shared" si="64"/>
        <v>#DIV/0!</v>
      </c>
      <c r="AE1011" s="371"/>
      <c r="AF1011" s="371"/>
      <c r="AG1011" s="371"/>
      <c r="AH1011" s="371"/>
      <c r="AI1011" s="371"/>
      <c r="AJ1011" s="371"/>
      <c r="AK1011" s="371"/>
      <c r="AL1011" s="371"/>
      <c r="AM1011" s="371"/>
    </row>
    <row r="1012" spans="1:39" hidden="1" x14ac:dyDescent="0.25">
      <c r="A1012" s="372"/>
      <c r="B1012" s="372"/>
      <c r="C1012" s="372"/>
      <c r="D1012" s="372"/>
      <c r="E1012" s="372"/>
      <c r="F1012" s="372"/>
      <c r="G1012" s="371"/>
      <c r="H1012" s="374"/>
      <c r="I1012" s="372"/>
      <c r="J1012" s="378"/>
      <c r="K1012" s="378"/>
      <c r="L1012" s="378"/>
      <c r="M1012" s="378"/>
      <c r="N1012" s="385"/>
      <c r="O1012" s="378"/>
      <c r="P1012" s="378"/>
      <c r="R1012" s="378"/>
      <c r="S1012" s="378"/>
      <c r="T1012" s="378"/>
      <c r="U1012" s="378"/>
      <c r="V1012" s="385"/>
      <c r="W1012" s="378"/>
      <c r="X1012" s="378"/>
      <c r="Y1012" s="373">
        <f t="shared" si="61"/>
        <v>0</v>
      </c>
      <c r="Z1012" s="517"/>
      <c r="AA1012" s="512"/>
      <c r="AB1012" s="525" t="e">
        <f t="shared" si="62"/>
        <v>#DIV/0!</v>
      </c>
      <c r="AC1012" s="512">
        <f t="shared" si="63"/>
        <v>0</v>
      </c>
      <c r="AD1012" s="525" t="e">
        <f t="shared" si="64"/>
        <v>#DIV/0!</v>
      </c>
      <c r="AE1012" s="371"/>
      <c r="AF1012" s="371"/>
      <c r="AG1012" s="371"/>
      <c r="AH1012" s="371"/>
      <c r="AI1012" s="371"/>
      <c r="AJ1012" s="371"/>
      <c r="AK1012" s="371"/>
      <c r="AL1012" s="371"/>
      <c r="AM1012" s="371"/>
    </row>
    <row r="1013" spans="1:39" hidden="1" x14ac:dyDescent="0.25">
      <c r="A1013" s="372"/>
      <c r="B1013" s="372"/>
      <c r="C1013" s="372"/>
      <c r="D1013" s="372"/>
      <c r="E1013" s="372"/>
      <c r="F1013" s="372"/>
      <c r="G1013" s="371"/>
      <c r="H1013" s="374"/>
      <c r="I1013" s="372"/>
      <c r="J1013" s="378"/>
      <c r="K1013" s="378"/>
      <c r="L1013" s="378"/>
      <c r="M1013" s="378"/>
      <c r="N1013" s="385"/>
      <c r="O1013" s="378"/>
      <c r="P1013" s="378"/>
      <c r="R1013" s="378"/>
      <c r="S1013" s="378"/>
      <c r="T1013" s="378"/>
      <c r="U1013" s="378"/>
      <c r="V1013" s="385"/>
      <c r="W1013" s="378"/>
      <c r="X1013" s="378"/>
      <c r="Y1013" s="373">
        <f t="shared" si="61"/>
        <v>0</v>
      </c>
      <c r="Z1013" s="517"/>
      <c r="AA1013" s="512"/>
      <c r="AB1013" s="525" t="e">
        <f t="shared" si="62"/>
        <v>#DIV/0!</v>
      </c>
      <c r="AC1013" s="512">
        <f t="shared" si="63"/>
        <v>0</v>
      </c>
      <c r="AD1013" s="525" t="e">
        <f t="shared" si="64"/>
        <v>#DIV/0!</v>
      </c>
      <c r="AE1013" s="371"/>
      <c r="AF1013" s="371"/>
      <c r="AG1013" s="371"/>
      <c r="AH1013" s="371"/>
      <c r="AI1013" s="371"/>
      <c r="AJ1013" s="371"/>
      <c r="AK1013" s="371"/>
      <c r="AL1013" s="371"/>
      <c r="AM1013" s="371"/>
    </row>
    <row r="1014" spans="1:39" hidden="1" x14ac:dyDescent="0.25">
      <c r="A1014" s="372"/>
      <c r="B1014" s="372"/>
      <c r="C1014" s="372"/>
      <c r="D1014" s="372"/>
      <c r="E1014" s="372"/>
      <c r="F1014" s="372"/>
      <c r="G1014" s="371"/>
      <c r="H1014" s="374"/>
      <c r="I1014" s="372"/>
      <c r="J1014" s="378"/>
      <c r="K1014" s="378"/>
      <c r="L1014" s="378"/>
      <c r="M1014" s="378"/>
      <c r="N1014" s="385"/>
      <c r="O1014" s="378"/>
      <c r="P1014" s="378"/>
      <c r="R1014" s="378"/>
      <c r="S1014" s="378"/>
      <c r="T1014" s="378"/>
      <c r="U1014" s="378"/>
      <c r="V1014" s="385"/>
      <c r="W1014" s="378"/>
      <c r="X1014" s="378"/>
      <c r="Y1014" s="373">
        <f t="shared" si="61"/>
        <v>0</v>
      </c>
      <c r="Z1014" s="517"/>
      <c r="AA1014" s="512"/>
      <c r="AB1014" s="525" t="e">
        <f t="shared" si="62"/>
        <v>#DIV/0!</v>
      </c>
      <c r="AC1014" s="512">
        <f t="shared" si="63"/>
        <v>0</v>
      </c>
      <c r="AD1014" s="525" t="e">
        <f t="shared" si="64"/>
        <v>#DIV/0!</v>
      </c>
      <c r="AE1014" s="371"/>
      <c r="AF1014" s="371"/>
      <c r="AG1014" s="371"/>
      <c r="AH1014" s="371"/>
      <c r="AI1014" s="371"/>
      <c r="AJ1014" s="371"/>
      <c r="AK1014" s="371"/>
      <c r="AL1014" s="371"/>
      <c r="AM1014" s="371"/>
    </row>
    <row r="1015" spans="1:39" hidden="1" x14ac:dyDescent="0.25">
      <c r="A1015" s="372"/>
      <c r="B1015" s="372"/>
      <c r="C1015" s="372"/>
      <c r="D1015" s="372"/>
      <c r="E1015" s="372"/>
      <c r="F1015" s="372"/>
      <c r="G1015" s="371"/>
      <c r="H1015" s="374"/>
      <c r="I1015" s="372"/>
      <c r="J1015" s="378"/>
      <c r="K1015" s="378"/>
      <c r="L1015" s="378"/>
      <c r="M1015" s="378"/>
      <c r="N1015" s="385"/>
      <c r="O1015" s="378"/>
      <c r="P1015" s="378"/>
      <c r="R1015" s="378"/>
      <c r="S1015" s="378"/>
      <c r="T1015" s="378"/>
      <c r="U1015" s="378"/>
      <c r="V1015" s="385"/>
      <c r="W1015" s="378"/>
      <c r="X1015" s="378"/>
      <c r="Y1015" s="373">
        <f t="shared" si="61"/>
        <v>0</v>
      </c>
      <c r="Z1015" s="517"/>
      <c r="AA1015" s="512"/>
      <c r="AB1015" s="525" t="e">
        <f t="shared" si="62"/>
        <v>#DIV/0!</v>
      </c>
      <c r="AC1015" s="512">
        <f t="shared" si="63"/>
        <v>0</v>
      </c>
      <c r="AD1015" s="525" t="e">
        <f t="shared" si="64"/>
        <v>#DIV/0!</v>
      </c>
      <c r="AE1015" s="371"/>
      <c r="AF1015" s="371"/>
      <c r="AG1015" s="371"/>
      <c r="AH1015" s="371"/>
      <c r="AI1015" s="371"/>
      <c r="AJ1015" s="371"/>
      <c r="AK1015" s="371"/>
      <c r="AL1015" s="371"/>
      <c r="AM1015" s="371"/>
    </row>
    <row r="1016" spans="1:39" hidden="1" x14ac:dyDescent="0.25">
      <c r="A1016" s="372"/>
      <c r="B1016" s="372"/>
      <c r="C1016" s="372"/>
      <c r="D1016" s="372"/>
      <c r="E1016" s="372"/>
      <c r="F1016" s="372"/>
      <c r="G1016" s="371"/>
      <c r="H1016" s="374"/>
      <c r="I1016" s="372"/>
      <c r="J1016" s="378"/>
      <c r="K1016" s="378"/>
      <c r="L1016" s="378"/>
      <c r="M1016" s="378"/>
      <c r="N1016" s="385"/>
      <c r="O1016" s="378"/>
      <c r="P1016" s="378"/>
      <c r="R1016" s="378"/>
      <c r="S1016" s="378"/>
      <c r="T1016" s="378"/>
      <c r="U1016" s="378"/>
      <c r="V1016" s="385"/>
      <c r="W1016" s="378"/>
      <c r="X1016" s="378"/>
      <c r="Y1016" s="373">
        <f t="shared" si="61"/>
        <v>0</v>
      </c>
      <c r="Z1016" s="517"/>
      <c r="AA1016" s="512"/>
      <c r="AB1016" s="525" t="e">
        <f t="shared" si="62"/>
        <v>#DIV/0!</v>
      </c>
      <c r="AC1016" s="512">
        <f t="shared" si="63"/>
        <v>0</v>
      </c>
      <c r="AD1016" s="525" t="e">
        <f t="shared" si="64"/>
        <v>#DIV/0!</v>
      </c>
      <c r="AE1016" s="371"/>
      <c r="AF1016" s="371"/>
      <c r="AG1016" s="371"/>
      <c r="AH1016" s="371"/>
      <c r="AI1016" s="371"/>
      <c r="AJ1016" s="371"/>
      <c r="AK1016" s="371"/>
      <c r="AL1016" s="371"/>
      <c r="AM1016" s="371"/>
    </row>
    <row r="1017" spans="1:39" hidden="1" x14ac:dyDescent="0.25">
      <c r="A1017" s="372"/>
      <c r="B1017" s="372"/>
      <c r="C1017" s="372"/>
      <c r="D1017" s="372"/>
      <c r="E1017" s="372"/>
      <c r="F1017" s="372"/>
      <c r="G1017" s="371"/>
      <c r="H1017" s="374"/>
      <c r="I1017" s="372"/>
      <c r="J1017" s="378"/>
      <c r="K1017" s="378"/>
      <c r="L1017" s="378"/>
      <c r="M1017" s="378"/>
      <c r="N1017" s="385"/>
      <c r="O1017" s="378"/>
      <c r="P1017" s="378"/>
      <c r="R1017" s="378"/>
      <c r="S1017" s="378"/>
      <c r="T1017" s="378"/>
      <c r="U1017" s="378"/>
      <c r="V1017" s="385"/>
      <c r="W1017" s="378"/>
      <c r="X1017" s="378"/>
      <c r="Y1017" s="373">
        <f t="shared" si="61"/>
        <v>0</v>
      </c>
      <c r="Z1017" s="517"/>
      <c r="AA1017" s="512"/>
      <c r="AB1017" s="525" t="e">
        <f t="shared" si="62"/>
        <v>#DIV/0!</v>
      </c>
      <c r="AC1017" s="512">
        <f t="shared" si="63"/>
        <v>0</v>
      </c>
      <c r="AD1017" s="525" t="e">
        <f t="shared" si="64"/>
        <v>#DIV/0!</v>
      </c>
      <c r="AE1017" s="371"/>
      <c r="AF1017" s="371"/>
      <c r="AG1017" s="371"/>
      <c r="AH1017" s="371"/>
      <c r="AI1017" s="371"/>
      <c r="AJ1017" s="371"/>
      <c r="AK1017" s="371"/>
      <c r="AL1017" s="371"/>
      <c r="AM1017" s="371"/>
    </row>
    <row r="1018" spans="1:39" hidden="1" x14ac:dyDescent="0.25">
      <c r="A1018" s="372"/>
      <c r="B1018" s="372"/>
      <c r="C1018" s="372"/>
      <c r="D1018" s="372"/>
      <c r="E1018" s="372"/>
      <c r="F1018" s="372"/>
      <c r="G1018" s="371"/>
      <c r="H1018" s="374"/>
      <c r="I1018" s="372"/>
      <c r="J1018" s="378"/>
      <c r="K1018" s="378"/>
      <c r="L1018" s="378"/>
      <c r="M1018" s="378"/>
      <c r="N1018" s="385"/>
      <c r="O1018" s="378"/>
      <c r="P1018" s="378"/>
      <c r="R1018" s="378"/>
      <c r="S1018" s="378"/>
      <c r="T1018" s="378"/>
      <c r="U1018" s="378"/>
      <c r="V1018" s="385"/>
      <c r="W1018" s="378"/>
      <c r="X1018" s="378"/>
      <c r="Y1018" s="373">
        <f t="shared" si="61"/>
        <v>0</v>
      </c>
      <c r="Z1018" s="517"/>
      <c r="AA1018" s="512"/>
      <c r="AB1018" s="525" t="e">
        <f t="shared" si="62"/>
        <v>#DIV/0!</v>
      </c>
      <c r="AC1018" s="512">
        <f t="shared" si="63"/>
        <v>0</v>
      </c>
      <c r="AD1018" s="525" t="e">
        <f t="shared" si="64"/>
        <v>#DIV/0!</v>
      </c>
      <c r="AE1018" s="371"/>
      <c r="AF1018" s="371"/>
      <c r="AG1018" s="371"/>
      <c r="AH1018" s="371"/>
      <c r="AI1018" s="371"/>
      <c r="AJ1018" s="371"/>
      <c r="AK1018" s="371"/>
      <c r="AL1018" s="371"/>
      <c r="AM1018" s="371"/>
    </row>
    <row r="1019" spans="1:39" hidden="1" x14ac:dyDescent="0.25">
      <c r="A1019" s="372"/>
      <c r="B1019" s="372"/>
      <c r="C1019" s="372"/>
      <c r="D1019" s="372"/>
      <c r="E1019" s="372"/>
      <c r="F1019" s="372"/>
      <c r="G1019" s="371"/>
      <c r="H1019" s="374"/>
      <c r="I1019" s="372"/>
      <c r="J1019" s="378"/>
      <c r="K1019" s="378"/>
      <c r="L1019" s="378"/>
      <c r="M1019" s="378"/>
      <c r="N1019" s="385"/>
      <c r="O1019" s="378"/>
      <c r="P1019" s="378"/>
      <c r="R1019" s="378"/>
      <c r="S1019" s="378"/>
      <c r="T1019" s="378"/>
      <c r="U1019" s="378"/>
      <c r="V1019" s="385"/>
      <c r="W1019" s="378"/>
      <c r="X1019" s="378"/>
      <c r="Y1019" s="373">
        <f t="shared" si="61"/>
        <v>0</v>
      </c>
      <c r="Z1019" s="517"/>
      <c r="AA1019" s="512"/>
      <c r="AB1019" s="525" t="e">
        <f t="shared" si="62"/>
        <v>#DIV/0!</v>
      </c>
      <c r="AC1019" s="512">
        <f t="shared" si="63"/>
        <v>0</v>
      </c>
      <c r="AD1019" s="525" t="e">
        <f t="shared" si="64"/>
        <v>#DIV/0!</v>
      </c>
      <c r="AE1019" s="371"/>
      <c r="AF1019" s="371"/>
      <c r="AG1019" s="371"/>
      <c r="AH1019" s="371"/>
      <c r="AI1019" s="371"/>
      <c r="AJ1019" s="371"/>
      <c r="AK1019" s="371"/>
      <c r="AL1019" s="371"/>
      <c r="AM1019" s="371"/>
    </row>
    <row r="1020" spans="1:39" hidden="1" x14ac:dyDescent="0.25">
      <c r="A1020" s="372"/>
      <c r="B1020" s="372"/>
      <c r="C1020" s="372"/>
      <c r="D1020" s="372"/>
      <c r="E1020" s="372"/>
      <c r="F1020" s="372"/>
      <c r="G1020" s="371"/>
      <c r="H1020" s="374"/>
      <c r="I1020" s="372"/>
      <c r="J1020" s="378"/>
      <c r="K1020" s="378"/>
      <c r="L1020" s="378"/>
      <c r="M1020" s="378"/>
      <c r="N1020" s="385"/>
      <c r="O1020" s="378"/>
      <c r="P1020" s="378"/>
      <c r="R1020" s="378"/>
      <c r="S1020" s="378"/>
      <c r="T1020" s="378"/>
      <c r="U1020" s="378"/>
      <c r="V1020" s="385"/>
      <c r="W1020" s="378"/>
      <c r="X1020" s="378"/>
      <c r="Y1020" s="373">
        <f t="shared" si="61"/>
        <v>0</v>
      </c>
      <c r="Z1020" s="517"/>
      <c r="AA1020" s="512"/>
      <c r="AB1020" s="525" t="e">
        <f t="shared" si="62"/>
        <v>#DIV/0!</v>
      </c>
      <c r="AC1020" s="512">
        <f t="shared" si="63"/>
        <v>0</v>
      </c>
      <c r="AD1020" s="525" t="e">
        <f t="shared" si="64"/>
        <v>#DIV/0!</v>
      </c>
      <c r="AE1020" s="371"/>
      <c r="AF1020" s="371"/>
      <c r="AG1020" s="371"/>
      <c r="AH1020" s="371"/>
      <c r="AI1020" s="371"/>
      <c r="AJ1020" s="371"/>
      <c r="AK1020" s="371"/>
      <c r="AL1020" s="371"/>
      <c r="AM1020" s="371"/>
    </row>
    <row r="1021" spans="1:39" hidden="1" x14ac:dyDescent="0.25">
      <c r="A1021" s="372"/>
      <c r="B1021" s="372"/>
      <c r="C1021" s="372"/>
      <c r="D1021" s="372"/>
      <c r="E1021" s="372"/>
      <c r="F1021" s="372"/>
      <c r="G1021" s="371"/>
      <c r="H1021" s="374"/>
      <c r="I1021" s="372"/>
      <c r="J1021" s="378"/>
      <c r="K1021" s="378"/>
      <c r="L1021" s="378"/>
      <c r="M1021" s="378"/>
      <c r="N1021" s="385"/>
      <c r="O1021" s="378"/>
      <c r="P1021" s="378"/>
      <c r="R1021" s="378"/>
      <c r="S1021" s="378"/>
      <c r="T1021" s="378"/>
      <c r="U1021" s="378"/>
      <c r="V1021" s="385"/>
      <c r="W1021" s="378"/>
      <c r="X1021" s="378"/>
      <c r="Y1021" s="373">
        <f t="shared" si="61"/>
        <v>0</v>
      </c>
      <c r="Z1021" s="517"/>
      <c r="AA1021" s="512"/>
      <c r="AB1021" s="525" t="e">
        <f t="shared" si="62"/>
        <v>#DIV/0!</v>
      </c>
      <c r="AC1021" s="512">
        <f t="shared" si="63"/>
        <v>0</v>
      </c>
      <c r="AD1021" s="525" t="e">
        <f t="shared" si="64"/>
        <v>#DIV/0!</v>
      </c>
      <c r="AE1021" s="371"/>
      <c r="AF1021" s="371"/>
      <c r="AG1021" s="371"/>
      <c r="AH1021" s="371"/>
      <c r="AI1021" s="371"/>
      <c r="AJ1021" s="371"/>
      <c r="AK1021" s="371"/>
      <c r="AL1021" s="371"/>
      <c r="AM1021" s="371"/>
    </row>
    <row r="1022" spans="1:39" hidden="1" x14ac:dyDescent="0.25">
      <c r="A1022" s="372"/>
      <c r="B1022" s="372"/>
      <c r="C1022" s="372"/>
      <c r="D1022" s="372"/>
      <c r="E1022" s="372"/>
      <c r="F1022" s="372"/>
      <c r="G1022" s="371"/>
      <c r="H1022" s="374"/>
      <c r="I1022" s="372"/>
      <c r="J1022" s="378"/>
      <c r="K1022" s="378"/>
      <c r="L1022" s="378"/>
      <c r="M1022" s="378"/>
      <c r="N1022" s="385"/>
      <c r="O1022" s="378"/>
      <c r="P1022" s="378"/>
      <c r="R1022" s="378"/>
      <c r="S1022" s="378"/>
      <c r="T1022" s="378"/>
      <c r="U1022" s="378"/>
      <c r="V1022" s="385"/>
      <c r="W1022" s="378"/>
      <c r="X1022" s="378"/>
      <c r="Y1022" s="373">
        <f t="shared" si="61"/>
        <v>0</v>
      </c>
      <c r="Z1022" s="517"/>
      <c r="AA1022" s="512"/>
      <c r="AB1022" s="525" t="e">
        <f t="shared" si="62"/>
        <v>#DIV/0!</v>
      </c>
      <c r="AC1022" s="512">
        <f t="shared" si="63"/>
        <v>0</v>
      </c>
      <c r="AD1022" s="525" t="e">
        <f t="shared" si="64"/>
        <v>#DIV/0!</v>
      </c>
      <c r="AE1022" s="371"/>
      <c r="AF1022" s="371"/>
      <c r="AG1022" s="371"/>
      <c r="AH1022" s="371"/>
      <c r="AI1022" s="371"/>
      <c r="AJ1022" s="371"/>
      <c r="AK1022" s="371"/>
      <c r="AL1022" s="371"/>
      <c r="AM1022" s="371"/>
    </row>
    <row r="1023" spans="1:39" hidden="1" x14ac:dyDescent="0.25">
      <c r="A1023" s="372"/>
      <c r="B1023" s="372"/>
      <c r="C1023" s="372"/>
      <c r="D1023" s="372"/>
      <c r="E1023" s="372"/>
      <c r="F1023" s="372"/>
      <c r="G1023" s="371"/>
      <c r="H1023" s="374"/>
      <c r="I1023" s="372"/>
      <c r="J1023" s="378"/>
      <c r="K1023" s="378"/>
      <c r="L1023" s="378"/>
      <c r="M1023" s="378"/>
      <c r="N1023" s="385"/>
      <c r="O1023" s="378"/>
      <c r="P1023" s="378"/>
      <c r="R1023" s="378"/>
      <c r="S1023" s="378"/>
      <c r="T1023" s="378"/>
      <c r="U1023" s="378"/>
      <c r="V1023" s="385"/>
      <c r="W1023" s="378"/>
      <c r="X1023" s="378"/>
      <c r="Y1023" s="373">
        <f t="shared" ref="Y1023:Y1086" si="65">$Z1023-IF($AE1023="X",rngO_BP_cost,0)-IF($AF1023="X",rngO_BL_cost,0)-IF($AG1023="X",rngO_WL_cost,0)-IF($AH1023="X",rngO_M_cost,0)-IF($AI1023="X",rngO_MM_cost,0)-IF($AJ1023="X",rngO_DM_cost,0)-IF($AK1023="X",rngO_LE_cost,0)-IF($AL1023="X",rngO_FE_cost,0)-IF($AM1023="X",rngO_SC_cost,0)</f>
        <v>0</v>
      </c>
      <c r="Z1023" s="517"/>
      <c r="AA1023" s="512"/>
      <c r="AB1023" s="525" t="e">
        <f t="shared" ref="AB1023:AB1086" si="66">AA1023/Z1023</f>
        <v>#DIV/0!</v>
      </c>
      <c r="AC1023" s="512">
        <f t="shared" ref="AC1023:AC1086" si="67">AA1023*0.9</f>
        <v>0</v>
      </c>
      <c r="AD1023" s="525" t="e">
        <f t="shared" ref="AD1023:AD1086" si="68">AC1023/Z1023</f>
        <v>#DIV/0!</v>
      </c>
      <c r="AE1023" s="371"/>
      <c r="AF1023" s="371"/>
      <c r="AG1023" s="371"/>
      <c r="AH1023" s="371"/>
      <c r="AI1023" s="371"/>
      <c r="AJ1023" s="371"/>
      <c r="AK1023" s="371"/>
      <c r="AL1023" s="371"/>
      <c r="AM1023" s="371"/>
    </row>
    <row r="1024" spans="1:39" hidden="1" x14ac:dyDescent="0.25">
      <c r="A1024" s="372"/>
      <c r="B1024" s="372"/>
      <c r="C1024" s="372"/>
      <c r="D1024" s="372"/>
      <c r="E1024" s="372"/>
      <c r="F1024" s="372"/>
      <c r="G1024" s="371"/>
      <c r="H1024" s="374"/>
      <c r="I1024" s="372"/>
      <c r="J1024" s="378"/>
      <c r="K1024" s="378"/>
      <c r="L1024" s="378"/>
      <c r="M1024" s="378"/>
      <c r="N1024" s="385"/>
      <c r="O1024" s="378"/>
      <c r="P1024" s="378"/>
      <c r="R1024" s="378"/>
      <c r="S1024" s="378"/>
      <c r="T1024" s="378"/>
      <c r="U1024" s="378"/>
      <c r="V1024" s="385"/>
      <c r="W1024" s="378"/>
      <c r="X1024" s="378"/>
      <c r="Y1024" s="373">
        <f t="shared" si="65"/>
        <v>0</v>
      </c>
      <c r="Z1024" s="517"/>
      <c r="AA1024" s="512"/>
      <c r="AB1024" s="525" t="e">
        <f t="shared" si="66"/>
        <v>#DIV/0!</v>
      </c>
      <c r="AC1024" s="512">
        <f t="shared" si="67"/>
        <v>0</v>
      </c>
      <c r="AD1024" s="525" t="e">
        <f t="shared" si="68"/>
        <v>#DIV/0!</v>
      </c>
      <c r="AE1024" s="371"/>
      <c r="AF1024" s="371"/>
      <c r="AG1024" s="371"/>
      <c r="AH1024" s="371"/>
      <c r="AI1024" s="371"/>
      <c r="AJ1024" s="371"/>
      <c r="AK1024" s="371"/>
      <c r="AL1024" s="371"/>
      <c r="AM1024" s="371"/>
    </row>
    <row r="1025" spans="1:39" hidden="1" x14ac:dyDescent="0.25">
      <c r="A1025" s="372"/>
      <c r="B1025" s="372"/>
      <c r="C1025" s="372"/>
      <c r="D1025" s="372"/>
      <c r="E1025" s="372"/>
      <c r="F1025" s="372"/>
      <c r="G1025" s="371"/>
      <c r="H1025" s="374"/>
      <c r="I1025" s="372"/>
      <c r="J1025" s="378"/>
      <c r="K1025" s="378"/>
      <c r="L1025" s="378"/>
      <c r="M1025" s="378"/>
      <c r="N1025" s="385"/>
      <c r="O1025" s="378"/>
      <c r="P1025" s="378"/>
      <c r="R1025" s="378"/>
      <c r="S1025" s="378"/>
      <c r="T1025" s="378"/>
      <c r="U1025" s="378"/>
      <c r="V1025" s="385"/>
      <c r="W1025" s="378"/>
      <c r="X1025" s="378"/>
      <c r="Y1025" s="373">
        <f t="shared" si="65"/>
        <v>0</v>
      </c>
      <c r="Z1025" s="517"/>
      <c r="AA1025" s="512"/>
      <c r="AB1025" s="525" t="e">
        <f t="shared" si="66"/>
        <v>#DIV/0!</v>
      </c>
      <c r="AC1025" s="512">
        <f t="shared" si="67"/>
        <v>0</v>
      </c>
      <c r="AD1025" s="525" t="e">
        <f t="shared" si="68"/>
        <v>#DIV/0!</v>
      </c>
      <c r="AE1025" s="371"/>
      <c r="AF1025" s="371"/>
      <c r="AG1025" s="371"/>
      <c r="AH1025" s="371"/>
      <c r="AI1025" s="371"/>
      <c r="AJ1025" s="371"/>
      <c r="AK1025" s="371"/>
      <c r="AL1025" s="371"/>
      <c r="AM1025" s="371"/>
    </row>
    <row r="1026" spans="1:39" hidden="1" x14ac:dyDescent="0.25">
      <c r="A1026" s="372"/>
      <c r="B1026" s="372"/>
      <c r="C1026" s="372"/>
      <c r="D1026" s="372"/>
      <c r="E1026" s="372"/>
      <c r="F1026" s="372"/>
      <c r="G1026" s="371"/>
      <c r="H1026" s="374"/>
      <c r="I1026" s="372"/>
      <c r="J1026" s="378"/>
      <c r="K1026" s="378"/>
      <c r="L1026" s="378"/>
      <c r="M1026" s="378"/>
      <c r="N1026" s="385"/>
      <c r="O1026" s="378"/>
      <c r="P1026" s="378"/>
      <c r="R1026" s="378"/>
      <c r="S1026" s="378"/>
      <c r="T1026" s="378"/>
      <c r="U1026" s="378"/>
      <c r="V1026" s="385"/>
      <c r="W1026" s="378"/>
      <c r="X1026" s="378"/>
      <c r="Y1026" s="373">
        <f t="shared" si="65"/>
        <v>0</v>
      </c>
      <c r="Z1026" s="517"/>
      <c r="AA1026" s="512"/>
      <c r="AB1026" s="525" t="e">
        <f t="shared" si="66"/>
        <v>#DIV/0!</v>
      </c>
      <c r="AC1026" s="512">
        <f t="shared" si="67"/>
        <v>0</v>
      </c>
      <c r="AD1026" s="525" t="e">
        <f t="shared" si="68"/>
        <v>#DIV/0!</v>
      </c>
      <c r="AE1026" s="371"/>
      <c r="AF1026" s="371"/>
      <c r="AG1026" s="371"/>
      <c r="AH1026" s="371"/>
      <c r="AI1026" s="371"/>
      <c r="AJ1026" s="371"/>
      <c r="AK1026" s="371"/>
      <c r="AL1026" s="371"/>
      <c r="AM1026" s="371"/>
    </row>
    <row r="1027" spans="1:39" hidden="1" x14ac:dyDescent="0.25">
      <c r="A1027" s="372"/>
      <c r="B1027" s="372"/>
      <c r="C1027" s="372"/>
      <c r="D1027" s="372"/>
      <c r="E1027" s="372"/>
      <c r="F1027" s="372"/>
      <c r="G1027" s="371"/>
      <c r="H1027" s="374"/>
      <c r="I1027" s="372"/>
      <c r="J1027" s="378"/>
      <c r="K1027" s="378"/>
      <c r="L1027" s="378"/>
      <c r="M1027" s="378"/>
      <c r="N1027" s="385"/>
      <c r="O1027" s="378"/>
      <c r="P1027" s="378"/>
      <c r="R1027" s="378"/>
      <c r="S1027" s="378"/>
      <c r="T1027" s="378"/>
      <c r="U1027" s="378"/>
      <c r="V1027" s="385"/>
      <c r="W1027" s="378"/>
      <c r="X1027" s="378"/>
      <c r="Y1027" s="373">
        <f t="shared" si="65"/>
        <v>0</v>
      </c>
      <c r="Z1027" s="517"/>
      <c r="AA1027" s="512"/>
      <c r="AB1027" s="525" t="e">
        <f t="shared" si="66"/>
        <v>#DIV/0!</v>
      </c>
      <c r="AC1027" s="512">
        <f t="shared" si="67"/>
        <v>0</v>
      </c>
      <c r="AD1027" s="525" t="e">
        <f t="shared" si="68"/>
        <v>#DIV/0!</v>
      </c>
      <c r="AE1027" s="371"/>
      <c r="AF1027" s="371"/>
      <c r="AG1027" s="371"/>
      <c r="AH1027" s="371"/>
      <c r="AI1027" s="371"/>
      <c r="AJ1027" s="371"/>
      <c r="AK1027" s="371"/>
      <c r="AL1027" s="371"/>
      <c r="AM1027" s="371"/>
    </row>
    <row r="1028" spans="1:39" hidden="1" x14ac:dyDescent="0.25">
      <c r="A1028" s="372"/>
      <c r="B1028" s="372"/>
      <c r="C1028" s="372"/>
      <c r="D1028" s="372"/>
      <c r="E1028" s="372"/>
      <c r="F1028" s="372"/>
      <c r="G1028" s="371"/>
      <c r="H1028" s="374"/>
      <c r="I1028" s="372"/>
      <c r="J1028" s="378"/>
      <c r="K1028" s="378"/>
      <c r="L1028" s="378"/>
      <c r="M1028" s="378"/>
      <c r="N1028" s="385"/>
      <c r="O1028" s="378"/>
      <c r="P1028" s="378"/>
      <c r="R1028" s="378"/>
      <c r="S1028" s="378"/>
      <c r="T1028" s="378"/>
      <c r="U1028" s="378"/>
      <c r="V1028" s="385"/>
      <c r="W1028" s="378"/>
      <c r="X1028" s="378"/>
      <c r="Y1028" s="373">
        <f t="shared" si="65"/>
        <v>0</v>
      </c>
      <c r="Z1028" s="517"/>
      <c r="AA1028" s="512"/>
      <c r="AB1028" s="525" t="e">
        <f t="shared" si="66"/>
        <v>#DIV/0!</v>
      </c>
      <c r="AC1028" s="512">
        <f t="shared" si="67"/>
        <v>0</v>
      </c>
      <c r="AD1028" s="525" t="e">
        <f t="shared" si="68"/>
        <v>#DIV/0!</v>
      </c>
      <c r="AE1028" s="371"/>
      <c r="AF1028" s="371"/>
      <c r="AG1028" s="371"/>
      <c r="AH1028" s="371"/>
      <c r="AI1028" s="371"/>
      <c r="AJ1028" s="371"/>
      <c r="AK1028" s="371"/>
      <c r="AL1028" s="371"/>
      <c r="AM1028" s="371"/>
    </row>
    <row r="1029" spans="1:39" hidden="1" x14ac:dyDescent="0.25">
      <c r="A1029" s="372"/>
      <c r="B1029" s="372"/>
      <c r="C1029" s="372"/>
      <c r="D1029" s="372"/>
      <c r="E1029" s="372"/>
      <c r="F1029" s="372"/>
      <c r="G1029" s="371"/>
      <c r="H1029" s="374"/>
      <c r="I1029" s="372"/>
      <c r="J1029" s="378"/>
      <c r="K1029" s="378"/>
      <c r="L1029" s="378"/>
      <c r="M1029" s="378"/>
      <c r="N1029" s="385"/>
      <c r="O1029" s="378"/>
      <c r="P1029" s="378"/>
      <c r="R1029" s="378"/>
      <c r="S1029" s="378"/>
      <c r="T1029" s="378"/>
      <c r="U1029" s="378"/>
      <c r="V1029" s="385"/>
      <c r="W1029" s="378"/>
      <c r="X1029" s="378"/>
      <c r="Y1029" s="373">
        <f t="shared" si="65"/>
        <v>0</v>
      </c>
      <c r="Z1029" s="517"/>
      <c r="AA1029" s="512"/>
      <c r="AB1029" s="525" t="e">
        <f t="shared" si="66"/>
        <v>#DIV/0!</v>
      </c>
      <c r="AC1029" s="512">
        <f t="shared" si="67"/>
        <v>0</v>
      </c>
      <c r="AD1029" s="525" t="e">
        <f t="shared" si="68"/>
        <v>#DIV/0!</v>
      </c>
      <c r="AE1029" s="371"/>
      <c r="AF1029" s="371"/>
      <c r="AG1029" s="371"/>
      <c r="AH1029" s="371"/>
      <c r="AI1029" s="371"/>
      <c r="AJ1029" s="371"/>
      <c r="AK1029" s="371"/>
      <c r="AL1029" s="371"/>
      <c r="AM1029" s="371"/>
    </row>
    <row r="1030" spans="1:39" hidden="1" x14ac:dyDescent="0.25">
      <c r="A1030" s="372"/>
      <c r="B1030" s="372"/>
      <c r="C1030" s="372"/>
      <c r="D1030" s="372"/>
      <c r="E1030" s="372"/>
      <c r="F1030" s="372"/>
      <c r="G1030" s="371"/>
      <c r="H1030" s="374"/>
      <c r="I1030" s="372"/>
      <c r="J1030" s="378"/>
      <c r="K1030" s="378"/>
      <c r="L1030" s="378"/>
      <c r="M1030" s="378"/>
      <c r="N1030" s="385"/>
      <c r="O1030" s="378"/>
      <c r="P1030" s="378"/>
      <c r="R1030" s="378"/>
      <c r="S1030" s="378"/>
      <c r="T1030" s="378"/>
      <c r="U1030" s="378"/>
      <c r="V1030" s="385"/>
      <c r="W1030" s="378"/>
      <c r="X1030" s="378"/>
      <c r="Y1030" s="373">
        <f t="shared" si="65"/>
        <v>0</v>
      </c>
      <c r="Z1030" s="517"/>
      <c r="AA1030" s="512"/>
      <c r="AB1030" s="525" t="e">
        <f t="shared" si="66"/>
        <v>#DIV/0!</v>
      </c>
      <c r="AC1030" s="512">
        <f t="shared" si="67"/>
        <v>0</v>
      </c>
      <c r="AD1030" s="525" t="e">
        <f t="shared" si="68"/>
        <v>#DIV/0!</v>
      </c>
      <c r="AE1030" s="371"/>
      <c r="AF1030" s="371"/>
      <c r="AG1030" s="371"/>
      <c r="AH1030" s="371"/>
      <c r="AI1030" s="371"/>
      <c r="AJ1030" s="371"/>
      <c r="AK1030" s="371"/>
      <c r="AL1030" s="371"/>
      <c r="AM1030" s="371"/>
    </row>
    <row r="1031" spans="1:39" hidden="1" x14ac:dyDescent="0.25">
      <c r="A1031" s="372"/>
      <c r="B1031" s="372"/>
      <c r="C1031" s="372"/>
      <c r="D1031" s="372"/>
      <c r="E1031" s="372"/>
      <c r="F1031" s="372"/>
      <c r="G1031" s="371"/>
      <c r="H1031" s="374"/>
      <c r="I1031" s="372"/>
      <c r="J1031" s="378"/>
      <c r="K1031" s="378"/>
      <c r="L1031" s="378"/>
      <c r="M1031" s="378"/>
      <c r="N1031" s="385"/>
      <c r="O1031" s="378"/>
      <c r="P1031" s="378"/>
      <c r="R1031" s="378"/>
      <c r="S1031" s="378"/>
      <c r="T1031" s="378"/>
      <c r="U1031" s="378"/>
      <c r="V1031" s="385"/>
      <c r="W1031" s="378"/>
      <c r="X1031" s="378"/>
      <c r="Y1031" s="373">
        <f t="shared" si="65"/>
        <v>0</v>
      </c>
      <c r="Z1031" s="517"/>
      <c r="AA1031" s="512"/>
      <c r="AB1031" s="525" t="e">
        <f t="shared" si="66"/>
        <v>#DIV/0!</v>
      </c>
      <c r="AC1031" s="512">
        <f t="shared" si="67"/>
        <v>0</v>
      </c>
      <c r="AD1031" s="525" t="e">
        <f t="shared" si="68"/>
        <v>#DIV/0!</v>
      </c>
      <c r="AE1031" s="371"/>
      <c r="AF1031" s="371"/>
      <c r="AG1031" s="371"/>
      <c r="AH1031" s="371"/>
      <c r="AI1031" s="371"/>
      <c r="AJ1031" s="371"/>
      <c r="AK1031" s="371"/>
      <c r="AL1031" s="371"/>
      <c r="AM1031" s="371"/>
    </row>
    <row r="1032" spans="1:39" hidden="1" x14ac:dyDescent="0.25">
      <c r="A1032" s="372"/>
      <c r="B1032" s="372"/>
      <c r="C1032" s="372"/>
      <c r="D1032" s="372"/>
      <c r="E1032" s="372"/>
      <c r="F1032" s="372"/>
      <c r="G1032" s="371"/>
      <c r="H1032" s="374"/>
      <c r="I1032" s="372"/>
      <c r="J1032" s="378"/>
      <c r="K1032" s="378"/>
      <c r="L1032" s="378"/>
      <c r="M1032" s="378"/>
      <c r="N1032" s="385"/>
      <c r="O1032" s="378"/>
      <c r="P1032" s="378"/>
      <c r="R1032" s="378"/>
      <c r="S1032" s="378"/>
      <c r="T1032" s="378"/>
      <c r="U1032" s="378"/>
      <c r="V1032" s="385"/>
      <c r="W1032" s="378"/>
      <c r="X1032" s="378"/>
      <c r="Y1032" s="373">
        <f t="shared" si="65"/>
        <v>0</v>
      </c>
      <c r="Z1032" s="517"/>
      <c r="AA1032" s="512"/>
      <c r="AB1032" s="525" t="e">
        <f t="shared" si="66"/>
        <v>#DIV/0!</v>
      </c>
      <c r="AC1032" s="512">
        <f t="shared" si="67"/>
        <v>0</v>
      </c>
      <c r="AD1032" s="525" t="e">
        <f t="shared" si="68"/>
        <v>#DIV/0!</v>
      </c>
      <c r="AE1032" s="371"/>
      <c r="AF1032" s="371"/>
      <c r="AG1032" s="371"/>
      <c r="AH1032" s="371"/>
      <c r="AI1032" s="371"/>
      <c r="AJ1032" s="371"/>
      <c r="AK1032" s="371"/>
      <c r="AL1032" s="371"/>
      <c r="AM1032" s="371"/>
    </row>
    <row r="1033" spans="1:39" hidden="1" x14ac:dyDescent="0.25">
      <c r="A1033" s="372"/>
      <c r="B1033" s="372"/>
      <c r="C1033" s="372"/>
      <c r="D1033" s="372"/>
      <c r="E1033" s="372"/>
      <c r="F1033" s="372"/>
      <c r="G1033" s="371"/>
      <c r="H1033" s="374"/>
      <c r="I1033" s="372"/>
      <c r="J1033" s="378"/>
      <c r="K1033" s="378"/>
      <c r="L1033" s="378"/>
      <c r="M1033" s="378"/>
      <c r="N1033" s="385"/>
      <c r="O1033" s="378"/>
      <c r="P1033" s="378"/>
      <c r="R1033" s="378"/>
      <c r="S1033" s="378"/>
      <c r="T1033" s="378"/>
      <c r="U1033" s="378"/>
      <c r="V1033" s="385"/>
      <c r="W1033" s="378"/>
      <c r="X1033" s="378"/>
      <c r="Y1033" s="373">
        <f t="shared" si="65"/>
        <v>0</v>
      </c>
      <c r="Z1033" s="517"/>
      <c r="AA1033" s="512"/>
      <c r="AB1033" s="525" t="e">
        <f t="shared" si="66"/>
        <v>#DIV/0!</v>
      </c>
      <c r="AC1033" s="512">
        <f t="shared" si="67"/>
        <v>0</v>
      </c>
      <c r="AD1033" s="525" t="e">
        <f t="shared" si="68"/>
        <v>#DIV/0!</v>
      </c>
      <c r="AE1033" s="371"/>
      <c r="AF1033" s="371"/>
      <c r="AG1033" s="371"/>
      <c r="AH1033" s="371"/>
      <c r="AI1033" s="371"/>
      <c r="AJ1033" s="371"/>
      <c r="AK1033" s="371"/>
      <c r="AL1033" s="371"/>
      <c r="AM1033" s="371"/>
    </row>
    <row r="1034" spans="1:39" hidden="1" x14ac:dyDescent="0.25">
      <c r="A1034" s="372"/>
      <c r="B1034" s="372"/>
      <c r="C1034" s="372"/>
      <c r="D1034" s="372"/>
      <c r="E1034" s="372"/>
      <c r="F1034" s="372"/>
      <c r="G1034" s="371"/>
      <c r="H1034" s="374"/>
      <c r="I1034" s="372"/>
      <c r="J1034" s="378"/>
      <c r="K1034" s="378"/>
      <c r="L1034" s="378"/>
      <c r="M1034" s="378"/>
      <c r="N1034" s="385"/>
      <c r="O1034" s="378"/>
      <c r="P1034" s="378"/>
      <c r="R1034" s="378"/>
      <c r="S1034" s="378"/>
      <c r="T1034" s="378"/>
      <c r="U1034" s="378"/>
      <c r="V1034" s="385"/>
      <c r="W1034" s="378"/>
      <c r="X1034" s="378"/>
      <c r="Y1034" s="373">
        <f t="shared" si="65"/>
        <v>0</v>
      </c>
      <c r="Z1034" s="517"/>
      <c r="AA1034" s="512"/>
      <c r="AB1034" s="525" t="e">
        <f t="shared" si="66"/>
        <v>#DIV/0!</v>
      </c>
      <c r="AC1034" s="512">
        <f t="shared" si="67"/>
        <v>0</v>
      </c>
      <c r="AD1034" s="525" t="e">
        <f t="shared" si="68"/>
        <v>#DIV/0!</v>
      </c>
      <c r="AE1034" s="371"/>
      <c r="AF1034" s="371"/>
      <c r="AG1034" s="371"/>
      <c r="AH1034" s="371"/>
      <c r="AI1034" s="371"/>
      <c r="AJ1034" s="371"/>
      <c r="AK1034" s="371"/>
      <c r="AL1034" s="371"/>
      <c r="AM1034" s="371"/>
    </row>
    <row r="1035" spans="1:39" hidden="1" x14ac:dyDescent="0.25">
      <c r="A1035" s="372"/>
      <c r="B1035" s="372"/>
      <c r="C1035" s="372"/>
      <c r="D1035" s="372"/>
      <c r="E1035" s="372"/>
      <c r="F1035" s="372"/>
      <c r="G1035" s="371"/>
      <c r="H1035" s="374"/>
      <c r="I1035" s="372"/>
      <c r="J1035" s="378"/>
      <c r="K1035" s="378"/>
      <c r="L1035" s="378"/>
      <c r="M1035" s="378"/>
      <c r="N1035" s="385"/>
      <c r="O1035" s="378"/>
      <c r="P1035" s="378"/>
      <c r="R1035" s="378"/>
      <c r="S1035" s="378"/>
      <c r="T1035" s="378"/>
      <c r="U1035" s="378"/>
      <c r="V1035" s="385"/>
      <c r="W1035" s="378"/>
      <c r="X1035" s="378"/>
      <c r="Y1035" s="373">
        <f t="shared" si="65"/>
        <v>0</v>
      </c>
      <c r="Z1035" s="517"/>
      <c r="AA1035" s="512"/>
      <c r="AB1035" s="525" t="e">
        <f t="shared" si="66"/>
        <v>#DIV/0!</v>
      </c>
      <c r="AC1035" s="512">
        <f t="shared" si="67"/>
        <v>0</v>
      </c>
      <c r="AD1035" s="525" t="e">
        <f t="shared" si="68"/>
        <v>#DIV/0!</v>
      </c>
      <c r="AE1035" s="371"/>
      <c r="AF1035" s="371"/>
      <c r="AG1035" s="371"/>
      <c r="AH1035" s="371"/>
      <c r="AI1035" s="371"/>
      <c r="AJ1035" s="371"/>
      <c r="AK1035" s="371"/>
      <c r="AL1035" s="371"/>
      <c r="AM1035" s="371"/>
    </row>
    <row r="1036" spans="1:39" hidden="1" x14ac:dyDescent="0.25">
      <c r="A1036" s="372"/>
      <c r="B1036" s="372"/>
      <c r="C1036" s="372"/>
      <c r="D1036" s="372"/>
      <c r="E1036" s="372"/>
      <c r="F1036" s="372"/>
      <c r="G1036" s="371"/>
      <c r="H1036" s="374"/>
      <c r="I1036" s="372"/>
      <c r="J1036" s="378"/>
      <c r="K1036" s="378"/>
      <c r="L1036" s="378"/>
      <c r="M1036" s="378"/>
      <c r="N1036" s="385"/>
      <c r="O1036" s="378"/>
      <c r="P1036" s="378"/>
      <c r="R1036" s="378"/>
      <c r="S1036" s="378"/>
      <c r="T1036" s="378"/>
      <c r="U1036" s="378"/>
      <c r="V1036" s="385"/>
      <c r="W1036" s="378"/>
      <c r="X1036" s="378"/>
      <c r="Y1036" s="373">
        <f t="shared" si="65"/>
        <v>0</v>
      </c>
      <c r="Z1036" s="517"/>
      <c r="AA1036" s="512"/>
      <c r="AB1036" s="525" t="e">
        <f t="shared" si="66"/>
        <v>#DIV/0!</v>
      </c>
      <c r="AC1036" s="512">
        <f t="shared" si="67"/>
        <v>0</v>
      </c>
      <c r="AD1036" s="525" t="e">
        <f t="shared" si="68"/>
        <v>#DIV/0!</v>
      </c>
      <c r="AE1036" s="371"/>
      <c r="AF1036" s="371"/>
      <c r="AG1036" s="371"/>
      <c r="AH1036" s="371"/>
      <c r="AI1036" s="371"/>
      <c r="AJ1036" s="371"/>
      <c r="AK1036" s="371"/>
      <c r="AL1036" s="371"/>
      <c r="AM1036" s="371"/>
    </row>
    <row r="1037" spans="1:39" hidden="1" x14ac:dyDescent="0.25">
      <c r="A1037" s="372"/>
      <c r="B1037" s="372"/>
      <c r="C1037" s="372"/>
      <c r="D1037" s="372"/>
      <c r="E1037" s="372"/>
      <c r="F1037" s="372"/>
      <c r="G1037" s="371"/>
      <c r="H1037" s="374"/>
      <c r="I1037" s="372"/>
      <c r="J1037" s="378"/>
      <c r="K1037" s="378"/>
      <c r="L1037" s="378"/>
      <c r="M1037" s="378"/>
      <c r="N1037" s="385"/>
      <c r="O1037" s="378"/>
      <c r="P1037" s="378"/>
      <c r="R1037" s="378"/>
      <c r="S1037" s="378"/>
      <c r="T1037" s="378"/>
      <c r="U1037" s="378"/>
      <c r="V1037" s="385"/>
      <c r="W1037" s="378"/>
      <c r="X1037" s="378"/>
      <c r="Y1037" s="373">
        <f t="shared" si="65"/>
        <v>0</v>
      </c>
      <c r="Z1037" s="517"/>
      <c r="AA1037" s="512"/>
      <c r="AB1037" s="525" t="e">
        <f t="shared" si="66"/>
        <v>#DIV/0!</v>
      </c>
      <c r="AC1037" s="512">
        <f t="shared" si="67"/>
        <v>0</v>
      </c>
      <c r="AD1037" s="525" t="e">
        <f t="shared" si="68"/>
        <v>#DIV/0!</v>
      </c>
      <c r="AE1037" s="371"/>
      <c r="AF1037" s="371"/>
      <c r="AG1037" s="371"/>
      <c r="AH1037" s="371"/>
      <c r="AI1037" s="371"/>
      <c r="AJ1037" s="371"/>
      <c r="AK1037" s="371"/>
      <c r="AL1037" s="371"/>
      <c r="AM1037" s="371"/>
    </row>
    <row r="1038" spans="1:39" hidden="1" x14ac:dyDescent="0.25">
      <c r="A1038" s="372"/>
      <c r="B1038" s="372"/>
      <c r="C1038" s="372"/>
      <c r="D1038" s="372"/>
      <c r="E1038" s="372"/>
      <c r="F1038" s="372"/>
      <c r="G1038" s="371"/>
      <c r="H1038" s="374"/>
      <c r="I1038" s="372"/>
      <c r="J1038" s="378"/>
      <c r="K1038" s="378"/>
      <c r="L1038" s="378"/>
      <c r="M1038" s="378"/>
      <c r="N1038" s="385"/>
      <c r="O1038" s="378"/>
      <c r="P1038" s="378"/>
      <c r="R1038" s="378"/>
      <c r="S1038" s="378"/>
      <c r="T1038" s="378"/>
      <c r="U1038" s="378"/>
      <c r="V1038" s="385"/>
      <c r="W1038" s="378"/>
      <c r="X1038" s="378"/>
      <c r="Y1038" s="373">
        <f t="shared" si="65"/>
        <v>0</v>
      </c>
      <c r="Z1038" s="517"/>
      <c r="AA1038" s="512"/>
      <c r="AB1038" s="525" t="e">
        <f t="shared" si="66"/>
        <v>#DIV/0!</v>
      </c>
      <c r="AC1038" s="512">
        <f t="shared" si="67"/>
        <v>0</v>
      </c>
      <c r="AD1038" s="525" t="e">
        <f t="shared" si="68"/>
        <v>#DIV/0!</v>
      </c>
      <c r="AE1038" s="371"/>
      <c r="AF1038" s="371"/>
      <c r="AG1038" s="371"/>
      <c r="AH1038" s="371"/>
      <c r="AI1038" s="371"/>
      <c r="AJ1038" s="371"/>
      <c r="AK1038" s="371"/>
      <c r="AL1038" s="371"/>
      <c r="AM1038" s="371"/>
    </row>
    <row r="1039" spans="1:39" hidden="1" x14ac:dyDescent="0.25">
      <c r="A1039" s="372"/>
      <c r="B1039" s="372"/>
      <c r="C1039" s="372"/>
      <c r="D1039" s="372"/>
      <c r="E1039" s="372"/>
      <c r="F1039" s="372"/>
      <c r="G1039" s="371"/>
      <c r="H1039" s="374"/>
      <c r="I1039" s="372"/>
      <c r="J1039" s="378"/>
      <c r="K1039" s="378"/>
      <c r="L1039" s="378"/>
      <c r="M1039" s="378"/>
      <c r="N1039" s="385"/>
      <c r="O1039" s="378"/>
      <c r="P1039" s="378"/>
      <c r="R1039" s="378"/>
      <c r="S1039" s="378"/>
      <c r="T1039" s="378"/>
      <c r="U1039" s="378"/>
      <c r="V1039" s="385"/>
      <c r="W1039" s="378"/>
      <c r="X1039" s="378"/>
      <c r="Y1039" s="373">
        <f t="shared" si="65"/>
        <v>0</v>
      </c>
      <c r="Z1039" s="517"/>
      <c r="AA1039" s="512"/>
      <c r="AB1039" s="525" t="e">
        <f t="shared" si="66"/>
        <v>#DIV/0!</v>
      </c>
      <c r="AC1039" s="512">
        <f t="shared" si="67"/>
        <v>0</v>
      </c>
      <c r="AD1039" s="525" t="e">
        <f t="shared" si="68"/>
        <v>#DIV/0!</v>
      </c>
      <c r="AE1039" s="371"/>
      <c r="AF1039" s="371"/>
      <c r="AG1039" s="371"/>
      <c r="AH1039" s="371"/>
      <c r="AI1039" s="371"/>
      <c r="AJ1039" s="371"/>
      <c r="AK1039" s="371"/>
      <c r="AL1039" s="371"/>
      <c r="AM1039" s="371"/>
    </row>
    <row r="1040" spans="1:39" hidden="1" x14ac:dyDescent="0.25">
      <c r="A1040" s="372"/>
      <c r="B1040" s="372"/>
      <c r="C1040" s="372"/>
      <c r="D1040" s="372"/>
      <c r="E1040" s="372"/>
      <c r="F1040" s="372"/>
      <c r="G1040" s="371"/>
      <c r="H1040" s="374"/>
      <c r="I1040" s="372"/>
      <c r="J1040" s="378"/>
      <c r="K1040" s="378"/>
      <c r="L1040" s="378"/>
      <c r="M1040" s="378"/>
      <c r="N1040" s="385"/>
      <c r="O1040" s="378"/>
      <c r="P1040" s="378"/>
      <c r="R1040" s="378"/>
      <c r="S1040" s="378"/>
      <c r="T1040" s="378"/>
      <c r="U1040" s="378"/>
      <c r="V1040" s="385"/>
      <c r="W1040" s="378"/>
      <c r="X1040" s="378"/>
      <c r="Y1040" s="373">
        <f t="shared" si="65"/>
        <v>0</v>
      </c>
      <c r="Z1040" s="517"/>
      <c r="AA1040" s="512"/>
      <c r="AB1040" s="525" t="e">
        <f t="shared" si="66"/>
        <v>#DIV/0!</v>
      </c>
      <c r="AC1040" s="512">
        <f t="shared" si="67"/>
        <v>0</v>
      </c>
      <c r="AD1040" s="525" t="e">
        <f t="shared" si="68"/>
        <v>#DIV/0!</v>
      </c>
      <c r="AE1040" s="371"/>
      <c r="AF1040" s="371"/>
      <c r="AG1040" s="371"/>
      <c r="AH1040" s="371"/>
      <c r="AI1040" s="371"/>
      <c r="AJ1040" s="371"/>
      <c r="AK1040" s="371"/>
      <c r="AL1040" s="371"/>
      <c r="AM1040" s="371"/>
    </row>
    <row r="1041" spans="1:39" hidden="1" x14ac:dyDescent="0.25">
      <c r="A1041" s="372"/>
      <c r="B1041" s="372"/>
      <c r="C1041" s="372"/>
      <c r="D1041" s="372"/>
      <c r="E1041" s="372"/>
      <c r="F1041" s="372"/>
      <c r="G1041" s="371"/>
      <c r="H1041" s="374"/>
      <c r="I1041" s="372"/>
      <c r="J1041" s="378"/>
      <c r="K1041" s="378"/>
      <c r="L1041" s="378"/>
      <c r="M1041" s="378"/>
      <c r="N1041" s="385"/>
      <c r="O1041" s="378"/>
      <c r="P1041" s="378"/>
      <c r="R1041" s="378"/>
      <c r="S1041" s="378"/>
      <c r="T1041" s="378"/>
      <c r="U1041" s="378"/>
      <c r="V1041" s="385"/>
      <c r="W1041" s="378"/>
      <c r="X1041" s="378"/>
      <c r="Y1041" s="373">
        <f t="shared" si="65"/>
        <v>0</v>
      </c>
      <c r="Z1041" s="517"/>
      <c r="AA1041" s="512"/>
      <c r="AB1041" s="525" t="e">
        <f t="shared" si="66"/>
        <v>#DIV/0!</v>
      </c>
      <c r="AC1041" s="512">
        <f t="shared" si="67"/>
        <v>0</v>
      </c>
      <c r="AD1041" s="525" t="e">
        <f t="shared" si="68"/>
        <v>#DIV/0!</v>
      </c>
      <c r="AE1041" s="371"/>
      <c r="AF1041" s="371"/>
      <c r="AG1041" s="371"/>
      <c r="AH1041" s="371"/>
      <c r="AI1041" s="371"/>
      <c r="AJ1041" s="371"/>
      <c r="AK1041" s="371"/>
      <c r="AL1041" s="371"/>
      <c r="AM1041" s="371"/>
    </row>
    <row r="1042" spans="1:39" hidden="1" x14ac:dyDescent="0.25">
      <c r="A1042" s="372"/>
      <c r="B1042" s="372"/>
      <c r="C1042" s="372"/>
      <c r="D1042" s="372"/>
      <c r="E1042" s="372"/>
      <c r="F1042" s="372"/>
      <c r="G1042" s="371"/>
      <c r="H1042" s="374"/>
      <c r="I1042" s="372"/>
      <c r="J1042" s="378"/>
      <c r="K1042" s="378"/>
      <c r="L1042" s="378"/>
      <c r="M1042" s="378"/>
      <c r="N1042" s="385"/>
      <c r="O1042" s="378"/>
      <c r="P1042" s="378"/>
      <c r="R1042" s="378"/>
      <c r="S1042" s="378"/>
      <c r="T1042" s="378"/>
      <c r="U1042" s="378"/>
      <c r="V1042" s="385"/>
      <c r="W1042" s="378"/>
      <c r="X1042" s="378"/>
      <c r="Y1042" s="373">
        <f t="shared" si="65"/>
        <v>0</v>
      </c>
      <c r="Z1042" s="517"/>
      <c r="AA1042" s="512"/>
      <c r="AB1042" s="525" t="e">
        <f t="shared" si="66"/>
        <v>#DIV/0!</v>
      </c>
      <c r="AC1042" s="512">
        <f t="shared" si="67"/>
        <v>0</v>
      </c>
      <c r="AD1042" s="525" t="e">
        <f t="shared" si="68"/>
        <v>#DIV/0!</v>
      </c>
      <c r="AE1042" s="371"/>
      <c r="AF1042" s="371"/>
      <c r="AG1042" s="371"/>
      <c r="AH1042" s="371"/>
      <c r="AI1042" s="371"/>
      <c r="AJ1042" s="371"/>
      <c r="AK1042" s="371"/>
      <c r="AL1042" s="371"/>
      <c r="AM1042" s="371"/>
    </row>
    <row r="1043" spans="1:39" hidden="1" x14ac:dyDescent="0.25">
      <c r="A1043" s="372"/>
      <c r="B1043" s="372"/>
      <c r="C1043" s="372"/>
      <c r="D1043" s="372"/>
      <c r="E1043" s="372"/>
      <c r="F1043" s="372"/>
      <c r="G1043" s="371"/>
      <c r="H1043" s="374"/>
      <c r="I1043" s="372"/>
      <c r="J1043" s="378"/>
      <c r="K1043" s="378"/>
      <c r="L1043" s="378"/>
      <c r="M1043" s="378"/>
      <c r="N1043" s="385"/>
      <c r="O1043" s="378"/>
      <c r="P1043" s="378"/>
      <c r="R1043" s="378"/>
      <c r="S1043" s="378"/>
      <c r="T1043" s="378"/>
      <c r="U1043" s="378"/>
      <c r="V1043" s="385"/>
      <c r="W1043" s="378"/>
      <c r="X1043" s="378"/>
      <c r="Y1043" s="373">
        <f t="shared" si="65"/>
        <v>0</v>
      </c>
      <c r="Z1043" s="517"/>
      <c r="AA1043" s="512"/>
      <c r="AB1043" s="525" t="e">
        <f t="shared" si="66"/>
        <v>#DIV/0!</v>
      </c>
      <c r="AC1043" s="512">
        <f t="shared" si="67"/>
        <v>0</v>
      </c>
      <c r="AD1043" s="525" t="e">
        <f t="shared" si="68"/>
        <v>#DIV/0!</v>
      </c>
      <c r="AE1043" s="371"/>
      <c r="AF1043" s="371"/>
      <c r="AG1043" s="371"/>
      <c r="AH1043" s="371"/>
      <c r="AI1043" s="371"/>
      <c r="AJ1043" s="371"/>
      <c r="AK1043" s="371"/>
      <c r="AL1043" s="371"/>
      <c r="AM1043" s="371"/>
    </row>
    <row r="1044" spans="1:39" hidden="1" x14ac:dyDescent="0.25">
      <c r="A1044" s="372"/>
      <c r="B1044" s="372"/>
      <c r="C1044" s="372"/>
      <c r="D1044" s="372"/>
      <c r="E1044" s="372"/>
      <c r="F1044" s="372"/>
      <c r="G1044" s="371"/>
      <c r="H1044" s="374"/>
      <c r="I1044" s="372"/>
      <c r="J1044" s="378"/>
      <c r="K1044" s="378"/>
      <c r="L1044" s="378"/>
      <c r="M1044" s="378"/>
      <c r="N1044" s="385"/>
      <c r="O1044" s="378"/>
      <c r="P1044" s="378"/>
      <c r="R1044" s="378"/>
      <c r="S1044" s="378"/>
      <c r="T1044" s="378"/>
      <c r="U1044" s="378"/>
      <c r="V1044" s="385"/>
      <c r="W1044" s="378"/>
      <c r="X1044" s="378"/>
      <c r="Y1044" s="373">
        <f t="shared" si="65"/>
        <v>0</v>
      </c>
      <c r="Z1044" s="517"/>
      <c r="AA1044" s="512"/>
      <c r="AB1044" s="525" t="e">
        <f t="shared" si="66"/>
        <v>#DIV/0!</v>
      </c>
      <c r="AC1044" s="512">
        <f t="shared" si="67"/>
        <v>0</v>
      </c>
      <c r="AD1044" s="525" t="e">
        <f t="shared" si="68"/>
        <v>#DIV/0!</v>
      </c>
      <c r="AE1044" s="371"/>
      <c r="AF1044" s="371"/>
      <c r="AG1044" s="371"/>
      <c r="AH1044" s="371"/>
      <c r="AI1044" s="371"/>
      <c r="AJ1044" s="371"/>
      <c r="AK1044" s="371"/>
      <c r="AL1044" s="371"/>
      <c r="AM1044" s="371"/>
    </row>
    <row r="1045" spans="1:39" hidden="1" x14ac:dyDescent="0.25">
      <c r="A1045" s="372"/>
      <c r="B1045" s="372"/>
      <c r="C1045" s="372"/>
      <c r="D1045" s="372"/>
      <c r="E1045" s="372"/>
      <c r="F1045" s="372"/>
      <c r="G1045" s="371"/>
      <c r="H1045" s="374"/>
      <c r="I1045" s="372"/>
      <c r="J1045" s="378"/>
      <c r="K1045" s="378"/>
      <c r="L1045" s="378"/>
      <c r="M1045" s="378"/>
      <c r="N1045" s="385"/>
      <c r="O1045" s="378"/>
      <c r="P1045" s="378"/>
      <c r="R1045" s="378"/>
      <c r="S1045" s="378"/>
      <c r="T1045" s="378"/>
      <c r="U1045" s="378"/>
      <c r="V1045" s="385"/>
      <c r="W1045" s="378"/>
      <c r="X1045" s="378"/>
      <c r="Y1045" s="373">
        <f t="shared" si="65"/>
        <v>0</v>
      </c>
      <c r="Z1045" s="517"/>
      <c r="AA1045" s="512"/>
      <c r="AB1045" s="525" t="e">
        <f t="shared" si="66"/>
        <v>#DIV/0!</v>
      </c>
      <c r="AC1045" s="512">
        <f t="shared" si="67"/>
        <v>0</v>
      </c>
      <c r="AD1045" s="525" t="e">
        <f t="shared" si="68"/>
        <v>#DIV/0!</v>
      </c>
      <c r="AE1045" s="371"/>
      <c r="AF1045" s="371"/>
      <c r="AG1045" s="371"/>
      <c r="AH1045" s="371"/>
      <c r="AI1045" s="371"/>
      <c r="AJ1045" s="371"/>
      <c r="AK1045" s="371"/>
      <c r="AL1045" s="371"/>
      <c r="AM1045" s="371"/>
    </row>
    <row r="1046" spans="1:39" hidden="1" x14ac:dyDescent="0.25">
      <c r="A1046" s="372"/>
      <c r="B1046" s="372"/>
      <c r="C1046" s="372"/>
      <c r="D1046" s="372"/>
      <c r="E1046" s="372"/>
      <c r="F1046" s="372"/>
      <c r="G1046" s="371"/>
      <c r="H1046" s="374"/>
      <c r="I1046" s="372"/>
      <c r="J1046" s="378"/>
      <c r="K1046" s="378"/>
      <c r="L1046" s="378"/>
      <c r="M1046" s="378"/>
      <c r="N1046" s="385"/>
      <c r="O1046" s="378"/>
      <c r="P1046" s="378"/>
      <c r="R1046" s="378"/>
      <c r="S1046" s="378"/>
      <c r="T1046" s="378"/>
      <c r="U1046" s="378"/>
      <c r="V1046" s="385"/>
      <c r="W1046" s="378"/>
      <c r="X1046" s="378"/>
      <c r="Y1046" s="373">
        <f t="shared" si="65"/>
        <v>0</v>
      </c>
      <c r="Z1046" s="517"/>
      <c r="AA1046" s="512"/>
      <c r="AB1046" s="525" t="e">
        <f t="shared" si="66"/>
        <v>#DIV/0!</v>
      </c>
      <c r="AC1046" s="512">
        <f t="shared" si="67"/>
        <v>0</v>
      </c>
      <c r="AD1046" s="525" t="e">
        <f t="shared" si="68"/>
        <v>#DIV/0!</v>
      </c>
      <c r="AE1046" s="371"/>
      <c r="AF1046" s="371"/>
      <c r="AG1046" s="371"/>
      <c r="AH1046" s="371"/>
      <c r="AI1046" s="371"/>
      <c r="AJ1046" s="371"/>
      <c r="AK1046" s="371"/>
      <c r="AL1046" s="371"/>
      <c r="AM1046" s="371"/>
    </row>
    <row r="1047" spans="1:39" hidden="1" x14ac:dyDescent="0.25">
      <c r="A1047" s="372"/>
      <c r="B1047" s="372"/>
      <c r="C1047" s="372"/>
      <c r="D1047" s="372"/>
      <c r="E1047" s="372"/>
      <c r="F1047" s="372"/>
      <c r="G1047" s="371"/>
      <c r="H1047" s="374"/>
      <c r="I1047" s="372"/>
      <c r="J1047" s="378"/>
      <c r="K1047" s="378"/>
      <c r="L1047" s="378"/>
      <c r="M1047" s="378"/>
      <c r="N1047" s="385"/>
      <c r="O1047" s="378"/>
      <c r="P1047" s="378"/>
      <c r="R1047" s="378"/>
      <c r="S1047" s="378"/>
      <c r="T1047" s="378"/>
      <c r="U1047" s="378"/>
      <c r="V1047" s="385"/>
      <c r="W1047" s="378"/>
      <c r="X1047" s="378"/>
      <c r="Y1047" s="373">
        <f t="shared" si="65"/>
        <v>0</v>
      </c>
      <c r="Z1047" s="517"/>
      <c r="AA1047" s="512"/>
      <c r="AB1047" s="525" t="e">
        <f t="shared" si="66"/>
        <v>#DIV/0!</v>
      </c>
      <c r="AC1047" s="512">
        <f t="shared" si="67"/>
        <v>0</v>
      </c>
      <c r="AD1047" s="525" t="e">
        <f t="shared" si="68"/>
        <v>#DIV/0!</v>
      </c>
      <c r="AE1047" s="371"/>
      <c r="AF1047" s="371"/>
      <c r="AG1047" s="371"/>
      <c r="AH1047" s="371"/>
      <c r="AI1047" s="371"/>
      <c r="AJ1047" s="371"/>
      <c r="AK1047" s="371"/>
      <c r="AL1047" s="371"/>
      <c r="AM1047" s="371"/>
    </row>
    <row r="1048" spans="1:39" hidden="1" x14ac:dyDescent="0.25">
      <c r="A1048" s="372"/>
      <c r="B1048" s="372"/>
      <c r="C1048" s="372"/>
      <c r="D1048" s="372"/>
      <c r="E1048" s="372"/>
      <c r="F1048" s="372"/>
      <c r="G1048" s="371"/>
      <c r="H1048" s="374"/>
      <c r="I1048" s="372"/>
      <c r="J1048" s="378"/>
      <c r="K1048" s="378"/>
      <c r="L1048" s="378"/>
      <c r="M1048" s="378"/>
      <c r="N1048" s="385"/>
      <c r="O1048" s="378"/>
      <c r="P1048" s="378"/>
      <c r="R1048" s="378"/>
      <c r="S1048" s="378"/>
      <c r="T1048" s="378"/>
      <c r="U1048" s="378"/>
      <c r="V1048" s="385"/>
      <c r="W1048" s="378"/>
      <c r="X1048" s="378"/>
      <c r="Y1048" s="373">
        <f t="shared" si="65"/>
        <v>0</v>
      </c>
      <c r="Z1048" s="517"/>
      <c r="AA1048" s="512"/>
      <c r="AB1048" s="525" t="e">
        <f t="shared" si="66"/>
        <v>#DIV/0!</v>
      </c>
      <c r="AC1048" s="512">
        <f t="shared" si="67"/>
        <v>0</v>
      </c>
      <c r="AD1048" s="525" t="e">
        <f t="shared" si="68"/>
        <v>#DIV/0!</v>
      </c>
      <c r="AE1048" s="371"/>
      <c r="AF1048" s="371"/>
      <c r="AG1048" s="371"/>
      <c r="AH1048" s="371"/>
      <c r="AI1048" s="371"/>
      <c r="AJ1048" s="371"/>
      <c r="AK1048" s="371"/>
      <c r="AL1048" s="371"/>
      <c r="AM1048" s="371"/>
    </row>
    <row r="1049" spans="1:39" hidden="1" x14ac:dyDescent="0.25">
      <c r="A1049" s="372"/>
      <c r="B1049" s="372"/>
      <c r="C1049" s="372"/>
      <c r="D1049" s="372"/>
      <c r="E1049" s="372"/>
      <c r="F1049" s="372"/>
      <c r="G1049" s="371"/>
      <c r="H1049" s="374"/>
      <c r="I1049" s="372"/>
      <c r="J1049" s="378"/>
      <c r="K1049" s="378"/>
      <c r="L1049" s="378"/>
      <c r="M1049" s="378"/>
      <c r="N1049" s="385"/>
      <c r="O1049" s="378"/>
      <c r="P1049" s="378"/>
      <c r="R1049" s="378"/>
      <c r="S1049" s="378"/>
      <c r="T1049" s="378"/>
      <c r="U1049" s="378"/>
      <c r="V1049" s="385"/>
      <c r="W1049" s="378"/>
      <c r="X1049" s="378"/>
      <c r="Y1049" s="373">
        <f t="shared" si="65"/>
        <v>0</v>
      </c>
      <c r="Z1049" s="517"/>
      <c r="AA1049" s="512"/>
      <c r="AB1049" s="525" t="e">
        <f t="shared" si="66"/>
        <v>#DIV/0!</v>
      </c>
      <c r="AC1049" s="512">
        <f t="shared" si="67"/>
        <v>0</v>
      </c>
      <c r="AD1049" s="525" t="e">
        <f t="shared" si="68"/>
        <v>#DIV/0!</v>
      </c>
      <c r="AE1049" s="371"/>
      <c r="AF1049" s="371"/>
      <c r="AG1049" s="371"/>
      <c r="AH1049" s="371"/>
      <c r="AI1049" s="371"/>
      <c r="AJ1049" s="371"/>
      <c r="AK1049" s="371"/>
      <c r="AL1049" s="371"/>
      <c r="AM1049" s="371"/>
    </row>
    <row r="1050" spans="1:39" hidden="1" x14ac:dyDescent="0.25">
      <c r="A1050" s="372"/>
      <c r="B1050" s="372"/>
      <c r="C1050" s="372"/>
      <c r="D1050" s="372"/>
      <c r="E1050" s="372"/>
      <c r="F1050" s="372"/>
      <c r="G1050" s="371"/>
      <c r="H1050" s="374"/>
      <c r="I1050" s="372"/>
      <c r="J1050" s="378"/>
      <c r="K1050" s="378"/>
      <c r="L1050" s="378"/>
      <c r="M1050" s="378"/>
      <c r="N1050" s="385"/>
      <c r="O1050" s="378"/>
      <c r="P1050" s="378"/>
      <c r="R1050" s="378"/>
      <c r="S1050" s="378"/>
      <c r="T1050" s="378"/>
      <c r="U1050" s="378"/>
      <c r="V1050" s="385"/>
      <c r="W1050" s="378"/>
      <c r="X1050" s="378"/>
      <c r="Y1050" s="373">
        <f t="shared" si="65"/>
        <v>0</v>
      </c>
      <c r="Z1050" s="517"/>
      <c r="AA1050" s="512"/>
      <c r="AB1050" s="525" t="e">
        <f t="shared" si="66"/>
        <v>#DIV/0!</v>
      </c>
      <c r="AC1050" s="512">
        <f t="shared" si="67"/>
        <v>0</v>
      </c>
      <c r="AD1050" s="525" t="e">
        <f t="shared" si="68"/>
        <v>#DIV/0!</v>
      </c>
      <c r="AE1050" s="371"/>
      <c r="AF1050" s="371"/>
      <c r="AG1050" s="371"/>
      <c r="AH1050" s="371"/>
      <c r="AI1050" s="371"/>
      <c r="AJ1050" s="371"/>
      <c r="AK1050" s="371"/>
      <c r="AL1050" s="371"/>
      <c r="AM1050" s="371"/>
    </row>
    <row r="1051" spans="1:39" hidden="1" x14ac:dyDescent="0.25">
      <c r="A1051" s="372"/>
      <c r="B1051" s="372"/>
      <c r="C1051" s="372"/>
      <c r="D1051" s="372"/>
      <c r="E1051" s="372"/>
      <c r="F1051" s="372"/>
      <c r="G1051" s="371"/>
      <c r="H1051" s="374"/>
      <c r="I1051" s="372"/>
      <c r="J1051" s="378"/>
      <c r="K1051" s="378"/>
      <c r="L1051" s="378"/>
      <c r="M1051" s="378"/>
      <c r="N1051" s="385"/>
      <c r="O1051" s="378"/>
      <c r="P1051" s="378"/>
      <c r="R1051" s="378"/>
      <c r="S1051" s="378"/>
      <c r="T1051" s="378"/>
      <c r="U1051" s="378"/>
      <c r="V1051" s="385"/>
      <c r="W1051" s="378"/>
      <c r="X1051" s="378"/>
      <c r="Y1051" s="373">
        <f t="shared" si="65"/>
        <v>0</v>
      </c>
      <c r="Z1051" s="517"/>
      <c r="AA1051" s="512"/>
      <c r="AB1051" s="525" t="e">
        <f t="shared" si="66"/>
        <v>#DIV/0!</v>
      </c>
      <c r="AC1051" s="512">
        <f t="shared" si="67"/>
        <v>0</v>
      </c>
      <c r="AD1051" s="525" t="e">
        <f t="shared" si="68"/>
        <v>#DIV/0!</v>
      </c>
      <c r="AE1051" s="371"/>
      <c r="AF1051" s="371"/>
      <c r="AG1051" s="371"/>
      <c r="AH1051" s="371"/>
      <c r="AI1051" s="371"/>
      <c r="AJ1051" s="371"/>
      <c r="AK1051" s="371"/>
      <c r="AL1051" s="371"/>
      <c r="AM1051" s="371"/>
    </row>
    <row r="1052" spans="1:39" hidden="1" x14ac:dyDescent="0.25">
      <c r="A1052" s="372"/>
      <c r="B1052" s="372"/>
      <c r="C1052" s="372"/>
      <c r="D1052" s="372"/>
      <c r="E1052" s="372"/>
      <c r="F1052" s="372"/>
      <c r="G1052" s="371"/>
      <c r="H1052" s="374"/>
      <c r="I1052" s="372"/>
      <c r="J1052" s="378"/>
      <c r="K1052" s="378"/>
      <c r="L1052" s="378"/>
      <c r="M1052" s="378"/>
      <c r="N1052" s="385"/>
      <c r="O1052" s="378"/>
      <c r="P1052" s="378"/>
      <c r="R1052" s="378"/>
      <c r="S1052" s="378"/>
      <c r="T1052" s="378"/>
      <c r="U1052" s="378"/>
      <c r="V1052" s="385"/>
      <c r="W1052" s="378"/>
      <c r="X1052" s="378"/>
      <c r="Y1052" s="373">
        <f t="shared" si="65"/>
        <v>0</v>
      </c>
      <c r="Z1052" s="517"/>
      <c r="AA1052" s="512"/>
      <c r="AB1052" s="525" t="e">
        <f t="shared" si="66"/>
        <v>#DIV/0!</v>
      </c>
      <c r="AC1052" s="512">
        <f t="shared" si="67"/>
        <v>0</v>
      </c>
      <c r="AD1052" s="525" t="e">
        <f t="shared" si="68"/>
        <v>#DIV/0!</v>
      </c>
      <c r="AE1052" s="371"/>
      <c r="AF1052" s="371"/>
      <c r="AG1052" s="371"/>
      <c r="AH1052" s="371"/>
      <c r="AI1052" s="371"/>
      <c r="AJ1052" s="371"/>
      <c r="AK1052" s="371"/>
      <c r="AL1052" s="371"/>
      <c r="AM1052" s="371"/>
    </row>
    <row r="1053" spans="1:39" hidden="1" x14ac:dyDescent="0.25">
      <c r="A1053" s="372"/>
      <c r="B1053" s="372"/>
      <c r="C1053" s="372"/>
      <c r="D1053" s="372"/>
      <c r="E1053" s="372"/>
      <c r="F1053" s="372"/>
      <c r="G1053" s="371"/>
      <c r="H1053" s="374"/>
      <c r="I1053" s="372"/>
      <c r="J1053" s="378"/>
      <c r="K1053" s="378"/>
      <c r="L1053" s="378"/>
      <c r="M1053" s="378"/>
      <c r="N1053" s="385"/>
      <c r="O1053" s="378"/>
      <c r="P1053" s="378"/>
      <c r="R1053" s="378"/>
      <c r="S1053" s="378"/>
      <c r="T1053" s="378"/>
      <c r="U1053" s="378"/>
      <c r="V1053" s="385"/>
      <c r="W1053" s="378"/>
      <c r="X1053" s="378"/>
      <c r="Y1053" s="373">
        <f t="shared" si="65"/>
        <v>0</v>
      </c>
      <c r="Z1053" s="517"/>
      <c r="AA1053" s="512"/>
      <c r="AB1053" s="525" t="e">
        <f t="shared" si="66"/>
        <v>#DIV/0!</v>
      </c>
      <c r="AC1053" s="512">
        <f t="shared" si="67"/>
        <v>0</v>
      </c>
      <c r="AD1053" s="525" t="e">
        <f t="shared" si="68"/>
        <v>#DIV/0!</v>
      </c>
      <c r="AE1053" s="371"/>
      <c r="AF1053" s="371"/>
      <c r="AG1053" s="371"/>
      <c r="AH1053" s="371"/>
      <c r="AI1053" s="371"/>
      <c r="AJ1053" s="371"/>
      <c r="AK1053" s="371"/>
      <c r="AL1053" s="371"/>
      <c r="AM1053" s="371"/>
    </row>
    <row r="1054" spans="1:39" hidden="1" x14ac:dyDescent="0.25">
      <c r="A1054" s="372"/>
      <c r="B1054" s="372"/>
      <c r="C1054" s="372"/>
      <c r="D1054" s="372"/>
      <c r="E1054" s="372"/>
      <c r="F1054" s="372"/>
      <c r="G1054" s="371"/>
      <c r="H1054" s="374"/>
      <c r="I1054" s="372"/>
      <c r="J1054" s="378"/>
      <c r="K1054" s="378"/>
      <c r="L1054" s="378"/>
      <c r="M1054" s="378"/>
      <c r="N1054" s="385"/>
      <c r="O1054" s="378"/>
      <c r="P1054" s="378"/>
      <c r="R1054" s="378"/>
      <c r="S1054" s="378"/>
      <c r="T1054" s="378"/>
      <c r="U1054" s="378"/>
      <c r="V1054" s="385"/>
      <c r="W1054" s="378"/>
      <c r="X1054" s="378"/>
      <c r="Y1054" s="373">
        <f t="shared" si="65"/>
        <v>0</v>
      </c>
      <c r="Z1054" s="517"/>
      <c r="AA1054" s="512"/>
      <c r="AB1054" s="525" t="e">
        <f t="shared" si="66"/>
        <v>#DIV/0!</v>
      </c>
      <c r="AC1054" s="512">
        <f t="shared" si="67"/>
        <v>0</v>
      </c>
      <c r="AD1054" s="525" t="e">
        <f t="shared" si="68"/>
        <v>#DIV/0!</v>
      </c>
      <c r="AE1054" s="371"/>
      <c r="AF1054" s="371"/>
      <c r="AG1054" s="371"/>
      <c r="AH1054" s="371"/>
      <c r="AI1054" s="371"/>
      <c r="AJ1054" s="371"/>
      <c r="AK1054" s="371"/>
      <c r="AL1054" s="371"/>
      <c r="AM1054" s="371"/>
    </row>
    <row r="1055" spans="1:39" hidden="1" x14ac:dyDescent="0.25">
      <c r="A1055" s="372"/>
      <c r="B1055" s="372"/>
      <c r="C1055" s="372"/>
      <c r="D1055" s="372"/>
      <c r="E1055" s="372"/>
      <c r="F1055" s="372"/>
      <c r="G1055" s="371"/>
      <c r="H1055" s="374"/>
      <c r="I1055" s="372"/>
      <c r="J1055" s="378"/>
      <c r="K1055" s="378"/>
      <c r="L1055" s="378"/>
      <c r="M1055" s="378"/>
      <c r="N1055" s="385"/>
      <c r="O1055" s="378"/>
      <c r="P1055" s="378"/>
      <c r="R1055" s="378"/>
      <c r="S1055" s="378"/>
      <c r="T1055" s="378"/>
      <c r="U1055" s="378"/>
      <c r="V1055" s="385"/>
      <c r="W1055" s="378"/>
      <c r="X1055" s="378"/>
      <c r="Y1055" s="373">
        <f t="shared" si="65"/>
        <v>0</v>
      </c>
      <c r="Z1055" s="517"/>
      <c r="AA1055" s="512"/>
      <c r="AB1055" s="525" t="e">
        <f t="shared" si="66"/>
        <v>#DIV/0!</v>
      </c>
      <c r="AC1055" s="512">
        <f t="shared" si="67"/>
        <v>0</v>
      </c>
      <c r="AD1055" s="525" t="e">
        <f t="shared" si="68"/>
        <v>#DIV/0!</v>
      </c>
      <c r="AE1055" s="371"/>
      <c r="AF1055" s="371"/>
      <c r="AG1055" s="371"/>
      <c r="AH1055" s="371"/>
      <c r="AI1055" s="371"/>
      <c r="AJ1055" s="371"/>
      <c r="AK1055" s="371"/>
      <c r="AL1055" s="371"/>
      <c r="AM1055" s="371"/>
    </row>
    <row r="1056" spans="1:39" hidden="1" x14ac:dyDescent="0.25">
      <c r="A1056" s="372"/>
      <c r="B1056" s="372"/>
      <c r="C1056" s="372"/>
      <c r="D1056" s="372"/>
      <c r="E1056" s="372"/>
      <c r="F1056" s="372"/>
      <c r="G1056" s="371"/>
      <c r="H1056" s="374"/>
      <c r="I1056" s="372"/>
      <c r="J1056" s="378"/>
      <c r="K1056" s="378"/>
      <c r="L1056" s="378"/>
      <c r="M1056" s="378"/>
      <c r="N1056" s="385"/>
      <c r="O1056" s="378"/>
      <c r="P1056" s="378"/>
      <c r="R1056" s="378"/>
      <c r="S1056" s="378"/>
      <c r="T1056" s="378"/>
      <c r="U1056" s="378"/>
      <c r="V1056" s="385"/>
      <c r="W1056" s="378"/>
      <c r="X1056" s="378"/>
      <c r="Y1056" s="373">
        <f t="shared" si="65"/>
        <v>0</v>
      </c>
      <c r="Z1056" s="517"/>
      <c r="AA1056" s="512"/>
      <c r="AB1056" s="525" t="e">
        <f t="shared" si="66"/>
        <v>#DIV/0!</v>
      </c>
      <c r="AC1056" s="512">
        <f t="shared" si="67"/>
        <v>0</v>
      </c>
      <c r="AD1056" s="525" t="e">
        <f t="shared" si="68"/>
        <v>#DIV/0!</v>
      </c>
      <c r="AE1056" s="371"/>
      <c r="AF1056" s="371"/>
      <c r="AG1056" s="371"/>
      <c r="AH1056" s="371"/>
      <c r="AI1056" s="371"/>
      <c r="AJ1056" s="371"/>
      <c r="AK1056" s="371"/>
      <c r="AL1056" s="371"/>
      <c r="AM1056" s="371"/>
    </row>
    <row r="1057" spans="1:39" hidden="1" x14ac:dyDescent="0.25">
      <c r="A1057" s="372"/>
      <c r="B1057" s="372"/>
      <c r="C1057" s="372"/>
      <c r="D1057" s="372"/>
      <c r="E1057" s="372"/>
      <c r="F1057" s="372"/>
      <c r="G1057" s="371"/>
      <c r="H1057" s="374"/>
      <c r="I1057" s="372"/>
      <c r="J1057" s="378"/>
      <c r="K1057" s="378"/>
      <c r="L1057" s="378"/>
      <c r="M1057" s="378"/>
      <c r="N1057" s="385"/>
      <c r="O1057" s="378"/>
      <c r="P1057" s="378"/>
      <c r="R1057" s="378"/>
      <c r="S1057" s="378"/>
      <c r="T1057" s="378"/>
      <c r="U1057" s="378"/>
      <c r="V1057" s="385"/>
      <c r="W1057" s="378"/>
      <c r="X1057" s="378"/>
      <c r="Y1057" s="373">
        <f t="shared" si="65"/>
        <v>0</v>
      </c>
      <c r="Z1057" s="517"/>
      <c r="AA1057" s="512"/>
      <c r="AB1057" s="525" t="e">
        <f t="shared" si="66"/>
        <v>#DIV/0!</v>
      </c>
      <c r="AC1057" s="512">
        <f t="shared" si="67"/>
        <v>0</v>
      </c>
      <c r="AD1057" s="525" t="e">
        <f t="shared" si="68"/>
        <v>#DIV/0!</v>
      </c>
      <c r="AE1057" s="371"/>
      <c r="AF1057" s="371"/>
      <c r="AG1057" s="371"/>
      <c r="AH1057" s="371"/>
      <c r="AI1057" s="371"/>
      <c r="AJ1057" s="371"/>
      <c r="AK1057" s="371"/>
      <c r="AL1057" s="371"/>
      <c r="AM1057" s="371"/>
    </row>
    <row r="1058" spans="1:39" hidden="1" x14ac:dyDescent="0.25">
      <c r="A1058" s="372"/>
      <c r="B1058" s="372"/>
      <c r="C1058" s="372"/>
      <c r="D1058" s="372"/>
      <c r="E1058" s="372"/>
      <c r="F1058" s="372"/>
      <c r="G1058" s="371"/>
      <c r="H1058" s="374"/>
      <c r="I1058" s="372"/>
      <c r="J1058" s="378"/>
      <c r="K1058" s="378"/>
      <c r="L1058" s="378"/>
      <c r="M1058" s="378"/>
      <c r="N1058" s="385"/>
      <c r="O1058" s="378"/>
      <c r="P1058" s="378"/>
      <c r="R1058" s="378"/>
      <c r="S1058" s="378"/>
      <c r="T1058" s="378"/>
      <c r="U1058" s="378"/>
      <c r="V1058" s="385"/>
      <c r="W1058" s="378"/>
      <c r="X1058" s="378"/>
      <c r="Y1058" s="373">
        <f t="shared" si="65"/>
        <v>0</v>
      </c>
      <c r="Z1058" s="517"/>
      <c r="AA1058" s="512"/>
      <c r="AB1058" s="525" t="e">
        <f t="shared" si="66"/>
        <v>#DIV/0!</v>
      </c>
      <c r="AC1058" s="512">
        <f t="shared" si="67"/>
        <v>0</v>
      </c>
      <c r="AD1058" s="525" t="e">
        <f t="shared" si="68"/>
        <v>#DIV/0!</v>
      </c>
      <c r="AE1058" s="371"/>
      <c r="AF1058" s="371"/>
      <c r="AG1058" s="371"/>
      <c r="AH1058" s="371"/>
      <c r="AI1058" s="371"/>
      <c r="AJ1058" s="371"/>
      <c r="AK1058" s="371"/>
      <c r="AL1058" s="371"/>
      <c r="AM1058" s="371"/>
    </row>
    <row r="1059" spans="1:39" hidden="1" x14ac:dyDescent="0.25">
      <c r="A1059" s="372"/>
      <c r="B1059" s="372"/>
      <c r="C1059" s="372"/>
      <c r="D1059" s="372"/>
      <c r="E1059" s="372"/>
      <c r="F1059" s="372"/>
      <c r="G1059" s="371"/>
      <c r="H1059" s="374"/>
      <c r="I1059" s="372"/>
      <c r="J1059" s="378"/>
      <c r="K1059" s="378"/>
      <c r="L1059" s="378"/>
      <c r="M1059" s="378"/>
      <c r="N1059" s="385"/>
      <c r="O1059" s="378"/>
      <c r="P1059" s="378"/>
      <c r="R1059" s="378"/>
      <c r="S1059" s="378"/>
      <c r="T1059" s="378"/>
      <c r="U1059" s="378"/>
      <c r="V1059" s="385"/>
      <c r="W1059" s="378"/>
      <c r="X1059" s="378"/>
      <c r="Y1059" s="373">
        <f t="shared" si="65"/>
        <v>0</v>
      </c>
      <c r="Z1059" s="517"/>
      <c r="AA1059" s="512"/>
      <c r="AB1059" s="525" t="e">
        <f t="shared" si="66"/>
        <v>#DIV/0!</v>
      </c>
      <c r="AC1059" s="512">
        <f t="shared" si="67"/>
        <v>0</v>
      </c>
      <c r="AD1059" s="525" t="e">
        <f t="shared" si="68"/>
        <v>#DIV/0!</v>
      </c>
      <c r="AE1059" s="371"/>
      <c r="AF1059" s="371"/>
      <c r="AG1059" s="371"/>
      <c r="AH1059" s="371"/>
      <c r="AI1059" s="371"/>
      <c r="AJ1059" s="371"/>
      <c r="AK1059" s="371"/>
      <c r="AL1059" s="371"/>
      <c r="AM1059" s="371"/>
    </row>
    <row r="1060" spans="1:39" hidden="1" x14ac:dyDescent="0.25">
      <c r="A1060" s="372"/>
      <c r="B1060" s="372"/>
      <c r="C1060" s="372"/>
      <c r="D1060" s="372"/>
      <c r="E1060" s="372"/>
      <c r="F1060" s="372"/>
      <c r="G1060" s="371"/>
      <c r="H1060" s="374"/>
      <c r="I1060" s="372"/>
      <c r="J1060" s="378"/>
      <c r="K1060" s="378"/>
      <c r="L1060" s="378"/>
      <c r="M1060" s="378"/>
      <c r="N1060" s="385"/>
      <c r="O1060" s="378"/>
      <c r="P1060" s="378"/>
      <c r="R1060" s="378"/>
      <c r="S1060" s="378"/>
      <c r="T1060" s="378"/>
      <c r="U1060" s="378"/>
      <c r="V1060" s="385"/>
      <c r="W1060" s="378"/>
      <c r="X1060" s="378"/>
      <c r="Y1060" s="373">
        <f t="shared" si="65"/>
        <v>0</v>
      </c>
      <c r="Z1060" s="517"/>
      <c r="AA1060" s="512"/>
      <c r="AB1060" s="525" t="e">
        <f t="shared" si="66"/>
        <v>#DIV/0!</v>
      </c>
      <c r="AC1060" s="512">
        <f t="shared" si="67"/>
        <v>0</v>
      </c>
      <c r="AD1060" s="525" t="e">
        <f t="shared" si="68"/>
        <v>#DIV/0!</v>
      </c>
      <c r="AE1060" s="371"/>
      <c r="AF1060" s="371"/>
      <c r="AG1060" s="371"/>
      <c r="AH1060" s="371"/>
      <c r="AI1060" s="371"/>
      <c r="AJ1060" s="371"/>
      <c r="AK1060" s="371"/>
      <c r="AL1060" s="371"/>
      <c r="AM1060" s="371"/>
    </row>
    <row r="1061" spans="1:39" hidden="1" x14ac:dyDescent="0.25">
      <c r="A1061" s="372"/>
      <c r="B1061" s="372"/>
      <c r="C1061" s="372"/>
      <c r="D1061" s="372"/>
      <c r="E1061" s="372"/>
      <c r="F1061" s="372"/>
      <c r="G1061" s="371"/>
      <c r="H1061" s="374"/>
      <c r="I1061" s="372"/>
      <c r="J1061" s="378"/>
      <c r="K1061" s="378"/>
      <c r="L1061" s="378"/>
      <c r="M1061" s="378"/>
      <c r="N1061" s="385"/>
      <c r="O1061" s="378"/>
      <c r="P1061" s="378"/>
      <c r="R1061" s="378"/>
      <c r="S1061" s="378"/>
      <c r="T1061" s="378"/>
      <c r="U1061" s="378"/>
      <c r="V1061" s="385"/>
      <c r="W1061" s="378"/>
      <c r="X1061" s="378"/>
      <c r="Y1061" s="373">
        <f t="shared" si="65"/>
        <v>0</v>
      </c>
      <c r="Z1061" s="517"/>
      <c r="AA1061" s="512"/>
      <c r="AB1061" s="525" t="e">
        <f t="shared" si="66"/>
        <v>#DIV/0!</v>
      </c>
      <c r="AC1061" s="512">
        <f t="shared" si="67"/>
        <v>0</v>
      </c>
      <c r="AD1061" s="525" t="e">
        <f t="shared" si="68"/>
        <v>#DIV/0!</v>
      </c>
      <c r="AE1061" s="371"/>
      <c r="AF1061" s="371"/>
      <c r="AG1061" s="371"/>
      <c r="AH1061" s="371"/>
      <c r="AI1061" s="371"/>
      <c r="AJ1061" s="371"/>
      <c r="AK1061" s="371"/>
      <c r="AL1061" s="371"/>
      <c r="AM1061" s="371"/>
    </row>
    <row r="1062" spans="1:39" hidden="1" x14ac:dyDescent="0.25">
      <c r="A1062" s="372"/>
      <c r="B1062" s="372"/>
      <c r="C1062" s="372"/>
      <c r="D1062" s="372"/>
      <c r="E1062" s="372"/>
      <c r="F1062" s="372"/>
      <c r="G1062" s="371"/>
      <c r="H1062" s="374"/>
      <c r="I1062" s="372"/>
      <c r="J1062" s="378"/>
      <c r="K1062" s="378"/>
      <c r="L1062" s="378"/>
      <c r="M1062" s="378"/>
      <c r="N1062" s="385"/>
      <c r="O1062" s="378"/>
      <c r="P1062" s="378"/>
      <c r="R1062" s="378"/>
      <c r="S1062" s="378"/>
      <c r="T1062" s="378"/>
      <c r="U1062" s="378"/>
      <c r="V1062" s="385"/>
      <c r="W1062" s="378"/>
      <c r="X1062" s="378"/>
      <c r="Y1062" s="373">
        <f t="shared" si="65"/>
        <v>0</v>
      </c>
      <c r="Z1062" s="517"/>
      <c r="AA1062" s="512"/>
      <c r="AB1062" s="525" t="e">
        <f t="shared" si="66"/>
        <v>#DIV/0!</v>
      </c>
      <c r="AC1062" s="512">
        <f t="shared" si="67"/>
        <v>0</v>
      </c>
      <c r="AD1062" s="525" t="e">
        <f t="shared" si="68"/>
        <v>#DIV/0!</v>
      </c>
      <c r="AE1062" s="371"/>
      <c r="AF1062" s="371"/>
      <c r="AG1062" s="371"/>
      <c r="AH1062" s="371"/>
      <c r="AI1062" s="371"/>
      <c r="AJ1062" s="371"/>
      <c r="AK1062" s="371"/>
      <c r="AL1062" s="371"/>
      <c r="AM1062" s="371"/>
    </row>
    <row r="1063" spans="1:39" hidden="1" x14ac:dyDescent="0.25">
      <c r="A1063" s="372"/>
      <c r="B1063" s="372"/>
      <c r="C1063" s="372"/>
      <c r="D1063" s="372"/>
      <c r="E1063" s="372"/>
      <c r="F1063" s="372"/>
      <c r="G1063" s="371"/>
      <c r="H1063" s="374"/>
      <c r="I1063" s="372"/>
      <c r="J1063" s="378"/>
      <c r="K1063" s="378"/>
      <c r="L1063" s="378"/>
      <c r="M1063" s="378"/>
      <c r="N1063" s="385"/>
      <c r="O1063" s="378"/>
      <c r="P1063" s="378"/>
      <c r="R1063" s="378"/>
      <c r="S1063" s="378"/>
      <c r="T1063" s="378"/>
      <c r="U1063" s="378"/>
      <c r="V1063" s="385"/>
      <c r="W1063" s="378"/>
      <c r="X1063" s="378"/>
      <c r="Y1063" s="373">
        <f t="shared" si="65"/>
        <v>0</v>
      </c>
      <c r="Z1063" s="517"/>
      <c r="AA1063" s="512"/>
      <c r="AB1063" s="525" t="e">
        <f t="shared" si="66"/>
        <v>#DIV/0!</v>
      </c>
      <c r="AC1063" s="512">
        <f t="shared" si="67"/>
        <v>0</v>
      </c>
      <c r="AD1063" s="525" t="e">
        <f t="shared" si="68"/>
        <v>#DIV/0!</v>
      </c>
      <c r="AE1063" s="371"/>
      <c r="AF1063" s="371"/>
      <c r="AG1063" s="371"/>
      <c r="AH1063" s="371"/>
      <c r="AI1063" s="371"/>
      <c r="AJ1063" s="371"/>
      <c r="AK1063" s="371"/>
      <c r="AL1063" s="371"/>
      <c r="AM1063" s="371"/>
    </row>
    <row r="1064" spans="1:39" hidden="1" x14ac:dyDescent="0.25">
      <c r="A1064" s="372"/>
      <c r="B1064" s="372"/>
      <c r="C1064" s="372"/>
      <c r="D1064" s="372"/>
      <c r="E1064" s="372"/>
      <c r="F1064" s="372"/>
      <c r="G1064" s="371"/>
      <c r="H1064" s="374"/>
      <c r="I1064" s="372"/>
      <c r="J1064" s="378"/>
      <c r="K1064" s="378"/>
      <c r="L1064" s="378"/>
      <c r="M1064" s="378"/>
      <c r="N1064" s="385"/>
      <c r="O1064" s="378"/>
      <c r="P1064" s="378"/>
      <c r="R1064" s="378"/>
      <c r="S1064" s="378"/>
      <c r="T1064" s="378"/>
      <c r="U1064" s="378"/>
      <c r="V1064" s="385"/>
      <c r="W1064" s="378"/>
      <c r="X1064" s="378"/>
      <c r="Y1064" s="373">
        <f t="shared" si="65"/>
        <v>0</v>
      </c>
      <c r="Z1064" s="517"/>
      <c r="AA1064" s="512"/>
      <c r="AB1064" s="525" t="e">
        <f t="shared" si="66"/>
        <v>#DIV/0!</v>
      </c>
      <c r="AC1064" s="512">
        <f t="shared" si="67"/>
        <v>0</v>
      </c>
      <c r="AD1064" s="525" t="e">
        <f t="shared" si="68"/>
        <v>#DIV/0!</v>
      </c>
      <c r="AE1064" s="371"/>
      <c r="AF1064" s="371"/>
      <c r="AG1064" s="371"/>
      <c r="AH1064" s="371"/>
      <c r="AI1064" s="371"/>
      <c r="AJ1064" s="371"/>
      <c r="AK1064" s="371"/>
      <c r="AL1064" s="371"/>
      <c r="AM1064" s="371"/>
    </row>
    <row r="1065" spans="1:39" hidden="1" x14ac:dyDescent="0.25">
      <c r="A1065" s="372"/>
      <c r="B1065" s="372"/>
      <c r="C1065" s="372"/>
      <c r="D1065" s="372"/>
      <c r="E1065" s="372"/>
      <c r="F1065" s="372"/>
      <c r="G1065" s="371"/>
      <c r="H1065" s="374"/>
      <c r="I1065" s="372"/>
      <c r="J1065" s="378"/>
      <c r="K1065" s="378"/>
      <c r="L1065" s="378"/>
      <c r="M1065" s="378"/>
      <c r="N1065" s="385"/>
      <c r="O1065" s="378"/>
      <c r="P1065" s="378"/>
      <c r="R1065" s="378"/>
      <c r="S1065" s="378"/>
      <c r="T1065" s="378"/>
      <c r="U1065" s="378"/>
      <c r="V1065" s="385"/>
      <c r="W1065" s="378"/>
      <c r="X1065" s="378"/>
      <c r="Y1065" s="373">
        <f t="shared" si="65"/>
        <v>0</v>
      </c>
      <c r="Z1065" s="517"/>
      <c r="AA1065" s="512"/>
      <c r="AB1065" s="525" t="e">
        <f t="shared" si="66"/>
        <v>#DIV/0!</v>
      </c>
      <c r="AC1065" s="512">
        <f t="shared" si="67"/>
        <v>0</v>
      </c>
      <c r="AD1065" s="525" t="e">
        <f t="shared" si="68"/>
        <v>#DIV/0!</v>
      </c>
      <c r="AE1065" s="371"/>
      <c r="AF1065" s="371"/>
      <c r="AG1065" s="371"/>
      <c r="AH1065" s="371"/>
      <c r="AI1065" s="371"/>
      <c r="AJ1065" s="371"/>
      <c r="AK1065" s="371"/>
      <c r="AL1065" s="371"/>
      <c r="AM1065" s="371"/>
    </row>
    <row r="1066" spans="1:39" hidden="1" x14ac:dyDescent="0.25">
      <c r="A1066" s="372"/>
      <c r="B1066" s="372"/>
      <c r="C1066" s="372"/>
      <c r="D1066" s="372"/>
      <c r="E1066" s="372"/>
      <c r="F1066" s="372"/>
      <c r="G1066" s="371"/>
      <c r="H1066" s="374"/>
      <c r="I1066" s="372"/>
      <c r="J1066" s="378"/>
      <c r="K1066" s="378"/>
      <c r="L1066" s="378"/>
      <c r="M1066" s="378"/>
      <c r="N1066" s="385"/>
      <c r="O1066" s="378"/>
      <c r="P1066" s="378"/>
      <c r="R1066" s="378"/>
      <c r="S1066" s="378"/>
      <c r="T1066" s="378"/>
      <c r="U1066" s="378"/>
      <c r="V1066" s="385"/>
      <c r="W1066" s="378"/>
      <c r="X1066" s="378"/>
      <c r="Y1066" s="373">
        <f t="shared" si="65"/>
        <v>0</v>
      </c>
      <c r="Z1066" s="517"/>
      <c r="AA1066" s="512"/>
      <c r="AB1066" s="525" t="e">
        <f t="shared" si="66"/>
        <v>#DIV/0!</v>
      </c>
      <c r="AC1066" s="512">
        <f t="shared" si="67"/>
        <v>0</v>
      </c>
      <c r="AD1066" s="525" t="e">
        <f t="shared" si="68"/>
        <v>#DIV/0!</v>
      </c>
      <c r="AE1066" s="371"/>
      <c r="AF1066" s="371"/>
      <c r="AG1066" s="371"/>
      <c r="AH1066" s="371"/>
      <c r="AI1066" s="371"/>
      <c r="AJ1066" s="371"/>
      <c r="AK1066" s="371"/>
      <c r="AL1066" s="371"/>
      <c r="AM1066" s="371"/>
    </row>
    <row r="1067" spans="1:39" hidden="1" x14ac:dyDescent="0.25">
      <c r="A1067" s="372"/>
      <c r="B1067" s="372"/>
      <c r="C1067" s="372"/>
      <c r="D1067" s="372"/>
      <c r="E1067" s="372"/>
      <c r="F1067" s="372"/>
      <c r="G1067" s="371"/>
      <c r="H1067" s="374"/>
      <c r="I1067" s="372"/>
      <c r="J1067" s="378"/>
      <c r="K1067" s="378"/>
      <c r="L1067" s="378"/>
      <c r="M1067" s="378"/>
      <c r="N1067" s="385"/>
      <c r="O1067" s="378"/>
      <c r="P1067" s="378"/>
      <c r="R1067" s="378"/>
      <c r="S1067" s="378"/>
      <c r="T1067" s="378"/>
      <c r="U1067" s="378"/>
      <c r="V1067" s="385"/>
      <c r="W1067" s="378"/>
      <c r="X1067" s="378"/>
      <c r="Y1067" s="373">
        <f t="shared" si="65"/>
        <v>0</v>
      </c>
      <c r="Z1067" s="517"/>
      <c r="AA1067" s="512"/>
      <c r="AB1067" s="525" t="e">
        <f t="shared" si="66"/>
        <v>#DIV/0!</v>
      </c>
      <c r="AC1067" s="512">
        <f t="shared" si="67"/>
        <v>0</v>
      </c>
      <c r="AD1067" s="525" t="e">
        <f t="shared" si="68"/>
        <v>#DIV/0!</v>
      </c>
      <c r="AE1067" s="371"/>
      <c r="AF1067" s="371"/>
      <c r="AG1067" s="371"/>
      <c r="AH1067" s="371"/>
      <c r="AI1067" s="371"/>
      <c r="AJ1067" s="371"/>
      <c r="AK1067" s="371"/>
      <c r="AL1067" s="371"/>
      <c r="AM1067" s="371"/>
    </row>
    <row r="1068" spans="1:39" hidden="1" x14ac:dyDescent="0.25">
      <c r="A1068" s="372"/>
      <c r="B1068" s="372"/>
      <c r="C1068" s="372"/>
      <c r="D1068" s="372"/>
      <c r="E1068" s="372"/>
      <c r="F1068" s="372"/>
      <c r="G1068" s="371"/>
      <c r="H1068" s="374"/>
      <c r="I1068" s="372"/>
      <c r="J1068" s="378"/>
      <c r="K1068" s="378"/>
      <c r="L1068" s="378"/>
      <c r="M1068" s="378"/>
      <c r="N1068" s="385"/>
      <c r="O1068" s="378"/>
      <c r="P1068" s="378"/>
      <c r="R1068" s="378"/>
      <c r="S1068" s="378"/>
      <c r="T1068" s="378"/>
      <c r="U1068" s="378"/>
      <c r="V1068" s="385"/>
      <c r="W1068" s="378"/>
      <c r="X1068" s="378"/>
      <c r="Y1068" s="373">
        <f t="shared" si="65"/>
        <v>0</v>
      </c>
      <c r="Z1068" s="517"/>
      <c r="AA1068" s="512"/>
      <c r="AB1068" s="525" t="e">
        <f t="shared" si="66"/>
        <v>#DIV/0!</v>
      </c>
      <c r="AC1068" s="512">
        <f t="shared" si="67"/>
        <v>0</v>
      </c>
      <c r="AD1068" s="525" t="e">
        <f t="shared" si="68"/>
        <v>#DIV/0!</v>
      </c>
      <c r="AE1068" s="371"/>
      <c r="AF1068" s="371"/>
      <c r="AG1068" s="371"/>
      <c r="AH1068" s="371"/>
      <c r="AI1068" s="371"/>
      <c r="AJ1068" s="371"/>
      <c r="AK1068" s="371"/>
      <c r="AL1068" s="371"/>
      <c r="AM1068" s="371"/>
    </row>
    <row r="1069" spans="1:39" hidden="1" x14ac:dyDescent="0.25">
      <c r="A1069" s="372"/>
      <c r="B1069" s="372"/>
      <c r="C1069" s="372"/>
      <c r="D1069" s="372"/>
      <c r="E1069" s="372"/>
      <c r="F1069" s="372"/>
      <c r="G1069" s="371"/>
      <c r="H1069" s="374"/>
      <c r="I1069" s="372"/>
      <c r="J1069" s="378"/>
      <c r="K1069" s="378"/>
      <c r="L1069" s="378"/>
      <c r="M1069" s="378"/>
      <c r="N1069" s="385"/>
      <c r="O1069" s="378"/>
      <c r="P1069" s="378"/>
      <c r="R1069" s="378"/>
      <c r="S1069" s="378"/>
      <c r="T1069" s="378"/>
      <c r="U1069" s="378"/>
      <c r="V1069" s="385"/>
      <c r="W1069" s="378"/>
      <c r="X1069" s="378"/>
      <c r="Y1069" s="373">
        <f t="shared" si="65"/>
        <v>0</v>
      </c>
      <c r="Z1069" s="517"/>
      <c r="AA1069" s="512"/>
      <c r="AB1069" s="525" t="e">
        <f t="shared" si="66"/>
        <v>#DIV/0!</v>
      </c>
      <c r="AC1069" s="512">
        <f t="shared" si="67"/>
        <v>0</v>
      </c>
      <c r="AD1069" s="525" t="e">
        <f t="shared" si="68"/>
        <v>#DIV/0!</v>
      </c>
      <c r="AE1069" s="371"/>
      <c r="AF1069" s="371"/>
      <c r="AG1069" s="371"/>
      <c r="AH1069" s="371"/>
      <c r="AI1069" s="371"/>
      <c r="AJ1069" s="371"/>
      <c r="AK1069" s="371"/>
      <c r="AL1069" s="371"/>
      <c r="AM1069" s="371"/>
    </row>
    <row r="1070" spans="1:39" hidden="1" x14ac:dyDescent="0.25">
      <c r="A1070" s="372"/>
      <c r="B1070" s="372"/>
      <c r="C1070" s="372"/>
      <c r="D1070" s="372"/>
      <c r="E1070" s="372"/>
      <c r="F1070" s="372"/>
      <c r="G1070" s="371"/>
      <c r="H1070" s="374"/>
      <c r="I1070" s="372"/>
      <c r="J1070" s="378"/>
      <c r="K1070" s="378"/>
      <c r="L1070" s="378"/>
      <c r="M1070" s="378"/>
      <c r="N1070" s="385"/>
      <c r="O1070" s="378"/>
      <c r="P1070" s="378"/>
      <c r="R1070" s="378"/>
      <c r="S1070" s="378"/>
      <c r="T1070" s="378"/>
      <c r="U1070" s="378"/>
      <c r="V1070" s="385"/>
      <c r="W1070" s="378"/>
      <c r="X1070" s="378"/>
      <c r="Y1070" s="373">
        <f t="shared" si="65"/>
        <v>0</v>
      </c>
      <c r="Z1070" s="517"/>
      <c r="AA1070" s="512"/>
      <c r="AB1070" s="525" t="e">
        <f t="shared" si="66"/>
        <v>#DIV/0!</v>
      </c>
      <c r="AC1070" s="512">
        <f t="shared" si="67"/>
        <v>0</v>
      </c>
      <c r="AD1070" s="525" t="e">
        <f t="shared" si="68"/>
        <v>#DIV/0!</v>
      </c>
      <c r="AE1070" s="371"/>
      <c r="AF1070" s="371"/>
      <c r="AG1070" s="371"/>
      <c r="AH1070" s="371"/>
      <c r="AI1070" s="371"/>
      <c r="AJ1070" s="371"/>
      <c r="AK1070" s="371"/>
      <c r="AL1070" s="371"/>
      <c r="AM1070" s="371"/>
    </row>
    <row r="1071" spans="1:39" hidden="1" x14ac:dyDescent="0.25">
      <c r="A1071" s="372"/>
      <c r="B1071" s="372"/>
      <c r="C1071" s="372"/>
      <c r="D1071" s="372"/>
      <c r="E1071" s="372"/>
      <c r="F1071" s="372"/>
      <c r="G1071" s="371"/>
      <c r="H1071" s="374"/>
      <c r="I1071" s="372"/>
      <c r="J1071" s="378"/>
      <c r="K1071" s="378"/>
      <c r="L1071" s="378"/>
      <c r="M1071" s="378"/>
      <c r="N1071" s="385"/>
      <c r="O1071" s="378"/>
      <c r="P1071" s="378"/>
      <c r="R1071" s="378"/>
      <c r="S1071" s="378"/>
      <c r="T1071" s="378"/>
      <c r="U1071" s="378"/>
      <c r="V1071" s="385"/>
      <c r="W1071" s="378"/>
      <c r="X1071" s="378"/>
      <c r="Y1071" s="373">
        <f t="shared" si="65"/>
        <v>0</v>
      </c>
      <c r="Z1071" s="517"/>
      <c r="AA1071" s="512"/>
      <c r="AB1071" s="525" t="e">
        <f t="shared" si="66"/>
        <v>#DIV/0!</v>
      </c>
      <c r="AC1071" s="512">
        <f t="shared" si="67"/>
        <v>0</v>
      </c>
      <c r="AD1071" s="525" t="e">
        <f t="shared" si="68"/>
        <v>#DIV/0!</v>
      </c>
      <c r="AE1071" s="371"/>
      <c r="AF1071" s="371"/>
      <c r="AG1071" s="371"/>
      <c r="AH1071" s="371"/>
      <c r="AI1071" s="371"/>
      <c r="AJ1071" s="371"/>
      <c r="AK1071" s="371"/>
      <c r="AL1071" s="371"/>
      <c r="AM1071" s="371"/>
    </row>
    <row r="1072" spans="1:39" hidden="1" x14ac:dyDescent="0.25">
      <c r="A1072" s="372"/>
      <c r="B1072" s="372"/>
      <c r="C1072" s="372"/>
      <c r="D1072" s="372"/>
      <c r="E1072" s="372"/>
      <c r="F1072" s="372"/>
      <c r="G1072" s="371"/>
      <c r="H1072" s="374"/>
      <c r="I1072" s="372"/>
      <c r="J1072" s="378"/>
      <c r="K1072" s="378"/>
      <c r="L1072" s="378"/>
      <c r="M1072" s="378"/>
      <c r="N1072" s="385"/>
      <c r="O1072" s="378"/>
      <c r="P1072" s="378"/>
      <c r="R1072" s="378"/>
      <c r="S1072" s="378"/>
      <c r="T1072" s="378"/>
      <c r="U1072" s="378"/>
      <c r="V1072" s="385"/>
      <c r="W1072" s="378"/>
      <c r="X1072" s="378"/>
      <c r="Y1072" s="373">
        <f t="shared" si="65"/>
        <v>0</v>
      </c>
      <c r="Z1072" s="517"/>
      <c r="AA1072" s="512"/>
      <c r="AB1072" s="525" t="e">
        <f t="shared" si="66"/>
        <v>#DIV/0!</v>
      </c>
      <c r="AC1072" s="512">
        <f t="shared" si="67"/>
        <v>0</v>
      </c>
      <c r="AD1072" s="525" t="e">
        <f t="shared" si="68"/>
        <v>#DIV/0!</v>
      </c>
      <c r="AE1072" s="371"/>
      <c r="AF1072" s="371"/>
      <c r="AG1072" s="371"/>
      <c r="AH1072" s="371"/>
      <c r="AI1072" s="371"/>
      <c r="AJ1072" s="371"/>
      <c r="AK1072" s="371"/>
      <c r="AL1072" s="371"/>
      <c r="AM1072" s="371"/>
    </row>
    <row r="1073" spans="1:39" hidden="1" x14ac:dyDescent="0.25">
      <c r="A1073" s="372"/>
      <c r="B1073" s="372"/>
      <c r="C1073" s="372"/>
      <c r="D1073" s="372"/>
      <c r="E1073" s="372"/>
      <c r="F1073" s="372"/>
      <c r="G1073" s="371"/>
      <c r="H1073" s="374"/>
      <c r="I1073" s="372"/>
      <c r="J1073" s="378"/>
      <c r="K1073" s="378"/>
      <c r="L1073" s="378"/>
      <c r="M1073" s="378"/>
      <c r="N1073" s="385"/>
      <c r="O1073" s="378"/>
      <c r="P1073" s="378"/>
      <c r="R1073" s="378"/>
      <c r="S1073" s="378"/>
      <c r="T1073" s="378"/>
      <c r="U1073" s="378"/>
      <c r="V1073" s="385"/>
      <c r="W1073" s="378"/>
      <c r="X1073" s="378"/>
      <c r="Y1073" s="373">
        <f t="shared" si="65"/>
        <v>0</v>
      </c>
      <c r="Z1073" s="517"/>
      <c r="AA1073" s="512"/>
      <c r="AB1073" s="525" t="e">
        <f t="shared" si="66"/>
        <v>#DIV/0!</v>
      </c>
      <c r="AC1073" s="512">
        <f t="shared" si="67"/>
        <v>0</v>
      </c>
      <c r="AD1073" s="525" t="e">
        <f t="shared" si="68"/>
        <v>#DIV/0!</v>
      </c>
      <c r="AE1073" s="371"/>
      <c r="AF1073" s="371"/>
      <c r="AG1073" s="371"/>
      <c r="AH1073" s="371"/>
      <c r="AI1073" s="371"/>
      <c r="AJ1073" s="371"/>
      <c r="AK1073" s="371"/>
      <c r="AL1073" s="371"/>
      <c r="AM1073" s="371"/>
    </row>
    <row r="1074" spans="1:39" hidden="1" x14ac:dyDescent="0.25">
      <c r="A1074" s="372"/>
      <c r="B1074" s="372"/>
      <c r="C1074" s="372"/>
      <c r="D1074" s="372"/>
      <c r="E1074" s="372"/>
      <c r="F1074" s="372"/>
      <c r="G1074" s="371"/>
      <c r="H1074" s="374"/>
      <c r="I1074" s="372"/>
      <c r="J1074" s="378"/>
      <c r="K1074" s="378"/>
      <c r="L1074" s="378"/>
      <c r="M1074" s="378"/>
      <c r="N1074" s="385"/>
      <c r="O1074" s="378"/>
      <c r="P1074" s="378"/>
      <c r="R1074" s="378"/>
      <c r="S1074" s="378"/>
      <c r="T1074" s="378"/>
      <c r="U1074" s="378"/>
      <c r="V1074" s="385"/>
      <c r="W1074" s="378"/>
      <c r="X1074" s="378"/>
      <c r="Y1074" s="373">
        <f t="shared" si="65"/>
        <v>0</v>
      </c>
      <c r="Z1074" s="517"/>
      <c r="AA1074" s="512"/>
      <c r="AB1074" s="525" t="e">
        <f t="shared" si="66"/>
        <v>#DIV/0!</v>
      </c>
      <c r="AC1074" s="512">
        <f t="shared" si="67"/>
        <v>0</v>
      </c>
      <c r="AD1074" s="525" t="e">
        <f t="shared" si="68"/>
        <v>#DIV/0!</v>
      </c>
      <c r="AE1074" s="371"/>
      <c r="AF1074" s="371"/>
      <c r="AG1074" s="371"/>
      <c r="AH1074" s="371"/>
      <c r="AI1074" s="371"/>
      <c r="AJ1074" s="371"/>
      <c r="AK1074" s="371"/>
      <c r="AL1074" s="371"/>
      <c r="AM1074" s="371"/>
    </row>
    <row r="1075" spans="1:39" hidden="1" x14ac:dyDescent="0.25">
      <c r="A1075" s="372"/>
      <c r="B1075" s="372"/>
      <c r="C1075" s="372"/>
      <c r="D1075" s="372"/>
      <c r="E1075" s="372"/>
      <c r="F1075" s="372"/>
      <c r="G1075" s="371"/>
      <c r="H1075" s="374"/>
      <c r="I1075" s="372"/>
      <c r="J1075" s="378"/>
      <c r="K1075" s="378"/>
      <c r="L1075" s="378"/>
      <c r="M1075" s="378"/>
      <c r="N1075" s="385"/>
      <c r="O1075" s="378"/>
      <c r="P1075" s="378"/>
      <c r="R1075" s="378"/>
      <c r="S1075" s="378"/>
      <c r="T1075" s="378"/>
      <c r="U1075" s="378"/>
      <c r="V1075" s="385"/>
      <c r="W1075" s="378"/>
      <c r="X1075" s="378"/>
      <c r="Y1075" s="373">
        <f t="shared" si="65"/>
        <v>0</v>
      </c>
      <c r="Z1075" s="517"/>
      <c r="AA1075" s="512"/>
      <c r="AB1075" s="525" t="e">
        <f t="shared" si="66"/>
        <v>#DIV/0!</v>
      </c>
      <c r="AC1075" s="512">
        <f t="shared" si="67"/>
        <v>0</v>
      </c>
      <c r="AD1075" s="525" t="e">
        <f t="shared" si="68"/>
        <v>#DIV/0!</v>
      </c>
      <c r="AE1075" s="371"/>
      <c r="AF1075" s="371"/>
      <c r="AG1075" s="371"/>
      <c r="AH1075" s="371"/>
      <c r="AI1075" s="371"/>
      <c r="AJ1075" s="371"/>
      <c r="AK1075" s="371"/>
      <c r="AL1075" s="371"/>
      <c r="AM1075" s="371"/>
    </row>
    <row r="1076" spans="1:39" hidden="1" x14ac:dyDescent="0.25">
      <c r="A1076" s="372"/>
      <c r="B1076" s="372"/>
      <c r="C1076" s="372"/>
      <c r="D1076" s="372"/>
      <c r="E1076" s="372"/>
      <c r="F1076" s="372"/>
      <c r="G1076" s="371"/>
      <c r="H1076" s="374"/>
      <c r="I1076" s="372"/>
      <c r="J1076" s="378"/>
      <c r="K1076" s="378"/>
      <c r="L1076" s="378"/>
      <c r="M1076" s="378"/>
      <c r="N1076" s="385"/>
      <c r="O1076" s="378"/>
      <c r="P1076" s="378"/>
      <c r="R1076" s="378"/>
      <c r="S1076" s="378"/>
      <c r="T1076" s="378"/>
      <c r="U1076" s="378"/>
      <c r="V1076" s="385"/>
      <c r="W1076" s="378"/>
      <c r="X1076" s="378"/>
      <c r="Y1076" s="373">
        <f t="shared" si="65"/>
        <v>0</v>
      </c>
      <c r="Z1076" s="517"/>
      <c r="AA1076" s="512"/>
      <c r="AB1076" s="525" t="e">
        <f t="shared" si="66"/>
        <v>#DIV/0!</v>
      </c>
      <c r="AC1076" s="512">
        <f t="shared" si="67"/>
        <v>0</v>
      </c>
      <c r="AD1076" s="525" t="e">
        <f t="shared" si="68"/>
        <v>#DIV/0!</v>
      </c>
      <c r="AE1076" s="371"/>
      <c r="AF1076" s="371"/>
      <c r="AG1076" s="371"/>
      <c r="AH1076" s="371"/>
      <c r="AI1076" s="371"/>
      <c r="AJ1076" s="371"/>
      <c r="AK1076" s="371"/>
      <c r="AL1076" s="371"/>
      <c r="AM1076" s="371"/>
    </row>
    <row r="1077" spans="1:39" hidden="1" x14ac:dyDescent="0.25">
      <c r="A1077" s="372"/>
      <c r="B1077" s="372"/>
      <c r="C1077" s="372"/>
      <c r="D1077" s="372"/>
      <c r="E1077" s="372"/>
      <c r="F1077" s="372"/>
      <c r="G1077" s="371"/>
      <c r="H1077" s="374"/>
      <c r="I1077" s="372"/>
      <c r="J1077" s="378"/>
      <c r="K1077" s="378"/>
      <c r="L1077" s="378"/>
      <c r="M1077" s="378"/>
      <c r="N1077" s="385"/>
      <c r="O1077" s="378"/>
      <c r="P1077" s="378"/>
      <c r="R1077" s="378"/>
      <c r="S1077" s="378"/>
      <c r="T1077" s="378"/>
      <c r="U1077" s="378"/>
      <c r="V1077" s="385"/>
      <c r="W1077" s="378"/>
      <c r="X1077" s="378"/>
      <c r="Y1077" s="373">
        <f t="shared" si="65"/>
        <v>0</v>
      </c>
      <c r="Z1077" s="517"/>
      <c r="AA1077" s="512"/>
      <c r="AB1077" s="525" t="e">
        <f t="shared" si="66"/>
        <v>#DIV/0!</v>
      </c>
      <c r="AC1077" s="512">
        <f t="shared" si="67"/>
        <v>0</v>
      </c>
      <c r="AD1077" s="525" t="e">
        <f t="shared" si="68"/>
        <v>#DIV/0!</v>
      </c>
      <c r="AE1077" s="371"/>
      <c r="AF1077" s="371"/>
      <c r="AG1077" s="371"/>
      <c r="AH1077" s="371"/>
      <c r="AI1077" s="371"/>
      <c r="AJ1077" s="371"/>
      <c r="AK1077" s="371"/>
      <c r="AL1077" s="371"/>
      <c r="AM1077" s="371"/>
    </row>
    <row r="1078" spans="1:39" hidden="1" x14ac:dyDescent="0.25">
      <c r="A1078" s="372"/>
      <c r="B1078" s="372"/>
      <c r="C1078" s="372"/>
      <c r="D1078" s="372"/>
      <c r="E1078" s="372"/>
      <c r="F1078" s="372"/>
      <c r="G1078" s="371"/>
      <c r="H1078" s="374"/>
      <c r="I1078" s="372"/>
      <c r="J1078" s="378"/>
      <c r="K1078" s="378"/>
      <c r="L1078" s="378"/>
      <c r="M1078" s="378"/>
      <c r="N1078" s="385"/>
      <c r="O1078" s="378"/>
      <c r="P1078" s="378"/>
      <c r="R1078" s="378"/>
      <c r="S1078" s="378"/>
      <c r="T1078" s="378"/>
      <c r="U1078" s="378"/>
      <c r="V1078" s="385"/>
      <c r="W1078" s="378"/>
      <c r="X1078" s="378"/>
      <c r="Y1078" s="373">
        <f t="shared" si="65"/>
        <v>0</v>
      </c>
      <c r="Z1078" s="517"/>
      <c r="AA1078" s="512"/>
      <c r="AB1078" s="525" t="e">
        <f t="shared" si="66"/>
        <v>#DIV/0!</v>
      </c>
      <c r="AC1078" s="512">
        <f t="shared" si="67"/>
        <v>0</v>
      </c>
      <c r="AD1078" s="525" t="e">
        <f t="shared" si="68"/>
        <v>#DIV/0!</v>
      </c>
      <c r="AE1078" s="371"/>
      <c r="AF1078" s="371"/>
      <c r="AG1078" s="371"/>
      <c r="AH1078" s="371"/>
      <c r="AI1078" s="371"/>
      <c r="AJ1078" s="371"/>
      <c r="AK1078" s="371"/>
      <c r="AL1078" s="371"/>
      <c r="AM1078" s="371"/>
    </row>
    <row r="1079" spans="1:39" hidden="1" x14ac:dyDescent="0.25">
      <c r="A1079" s="372"/>
      <c r="B1079" s="372"/>
      <c r="C1079" s="372"/>
      <c r="D1079" s="372"/>
      <c r="E1079" s="372"/>
      <c r="F1079" s="372"/>
      <c r="G1079" s="371"/>
      <c r="H1079" s="374"/>
      <c r="I1079" s="372"/>
      <c r="J1079" s="378"/>
      <c r="K1079" s="378"/>
      <c r="L1079" s="378"/>
      <c r="M1079" s="378"/>
      <c r="N1079" s="385"/>
      <c r="O1079" s="378"/>
      <c r="P1079" s="378"/>
      <c r="R1079" s="378"/>
      <c r="S1079" s="378"/>
      <c r="T1079" s="378"/>
      <c r="U1079" s="378"/>
      <c r="V1079" s="385"/>
      <c r="W1079" s="378"/>
      <c r="X1079" s="378"/>
      <c r="Y1079" s="373">
        <f t="shared" si="65"/>
        <v>0</v>
      </c>
      <c r="Z1079" s="517"/>
      <c r="AA1079" s="512"/>
      <c r="AB1079" s="525" t="e">
        <f t="shared" si="66"/>
        <v>#DIV/0!</v>
      </c>
      <c r="AC1079" s="512">
        <f t="shared" si="67"/>
        <v>0</v>
      </c>
      <c r="AD1079" s="525" t="e">
        <f t="shared" si="68"/>
        <v>#DIV/0!</v>
      </c>
      <c r="AE1079" s="371"/>
      <c r="AF1079" s="371"/>
      <c r="AG1079" s="371"/>
      <c r="AH1079" s="371"/>
      <c r="AI1079" s="371"/>
      <c r="AJ1079" s="371"/>
      <c r="AK1079" s="371"/>
      <c r="AL1079" s="371"/>
      <c r="AM1079" s="371"/>
    </row>
    <row r="1080" spans="1:39" hidden="1" x14ac:dyDescent="0.25">
      <c r="A1080" s="372"/>
      <c r="B1080" s="372"/>
      <c r="C1080" s="372"/>
      <c r="D1080" s="372"/>
      <c r="E1080" s="372"/>
      <c r="F1080" s="372"/>
      <c r="G1080" s="371"/>
      <c r="H1080" s="374"/>
      <c r="I1080" s="372"/>
      <c r="J1080" s="378"/>
      <c r="K1080" s="378"/>
      <c r="L1080" s="378"/>
      <c r="M1080" s="378"/>
      <c r="N1080" s="385"/>
      <c r="O1080" s="378"/>
      <c r="P1080" s="378"/>
      <c r="R1080" s="378"/>
      <c r="S1080" s="378"/>
      <c r="T1080" s="378"/>
      <c r="U1080" s="378"/>
      <c r="V1080" s="385"/>
      <c r="W1080" s="378"/>
      <c r="X1080" s="378"/>
      <c r="Y1080" s="373">
        <f t="shared" si="65"/>
        <v>0</v>
      </c>
      <c r="Z1080" s="517"/>
      <c r="AA1080" s="512"/>
      <c r="AB1080" s="525" t="e">
        <f t="shared" si="66"/>
        <v>#DIV/0!</v>
      </c>
      <c r="AC1080" s="512">
        <f t="shared" si="67"/>
        <v>0</v>
      </c>
      <c r="AD1080" s="525" t="e">
        <f t="shared" si="68"/>
        <v>#DIV/0!</v>
      </c>
      <c r="AE1080" s="371"/>
      <c r="AF1080" s="371"/>
      <c r="AG1080" s="371"/>
      <c r="AH1080" s="371"/>
      <c r="AI1080" s="371"/>
      <c r="AJ1080" s="371"/>
      <c r="AK1080" s="371"/>
      <c r="AL1080" s="371"/>
      <c r="AM1080" s="371"/>
    </row>
    <row r="1081" spans="1:39" hidden="1" x14ac:dyDescent="0.25">
      <c r="A1081" s="372"/>
      <c r="B1081" s="372"/>
      <c r="C1081" s="372"/>
      <c r="D1081" s="372"/>
      <c r="E1081" s="372"/>
      <c r="F1081" s="372"/>
      <c r="G1081" s="371"/>
      <c r="H1081" s="374"/>
      <c r="I1081" s="372"/>
      <c r="J1081" s="378"/>
      <c r="K1081" s="378"/>
      <c r="L1081" s="378"/>
      <c r="M1081" s="378"/>
      <c r="N1081" s="385"/>
      <c r="O1081" s="378"/>
      <c r="P1081" s="378"/>
      <c r="R1081" s="378"/>
      <c r="S1081" s="378"/>
      <c r="T1081" s="378"/>
      <c r="U1081" s="378"/>
      <c r="V1081" s="385"/>
      <c r="W1081" s="378"/>
      <c r="X1081" s="378"/>
      <c r="Y1081" s="373">
        <f t="shared" si="65"/>
        <v>0</v>
      </c>
      <c r="Z1081" s="517"/>
      <c r="AA1081" s="512"/>
      <c r="AB1081" s="525" t="e">
        <f t="shared" si="66"/>
        <v>#DIV/0!</v>
      </c>
      <c r="AC1081" s="512">
        <f t="shared" si="67"/>
        <v>0</v>
      </c>
      <c r="AD1081" s="525" t="e">
        <f t="shared" si="68"/>
        <v>#DIV/0!</v>
      </c>
      <c r="AE1081" s="371"/>
      <c r="AF1081" s="371"/>
      <c r="AG1081" s="371"/>
      <c r="AH1081" s="371"/>
      <c r="AI1081" s="371"/>
      <c r="AJ1081" s="371"/>
      <c r="AK1081" s="371"/>
      <c r="AL1081" s="371"/>
      <c r="AM1081" s="371"/>
    </row>
    <row r="1082" spans="1:39" hidden="1" x14ac:dyDescent="0.25">
      <c r="A1082" s="372"/>
      <c r="B1082" s="372"/>
      <c r="C1082" s="372"/>
      <c r="D1082" s="372"/>
      <c r="E1082" s="372"/>
      <c r="F1082" s="372"/>
      <c r="G1082" s="371"/>
      <c r="H1082" s="374"/>
      <c r="I1082" s="372"/>
      <c r="J1082" s="378"/>
      <c r="K1082" s="378"/>
      <c r="L1082" s="378"/>
      <c r="M1082" s="378"/>
      <c r="N1082" s="385"/>
      <c r="O1082" s="378"/>
      <c r="P1082" s="378"/>
      <c r="R1082" s="378"/>
      <c r="S1082" s="378"/>
      <c r="T1082" s="378"/>
      <c r="U1082" s="378"/>
      <c r="V1082" s="385"/>
      <c r="W1082" s="378"/>
      <c r="X1082" s="378"/>
      <c r="Y1082" s="373">
        <f t="shared" si="65"/>
        <v>0</v>
      </c>
      <c r="Z1082" s="517"/>
      <c r="AA1082" s="512"/>
      <c r="AB1082" s="525" t="e">
        <f t="shared" si="66"/>
        <v>#DIV/0!</v>
      </c>
      <c r="AC1082" s="512">
        <f t="shared" si="67"/>
        <v>0</v>
      </c>
      <c r="AD1082" s="525" t="e">
        <f t="shared" si="68"/>
        <v>#DIV/0!</v>
      </c>
      <c r="AE1082" s="371"/>
      <c r="AF1082" s="371"/>
      <c r="AG1082" s="371"/>
      <c r="AH1082" s="371"/>
      <c r="AI1082" s="371"/>
      <c r="AJ1082" s="371"/>
      <c r="AK1082" s="371"/>
      <c r="AL1082" s="371"/>
      <c r="AM1082" s="371"/>
    </row>
    <row r="1083" spans="1:39" hidden="1" x14ac:dyDescent="0.25">
      <c r="A1083" s="372"/>
      <c r="B1083" s="372"/>
      <c r="C1083" s="372"/>
      <c r="D1083" s="372"/>
      <c r="E1083" s="372"/>
      <c r="F1083" s="372"/>
      <c r="G1083" s="371"/>
      <c r="H1083" s="374"/>
      <c r="I1083" s="372"/>
      <c r="J1083" s="378"/>
      <c r="K1083" s="378"/>
      <c r="L1083" s="378"/>
      <c r="M1083" s="378"/>
      <c r="N1083" s="385"/>
      <c r="O1083" s="378"/>
      <c r="P1083" s="378"/>
      <c r="R1083" s="378"/>
      <c r="S1083" s="378"/>
      <c r="T1083" s="378"/>
      <c r="U1083" s="378"/>
      <c r="V1083" s="385"/>
      <c r="W1083" s="378"/>
      <c r="X1083" s="378"/>
      <c r="Y1083" s="373">
        <f t="shared" si="65"/>
        <v>0</v>
      </c>
      <c r="Z1083" s="517"/>
      <c r="AA1083" s="512"/>
      <c r="AB1083" s="525" t="e">
        <f t="shared" si="66"/>
        <v>#DIV/0!</v>
      </c>
      <c r="AC1083" s="512">
        <f t="shared" si="67"/>
        <v>0</v>
      </c>
      <c r="AD1083" s="525" t="e">
        <f t="shared" si="68"/>
        <v>#DIV/0!</v>
      </c>
      <c r="AE1083" s="371"/>
      <c r="AF1083" s="371"/>
      <c r="AG1083" s="371"/>
      <c r="AH1083" s="371"/>
      <c r="AI1083" s="371"/>
      <c r="AJ1083" s="371"/>
      <c r="AK1083" s="371"/>
      <c r="AL1083" s="371"/>
      <c r="AM1083" s="371"/>
    </row>
    <row r="1084" spans="1:39" hidden="1" x14ac:dyDescent="0.25">
      <c r="A1084" s="372"/>
      <c r="B1084" s="372"/>
      <c r="C1084" s="372"/>
      <c r="D1084" s="372"/>
      <c r="E1084" s="372"/>
      <c r="F1084" s="372"/>
      <c r="G1084" s="371"/>
      <c r="H1084" s="374"/>
      <c r="I1084" s="372"/>
      <c r="J1084" s="378"/>
      <c r="K1084" s="378"/>
      <c r="L1084" s="378"/>
      <c r="M1084" s="378"/>
      <c r="N1084" s="385"/>
      <c r="O1084" s="378"/>
      <c r="P1084" s="378"/>
      <c r="R1084" s="378"/>
      <c r="S1084" s="378"/>
      <c r="T1084" s="378"/>
      <c r="U1084" s="378"/>
      <c r="V1084" s="385"/>
      <c r="W1084" s="378"/>
      <c r="X1084" s="378"/>
      <c r="Y1084" s="373">
        <f t="shared" si="65"/>
        <v>0</v>
      </c>
      <c r="Z1084" s="517"/>
      <c r="AA1084" s="512"/>
      <c r="AB1084" s="525" t="e">
        <f t="shared" si="66"/>
        <v>#DIV/0!</v>
      </c>
      <c r="AC1084" s="512">
        <f t="shared" si="67"/>
        <v>0</v>
      </c>
      <c r="AD1084" s="525" t="e">
        <f t="shared" si="68"/>
        <v>#DIV/0!</v>
      </c>
      <c r="AE1084" s="371"/>
      <c r="AF1084" s="371"/>
      <c r="AG1084" s="371"/>
      <c r="AH1084" s="371"/>
      <c r="AI1084" s="371"/>
      <c r="AJ1084" s="371"/>
      <c r="AK1084" s="371"/>
      <c r="AL1084" s="371"/>
      <c r="AM1084" s="371"/>
    </row>
    <row r="1085" spans="1:39" hidden="1" x14ac:dyDescent="0.25">
      <c r="A1085" s="372"/>
      <c r="B1085" s="372"/>
      <c r="C1085" s="372"/>
      <c r="D1085" s="372"/>
      <c r="E1085" s="372"/>
      <c r="F1085" s="372"/>
      <c r="G1085" s="371"/>
      <c r="H1085" s="374"/>
      <c r="I1085" s="372"/>
      <c r="J1085" s="378"/>
      <c r="K1085" s="378"/>
      <c r="L1085" s="378"/>
      <c r="M1085" s="378"/>
      <c r="N1085" s="385"/>
      <c r="O1085" s="378"/>
      <c r="P1085" s="378"/>
      <c r="R1085" s="378"/>
      <c r="S1085" s="378"/>
      <c r="T1085" s="378"/>
      <c r="U1085" s="378"/>
      <c r="V1085" s="385"/>
      <c r="W1085" s="378"/>
      <c r="X1085" s="378"/>
      <c r="Y1085" s="373">
        <f t="shared" si="65"/>
        <v>0</v>
      </c>
      <c r="Z1085" s="517"/>
      <c r="AA1085" s="512"/>
      <c r="AB1085" s="525" t="e">
        <f t="shared" si="66"/>
        <v>#DIV/0!</v>
      </c>
      <c r="AC1085" s="512">
        <f t="shared" si="67"/>
        <v>0</v>
      </c>
      <c r="AD1085" s="525" t="e">
        <f t="shared" si="68"/>
        <v>#DIV/0!</v>
      </c>
      <c r="AE1085" s="371"/>
      <c r="AF1085" s="371"/>
      <c r="AG1085" s="371"/>
      <c r="AH1085" s="371"/>
      <c r="AI1085" s="371"/>
      <c r="AJ1085" s="371"/>
      <c r="AK1085" s="371"/>
      <c r="AL1085" s="371"/>
      <c r="AM1085" s="371"/>
    </row>
    <row r="1086" spans="1:39" hidden="1" x14ac:dyDescent="0.25">
      <c r="A1086" s="372"/>
      <c r="B1086" s="372"/>
      <c r="C1086" s="372"/>
      <c r="D1086" s="372"/>
      <c r="E1086" s="372"/>
      <c r="F1086" s="372"/>
      <c r="G1086" s="371"/>
      <c r="H1086" s="374"/>
      <c r="I1086" s="372"/>
      <c r="J1086" s="378"/>
      <c r="K1086" s="378"/>
      <c r="L1086" s="378"/>
      <c r="M1086" s="378"/>
      <c r="N1086" s="385"/>
      <c r="O1086" s="378"/>
      <c r="P1086" s="378"/>
      <c r="R1086" s="378"/>
      <c r="S1086" s="378"/>
      <c r="T1086" s="378"/>
      <c r="U1086" s="378"/>
      <c r="V1086" s="385"/>
      <c r="W1086" s="378"/>
      <c r="X1086" s="378"/>
      <c r="Y1086" s="373">
        <f t="shared" si="65"/>
        <v>0</v>
      </c>
      <c r="Z1086" s="517"/>
      <c r="AA1086" s="512"/>
      <c r="AB1086" s="525" t="e">
        <f t="shared" si="66"/>
        <v>#DIV/0!</v>
      </c>
      <c r="AC1086" s="512">
        <f t="shared" si="67"/>
        <v>0</v>
      </c>
      <c r="AD1086" s="525" t="e">
        <f t="shared" si="68"/>
        <v>#DIV/0!</v>
      </c>
      <c r="AE1086" s="371"/>
      <c r="AF1086" s="371"/>
      <c r="AG1086" s="371"/>
      <c r="AH1086" s="371"/>
      <c r="AI1086" s="371"/>
      <c r="AJ1086" s="371"/>
      <c r="AK1086" s="371"/>
      <c r="AL1086" s="371"/>
      <c r="AM1086" s="371"/>
    </row>
    <row r="1087" spans="1:39" hidden="1" x14ac:dyDescent="0.25">
      <c r="A1087" s="372"/>
      <c r="B1087" s="372"/>
      <c r="C1087" s="372"/>
      <c r="D1087" s="372"/>
      <c r="E1087" s="372"/>
      <c r="F1087" s="372"/>
      <c r="G1087" s="371"/>
      <c r="H1087" s="374"/>
      <c r="I1087" s="372"/>
      <c r="J1087" s="378"/>
      <c r="K1087" s="378"/>
      <c r="L1087" s="378"/>
      <c r="M1087" s="378"/>
      <c r="N1087" s="385"/>
      <c r="O1087" s="378"/>
      <c r="P1087" s="378"/>
      <c r="R1087" s="378"/>
      <c r="S1087" s="378"/>
      <c r="T1087" s="378"/>
      <c r="U1087" s="378"/>
      <c r="V1087" s="385"/>
      <c r="W1087" s="378"/>
      <c r="X1087" s="378"/>
      <c r="Y1087" s="373">
        <f t="shared" ref="Y1087:Y1150" si="69">$Z1087-IF($AE1087="X",rngO_BP_cost,0)-IF($AF1087="X",rngO_BL_cost,0)-IF($AG1087="X",rngO_WL_cost,0)-IF($AH1087="X",rngO_M_cost,0)-IF($AI1087="X",rngO_MM_cost,0)-IF($AJ1087="X",rngO_DM_cost,0)-IF($AK1087="X",rngO_LE_cost,0)-IF($AL1087="X",rngO_FE_cost,0)-IF($AM1087="X",rngO_SC_cost,0)</f>
        <v>0</v>
      </c>
      <c r="Z1087" s="517"/>
      <c r="AA1087" s="512"/>
      <c r="AB1087" s="525" t="e">
        <f t="shared" ref="AB1087:AB1150" si="70">AA1087/Z1087</f>
        <v>#DIV/0!</v>
      </c>
      <c r="AC1087" s="512">
        <f t="shared" ref="AC1087:AC1150" si="71">AA1087*0.9</f>
        <v>0</v>
      </c>
      <c r="AD1087" s="525" t="e">
        <f t="shared" ref="AD1087:AD1150" si="72">AC1087/Z1087</f>
        <v>#DIV/0!</v>
      </c>
      <c r="AE1087" s="371"/>
      <c r="AF1087" s="371"/>
      <c r="AG1087" s="371"/>
      <c r="AH1087" s="371"/>
      <c r="AI1087" s="371"/>
      <c r="AJ1087" s="371"/>
      <c r="AK1087" s="371"/>
      <c r="AL1087" s="371"/>
      <c r="AM1087" s="371"/>
    </row>
    <row r="1088" spans="1:39" hidden="1" x14ac:dyDescent="0.25">
      <c r="A1088" s="372"/>
      <c r="B1088" s="372"/>
      <c r="C1088" s="372"/>
      <c r="D1088" s="372"/>
      <c r="E1088" s="372"/>
      <c r="F1088" s="372"/>
      <c r="G1088" s="371"/>
      <c r="H1088" s="374"/>
      <c r="I1088" s="372"/>
      <c r="J1088" s="378"/>
      <c r="K1088" s="378"/>
      <c r="L1088" s="378"/>
      <c r="M1088" s="378"/>
      <c r="N1088" s="385"/>
      <c r="O1088" s="378"/>
      <c r="P1088" s="378"/>
      <c r="R1088" s="378"/>
      <c r="S1088" s="378"/>
      <c r="T1088" s="378"/>
      <c r="U1088" s="378"/>
      <c r="V1088" s="385"/>
      <c r="W1088" s="378"/>
      <c r="X1088" s="378"/>
      <c r="Y1088" s="373">
        <f t="shared" si="69"/>
        <v>0</v>
      </c>
      <c r="Z1088" s="517"/>
      <c r="AA1088" s="512"/>
      <c r="AB1088" s="525" t="e">
        <f t="shared" si="70"/>
        <v>#DIV/0!</v>
      </c>
      <c r="AC1088" s="512">
        <f t="shared" si="71"/>
        <v>0</v>
      </c>
      <c r="AD1088" s="525" t="e">
        <f t="shared" si="72"/>
        <v>#DIV/0!</v>
      </c>
      <c r="AE1088" s="371"/>
      <c r="AF1088" s="371"/>
      <c r="AG1088" s="371"/>
      <c r="AH1088" s="371"/>
      <c r="AI1088" s="371"/>
      <c r="AJ1088" s="371"/>
      <c r="AK1088" s="371"/>
      <c r="AL1088" s="371"/>
      <c r="AM1088" s="371"/>
    </row>
    <row r="1089" spans="1:39" hidden="1" x14ac:dyDescent="0.25">
      <c r="A1089" s="372"/>
      <c r="B1089" s="372"/>
      <c r="C1089" s="372"/>
      <c r="D1089" s="372"/>
      <c r="E1089" s="372"/>
      <c r="F1089" s="372"/>
      <c r="G1089" s="371"/>
      <c r="H1089" s="374"/>
      <c r="I1089" s="372"/>
      <c r="J1089" s="378"/>
      <c r="K1089" s="378"/>
      <c r="L1089" s="378"/>
      <c r="M1089" s="378"/>
      <c r="N1089" s="385"/>
      <c r="O1089" s="378"/>
      <c r="P1089" s="378"/>
      <c r="R1089" s="378"/>
      <c r="S1089" s="378"/>
      <c r="T1089" s="378"/>
      <c r="U1089" s="378"/>
      <c r="V1089" s="385"/>
      <c r="W1089" s="378"/>
      <c r="X1089" s="378"/>
      <c r="Y1089" s="373">
        <f t="shared" si="69"/>
        <v>0</v>
      </c>
      <c r="Z1089" s="517"/>
      <c r="AA1089" s="512"/>
      <c r="AB1089" s="525" t="e">
        <f t="shared" si="70"/>
        <v>#DIV/0!</v>
      </c>
      <c r="AC1089" s="512">
        <f t="shared" si="71"/>
        <v>0</v>
      </c>
      <c r="AD1089" s="525" t="e">
        <f t="shared" si="72"/>
        <v>#DIV/0!</v>
      </c>
      <c r="AE1089" s="371"/>
      <c r="AF1089" s="371"/>
      <c r="AG1089" s="371"/>
      <c r="AH1089" s="371"/>
      <c r="AI1089" s="371"/>
      <c r="AJ1089" s="371"/>
      <c r="AK1089" s="371"/>
      <c r="AL1089" s="371"/>
      <c r="AM1089" s="371"/>
    </row>
    <row r="1090" spans="1:39" hidden="1" x14ac:dyDescent="0.25">
      <c r="A1090" s="372"/>
      <c r="B1090" s="372"/>
      <c r="C1090" s="372"/>
      <c r="D1090" s="372"/>
      <c r="E1090" s="372"/>
      <c r="F1090" s="372"/>
      <c r="G1090" s="371"/>
      <c r="H1090" s="374"/>
      <c r="I1090" s="372"/>
      <c r="J1090" s="378"/>
      <c r="K1090" s="378"/>
      <c r="L1090" s="378"/>
      <c r="M1090" s="378"/>
      <c r="N1090" s="385"/>
      <c r="O1090" s="378"/>
      <c r="P1090" s="378"/>
      <c r="R1090" s="378"/>
      <c r="S1090" s="378"/>
      <c r="T1090" s="378"/>
      <c r="U1090" s="378"/>
      <c r="V1090" s="385"/>
      <c r="W1090" s="378"/>
      <c r="X1090" s="378"/>
      <c r="Y1090" s="373">
        <f t="shared" si="69"/>
        <v>0</v>
      </c>
      <c r="Z1090" s="517"/>
      <c r="AA1090" s="512"/>
      <c r="AB1090" s="525" t="e">
        <f t="shared" si="70"/>
        <v>#DIV/0!</v>
      </c>
      <c r="AC1090" s="512">
        <f t="shared" si="71"/>
        <v>0</v>
      </c>
      <c r="AD1090" s="525" t="e">
        <f t="shared" si="72"/>
        <v>#DIV/0!</v>
      </c>
      <c r="AE1090" s="371"/>
      <c r="AF1090" s="371"/>
      <c r="AG1090" s="371"/>
      <c r="AH1090" s="371"/>
      <c r="AI1090" s="371"/>
      <c r="AJ1090" s="371"/>
      <c r="AK1090" s="371"/>
      <c r="AL1090" s="371"/>
      <c r="AM1090" s="371"/>
    </row>
    <row r="1091" spans="1:39" hidden="1" x14ac:dyDescent="0.25">
      <c r="A1091" s="372"/>
      <c r="B1091" s="372"/>
      <c r="C1091" s="372"/>
      <c r="D1091" s="372"/>
      <c r="E1091" s="372"/>
      <c r="F1091" s="372"/>
      <c r="G1091" s="371"/>
      <c r="H1091" s="374"/>
      <c r="I1091" s="372"/>
      <c r="J1091" s="378"/>
      <c r="K1091" s="378"/>
      <c r="L1091" s="378"/>
      <c r="M1091" s="378"/>
      <c r="N1091" s="385"/>
      <c r="O1091" s="378"/>
      <c r="P1091" s="378"/>
      <c r="R1091" s="378"/>
      <c r="S1091" s="378"/>
      <c r="T1091" s="378"/>
      <c r="U1091" s="378"/>
      <c r="V1091" s="385"/>
      <c r="W1091" s="378"/>
      <c r="X1091" s="378"/>
      <c r="Y1091" s="373">
        <f t="shared" si="69"/>
        <v>0</v>
      </c>
      <c r="Z1091" s="517"/>
      <c r="AA1091" s="512"/>
      <c r="AB1091" s="525" t="e">
        <f t="shared" si="70"/>
        <v>#DIV/0!</v>
      </c>
      <c r="AC1091" s="512">
        <f t="shared" si="71"/>
        <v>0</v>
      </c>
      <c r="AD1091" s="525" t="e">
        <f t="shared" si="72"/>
        <v>#DIV/0!</v>
      </c>
      <c r="AE1091" s="371"/>
      <c r="AF1091" s="371"/>
      <c r="AG1091" s="371"/>
      <c r="AH1091" s="371"/>
      <c r="AI1091" s="371"/>
      <c r="AJ1091" s="371"/>
      <c r="AK1091" s="371"/>
      <c r="AL1091" s="371"/>
      <c r="AM1091" s="371"/>
    </row>
    <row r="1092" spans="1:39" hidden="1" x14ac:dyDescent="0.25">
      <c r="A1092" s="372"/>
      <c r="B1092" s="372"/>
      <c r="C1092" s="372"/>
      <c r="D1092" s="372"/>
      <c r="E1092" s="372"/>
      <c r="F1092" s="372"/>
      <c r="G1092" s="371"/>
      <c r="H1092" s="374"/>
      <c r="I1092" s="372"/>
      <c r="J1092" s="378"/>
      <c r="K1092" s="378"/>
      <c r="L1092" s="378"/>
      <c r="M1092" s="378"/>
      <c r="N1092" s="385"/>
      <c r="O1092" s="378"/>
      <c r="P1092" s="378"/>
      <c r="R1092" s="378"/>
      <c r="S1092" s="378"/>
      <c r="T1092" s="378"/>
      <c r="U1092" s="378"/>
      <c r="V1092" s="385"/>
      <c r="W1092" s="378"/>
      <c r="X1092" s="378"/>
      <c r="Y1092" s="373">
        <f t="shared" si="69"/>
        <v>0</v>
      </c>
      <c r="Z1092" s="517"/>
      <c r="AA1092" s="512"/>
      <c r="AB1092" s="525" t="e">
        <f t="shared" si="70"/>
        <v>#DIV/0!</v>
      </c>
      <c r="AC1092" s="512">
        <f t="shared" si="71"/>
        <v>0</v>
      </c>
      <c r="AD1092" s="525" t="e">
        <f t="shared" si="72"/>
        <v>#DIV/0!</v>
      </c>
      <c r="AE1092" s="371"/>
      <c r="AF1092" s="371"/>
      <c r="AG1092" s="371"/>
      <c r="AH1092" s="371"/>
      <c r="AI1092" s="371"/>
      <c r="AJ1092" s="371"/>
      <c r="AK1092" s="371"/>
      <c r="AL1092" s="371"/>
      <c r="AM1092" s="371"/>
    </row>
    <row r="1093" spans="1:39" hidden="1" x14ac:dyDescent="0.25">
      <c r="A1093" s="372"/>
      <c r="B1093" s="372"/>
      <c r="C1093" s="372"/>
      <c r="D1093" s="372"/>
      <c r="E1093" s="372"/>
      <c r="F1093" s="372"/>
      <c r="G1093" s="371"/>
      <c r="H1093" s="374"/>
      <c r="I1093" s="372"/>
      <c r="J1093" s="378"/>
      <c r="K1093" s="378"/>
      <c r="L1093" s="378"/>
      <c r="M1093" s="378"/>
      <c r="N1093" s="385"/>
      <c r="O1093" s="378"/>
      <c r="P1093" s="378"/>
      <c r="R1093" s="378"/>
      <c r="S1093" s="378"/>
      <c r="T1093" s="378"/>
      <c r="U1093" s="378"/>
      <c r="V1093" s="385"/>
      <c r="W1093" s="378"/>
      <c r="X1093" s="378"/>
      <c r="Y1093" s="373">
        <f t="shared" si="69"/>
        <v>0</v>
      </c>
      <c r="Z1093" s="517"/>
      <c r="AA1093" s="512"/>
      <c r="AB1093" s="525" t="e">
        <f t="shared" si="70"/>
        <v>#DIV/0!</v>
      </c>
      <c r="AC1093" s="512">
        <f t="shared" si="71"/>
        <v>0</v>
      </c>
      <c r="AD1093" s="525" t="e">
        <f t="shared" si="72"/>
        <v>#DIV/0!</v>
      </c>
      <c r="AE1093" s="371"/>
      <c r="AF1093" s="371"/>
      <c r="AG1093" s="371"/>
      <c r="AH1093" s="371"/>
      <c r="AI1093" s="371"/>
      <c r="AJ1093" s="371"/>
      <c r="AK1093" s="371"/>
      <c r="AL1093" s="371"/>
      <c r="AM1093" s="371"/>
    </row>
    <row r="1094" spans="1:39" hidden="1" x14ac:dyDescent="0.25">
      <c r="A1094" s="372"/>
      <c r="B1094" s="372"/>
      <c r="C1094" s="372"/>
      <c r="D1094" s="372"/>
      <c r="E1094" s="372"/>
      <c r="F1094" s="372"/>
      <c r="G1094" s="371"/>
      <c r="H1094" s="374"/>
      <c r="I1094" s="372"/>
      <c r="J1094" s="378"/>
      <c r="K1094" s="378"/>
      <c r="L1094" s="378"/>
      <c r="M1094" s="378"/>
      <c r="N1094" s="385"/>
      <c r="O1094" s="378"/>
      <c r="P1094" s="378"/>
      <c r="R1094" s="378"/>
      <c r="S1094" s="378"/>
      <c r="T1094" s="378"/>
      <c r="U1094" s="378"/>
      <c r="V1094" s="385"/>
      <c r="W1094" s="378"/>
      <c r="X1094" s="378"/>
      <c r="Y1094" s="373">
        <f t="shared" si="69"/>
        <v>0</v>
      </c>
      <c r="Z1094" s="517"/>
      <c r="AA1094" s="512"/>
      <c r="AB1094" s="525" t="e">
        <f t="shared" si="70"/>
        <v>#DIV/0!</v>
      </c>
      <c r="AC1094" s="512">
        <f t="shared" si="71"/>
        <v>0</v>
      </c>
      <c r="AD1094" s="525" t="e">
        <f t="shared" si="72"/>
        <v>#DIV/0!</v>
      </c>
      <c r="AE1094" s="371"/>
      <c r="AF1094" s="371"/>
      <c r="AG1094" s="371"/>
      <c r="AH1094" s="371"/>
      <c r="AI1094" s="371"/>
      <c r="AJ1094" s="371"/>
      <c r="AK1094" s="371"/>
      <c r="AL1094" s="371"/>
      <c r="AM1094" s="371"/>
    </row>
    <row r="1095" spans="1:39" hidden="1" x14ac:dyDescent="0.25">
      <c r="A1095" s="372"/>
      <c r="B1095" s="372"/>
      <c r="C1095" s="372"/>
      <c r="D1095" s="372"/>
      <c r="E1095" s="372"/>
      <c r="F1095" s="372"/>
      <c r="G1095" s="371"/>
      <c r="H1095" s="374"/>
      <c r="I1095" s="372"/>
      <c r="J1095" s="378"/>
      <c r="K1095" s="378"/>
      <c r="L1095" s="378"/>
      <c r="M1095" s="378"/>
      <c r="N1095" s="385"/>
      <c r="O1095" s="378"/>
      <c r="P1095" s="378"/>
      <c r="R1095" s="378"/>
      <c r="S1095" s="378"/>
      <c r="T1095" s="378"/>
      <c r="U1095" s="378"/>
      <c r="V1095" s="385"/>
      <c r="W1095" s="378"/>
      <c r="X1095" s="378"/>
      <c r="Y1095" s="373">
        <f t="shared" si="69"/>
        <v>0</v>
      </c>
      <c r="Z1095" s="517"/>
      <c r="AA1095" s="512"/>
      <c r="AB1095" s="525" t="e">
        <f t="shared" si="70"/>
        <v>#DIV/0!</v>
      </c>
      <c r="AC1095" s="512">
        <f t="shared" si="71"/>
        <v>0</v>
      </c>
      <c r="AD1095" s="525" t="e">
        <f t="shared" si="72"/>
        <v>#DIV/0!</v>
      </c>
      <c r="AE1095" s="371"/>
      <c r="AF1095" s="371"/>
      <c r="AG1095" s="371"/>
      <c r="AH1095" s="371"/>
      <c r="AI1095" s="371"/>
      <c r="AJ1095" s="371"/>
      <c r="AK1095" s="371"/>
      <c r="AL1095" s="371"/>
      <c r="AM1095" s="371"/>
    </row>
    <row r="1096" spans="1:39" hidden="1" x14ac:dyDescent="0.25">
      <c r="A1096" s="372"/>
      <c r="B1096" s="372"/>
      <c r="C1096" s="372"/>
      <c r="D1096" s="372"/>
      <c r="E1096" s="372"/>
      <c r="F1096" s="372"/>
      <c r="G1096" s="371"/>
      <c r="H1096" s="374"/>
      <c r="I1096" s="372"/>
      <c r="J1096" s="378"/>
      <c r="K1096" s="378"/>
      <c r="L1096" s="378"/>
      <c r="M1096" s="378"/>
      <c r="N1096" s="385"/>
      <c r="O1096" s="378"/>
      <c r="P1096" s="378"/>
      <c r="R1096" s="378"/>
      <c r="S1096" s="378"/>
      <c r="T1096" s="378"/>
      <c r="U1096" s="378"/>
      <c r="V1096" s="385"/>
      <c r="W1096" s="378"/>
      <c r="X1096" s="378"/>
      <c r="Y1096" s="373">
        <f t="shared" si="69"/>
        <v>0</v>
      </c>
      <c r="Z1096" s="517"/>
      <c r="AA1096" s="512"/>
      <c r="AB1096" s="525" t="e">
        <f t="shared" si="70"/>
        <v>#DIV/0!</v>
      </c>
      <c r="AC1096" s="512">
        <f t="shared" si="71"/>
        <v>0</v>
      </c>
      <c r="AD1096" s="525" t="e">
        <f t="shared" si="72"/>
        <v>#DIV/0!</v>
      </c>
      <c r="AE1096" s="371"/>
      <c r="AF1096" s="371"/>
      <c r="AG1096" s="371"/>
      <c r="AH1096" s="371"/>
      <c r="AI1096" s="371"/>
      <c r="AJ1096" s="371"/>
      <c r="AK1096" s="371"/>
      <c r="AL1096" s="371"/>
      <c r="AM1096" s="371"/>
    </row>
    <row r="1097" spans="1:39" hidden="1" x14ac:dyDescent="0.25">
      <c r="A1097" s="372"/>
      <c r="B1097" s="372"/>
      <c r="C1097" s="372"/>
      <c r="D1097" s="372"/>
      <c r="E1097" s="372"/>
      <c r="F1097" s="372"/>
      <c r="G1097" s="371"/>
      <c r="H1097" s="374"/>
      <c r="I1097" s="372"/>
      <c r="J1097" s="378"/>
      <c r="K1097" s="378"/>
      <c r="L1097" s="378"/>
      <c r="M1097" s="378"/>
      <c r="N1097" s="385"/>
      <c r="O1097" s="378"/>
      <c r="P1097" s="378"/>
      <c r="R1097" s="378"/>
      <c r="S1097" s="378"/>
      <c r="T1097" s="378"/>
      <c r="U1097" s="378"/>
      <c r="V1097" s="385"/>
      <c r="W1097" s="378"/>
      <c r="X1097" s="378"/>
      <c r="Y1097" s="373">
        <f t="shared" si="69"/>
        <v>0</v>
      </c>
      <c r="Z1097" s="517"/>
      <c r="AA1097" s="512"/>
      <c r="AB1097" s="525" t="e">
        <f t="shared" si="70"/>
        <v>#DIV/0!</v>
      </c>
      <c r="AC1097" s="512">
        <f t="shared" si="71"/>
        <v>0</v>
      </c>
      <c r="AD1097" s="525" t="e">
        <f t="shared" si="72"/>
        <v>#DIV/0!</v>
      </c>
      <c r="AE1097" s="371"/>
      <c r="AF1097" s="371"/>
      <c r="AG1097" s="371"/>
      <c r="AH1097" s="371"/>
      <c r="AI1097" s="371"/>
      <c r="AJ1097" s="371"/>
      <c r="AK1097" s="371"/>
      <c r="AL1097" s="371"/>
      <c r="AM1097" s="371"/>
    </row>
    <row r="1098" spans="1:39" hidden="1" x14ac:dyDescent="0.25">
      <c r="A1098" s="372"/>
      <c r="B1098" s="372"/>
      <c r="C1098" s="372"/>
      <c r="D1098" s="372"/>
      <c r="E1098" s="372"/>
      <c r="F1098" s="372"/>
      <c r="G1098" s="371"/>
      <c r="H1098" s="374"/>
      <c r="I1098" s="372"/>
      <c r="J1098" s="378"/>
      <c r="K1098" s="378"/>
      <c r="L1098" s="378"/>
      <c r="M1098" s="378"/>
      <c r="N1098" s="385"/>
      <c r="O1098" s="378"/>
      <c r="P1098" s="378"/>
      <c r="R1098" s="378"/>
      <c r="S1098" s="378"/>
      <c r="T1098" s="378"/>
      <c r="U1098" s="378"/>
      <c r="V1098" s="385"/>
      <c r="W1098" s="378"/>
      <c r="X1098" s="378"/>
      <c r="Y1098" s="373">
        <f t="shared" si="69"/>
        <v>0</v>
      </c>
      <c r="Z1098" s="517"/>
      <c r="AA1098" s="512"/>
      <c r="AB1098" s="525" t="e">
        <f t="shared" si="70"/>
        <v>#DIV/0!</v>
      </c>
      <c r="AC1098" s="512">
        <f t="shared" si="71"/>
        <v>0</v>
      </c>
      <c r="AD1098" s="525" t="e">
        <f t="shared" si="72"/>
        <v>#DIV/0!</v>
      </c>
      <c r="AE1098" s="371"/>
      <c r="AF1098" s="371"/>
      <c r="AG1098" s="371"/>
      <c r="AH1098" s="371"/>
      <c r="AI1098" s="371"/>
      <c r="AJ1098" s="371"/>
      <c r="AK1098" s="371"/>
      <c r="AL1098" s="371"/>
      <c r="AM1098" s="371"/>
    </row>
    <row r="1099" spans="1:39" hidden="1" x14ac:dyDescent="0.25">
      <c r="A1099" s="372"/>
      <c r="B1099" s="372"/>
      <c r="C1099" s="372"/>
      <c r="D1099" s="372"/>
      <c r="E1099" s="372"/>
      <c r="F1099" s="372"/>
      <c r="G1099" s="371"/>
      <c r="H1099" s="374"/>
      <c r="I1099" s="372"/>
      <c r="J1099" s="378"/>
      <c r="K1099" s="378"/>
      <c r="L1099" s="378"/>
      <c r="M1099" s="378"/>
      <c r="N1099" s="385"/>
      <c r="O1099" s="378"/>
      <c r="P1099" s="378"/>
      <c r="R1099" s="378"/>
      <c r="S1099" s="378"/>
      <c r="T1099" s="378"/>
      <c r="U1099" s="378"/>
      <c r="V1099" s="385"/>
      <c r="W1099" s="378"/>
      <c r="X1099" s="378"/>
      <c r="Y1099" s="373">
        <f t="shared" si="69"/>
        <v>0</v>
      </c>
      <c r="Z1099" s="517"/>
      <c r="AA1099" s="512"/>
      <c r="AB1099" s="525" t="e">
        <f t="shared" si="70"/>
        <v>#DIV/0!</v>
      </c>
      <c r="AC1099" s="512">
        <f t="shared" si="71"/>
        <v>0</v>
      </c>
      <c r="AD1099" s="525" t="e">
        <f t="shared" si="72"/>
        <v>#DIV/0!</v>
      </c>
      <c r="AE1099" s="371"/>
      <c r="AF1099" s="371"/>
      <c r="AG1099" s="371"/>
      <c r="AH1099" s="371"/>
      <c r="AI1099" s="371"/>
      <c r="AJ1099" s="371"/>
      <c r="AK1099" s="371"/>
      <c r="AL1099" s="371"/>
      <c r="AM1099" s="371"/>
    </row>
    <row r="1100" spans="1:39" hidden="1" x14ac:dyDescent="0.25">
      <c r="A1100" s="372"/>
      <c r="B1100" s="372"/>
      <c r="C1100" s="372"/>
      <c r="D1100" s="372"/>
      <c r="E1100" s="372"/>
      <c r="F1100" s="372"/>
      <c r="G1100" s="371"/>
      <c r="H1100" s="374"/>
      <c r="I1100" s="372"/>
      <c r="J1100" s="378"/>
      <c r="K1100" s="378"/>
      <c r="L1100" s="378"/>
      <c r="M1100" s="378"/>
      <c r="N1100" s="385"/>
      <c r="O1100" s="378"/>
      <c r="P1100" s="378"/>
      <c r="R1100" s="378"/>
      <c r="S1100" s="378"/>
      <c r="T1100" s="378"/>
      <c r="U1100" s="378"/>
      <c r="V1100" s="385"/>
      <c r="W1100" s="378"/>
      <c r="X1100" s="378"/>
      <c r="Y1100" s="373">
        <f t="shared" si="69"/>
        <v>0</v>
      </c>
      <c r="Z1100" s="517"/>
      <c r="AA1100" s="512"/>
      <c r="AB1100" s="525" t="e">
        <f t="shared" si="70"/>
        <v>#DIV/0!</v>
      </c>
      <c r="AC1100" s="512">
        <f t="shared" si="71"/>
        <v>0</v>
      </c>
      <c r="AD1100" s="525" t="e">
        <f t="shared" si="72"/>
        <v>#DIV/0!</v>
      </c>
      <c r="AE1100" s="371"/>
      <c r="AF1100" s="371"/>
      <c r="AG1100" s="371"/>
      <c r="AH1100" s="371"/>
      <c r="AI1100" s="371"/>
      <c r="AJ1100" s="371"/>
      <c r="AK1100" s="371"/>
      <c r="AL1100" s="371"/>
      <c r="AM1100" s="371"/>
    </row>
    <row r="1101" spans="1:39" hidden="1" x14ac:dyDescent="0.25">
      <c r="A1101" s="372"/>
      <c r="B1101" s="372"/>
      <c r="C1101" s="372"/>
      <c r="D1101" s="372"/>
      <c r="E1101" s="372"/>
      <c r="F1101" s="372"/>
      <c r="G1101" s="371"/>
      <c r="H1101" s="374"/>
      <c r="I1101" s="372"/>
      <c r="J1101" s="378"/>
      <c r="K1101" s="378"/>
      <c r="L1101" s="378"/>
      <c r="M1101" s="378"/>
      <c r="N1101" s="385"/>
      <c r="O1101" s="378"/>
      <c r="P1101" s="378"/>
      <c r="R1101" s="378"/>
      <c r="S1101" s="378"/>
      <c r="T1101" s="378"/>
      <c r="U1101" s="378"/>
      <c r="V1101" s="385"/>
      <c r="W1101" s="378"/>
      <c r="X1101" s="378"/>
      <c r="Y1101" s="373">
        <f t="shared" si="69"/>
        <v>0</v>
      </c>
      <c r="Z1101" s="517"/>
      <c r="AA1101" s="512"/>
      <c r="AB1101" s="525" t="e">
        <f t="shared" si="70"/>
        <v>#DIV/0!</v>
      </c>
      <c r="AC1101" s="512">
        <f t="shared" si="71"/>
        <v>0</v>
      </c>
      <c r="AD1101" s="525" t="e">
        <f t="shared" si="72"/>
        <v>#DIV/0!</v>
      </c>
      <c r="AE1101" s="371"/>
      <c r="AF1101" s="371"/>
      <c r="AG1101" s="371"/>
      <c r="AH1101" s="371"/>
      <c r="AI1101" s="371"/>
      <c r="AJ1101" s="371"/>
      <c r="AK1101" s="371"/>
      <c r="AL1101" s="371"/>
      <c r="AM1101" s="371"/>
    </row>
    <row r="1102" spans="1:39" hidden="1" x14ac:dyDescent="0.25">
      <c r="A1102" s="372"/>
      <c r="B1102" s="372"/>
      <c r="C1102" s="372"/>
      <c r="D1102" s="372"/>
      <c r="E1102" s="372"/>
      <c r="F1102" s="372"/>
      <c r="G1102" s="371"/>
      <c r="H1102" s="374"/>
      <c r="I1102" s="372"/>
      <c r="J1102" s="378"/>
      <c r="K1102" s="378"/>
      <c r="L1102" s="378"/>
      <c r="M1102" s="378"/>
      <c r="N1102" s="385"/>
      <c r="O1102" s="378"/>
      <c r="P1102" s="378"/>
      <c r="R1102" s="378"/>
      <c r="S1102" s="378"/>
      <c r="T1102" s="378"/>
      <c r="U1102" s="378"/>
      <c r="V1102" s="385"/>
      <c r="W1102" s="378"/>
      <c r="X1102" s="378"/>
      <c r="Y1102" s="373">
        <f t="shared" si="69"/>
        <v>0</v>
      </c>
      <c r="Z1102" s="517"/>
      <c r="AA1102" s="512"/>
      <c r="AB1102" s="525" t="e">
        <f t="shared" si="70"/>
        <v>#DIV/0!</v>
      </c>
      <c r="AC1102" s="512">
        <f t="shared" si="71"/>
        <v>0</v>
      </c>
      <c r="AD1102" s="525" t="e">
        <f t="shared" si="72"/>
        <v>#DIV/0!</v>
      </c>
      <c r="AE1102" s="371"/>
      <c r="AF1102" s="371"/>
      <c r="AG1102" s="371"/>
      <c r="AH1102" s="371"/>
      <c r="AI1102" s="371"/>
      <c r="AJ1102" s="371"/>
      <c r="AK1102" s="371"/>
      <c r="AL1102" s="371"/>
      <c r="AM1102" s="371"/>
    </row>
    <row r="1103" spans="1:39" hidden="1" x14ac:dyDescent="0.25">
      <c r="A1103" s="372"/>
      <c r="B1103" s="372"/>
      <c r="C1103" s="372"/>
      <c r="D1103" s="372"/>
      <c r="E1103" s="372"/>
      <c r="F1103" s="372"/>
      <c r="G1103" s="371"/>
      <c r="H1103" s="374"/>
      <c r="I1103" s="372"/>
      <c r="J1103" s="378"/>
      <c r="K1103" s="378"/>
      <c r="L1103" s="378"/>
      <c r="M1103" s="378"/>
      <c r="N1103" s="385"/>
      <c r="O1103" s="378"/>
      <c r="P1103" s="378"/>
      <c r="R1103" s="378"/>
      <c r="S1103" s="378"/>
      <c r="T1103" s="378"/>
      <c r="U1103" s="378"/>
      <c r="V1103" s="385"/>
      <c r="W1103" s="378"/>
      <c r="X1103" s="378"/>
      <c r="Y1103" s="373">
        <f t="shared" si="69"/>
        <v>0</v>
      </c>
      <c r="Z1103" s="517"/>
      <c r="AA1103" s="512"/>
      <c r="AB1103" s="525" t="e">
        <f t="shared" si="70"/>
        <v>#DIV/0!</v>
      </c>
      <c r="AC1103" s="512">
        <f t="shared" si="71"/>
        <v>0</v>
      </c>
      <c r="AD1103" s="525" t="e">
        <f t="shared" si="72"/>
        <v>#DIV/0!</v>
      </c>
      <c r="AE1103" s="371"/>
      <c r="AF1103" s="371"/>
      <c r="AG1103" s="371"/>
      <c r="AH1103" s="371"/>
      <c r="AI1103" s="371"/>
      <c r="AJ1103" s="371"/>
      <c r="AK1103" s="371"/>
      <c r="AL1103" s="371"/>
      <c r="AM1103" s="371"/>
    </row>
    <row r="1104" spans="1:39" hidden="1" x14ac:dyDescent="0.25">
      <c r="A1104" s="372"/>
      <c r="B1104" s="372"/>
      <c r="C1104" s="372"/>
      <c r="D1104" s="372"/>
      <c r="E1104" s="372"/>
      <c r="F1104" s="372"/>
      <c r="G1104" s="371"/>
      <c r="H1104" s="374"/>
      <c r="I1104" s="372"/>
      <c r="J1104" s="378"/>
      <c r="K1104" s="378"/>
      <c r="L1104" s="378"/>
      <c r="M1104" s="378"/>
      <c r="N1104" s="385"/>
      <c r="O1104" s="378"/>
      <c r="P1104" s="378"/>
      <c r="R1104" s="378"/>
      <c r="S1104" s="378"/>
      <c r="T1104" s="378"/>
      <c r="U1104" s="378"/>
      <c r="V1104" s="385"/>
      <c r="W1104" s="378"/>
      <c r="X1104" s="378"/>
      <c r="Y1104" s="373">
        <f t="shared" si="69"/>
        <v>0</v>
      </c>
      <c r="Z1104" s="517"/>
      <c r="AA1104" s="512"/>
      <c r="AB1104" s="525" t="e">
        <f t="shared" si="70"/>
        <v>#DIV/0!</v>
      </c>
      <c r="AC1104" s="512">
        <f t="shared" si="71"/>
        <v>0</v>
      </c>
      <c r="AD1104" s="525" t="e">
        <f t="shared" si="72"/>
        <v>#DIV/0!</v>
      </c>
      <c r="AE1104" s="371"/>
      <c r="AF1104" s="371"/>
      <c r="AG1104" s="371"/>
      <c r="AH1104" s="371"/>
      <c r="AI1104" s="371"/>
      <c r="AJ1104" s="371"/>
      <c r="AK1104" s="371"/>
      <c r="AL1104" s="371"/>
      <c r="AM1104" s="371"/>
    </row>
    <row r="1105" spans="1:39" hidden="1" x14ac:dyDescent="0.25">
      <c r="A1105" s="372"/>
      <c r="B1105" s="372"/>
      <c r="C1105" s="372"/>
      <c r="D1105" s="372"/>
      <c r="E1105" s="372"/>
      <c r="F1105" s="372"/>
      <c r="G1105" s="371"/>
      <c r="H1105" s="374"/>
      <c r="I1105" s="372"/>
      <c r="J1105" s="378"/>
      <c r="K1105" s="378"/>
      <c r="L1105" s="378"/>
      <c r="M1105" s="378"/>
      <c r="N1105" s="385"/>
      <c r="O1105" s="378"/>
      <c r="P1105" s="378"/>
      <c r="R1105" s="378"/>
      <c r="S1105" s="378"/>
      <c r="T1105" s="378"/>
      <c r="U1105" s="378"/>
      <c r="V1105" s="385"/>
      <c r="W1105" s="378"/>
      <c r="X1105" s="378"/>
      <c r="Y1105" s="373">
        <f t="shared" si="69"/>
        <v>0</v>
      </c>
      <c r="Z1105" s="517"/>
      <c r="AA1105" s="512"/>
      <c r="AB1105" s="525" t="e">
        <f t="shared" si="70"/>
        <v>#DIV/0!</v>
      </c>
      <c r="AC1105" s="512">
        <f t="shared" si="71"/>
        <v>0</v>
      </c>
      <c r="AD1105" s="525" t="e">
        <f t="shared" si="72"/>
        <v>#DIV/0!</v>
      </c>
      <c r="AE1105" s="371"/>
      <c r="AF1105" s="371"/>
      <c r="AG1105" s="371"/>
      <c r="AH1105" s="371"/>
      <c r="AI1105" s="371"/>
      <c r="AJ1105" s="371"/>
      <c r="AK1105" s="371"/>
      <c r="AL1105" s="371"/>
      <c r="AM1105" s="371"/>
    </row>
    <row r="1106" spans="1:39" hidden="1" x14ac:dyDescent="0.25">
      <c r="A1106" s="372"/>
      <c r="B1106" s="372"/>
      <c r="C1106" s="372"/>
      <c r="D1106" s="372"/>
      <c r="E1106" s="372"/>
      <c r="F1106" s="372"/>
      <c r="G1106" s="371"/>
      <c r="H1106" s="374"/>
      <c r="I1106" s="372"/>
      <c r="J1106" s="378"/>
      <c r="K1106" s="378"/>
      <c r="L1106" s="378"/>
      <c r="M1106" s="378"/>
      <c r="N1106" s="385"/>
      <c r="O1106" s="378"/>
      <c r="P1106" s="378"/>
      <c r="R1106" s="378"/>
      <c r="S1106" s="378"/>
      <c r="T1106" s="378"/>
      <c r="U1106" s="378"/>
      <c r="V1106" s="385"/>
      <c r="W1106" s="378"/>
      <c r="X1106" s="378"/>
      <c r="Y1106" s="373">
        <f t="shared" si="69"/>
        <v>0</v>
      </c>
      <c r="Z1106" s="517"/>
      <c r="AA1106" s="512"/>
      <c r="AB1106" s="525" t="e">
        <f t="shared" si="70"/>
        <v>#DIV/0!</v>
      </c>
      <c r="AC1106" s="512">
        <f t="shared" si="71"/>
        <v>0</v>
      </c>
      <c r="AD1106" s="525" t="e">
        <f t="shared" si="72"/>
        <v>#DIV/0!</v>
      </c>
      <c r="AE1106" s="371"/>
      <c r="AF1106" s="371"/>
      <c r="AG1106" s="371"/>
      <c r="AH1106" s="371"/>
      <c r="AI1106" s="371"/>
      <c r="AJ1106" s="371"/>
      <c r="AK1106" s="371"/>
      <c r="AL1106" s="371"/>
      <c r="AM1106" s="371"/>
    </row>
    <row r="1107" spans="1:39" hidden="1" x14ac:dyDescent="0.25">
      <c r="A1107" s="372"/>
      <c r="B1107" s="372"/>
      <c r="C1107" s="372"/>
      <c r="D1107" s="372"/>
      <c r="E1107" s="372"/>
      <c r="F1107" s="372"/>
      <c r="G1107" s="371"/>
      <c r="H1107" s="374"/>
      <c r="I1107" s="372"/>
      <c r="J1107" s="378"/>
      <c r="K1107" s="378"/>
      <c r="L1107" s="378"/>
      <c r="M1107" s="378"/>
      <c r="N1107" s="385"/>
      <c r="O1107" s="378"/>
      <c r="P1107" s="378"/>
      <c r="R1107" s="378"/>
      <c r="S1107" s="378"/>
      <c r="T1107" s="378"/>
      <c r="U1107" s="378"/>
      <c r="V1107" s="385"/>
      <c r="W1107" s="378"/>
      <c r="X1107" s="378"/>
      <c r="Y1107" s="373">
        <f t="shared" si="69"/>
        <v>0</v>
      </c>
      <c r="Z1107" s="517"/>
      <c r="AA1107" s="512"/>
      <c r="AB1107" s="525" t="e">
        <f t="shared" si="70"/>
        <v>#DIV/0!</v>
      </c>
      <c r="AC1107" s="512">
        <f t="shared" si="71"/>
        <v>0</v>
      </c>
      <c r="AD1107" s="525" t="e">
        <f t="shared" si="72"/>
        <v>#DIV/0!</v>
      </c>
      <c r="AE1107" s="371"/>
      <c r="AF1107" s="371"/>
      <c r="AG1107" s="371"/>
      <c r="AH1107" s="371"/>
      <c r="AI1107" s="371"/>
      <c r="AJ1107" s="371"/>
      <c r="AK1107" s="371"/>
      <c r="AL1107" s="371"/>
      <c r="AM1107" s="371"/>
    </row>
    <row r="1108" spans="1:39" hidden="1" x14ac:dyDescent="0.25">
      <c r="A1108" s="372"/>
      <c r="B1108" s="372"/>
      <c r="C1108" s="372"/>
      <c r="D1108" s="372"/>
      <c r="E1108" s="372"/>
      <c r="F1108" s="372"/>
      <c r="G1108" s="371"/>
      <c r="H1108" s="374"/>
      <c r="I1108" s="372"/>
      <c r="J1108" s="378"/>
      <c r="K1108" s="378"/>
      <c r="L1108" s="378"/>
      <c r="M1108" s="378"/>
      <c r="N1108" s="385"/>
      <c r="O1108" s="378"/>
      <c r="P1108" s="378"/>
      <c r="R1108" s="378"/>
      <c r="S1108" s="378"/>
      <c r="T1108" s="378"/>
      <c r="U1108" s="378"/>
      <c r="V1108" s="385"/>
      <c r="W1108" s="378"/>
      <c r="X1108" s="378"/>
      <c r="Y1108" s="373">
        <f t="shared" si="69"/>
        <v>0</v>
      </c>
      <c r="Z1108" s="517"/>
      <c r="AA1108" s="512"/>
      <c r="AB1108" s="525" t="e">
        <f t="shared" si="70"/>
        <v>#DIV/0!</v>
      </c>
      <c r="AC1108" s="512">
        <f t="shared" si="71"/>
        <v>0</v>
      </c>
      <c r="AD1108" s="525" t="e">
        <f t="shared" si="72"/>
        <v>#DIV/0!</v>
      </c>
      <c r="AE1108" s="371"/>
      <c r="AF1108" s="371"/>
      <c r="AG1108" s="371"/>
      <c r="AH1108" s="371"/>
      <c r="AI1108" s="371"/>
      <c r="AJ1108" s="371"/>
      <c r="AK1108" s="371"/>
      <c r="AL1108" s="371"/>
      <c r="AM1108" s="371"/>
    </row>
    <row r="1109" spans="1:39" hidden="1" x14ac:dyDescent="0.25">
      <c r="A1109" s="372"/>
      <c r="B1109" s="372"/>
      <c r="C1109" s="372"/>
      <c r="D1109" s="372"/>
      <c r="E1109" s="372"/>
      <c r="F1109" s="372"/>
      <c r="G1109" s="371"/>
      <c r="H1109" s="374"/>
      <c r="I1109" s="372"/>
      <c r="J1109" s="378"/>
      <c r="K1109" s="378"/>
      <c r="L1109" s="378"/>
      <c r="M1109" s="378"/>
      <c r="N1109" s="385"/>
      <c r="O1109" s="378"/>
      <c r="P1109" s="378"/>
      <c r="R1109" s="378"/>
      <c r="S1109" s="378"/>
      <c r="T1109" s="378"/>
      <c r="U1109" s="378"/>
      <c r="V1109" s="385"/>
      <c r="W1109" s="378"/>
      <c r="X1109" s="378"/>
      <c r="Y1109" s="373">
        <f t="shared" si="69"/>
        <v>0</v>
      </c>
      <c r="Z1109" s="517"/>
      <c r="AA1109" s="512"/>
      <c r="AB1109" s="525" t="e">
        <f t="shared" si="70"/>
        <v>#DIV/0!</v>
      </c>
      <c r="AC1109" s="512">
        <f t="shared" si="71"/>
        <v>0</v>
      </c>
      <c r="AD1109" s="525" t="e">
        <f t="shared" si="72"/>
        <v>#DIV/0!</v>
      </c>
      <c r="AE1109" s="371"/>
      <c r="AF1109" s="371"/>
      <c r="AG1109" s="371"/>
      <c r="AH1109" s="371"/>
      <c r="AI1109" s="371"/>
      <c r="AJ1109" s="371"/>
      <c r="AK1109" s="371"/>
      <c r="AL1109" s="371"/>
      <c r="AM1109" s="371"/>
    </row>
    <row r="1110" spans="1:39" hidden="1" x14ac:dyDescent="0.25">
      <c r="A1110" s="372"/>
      <c r="B1110" s="372"/>
      <c r="C1110" s="372"/>
      <c r="D1110" s="372"/>
      <c r="E1110" s="372"/>
      <c r="F1110" s="372"/>
      <c r="G1110" s="371"/>
      <c r="H1110" s="374"/>
      <c r="I1110" s="372"/>
      <c r="J1110" s="378"/>
      <c r="K1110" s="378"/>
      <c r="L1110" s="378"/>
      <c r="M1110" s="378"/>
      <c r="N1110" s="385"/>
      <c r="O1110" s="378"/>
      <c r="P1110" s="378"/>
      <c r="R1110" s="378"/>
      <c r="S1110" s="378"/>
      <c r="T1110" s="378"/>
      <c r="U1110" s="378"/>
      <c r="V1110" s="385"/>
      <c r="W1110" s="378"/>
      <c r="X1110" s="378"/>
      <c r="Y1110" s="373">
        <f t="shared" si="69"/>
        <v>0</v>
      </c>
      <c r="Z1110" s="517"/>
      <c r="AA1110" s="512"/>
      <c r="AB1110" s="525" t="e">
        <f t="shared" si="70"/>
        <v>#DIV/0!</v>
      </c>
      <c r="AC1110" s="512">
        <f t="shared" si="71"/>
        <v>0</v>
      </c>
      <c r="AD1110" s="525" t="e">
        <f t="shared" si="72"/>
        <v>#DIV/0!</v>
      </c>
      <c r="AE1110" s="371"/>
      <c r="AF1110" s="371"/>
      <c r="AG1110" s="371"/>
      <c r="AH1110" s="371"/>
      <c r="AI1110" s="371"/>
      <c r="AJ1110" s="371"/>
      <c r="AK1110" s="371"/>
      <c r="AL1110" s="371"/>
      <c r="AM1110" s="371"/>
    </row>
    <row r="1111" spans="1:39" hidden="1" x14ac:dyDescent="0.25">
      <c r="A1111" s="372"/>
      <c r="B1111" s="372"/>
      <c r="C1111" s="372"/>
      <c r="D1111" s="372"/>
      <c r="E1111" s="372"/>
      <c r="F1111" s="372"/>
      <c r="G1111" s="371"/>
      <c r="H1111" s="374"/>
      <c r="I1111" s="372"/>
      <c r="J1111" s="378"/>
      <c r="K1111" s="378"/>
      <c r="L1111" s="378"/>
      <c r="M1111" s="378"/>
      <c r="N1111" s="385"/>
      <c r="O1111" s="378"/>
      <c r="P1111" s="378"/>
      <c r="R1111" s="378"/>
      <c r="S1111" s="378"/>
      <c r="T1111" s="378"/>
      <c r="U1111" s="378"/>
      <c r="V1111" s="385"/>
      <c r="W1111" s="378"/>
      <c r="X1111" s="378"/>
      <c r="Y1111" s="373">
        <f t="shared" si="69"/>
        <v>0</v>
      </c>
      <c r="Z1111" s="517"/>
      <c r="AA1111" s="512"/>
      <c r="AB1111" s="525" t="e">
        <f t="shared" si="70"/>
        <v>#DIV/0!</v>
      </c>
      <c r="AC1111" s="512">
        <f t="shared" si="71"/>
        <v>0</v>
      </c>
      <c r="AD1111" s="525" t="e">
        <f t="shared" si="72"/>
        <v>#DIV/0!</v>
      </c>
      <c r="AE1111" s="371"/>
      <c r="AF1111" s="371"/>
      <c r="AG1111" s="371"/>
      <c r="AH1111" s="371"/>
      <c r="AI1111" s="371"/>
      <c r="AJ1111" s="371"/>
      <c r="AK1111" s="371"/>
      <c r="AL1111" s="371"/>
      <c r="AM1111" s="371"/>
    </row>
    <row r="1112" spans="1:39" hidden="1" x14ac:dyDescent="0.25">
      <c r="A1112" s="372"/>
      <c r="B1112" s="372"/>
      <c r="C1112" s="372"/>
      <c r="D1112" s="372"/>
      <c r="E1112" s="372"/>
      <c r="F1112" s="372"/>
      <c r="G1112" s="371"/>
      <c r="H1112" s="374"/>
      <c r="I1112" s="372"/>
      <c r="J1112" s="378"/>
      <c r="K1112" s="378"/>
      <c r="L1112" s="378"/>
      <c r="M1112" s="378"/>
      <c r="N1112" s="385"/>
      <c r="O1112" s="378"/>
      <c r="P1112" s="378"/>
      <c r="R1112" s="378"/>
      <c r="S1112" s="378"/>
      <c r="T1112" s="378"/>
      <c r="U1112" s="378"/>
      <c r="V1112" s="385"/>
      <c r="W1112" s="378"/>
      <c r="X1112" s="378"/>
      <c r="Y1112" s="373">
        <f t="shared" si="69"/>
        <v>0</v>
      </c>
      <c r="Z1112" s="517"/>
      <c r="AA1112" s="512"/>
      <c r="AB1112" s="525" t="e">
        <f t="shared" si="70"/>
        <v>#DIV/0!</v>
      </c>
      <c r="AC1112" s="512">
        <f t="shared" si="71"/>
        <v>0</v>
      </c>
      <c r="AD1112" s="525" t="e">
        <f t="shared" si="72"/>
        <v>#DIV/0!</v>
      </c>
      <c r="AE1112" s="371"/>
      <c r="AF1112" s="371"/>
      <c r="AG1112" s="371"/>
      <c r="AH1112" s="371"/>
      <c r="AI1112" s="371"/>
      <c r="AJ1112" s="371"/>
      <c r="AK1112" s="371"/>
      <c r="AL1112" s="371"/>
      <c r="AM1112" s="371"/>
    </row>
    <row r="1113" spans="1:39" hidden="1" x14ac:dyDescent="0.25">
      <c r="A1113" s="372"/>
      <c r="B1113" s="372"/>
      <c r="C1113" s="372"/>
      <c r="D1113" s="372"/>
      <c r="E1113" s="372"/>
      <c r="F1113" s="372"/>
      <c r="G1113" s="371"/>
      <c r="H1113" s="374"/>
      <c r="I1113" s="372"/>
      <c r="J1113" s="378"/>
      <c r="K1113" s="378"/>
      <c r="L1113" s="378"/>
      <c r="M1113" s="378"/>
      <c r="N1113" s="385"/>
      <c r="O1113" s="378"/>
      <c r="P1113" s="378"/>
      <c r="R1113" s="378"/>
      <c r="S1113" s="378"/>
      <c r="T1113" s="378"/>
      <c r="U1113" s="378"/>
      <c r="V1113" s="385"/>
      <c r="W1113" s="378"/>
      <c r="X1113" s="378"/>
      <c r="Y1113" s="373">
        <f t="shared" si="69"/>
        <v>0</v>
      </c>
      <c r="Z1113" s="517"/>
      <c r="AA1113" s="512"/>
      <c r="AB1113" s="525" t="e">
        <f t="shared" si="70"/>
        <v>#DIV/0!</v>
      </c>
      <c r="AC1113" s="512">
        <f t="shared" si="71"/>
        <v>0</v>
      </c>
      <c r="AD1113" s="525" t="e">
        <f t="shared" si="72"/>
        <v>#DIV/0!</v>
      </c>
      <c r="AE1113" s="371"/>
      <c r="AF1113" s="371"/>
      <c r="AG1113" s="371"/>
      <c r="AH1113" s="371"/>
      <c r="AI1113" s="371"/>
      <c r="AJ1113" s="371"/>
      <c r="AK1113" s="371"/>
      <c r="AL1113" s="371"/>
      <c r="AM1113" s="371"/>
    </row>
    <row r="1114" spans="1:39" hidden="1" x14ac:dyDescent="0.25">
      <c r="A1114" s="372"/>
      <c r="B1114" s="372"/>
      <c r="C1114" s="372"/>
      <c r="D1114" s="372"/>
      <c r="E1114" s="372"/>
      <c r="F1114" s="372"/>
      <c r="G1114" s="371"/>
      <c r="H1114" s="374"/>
      <c r="I1114" s="372"/>
      <c r="J1114" s="378"/>
      <c r="K1114" s="378"/>
      <c r="L1114" s="378"/>
      <c r="M1114" s="378"/>
      <c r="N1114" s="385"/>
      <c r="O1114" s="378"/>
      <c r="P1114" s="378"/>
      <c r="R1114" s="378"/>
      <c r="S1114" s="378"/>
      <c r="T1114" s="378"/>
      <c r="U1114" s="378"/>
      <c r="V1114" s="385"/>
      <c r="W1114" s="378"/>
      <c r="X1114" s="378"/>
      <c r="Y1114" s="373">
        <f t="shared" si="69"/>
        <v>0</v>
      </c>
      <c r="Z1114" s="517"/>
      <c r="AA1114" s="512"/>
      <c r="AB1114" s="525" t="e">
        <f t="shared" si="70"/>
        <v>#DIV/0!</v>
      </c>
      <c r="AC1114" s="512">
        <f t="shared" si="71"/>
        <v>0</v>
      </c>
      <c r="AD1114" s="525" t="e">
        <f t="shared" si="72"/>
        <v>#DIV/0!</v>
      </c>
      <c r="AE1114" s="371"/>
      <c r="AF1114" s="371"/>
      <c r="AG1114" s="371"/>
      <c r="AH1114" s="371"/>
      <c r="AI1114" s="371"/>
      <c r="AJ1114" s="371"/>
      <c r="AK1114" s="371"/>
      <c r="AL1114" s="371"/>
      <c r="AM1114" s="371"/>
    </row>
    <row r="1115" spans="1:39" hidden="1" x14ac:dyDescent="0.25">
      <c r="A1115" s="372"/>
      <c r="B1115" s="372"/>
      <c r="C1115" s="372"/>
      <c r="D1115" s="372"/>
      <c r="E1115" s="372"/>
      <c r="F1115" s="372"/>
      <c r="G1115" s="371"/>
      <c r="H1115" s="374"/>
      <c r="I1115" s="372"/>
      <c r="J1115" s="378"/>
      <c r="K1115" s="378"/>
      <c r="L1115" s="378"/>
      <c r="M1115" s="378"/>
      <c r="N1115" s="385"/>
      <c r="O1115" s="378"/>
      <c r="P1115" s="378"/>
      <c r="R1115" s="378"/>
      <c r="S1115" s="378"/>
      <c r="T1115" s="378"/>
      <c r="U1115" s="378"/>
      <c r="V1115" s="385"/>
      <c r="W1115" s="378"/>
      <c r="X1115" s="378"/>
      <c r="Y1115" s="373">
        <f t="shared" si="69"/>
        <v>0</v>
      </c>
      <c r="Z1115" s="517"/>
      <c r="AA1115" s="512"/>
      <c r="AB1115" s="525" t="e">
        <f t="shared" si="70"/>
        <v>#DIV/0!</v>
      </c>
      <c r="AC1115" s="512">
        <f t="shared" si="71"/>
        <v>0</v>
      </c>
      <c r="AD1115" s="525" t="e">
        <f t="shared" si="72"/>
        <v>#DIV/0!</v>
      </c>
      <c r="AE1115" s="371"/>
      <c r="AF1115" s="371"/>
      <c r="AG1115" s="371"/>
      <c r="AH1115" s="371"/>
      <c r="AI1115" s="371"/>
      <c r="AJ1115" s="371"/>
      <c r="AK1115" s="371"/>
      <c r="AL1115" s="371"/>
      <c r="AM1115" s="371"/>
    </row>
    <row r="1116" spans="1:39" hidden="1" x14ac:dyDescent="0.25">
      <c r="A1116" s="372"/>
      <c r="B1116" s="372"/>
      <c r="C1116" s="372"/>
      <c r="D1116" s="372"/>
      <c r="E1116" s="372"/>
      <c r="F1116" s="372"/>
      <c r="G1116" s="371"/>
      <c r="H1116" s="374"/>
      <c r="I1116" s="372"/>
      <c r="J1116" s="378"/>
      <c r="K1116" s="378"/>
      <c r="L1116" s="378"/>
      <c r="M1116" s="378"/>
      <c r="N1116" s="385"/>
      <c r="O1116" s="378"/>
      <c r="P1116" s="378"/>
      <c r="R1116" s="378"/>
      <c r="S1116" s="378"/>
      <c r="T1116" s="378"/>
      <c r="U1116" s="378"/>
      <c r="V1116" s="385"/>
      <c r="W1116" s="378"/>
      <c r="X1116" s="378"/>
      <c r="Y1116" s="373">
        <f t="shared" si="69"/>
        <v>0</v>
      </c>
      <c r="Z1116" s="517"/>
      <c r="AA1116" s="512"/>
      <c r="AB1116" s="525" t="e">
        <f t="shared" si="70"/>
        <v>#DIV/0!</v>
      </c>
      <c r="AC1116" s="512">
        <f t="shared" si="71"/>
        <v>0</v>
      </c>
      <c r="AD1116" s="525" t="e">
        <f t="shared" si="72"/>
        <v>#DIV/0!</v>
      </c>
      <c r="AE1116" s="371"/>
      <c r="AF1116" s="371"/>
      <c r="AG1116" s="371"/>
      <c r="AH1116" s="371"/>
      <c r="AI1116" s="371"/>
      <c r="AJ1116" s="371"/>
      <c r="AK1116" s="371"/>
      <c r="AL1116" s="371"/>
      <c r="AM1116" s="371"/>
    </row>
    <row r="1117" spans="1:39" hidden="1" x14ac:dyDescent="0.25">
      <c r="A1117" s="372"/>
      <c r="B1117" s="372"/>
      <c r="C1117" s="372"/>
      <c r="D1117" s="372"/>
      <c r="E1117" s="372"/>
      <c r="F1117" s="372"/>
      <c r="G1117" s="371"/>
      <c r="H1117" s="374"/>
      <c r="I1117" s="372"/>
      <c r="J1117" s="378"/>
      <c r="K1117" s="378"/>
      <c r="L1117" s="378"/>
      <c r="M1117" s="378"/>
      <c r="N1117" s="385"/>
      <c r="O1117" s="378"/>
      <c r="P1117" s="378"/>
      <c r="R1117" s="378"/>
      <c r="S1117" s="378"/>
      <c r="T1117" s="378"/>
      <c r="U1117" s="378"/>
      <c r="V1117" s="385"/>
      <c r="W1117" s="378"/>
      <c r="X1117" s="378"/>
      <c r="Y1117" s="373">
        <f t="shared" si="69"/>
        <v>0</v>
      </c>
      <c r="Z1117" s="517"/>
      <c r="AA1117" s="512"/>
      <c r="AB1117" s="525" t="e">
        <f t="shared" si="70"/>
        <v>#DIV/0!</v>
      </c>
      <c r="AC1117" s="512">
        <f t="shared" si="71"/>
        <v>0</v>
      </c>
      <c r="AD1117" s="525" t="e">
        <f t="shared" si="72"/>
        <v>#DIV/0!</v>
      </c>
      <c r="AE1117" s="371"/>
      <c r="AF1117" s="371"/>
      <c r="AG1117" s="371"/>
      <c r="AH1117" s="371"/>
      <c r="AI1117" s="371"/>
      <c r="AJ1117" s="371"/>
      <c r="AK1117" s="371"/>
      <c r="AL1117" s="371"/>
      <c r="AM1117" s="371"/>
    </row>
    <row r="1118" spans="1:39" hidden="1" x14ac:dyDescent="0.25">
      <c r="A1118" s="372"/>
      <c r="B1118" s="372"/>
      <c r="C1118" s="372"/>
      <c r="D1118" s="372"/>
      <c r="E1118" s="372"/>
      <c r="F1118" s="372"/>
      <c r="G1118" s="371"/>
      <c r="H1118" s="374"/>
      <c r="I1118" s="372"/>
      <c r="J1118" s="378"/>
      <c r="K1118" s="378"/>
      <c r="L1118" s="378"/>
      <c r="M1118" s="378"/>
      <c r="N1118" s="385"/>
      <c r="O1118" s="378"/>
      <c r="P1118" s="378"/>
      <c r="R1118" s="378"/>
      <c r="S1118" s="378"/>
      <c r="T1118" s="378"/>
      <c r="U1118" s="378"/>
      <c r="V1118" s="385"/>
      <c r="W1118" s="378"/>
      <c r="X1118" s="378"/>
      <c r="Y1118" s="373">
        <f t="shared" si="69"/>
        <v>0</v>
      </c>
      <c r="Z1118" s="517"/>
      <c r="AA1118" s="512"/>
      <c r="AB1118" s="525" t="e">
        <f t="shared" si="70"/>
        <v>#DIV/0!</v>
      </c>
      <c r="AC1118" s="512">
        <f t="shared" si="71"/>
        <v>0</v>
      </c>
      <c r="AD1118" s="525" t="e">
        <f t="shared" si="72"/>
        <v>#DIV/0!</v>
      </c>
      <c r="AE1118" s="371"/>
      <c r="AF1118" s="371"/>
      <c r="AG1118" s="371"/>
      <c r="AH1118" s="371"/>
      <c r="AI1118" s="371"/>
      <c r="AJ1118" s="371"/>
      <c r="AK1118" s="371"/>
      <c r="AL1118" s="371"/>
      <c r="AM1118" s="371"/>
    </row>
    <row r="1119" spans="1:39" hidden="1" x14ac:dyDescent="0.25">
      <c r="A1119" s="372"/>
      <c r="B1119" s="372"/>
      <c r="C1119" s="372"/>
      <c r="D1119" s="372"/>
      <c r="E1119" s="372"/>
      <c r="F1119" s="372"/>
      <c r="G1119" s="371"/>
      <c r="H1119" s="374"/>
      <c r="I1119" s="372"/>
      <c r="J1119" s="378"/>
      <c r="K1119" s="378"/>
      <c r="L1119" s="378"/>
      <c r="M1119" s="378"/>
      <c r="N1119" s="385"/>
      <c r="O1119" s="378"/>
      <c r="P1119" s="378"/>
      <c r="R1119" s="378"/>
      <c r="S1119" s="378"/>
      <c r="T1119" s="378"/>
      <c r="U1119" s="378"/>
      <c r="V1119" s="385"/>
      <c r="W1119" s="378"/>
      <c r="X1119" s="378"/>
      <c r="Y1119" s="373">
        <f t="shared" si="69"/>
        <v>0</v>
      </c>
      <c r="Z1119" s="517"/>
      <c r="AA1119" s="512"/>
      <c r="AB1119" s="525" t="e">
        <f t="shared" si="70"/>
        <v>#DIV/0!</v>
      </c>
      <c r="AC1119" s="512">
        <f t="shared" si="71"/>
        <v>0</v>
      </c>
      <c r="AD1119" s="525" t="e">
        <f t="shared" si="72"/>
        <v>#DIV/0!</v>
      </c>
      <c r="AE1119" s="371"/>
      <c r="AF1119" s="371"/>
      <c r="AG1119" s="371"/>
      <c r="AH1119" s="371"/>
      <c r="AI1119" s="371"/>
      <c r="AJ1119" s="371"/>
      <c r="AK1119" s="371"/>
      <c r="AL1119" s="371"/>
      <c r="AM1119" s="371"/>
    </row>
    <row r="1120" spans="1:39" hidden="1" x14ac:dyDescent="0.25">
      <c r="A1120" s="372"/>
      <c r="B1120" s="372"/>
      <c r="C1120" s="372"/>
      <c r="D1120" s="372"/>
      <c r="E1120" s="372"/>
      <c r="F1120" s="372"/>
      <c r="G1120" s="371"/>
      <c r="H1120" s="374"/>
      <c r="I1120" s="372"/>
      <c r="J1120" s="378"/>
      <c r="K1120" s="378"/>
      <c r="L1120" s="378"/>
      <c r="M1120" s="378"/>
      <c r="N1120" s="385"/>
      <c r="O1120" s="378"/>
      <c r="P1120" s="378"/>
      <c r="R1120" s="378"/>
      <c r="S1120" s="378"/>
      <c r="T1120" s="378"/>
      <c r="U1120" s="378"/>
      <c r="V1120" s="385"/>
      <c r="W1120" s="378"/>
      <c r="X1120" s="378"/>
      <c r="Y1120" s="373">
        <f t="shared" si="69"/>
        <v>0</v>
      </c>
      <c r="Z1120" s="517"/>
      <c r="AA1120" s="512"/>
      <c r="AB1120" s="525" t="e">
        <f t="shared" si="70"/>
        <v>#DIV/0!</v>
      </c>
      <c r="AC1120" s="512">
        <f t="shared" si="71"/>
        <v>0</v>
      </c>
      <c r="AD1120" s="525" t="e">
        <f t="shared" si="72"/>
        <v>#DIV/0!</v>
      </c>
      <c r="AE1120" s="371"/>
      <c r="AF1120" s="371"/>
      <c r="AG1120" s="371"/>
      <c r="AH1120" s="371"/>
      <c r="AI1120" s="371"/>
      <c r="AJ1120" s="371"/>
      <c r="AK1120" s="371"/>
      <c r="AL1120" s="371"/>
      <c r="AM1120" s="371"/>
    </row>
    <row r="1121" spans="1:39" hidden="1" x14ac:dyDescent="0.25">
      <c r="A1121" s="372"/>
      <c r="B1121" s="372"/>
      <c r="C1121" s="372"/>
      <c r="D1121" s="372"/>
      <c r="E1121" s="372"/>
      <c r="F1121" s="372"/>
      <c r="G1121" s="371"/>
      <c r="H1121" s="374"/>
      <c r="I1121" s="372"/>
      <c r="J1121" s="378"/>
      <c r="K1121" s="378"/>
      <c r="L1121" s="378"/>
      <c r="M1121" s="378"/>
      <c r="N1121" s="385"/>
      <c r="O1121" s="378"/>
      <c r="P1121" s="378"/>
      <c r="R1121" s="378"/>
      <c r="S1121" s="378"/>
      <c r="T1121" s="378"/>
      <c r="U1121" s="378"/>
      <c r="V1121" s="385"/>
      <c r="W1121" s="378"/>
      <c r="X1121" s="378"/>
      <c r="Y1121" s="373">
        <f t="shared" si="69"/>
        <v>0</v>
      </c>
      <c r="Z1121" s="517"/>
      <c r="AA1121" s="512"/>
      <c r="AB1121" s="525" t="e">
        <f t="shared" si="70"/>
        <v>#DIV/0!</v>
      </c>
      <c r="AC1121" s="512">
        <f t="shared" si="71"/>
        <v>0</v>
      </c>
      <c r="AD1121" s="525" t="e">
        <f t="shared" si="72"/>
        <v>#DIV/0!</v>
      </c>
      <c r="AE1121" s="371"/>
      <c r="AF1121" s="371"/>
      <c r="AG1121" s="371"/>
      <c r="AH1121" s="371"/>
      <c r="AI1121" s="371"/>
      <c r="AJ1121" s="371"/>
      <c r="AK1121" s="371"/>
      <c r="AL1121" s="371"/>
      <c r="AM1121" s="371"/>
    </row>
    <row r="1122" spans="1:39" hidden="1" x14ac:dyDescent="0.25">
      <c r="A1122" s="372"/>
      <c r="B1122" s="372"/>
      <c r="C1122" s="372"/>
      <c r="D1122" s="372"/>
      <c r="E1122" s="372"/>
      <c r="F1122" s="372"/>
      <c r="G1122" s="371"/>
      <c r="H1122" s="374"/>
      <c r="I1122" s="372"/>
      <c r="J1122" s="378"/>
      <c r="K1122" s="378"/>
      <c r="L1122" s="378"/>
      <c r="M1122" s="378"/>
      <c r="N1122" s="385"/>
      <c r="O1122" s="378"/>
      <c r="P1122" s="378"/>
      <c r="R1122" s="378"/>
      <c r="S1122" s="378"/>
      <c r="T1122" s="378"/>
      <c r="U1122" s="378"/>
      <c r="V1122" s="385"/>
      <c r="W1122" s="378"/>
      <c r="X1122" s="378"/>
      <c r="Y1122" s="373">
        <f t="shared" si="69"/>
        <v>0</v>
      </c>
      <c r="Z1122" s="517"/>
      <c r="AA1122" s="512"/>
      <c r="AB1122" s="525" t="e">
        <f t="shared" si="70"/>
        <v>#DIV/0!</v>
      </c>
      <c r="AC1122" s="512">
        <f t="shared" si="71"/>
        <v>0</v>
      </c>
      <c r="AD1122" s="525" t="e">
        <f t="shared" si="72"/>
        <v>#DIV/0!</v>
      </c>
      <c r="AE1122" s="371"/>
      <c r="AF1122" s="371"/>
      <c r="AG1122" s="371"/>
      <c r="AH1122" s="371"/>
      <c r="AI1122" s="371"/>
      <c r="AJ1122" s="371"/>
      <c r="AK1122" s="371"/>
      <c r="AL1122" s="371"/>
      <c r="AM1122" s="371"/>
    </row>
    <row r="1123" spans="1:39" hidden="1" x14ac:dyDescent="0.25">
      <c r="A1123" s="372"/>
      <c r="B1123" s="372"/>
      <c r="C1123" s="372"/>
      <c r="D1123" s="372"/>
      <c r="E1123" s="372"/>
      <c r="F1123" s="372"/>
      <c r="G1123" s="371"/>
      <c r="H1123" s="374"/>
      <c r="I1123" s="372"/>
      <c r="J1123" s="378"/>
      <c r="K1123" s="378"/>
      <c r="L1123" s="378"/>
      <c r="M1123" s="378"/>
      <c r="N1123" s="385"/>
      <c r="O1123" s="378"/>
      <c r="P1123" s="378"/>
      <c r="R1123" s="378"/>
      <c r="S1123" s="378"/>
      <c r="T1123" s="378"/>
      <c r="U1123" s="378"/>
      <c r="V1123" s="385"/>
      <c r="W1123" s="378"/>
      <c r="X1123" s="378"/>
      <c r="Y1123" s="373">
        <f t="shared" si="69"/>
        <v>0</v>
      </c>
      <c r="Z1123" s="517"/>
      <c r="AA1123" s="512"/>
      <c r="AB1123" s="525" t="e">
        <f t="shared" si="70"/>
        <v>#DIV/0!</v>
      </c>
      <c r="AC1123" s="512">
        <f t="shared" si="71"/>
        <v>0</v>
      </c>
      <c r="AD1123" s="525" t="e">
        <f t="shared" si="72"/>
        <v>#DIV/0!</v>
      </c>
      <c r="AE1123" s="371"/>
      <c r="AF1123" s="371"/>
      <c r="AG1123" s="371"/>
      <c r="AH1123" s="371"/>
      <c r="AI1123" s="371"/>
      <c r="AJ1123" s="371"/>
      <c r="AK1123" s="371"/>
      <c r="AL1123" s="371"/>
      <c r="AM1123" s="371"/>
    </row>
    <row r="1124" spans="1:39" hidden="1" x14ac:dyDescent="0.25">
      <c r="A1124" s="372"/>
      <c r="B1124" s="372"/>
      <c r="C1124" s="372"/>
      <c r="D1124" s="372"/>
      <c r="E1124" s="372"/>
      <c r="F1124" s="372"/>
      <c r="G1124" s="371"/>
      <c r="H1124" s="374"/>
      <c r="I1124" s="372"/>
      <c r="J1124" s="378"/>
      <c r="K1124" s="378"/>
      <c r="L1124" s="378"/>
      <c r="M1124" s="378"/>
      <c r="N1124" s="385"/>
      <c r="O1124" s="378"/>
      <c r="P1124" s="378"/>
      <c r="R1124" s="378"/>
      <c r="S1124" s="378"/>
      <c r="T1124" s="378"/>
      <c r="U1124" s="378"/>
      <c r="V1124" s="385"/>
      <c r="W1124" s="378"/>
      <c r="X1124" s="378"/>
      <c r="Y1124" s="373">
        <f t="shared" si="69"/>
        <v>0</v>
      </c>
      <c r="Z1124" s="517"/>
      <c r="AA1124" s="512"/>
      <c r="AB1124" s="525" t="e">
        <f t="shared" si="70"/>
        <v>#DIV/0!</v>
      </c>
      <c r="AC1124" s="512">
        <f t="shared" si="71"/>
        <v>0</v>
      </c>
      <c r="AD1124" s="525" t="e">
        <f t="shared" si="72"/>
        <v>#DIV/0!</v>
      </c>
      <c r="AE1124" s="371"/>
      <c r="AF1124" s="371"/>
      <c r="AG1124" s="371"/>
      <c r="AH1124" s="371"/>
      <c r="AI1124" s="371"/>
      <c r="AJ1124" s="371"/>
      <c r="AK1124" s="371"/>
      <c r="AL1124" s="371"/>
      <c r="AM1124" s="371"/>
    </row>
    <row r="1125" spans="1:39" hidden="1" x14ac:dyDescent="0.25">
      <c r="A1125" s="372"/>
      <c r="B1125" s="372"/>
      <c r="C1125" s="372"/>
      <c r="D1125" s="372"/>
      <c r="E1125" s="372"/>
      <c r="F1125" s="372"/>
      <c r="G1125" s="371"/>
      <c r="H1125" s="374"/>
      <c r="I1125" s="372"/>
      <c r="J1125" s="378"/>
      <c r="K1125" s="378"/>
      <c r="L1125" s="378"/>
      <c r="M1125" s="378"/>
      <c r="N1125" s="385"/>
      <c r="O1125" s="378"/>
      <c r="P1125" s="378"/>
      <c r="R1125" s="378"/>
      <c r="S1125" s="378"/>
      <c r="T1125" s="378"/>
      <c r="U1125" s="378"/>
      <c r="V1125" s="385"/>
      <c r="W1125" s="378"/>
      <c r="X1125" s="378"/>
      <c r="Y1125" s="373">
        <f t="shared" si="69"/>
        <v>0</v>
      </c>
      <c r="Z1125" s="517"/>
      <c r="AA1125" s="512"/>
      <c r="AB1125" s="525" t="e">
        <f t="shared" si="70"/>
        <v>#DIV/0!</v>
      </c>
      <c r="AC1125" s="512">
        <f t="shared" si="71"/>
        <v>0</v>
      </c>
      <c r="AD1125" s="525" t="e">
        <f t="shared" si="72"/>
        <v>#DIV/0!</v>
      </c>
      <c r="AE1125" s="371"/>
      <c r="AF1125" s="371"/>
      <c r="AG1125" s="371"/>
      <c r="AH1125" s="371"/>
      <c r="AI1125" s="371"/>
      <c r="AJ1125" s="371"/>
      <c r="AK1125" s="371"/>
      <c r="AL1125" s="371"/>
      <c r="AM1125" s="371"/>
    </row>
    <row r="1126" spans="1:39" hidden="1" x14ac:dyDescent="0.25">
      <c r="A1126" s="372"/>
      <c r="B1126" s="372"/>
      <c r="C1126" s="372"/>
      <c r="D1126" s="372"/>
      <c r="E1126" s="372"/>
      <c r="F1126" s="372"/>
      <c r="G1126" s="371"/>
      <c r="H1126" s="374"/>
      <c r="I1126" s="372"/>
      <c r="J1126" s="378"/>
      <c r="K1126" s="378"/>
      <c r="L1126" s="378"/>
      <c r="M1126" s="378"/>
      <c r="N1126" s="385"/>
      <c r="O1126" s="378"/>
      <c r="P1126" s="378"/>
      <c r="R1126" s="378"/>
      <c r="S1126" s="378"/>
      <c r="T1126" s="378"/>
      <c r="U1126" s="378"/>
      <c r="V1126" s="385"/>
      <c r="W1126" s="378"/>
      <c r="X1126" s="378"/>
      <c r="Y1126" s="373">
        <f t="shared" si="69"/>
        <v>0</v>
      </c>
      <c r="Z1126" s="517"/>
      <c r="AA1126" s="512"/>
      <c r="AB1126" s="525" t="e">
        <f t="shared" si="70"/>
        <v>#DIV/0!</v>
      </c>
      <c r="AC1126" s="512">
        <f t="shared" si="71"/>
        <v>0</v>
      </c>
      <c r="AD1126" s="525" t="e">
        <f t="shared" si="72"/>
        <v>#DIV/0!</v>
      </c>
      <c r="AE1126" s="371"/>
      <c r="AF1126" s="371"/>
      <c r="AG1126" s="371"/>
      <c r="AH1126" s="371"/>
      <c r="AI1126" s="371"/>
      <c r="AJ1126" s="371"/>
      <c r="AK1126" s="371"/>
      <c r="AL1126" s="371"/>
      <c r="AM1126" s="371"/>
    </row>
    <row r="1127" spans="1:39" hidden="1" x14ac:dyDescent="0.25">
      <c r="A1127" s="372"/>
      <c r="B1127" s="372"/>
      <c r="C1127" s="372"/>
      <c r="D1127" s="372"/>
      <c r="E1127" s="372"/>
      <c r="F1127" s="372"/>
      <c r="G1127" s="371"/>
      <c r="H1127" s="374"/>
      <c r="I1127" s="372"/>
      <c r="J1127" s="378"/>
      <c r="K1127" s="378"/>
      <c r="L1127" s="378"/>
      <c r="M1127" s="378"/>
      <c r="N1127" s="385"/>
      <c r="O1127" s="378"/>
      <c r="P1127" s="378"/>
      <c r="R1127" s="378"/>
      <c r="S1127" s="378"/>
      <c r="T1127" s="378"/>
      <c r="U1127" s="378"/>
      <c r="V1127" s="385"/>
      <c r="W1127" s="378"/>
      <c r="X1127" s="378"/>
      <c r="Y1127" s="373">
        <f t="shared" si="69"/>
        <v>0</v>
      </c>
      <c r="Z1127" s="517"/>
      <c r="AA1127" s="512"/>
      <c r="AB1127" s="525" t="e">
        <f t="shared" si="70"/>
        <v>#DIV/0!</v>
      </c>
      <c r="AC1127" s="512">
        <f t="shared" si="71"/>
        <v>0</v>
      </c>
      <c r="AD1127" s="525" t="e">
        <f t="shared" si="72"/>
        <v>#DIV/0!</v>
      </c>
      <c r="AE1127" s="371"/>
      <c r="AF1127" s="371"/>
      <c r="AG1127" s="371"/>
      <c r="AH1127" s="371"/>
      <c r="AI1127" s="371"/>
      <c r="AJ1127" s="371"/>
      <c r="AK1127" s="371"/>
      <c r="AL1127" s="371"/>
      <c r="AM1127" s="371"/>
    </row>
    <row r="1128" spans="1:39" hidden="1" x14ac:dyDescent="0.25">
      <c r="A1128" s="372"/>
      <c r="B1128" s="372"/>
      <c r="C1128" s="372"/>
      <c r="D1128" s="372"/>
      <c r="E1128" s="372"/>
      <c r="F1128" s="372"/>
      <c r="G1128" s="371"/>
      <c r="H1128" s="374"/>
      <c r="I1128" s="372"/>
      <c r="J1128" s="378"/>
      <c r="K1128" s="378"/>
      <c r="L1128" s="378"/>
      <c r="M1128" s="378"/>
      <c r="N1128" s="385"/>
      <c r="O1128" s="378"/>
      <c r="P1128" s="378"/>
      <c r="R1128" s="378"/>
      <c r="S1128" s="378"/>
      <c r="T1128" s="378"/>
      <c r="U1128" s="378"/>
      <c r="V1128" s="385"/>
      <c r="W1128" s="378"/>
      <c r="X1128" s="378"/>
      <c r="Y1128" s="373">
        <f t="shared" si="69"/>
        <v>0</v>
      </c>
      <c r="Z1128" s="517"/>
      <c r="AA1128" s="512"/>
      <c r="AB1128" s="525" t="e">
        <f t="shared" si="70"/>
        <v>#DIV/0!</v>
      </c>
      <c r="AC1128" s="512">
        <f t="shared" si="71"/>
        <v>0</v>
      </c>
      <c r="AD1128" s="525" t="e">
        <f t="shared" si="72"/>
        <v>#DIV/0!</v>
      </c>
      <c r="AE1128" s="371"/>
      <c r="AF1128" s="371"/>
      <c r="AG1128" s="371"/>
      <c r="AH1128" s="371"/>
      <c r="AI1128" s="371"/>
      <c r="AJ1128" s="371"/>
      <c r="AK1128" s="371"/>
      <c r="AL1128" s="371"/>
      <c r="AM1128" s="371"/>
    </row>
    <row r="1129" spans="1:39" hidden="1" x14ac:dyDescent="0.25">
      <c r="A1129" s="372"/>
      <c r="B1129" s="372"/>
      <c r="C1129" s="372"/>
      <c r="D1129" s="372"/>
      <c r="E1129" s="372"/>
      <c r="F1129" s="372"/>
      <c r="G1129" s="371"/>
      <c r="H1129" s="374"/>
      <c r="I1129" s="372"/>
      <c r="J1129" s="378"/>
      <c r="K1129" s="378"/>
      <c r="L1129" s="378"/>
      <c r="M1129" s="378"/>
      <c r="N1129" s="385"/>
      <c r="O1129" s="378"/>
      <c r="P1129" s="378"/>
      <c r="R1129" s="378"/>
      <c r="S1129" s="378"/>
      <c r="T1129" s="378"/>
      <c r="U1129" s="378"/>
      <c r="V1129" s="385"/>
      <c r="W1129" s="378"/>
      <c r="X1129" s="378"/>
      <c r="Y1129" s="373">
        <f t="shared" si="69"/>
        <v>0</v>
      </c>
      <c r="Z1129" s="517"/>
      <c r="AA1129" s="512"/>
      <c r="AB1129" s="525" t="e">
        <f t="shared" si="70"/>
        <v>#DIV/0!</v>
      </c>
      <c r="AC1129" s="512">
        <f t="shared" si="71"/>
        <v>0</v>
      </c>
      <c r="AD1129" s="525" t="e">
        <f t="shared" si="72"/>
        <v>#DIV/0!</v>
      </c>
      <c r="AE1129" s="371"/>
      <c r="AF1129" s="371"/>
      <c r="AG1129" s="371"/>
      <c r="AH1129" s="371"/>
      <c r="AI1129" s="371"/>
      <c r="AJ1129" s="371"/>
      <c r="AK1129" s="371"/>
      <c r="AL1129" s="371"/>
      <c r="AM1129" s="371"/>
    </row>
    <row r="1130" spans="1:39" hidden="1" x14ac:dyDescent="0.25">
      <c r="A1130" s="372"/>
      <c r="B1130" s="372"/>
      <c r="C1130" s="372"/>
      <c r="D1130" s="372"/>
      <c r="E1130" s="372"/>
      <c r="F1130" s="372"/>
      <c r="G1130" s="371"/>
      <c r="H1130" s="374"/>
      <c r="I1130" s="372"/>
      <c r="J1130" s="378"/>
      <c r="K1130" s="378"/>
      <c r="L1130" s="378"/>
      <c r="M1130" s="378"/>
      <c r="N1130" s="385"/>
      <c r="O1130" s="378"/>
      <c r="P1130" s="378"/>
      <c r="R1130" s="378"/>
      <c r="S1130" s="378"/>
      <c r="T1130" s="378"/>
      <c r="U1130" s="378"/>
      <c r="V1130" s="385"/>
      <c r="W1130" s="378"/>
      <c r="X1130" s="378"/>
      <c r="Y1130" s="373">
        <f t="shared" si="69"/>
        <v>0</v>
      </c>
      <c r="Z1130" s="517"/>
      <c r="AA1130" s="512"/>
      <c r="AB1130" s="525" t="e">
        <f t="shared" si="70"/>
        <v>#DIV/0!</v>
      </c>
      <c r="AC1130" s="512">
        <f t="shared" si="71"/>
        <v>0</v>
      </c>
      <c r="AD1130" s="525" t="e">
        <f t="shared" si="72"/>
        <v>#DIV/0!</v>
      </c>
      <c r="AE1130" s="371"/>
      <c r="AF1130" s="371"/>
      <c r="AG1130" s="371"/>
      <c r="AH1130" s="371"/>
      <c r="AI1130" s="371"/>
      <c r="AJ1130" s="371"/>
      <c r="AK1130" s="371"/>
      <c r="AL1130" s="371"/>
      <c r="AM1130" s="371"/>
    </row>
    <row r="1131" spans="1:39" hidden="1" x14ac:dyDescent="0.25">
      <c r="A1131" s="372"/>
      <c r="B1131" s="372"/>
      <c r="C1131" s="372"/>
      <c r="D1131" s="372"/>
      <c r="E1131" s="372"/>
      <c r="F1131" s="372"/>
      <c r="G1131" s="371"/>
      <c r="H1131" s="374"/>
      <c r="I1131" s="372"/>
      <c r="J1131" s="378"/>
      <c r="K1131" s="378"/>
      <c r="L1131" s="378"/>
      <c r="M1131" s="378"/>
      <c r="N1131" s="385"/>
      <c r="O1131" s="378"/>
      <c r="P1131" s="378"/>
      <c r="R1131" s="378"/>
      <c r="S1131" s="378"/>
      <c r="T1131" s="378"/>
      <c r="U1131" s="378"/>
      <c r="V1131" s="385"/>
      <c r="W1131" s="378"/>
      <c r="X1131" s="378"/>
      <c r="Y1131" s="373">
        <f t="shared" si="69"/>
        <v>0</v>
      </c>
      <c r="Z1131" s="517"/>
      <c r="AA1131" s="512"/>
      <c r="AB1131" s="525" t="e">
        <f t="shared" si="70"/>
        <v>#DIV/0!</v>
      </c>
      <c r="AC1131" s="512">
        <f t="shared" si="71"/>
        <v>0</v>
      </c>
      <c r="AD1131" s="525" t="e">
        <f t="shared" si="72"/>
        <v>#DIV/0!</v>
      </c>
      <c r="AE1131" s="371"/>
      <c r="AF1131" s="371"/>
      <c r="AG1131" s="371"/>
      <c r="AH1131" s="371"/>
      <c r="AI1131" s="371"/>
      <c r="AJ1131" s="371"/>
      <c r="AK1131" s="371"/>
      <c r="AL1131" s="371"/>
      <c r="AM1131" s="371"/>
    </row>
    <row r="1132" spans="1:39" hidden="1" x14ac:dyDescent="0.25">
      <c r="A1132" s="372"/>
      <c r="B1132" s="372"/>
      <c r="C1132" s="372"/>
      <c r="D1132" s="372"/>
      <c r="E1132" s="372"/>
      <c r="F1132" s="372"/>
      <c r="G1132" s="371"/>
      <c r="H1132" s="374"/>
      <c r="I1132" s="372"/>
      <c r="J1132" s="378"/>
      <c r="K1132" s="378"/>
      <c r="L1132" s="378"/>
      <c r="M1132" s="378"/>
      <c r="N1132" s="385"/>
      <c r="O1132" s="378"/>
      <c r="P1132" s="378"/>
      <c r="R1132" s="378"/>
      <c r="S1132" s="378"/>
      <c r="T1132" s="378"/>
      <c r="U1132" s="378"/>
      <c r="V1132" s="385"/>
      <c r="W1132" s="378"/>
      <c r="X1132" s="378"/>
      <c r="Y1132" s="373">
        <f t="shared" si="69"/>
        <v>0</v>
      </c>
      <c r="Z1132" s="517"/>
      <c r="AA1132" s="512"/>
      <c r="AB1132" s="525" t="e">
        <f t="shared" si="70"/>
        <v>#DIV/0!</v>
      </c>
      <c r="AC1132" s="512">
        <f t="shared" si="71"/>
        <v>0</v>
      </c>
      <c r="AD1132" s="525" t="e">
        <f t="shared" si="72"/>
        <v>#DIV/0!</v>
      </c>
      <c r="AE1132" s="371"/>
      <c r="AF1132" s="371"/>
      <c r="AG1132" s="371"/>
      <c r="AH1132" s="371"/>
      <c r="AI1132" s="371"/>
      <c r="AJ1132" s="371"/>
      <c r="AK1132" s="371"/>
      <c r="AL1132" s="371"/>
      <c r="AM1132" s="371"/>
    </row>
    <row r="1133" spans="1:39" hidden="1" x14ac:dyDescent="0.25">
      <c r="A1133" s="372"/>
      <c r="B1133" s="372"/>
      <c r="C1133" s="372"/>
      <c r="D1133" s="372"/>
      <c r="E1133" s="372"/>
      <c r="F1133" s="372"/>
      <c r="G1133" s="371"/>
      <c r="H1133" s="374"/>
      <c r="I1133" s="372"/>
      <c r="J1133" s="378"/>
      <c r="K1133" s="378"/>
      <c r="L1133" s="378"/>
      <c r="M1133" s="378"/>
      <c r="N1133" s="385"/>
      <c r="O1133" s="378"/>
      <c r="P1133" s="378"/>
      <c r="R1133" s="378"/>
      <c r="S1133" s="378"/>
      <c r="T1133" s="378"/>
      <c r="U1133" s="378"/>
      <c r="V1133" s="385"/>
      <c r="W1133" s="378"/>
      <c r="X1133" s="378"/>
      <c r="Y1133" s="373">
        <f t="shared" si="69"/>
        <v>0</v>
      </c>
      <c r="Z1133" s="517"/>
      <c r="AA1133" s="512"/>
      <c r="AB1133" s="525" t="e">
        <f t="shared" si="70"/>
        <v>#DIV/0!</v>
      </c>
      <c r="AC1133" s="512">
        <f t="shared" si="71"/>
        <v>0</v>
      </c>
      <c r="AD1133" s="525" t="e">
        <f t="shared" si="72"/>
        <v>#DIV/0!</v>
      </c>
      <c r="AE1133" s="371"/>
      <c r="AF1133" s="371"/>
      <c r="AG1133" s="371"/>
      <c r="AH1133" s="371"/>
      <c r="AI1133" s="371"/>
      <c r="AJ1133" s="371"/>
      <c r="AK1133" s="371"/>
      <c r="AL1133" s="371"/>
      <c r="AM1133" s="371"/>
    </row>
    <row r="1134" spans="1:39" hidden="1" x14ac:dyDescent="0.25">
      <c r="A1134" s="372"/>
      <c r="B1134" s="372"/>
      <c r="C1134" s="372"/>
      <c r="D1134" s="372"/>
      <c r="E1134" s="372"/>
      <c r="F1134" s="372"/>
      <c r="G1134" s="371"/>
      <c r="H1134" s="374"/>
      <c r="I1134" s="372"/>
      <c r="J1134" s="378"/>
      <c r="K1134" s="378"/>
      <c r="L1134" s="378"/>
      <c r="M1134" s="378"/>
      <c r="N1134" s="385"/>
      <c r="O1134" s="378"/>
      <c r="P1134" s="378"/>
      <c r="R1134" s="378"/>
      <c r="S1134" s="378"/>
      <c r="T1134" s="378"/>
      <c r="U1134" s="378"/>
      <c r="V1134" s="385"/>
      <c r="W1134" s="378"/>
      <c r="X1134" s="378"/>
      <c r="Y1134" s="373">
        <f t="shared" si="69"/>
        <v>0</v>
      </c>
      <c r="Z1134" s="517"/>
      <c r="AA1134" s="512"/>
      <c r="AB1134" s="525" t="e">
        <f t="shared" si="70"/>
        <v>#DIV/0!</v>
      </c>
      <c r="AC1134" s="512">
        <f t="shared" si="71"/>
        <v>0</v>
      </c>
      <c r="AD1134" s="525" t="e">
        <f t="shared" si="72"/>
        <v>#DIV/0!</v>
      </c>
      <c r="AE1134" s="371"/>
      <c r="AF1134" s="371"/>
      <c r="AG1134" s="371"/>
      <c r="AH1134" s="371"/>
      <c r="AI1134" s="371"/>
      <c r="AJ1134" s="371"/>
      <c r="AK1134" s="371"/>
      <c r="AL1134" s="371"/>
      <c r="AM1134" s="371"/>
    </row>
    <row r="1135" spans="1:39" hidden="1" x14ac:dyDescent="0.25">
      <c r="A1135" s="372"/>
      <c r="B1135" s="372"/>
      <c r="C1135" s="372"/>
      <c r="D1135" s="372"/>
      <c r="E1135" s="372"/>
      <c r="F1135" s="372"/>
      <c r="G1135" s="371"/>
      <c r="H1135" s="374"/>
      <c r="I1135" s="372"/>
      <c r="J1135" s="378"/>
      <c r="K1135" s="378"/>
      <c r="L1135" s="378"/>
      <c r="M1135" s="378"/>
      <c r="N1135" s="385"/>
      <c r="O1135" s="378"/>
      <c r="P1135" s="378"/>
      <c r="R1135" s="378"/>
      <c r="S1135" s="378"/>
      <c r="T1135" s="378"/>
      <c r="U1135" s="378"/>
      <c r="V1135" s="385"/>
      <c r="W1135" s="378"/>
      <c r="X1135" s="378"/>
      <c r="Y1135" s="373">
        <f t="shared" si="69"/>
        <v>0</v>
      </c>
      <c r="Z1135" s="517"/>
      <c r="AA1135" s="512"/>
      <c r="AB1135" s="525" t="e">
        <f t="shared" si="70"/>
        <v>#DIV/0!</v>
      </c>
      <c r="AC1135" s="512">
        <f t="shared" si="71"/>
        <v>0</v>
      </c>
      <c r="AD1135" s="525" t="e">
        <f t="shared" si="72"/>
        <v>#DIV/0!</v>
      </c>
      <c r="AE1135" s="371"/>
      <c r="AF1135" s="371"/>
      <c r="AG1135" s="371"/>
      <c r="AH1135" s="371"/>
      <c r="AI1135" s="371"/>
      <c r="AJ1135" s="371"/>
      <c r="AK1135" s="371"/>
      <c r="AL1135" s="371"/>
      <c r="AM1135" s="371"/>
    </row>
    <row r="1136" spans="1:39" hidden="1" x14ac:dyDescent="0.25">
      <c r="A1136" s="372"/>
      <c r="B1136" s="372"/>
      <c r="C1136" s="372"/>
      <c r="D1136" s="372"/>
      <c r="E1136" s="372"/>
      <c r="F1136" s="372"/>
      <c r="G1136" s="371"/>
      <c r="H1136" s="374"/>
      <c r="I1136" s="372"/>
      <c r="J1136" s="378"/>
      <c r="K1136" s="378"/>
      <c r="L1136" s="378"/>
      <c r="M1136" s="378"/>
      <c r="N1136" s="385"/>
      <c r="O1136" s="378"/>
      <c r="P1136" s="378"/>
      <c r="R1136" s="378"/>
      <c r="S1136" s="378"/>
      <c r="T1136" s="378"/>
      <c r="U1136" s="378"/>
      <c r="V1136" s="385"/>
      <c r="W1136" s="378"/>
      <c r="X1136" s="378"/>
      <c r="Y1136" s="373">
        <f t="shared" si="69"/>
        <v>0</v>
      </c>
      <c r="Z1136" s="517"/>
      <c r="AA1136" s="512"/>
      <c r="AB1136" s="525" t="e">
        <f t="shared" si="70"/>
        <v>#DIV/0!</v>
      </c>
      <c r="AC1136" s="512">
        <f t="shared" si="71"/>
        <v>0</v>
      </c>
      <c r="AD1136" s="525" t="e">
        <f t="shared" si="72"/>
        <v>#DIV/0!</v>
      </c>
      <c r="AE1136" s="371"/>
      <c r="AF1136" s="371"/>
      <c r="AG1136" s="371"/>
      <c r="AH1136" s="371"/>
      <c r="AI1136" s="371"/>
      <c r="AJ1136" s="371"/>
      <c r="AK1136" s="371"/>
      <c r="AL1136" s="371"/>
      <c r="AM1136" s="371"/>
    </row>
    <row r="1137" spans="1:39" hidden="1" x14ac:dyDescent="0.25">
      <c r="A1137" s="372"/>
      <c r="B1137" s="372"/>
      <c r="C1137" s="372"/>
      <c r="D1137" s="372"/>
      <c r="E1137" s="372"/>
      <c r="F1137" s="372"/>
      <c r="G1137" s="371"/>
      <c r="H1137" s="374"/>
      <c r="I1137" s="372"/>
      <c r="J1137" s="378"/>
      <c r="K1137" s="378"/>
      <c r="L1137" s="378"/>
      <c r="M1137" s="378"/>
      <c r="N1137" s="385"/>
      <c r="O1137" s="378"/>
      <c r="P1137" s="378"/>
      <c r="R1137" s="378"/>
      <c r="S1137" s="378"/>
      <c r="T1137" s="378"/>
      <c r="U1137" s="378"/>
      <c r="V1137" s="385"/>
      <c r="W1137" s="378"/>
      <c r="X1137" s="378"/>
      <c r="Y1137" s="373">
        <f t="shared" si="69"/>
        <v>0</v>
      </c>
      <c r="Z1137" s="517"/>
      <c r="AA1137" s="512"/>
      <c r="AB1137" s="525" t="e">
        <f t="shared" si="70"/>
        <v>#DIV/0!</v>
      </c>
      <c r="AC1137" s="512">
        <f t="shared" si="71"/>
        <v>0</v>
      </c>
      <c r="AD1137" s="525" t="e">
        <f t="shared" si="72"/>
        <v>#DIV/0!</v>
      </c>
      <c r="AE1137" s="371"/>
      <c r="AF1137" s="371"/>
      <c r="AG1137" s="371"/>
      <c r="AH1137" s="371"/>
      <c r="AI1137" s="371"/>
      <c r="AJ1137" s="371"/>
      <c r="AK1137" s="371"/>
      <c r="AL1137" s="371"/>
      <c r="AM1137" s="371"/>
    </row>
    <row r="1138" spans="1:39" hidden="1" x14ac:dyDescent="0.25">
      <c r="A1138" s="372"/>
      <c r="B1138" s="372"/>
      <c r="C1138" s="372"/>
      <c r="D1138" s="372"/>
      <c r="E1138" s="372"/>
      <c r="F1138" s="372"/>
      <c r="G1138" s="371"/>
      <c r="H1138" s="374"/>
      <c r="I1138" s="372"/>
      <c r="J1138" s="378"/>
      <c r="K1138" s="378"/>
      <c r="L1138" s="378"/>
      <c r="M1138" s="378"/>
      <c r="N1138" s="385"/>
      <c r="O1138" s="378"/>
      <c r="P1138" s="378"/>
      <c r="R1138" s="378"/>
      <c r="S1138" s="378"/>
      <c r="T1138" s="378"/>
      <c r="U1138" s="378"/>
      <c r="V1138" s="385"/>
      <c r="W1138" s="378"/>
      <c r="X1138" s="378"/>
      <c r="Y1138" s="373">
        <f t="shared" si="69"/>
        <v>0</v>
      </c>
      <c r="Z1138" s="517"/>
      <c r="AA1138" s="512"/>
      <c r="AB1138" s="525" t="e">
        <f t="shared" si="70"/>
        <v>#DIV/0!</v>
      </c>
      <c r="AC1138" s="512">
        <f t="shared" si="71"/>
        <v>0</v>
      </c>
      <c r="AD1138" s="525" t="e">
        <f t="shared" si="72"/>
        <v>#DIV/0!</v>
      </c>
      <c r="AE1138" s="371"/>
      <c r="AF1138" s="371"/>
      <c r="AG1138" s="371"/>
      <c r="AH1138" s="371"/>
      <c r="AI1138" s="371"/>
      <c r="AJ1138" s="371"/>
      <c r="AK1138" s="371"/>
      <c r="AL1138" s="371"/>
      <c r="AM1138" s="371"/>
    </row>
    <row r="1139" spans="1:39" hidden="1" x14ac:dyDescent="0.25">
      <c r="A1139" s="372"/>
      <c r="B1139" s="372"/>
      <c r="C1139" s="372"/>
      <c r="D1139" s="372"/>
      <c r="E1139" s="372"/>
      <c r="F1139" s="372"/>
      <c r="G1139" s="371"/>
      <c r="H1139" s="374"/>
      <c r="I1139" s="372"/>
      <c r="J1139" s="378"/>
      <c r="K1139" s="378"/>
      <c r="L1139" s="378"/>
      <c r="M1139" s="378"/>
      <c r="N1139" s="385"/>
      <c r="O1139" s="378"/>
      <c r="P1139" s="378"/>
      <c r="R1139" s="378"/>
      <c r="S1139" s="378"/>
      <c r="T1139" s="378"/>
      <c r="U1139" s="378"/>
      <c r="V1139" s="385"/>
      <c r="W1139" s="378"/>
      <c r="X1139" s="378"/>
      <c r="Y1139" s="373">
        <f t="shared" si="69"/>
        <v>0</v>
      </c>
      <c r="Z1139" s="517"/>
      <c r="AA1139" s="512"/>
      <c r="AB1139" s="525" t="e">
        <f t="shared" si="70"/>
        <v>#DIV/0!</v>
      </c>
      <c r="AC1139" s="512">
        <f t="shared" si="71"/>
        <v>0</v>
      </c>
      <c r="AD1139" s="525" t="e">
        <f t="shared" si="72"/>
        <v>#DIV/0!</v>
      </c>
      <c r="AE1139" s="371"/>
      <c r="AF1139" s="371"/>
      <c r="AG1139" s="371"/>
      <c r="AH1139" s="371"/>
      <c r="AI1139" s="371"/>
      <c r="AJ1139" s="371"/>
      <c r="AK1139" s="371"/>
      <c r="AL1139" s="371"/>
      <c r="AM1139" s="371"/>
    </row>
    <row r="1140" spans="1:39" hidden="1" x14ac:dyDescent="0.25">
      <c r="A1140" s="372"/>
      <c r="B1140" s="372"/>
      <c r="C1140" s="372"/>
      <c r="D1140" s="372"/>
      <c r="E1140" s="372"/>
      <c r="F1140" s="372"/>
      <c r="G1140" s="371"/>
      <c r="H1140" s="374"/>
      <c r="I1140" s="372"/>
      <c r="J1140" s="378"/>
      <c r="K1140" s="378"/>
      <c r="L1140" s="378"/>
      <c r="M1140" s="378"/>
      <c r="N1140" s="385"/>
      <c r="O1140" s="378"/>
      <c r="P1140" s="378"/>
      <c r="R1140" s="378"/>
      <c r="S1140" s="378"/>
      <c r="T1140" s="378"/>
      <c r="U1140" s="378"/>
      <c r="V1140" s="385"/>
      <c r="W1140" s="378"/>
      <c r="X1140" s="378"/>
      <c r="Y1140" s="373">
        <f t="shared" si="69"/>
        <v>0</v>
      </c>
      <c r="Z1140" s="517"/>
      <c r="AA1140" s="512"/>
      <c r="AB1140" s="525" t="e">
        <f t="shared" si="70"/>
        <v>#DIV/0!</v>
      </c>
      <c r="AC1140" s="512">
        <f t="shared" si="71"/>
        <v>0</v>
      </c>
      <c r="AD1140" s="525" t="e">
        <f t="shared" si="72"/>
        <v>#DIV/0!</v>
      </c>
      <c r="AE1140" s="371"/>
      <c r="AF1140" s="371"/>
      <c r="AG1140" s="371"/>
      <c r="AH1140" s="371"/>
      <c r="AI1140" s="371"/>
      <c r="AJ1140" s="371"/>
      <c r="AK1140" s="371"/>
      <c r="AL1140" s="371"/>
      <c r="AM1140" s="371"/>
    </row>
    <row r="1141" spans="1:39" hidden="1" x14ac:dyDescent="0.25">
      <c r="A1141" s="372"/>
      <c r="B1141" s="372"/>
      <c r="C1141" s="372"/>
      <c r="D1141" s="372"/>
      <c r="E1141" s="372"/>
      <c r="F1141" s="372"/>
      <c r="G1141" s="371"/>
      <c r="H1141" s="374"/>
      <c r="I1141" s="372"/>
      <c r="J1141" s="378"/>
      <c r="K1141" s="378"/>
      <c r="L1141" s="378"/>
      <c r="M1141" s="378"/>
      <c r="N1141" s="385"/>
      <c r="O1141" s="378"/>
      <c r="P1141" s="378"/>
      <c r="R1141" s="378"/>
      <c r="S1141" s="378"/>
      <c r="T1141" s="378"/>
      <c r="U1141" s="378"/>
      <c r="V1141" s="385"/>
      <c r="W1141" s="378"/>
      <c r="X1141" s="378"/>
      <c r="Y1141" s="373">
        <f t="shared" si="69"/>
        <v>0</v>
      </c>
      <c r="Z1141" s="517"/>
      <c r="AA1141" s="512"/>
      <c r="AB1141" s="525" t="e">
        <f t="shared" si="70"/>
        <v>#DIV/0!</v>
      </c>
      <c r="AC1141" s="512">
        <f t="shared" si="71"/>
        <v>0</v>
      </c>
      <c r="AD1141" s="525" t="e">
        <f t="shared" si="72"/>
        <v>#DIV/0!</v>
      </c>
      <c r="AE1141" s="371"/>
      <c r="AF1141" s="371"/>
      <c r="AG1141" s="371"/>
      <c r="AH1141" s="371"/>
      <c r="AI1141" s="371"/>
      <c r="AJ1141" s="371"/>
      <c r="AK1141" s="371"/>
      <c r="AL1141" s="371"/>
      <c r="AM1141" s="371"/>
    </row>
    <row r="1142" spans="1:39" hidden="1" x14ac:dyDescent="0.25">
      <c r="A1142" s="372"/>
      <c r="B1142" s="372"/>
      <c r="C1142" s="372"/>
      <c r="D1142" s="372"/>
      <c r="E1142" s="372"/>
      <c r="F1142" s="372"/>
      <c r="G1142" s="371"/>
      <c r="H1142" s="374"/>
      <c r="I1142" s="372"/>
      <c r="J1142" s="378"/>
      <c r="K1142" s="378"/>
      <c r="L1142" s="378"/>
      <c r="M1142" s="378"/>
      <c r="N1142" s="385"/>
      <c r="O1142" s="378"/>
      <c r="P1142" s="378"/>
      <c r="R1142" s="378"/>
      <c r="S1142" s="378"/>
      <c r="T1142" s="378"/>
      <c r="U1142" s="378"/>
      <c r="V1142" s="385"/>
      <c r="W1142" s="378"/>
      <c r="X1142" s="378"/>
      <c r="Y1142" s="373">
        <f t="shared" si="69"/>
        <v>0</v>
      </c>
      <c r="Z1142" s="517"/>
      <c r="AA1142" s="512"/>
      <c r="AB1142" s="525" t="e">
        <f t="shared" si="70"/>
        <v>#DIV/0!</v>
      </c>
      <c r="AC1142" s="512">
        <f t="shared" si="71"/>
        <v>0</v>
      </c>
      <c r="AD1142" s="525" t="e">
        <f t="shared" si="72"/>
        <v>#DIV/0!</v>
      </c>
      <c r="AE1142" s="371"/>
      <c r="AF1142" s="371"/>
      <c r="AG1142" s="371"/>
      <c r="AH1142" s="371"/>
      <c r="AI1142" s="371"/>
      <c r="AJ1142" s="371"/>
      <c r="AK1142" s="371"/>
      <c r="AL1142" s="371"/>
      <c r="AM1142" s="371"/>
    </row>
    <row r="1143" spans="1:39" hidden="1" x14ac:dyDescent="0.25">
      <c r="A1143" s="372"/>
      <c r="B1143" s="372"/>
      <c r="C1143" s="372"/>
      <c r="D1143" s="372"/>
      <c r="E1143" s="372"/>
      <c r="F1143" s="372"/>
      <c r="G1143" s="371"/>
      <c r="H1143" s="374"/>
      <c r="I1143" s="372"/>
      <c r="J1143" s="378"/>
      <c r="K1143" s="378"/>
      <c r="L1143" s="378"/>
      <c r="M1143" s="378"/>
      <c r="N1143" s="385"/>
      <c r="O1143" s="378"/>
      <c r="P1143" s="378"/>
      <c r="R1143" s="378"/>
      <c r="S1143" s="378"/>
      <c r="T1143" s="378"/>
      <c r="U1143" s="378"/>
      <c r="V1143" s="385"/>
      <c r="W1143" s="378"/>
      <c r="X1143" s="378"/>
      <c r="Y1143" s="373">
        <f t="shared" si="69"/>
        <v>0</v>
      </c>
      <c r="Z1143" s="517"/>
      <c r="AA1143" s="512"/>
      <c r="AB1143" s="525" t="e">
        <f t="shared" si="70"/>
        <v>#DIV/0!</v>
      </c>
      <c r="AC1143" s="512">
        <f t="shared" si="71"/>
        <v>0</v>
      </c>
      <c r="AD1143" s="525" t="e">
        <f t="shared" si="72"/>
        <v>#DIV/0!</v>
      </c>
      <c r="AE1143" s="371"/>
      <c r="AF1143" s="371"/>
      <c r="AG1143" s="371"/>
      <c r="AH1143" s="371"/>
      <c r="AI1143" s="371"/>
      <c r="AJ1143" s="371"/>
      <c r="AK1143" s="371"/>
      <c r="AL1143" s="371"/>
      <c r="AM1143" s="371"/>
    </row>
    <row r="1144" spans="1:39" hidden="1" x14ac:dyDescent="0.25">
      <c r="A1144" s="372"/>
      <c r="B1144" s="372"/>
      <c r="C1144" s="372"/>
      <c r="D1144" s="372"/>
      <c r="E1144" s="372"/>
      <c r="F1144" s="372"/>
      <c r="G1144" s="371"/>
      <c r="H1144" s="374"/>
      <c r="I1144" s="372"/>
      <c r="J1144" s="378"/>
      <c r="K1144" s="378"/>
      <c r="L1144" s="378"/>
      <c r="M1144" s="378"/>
      <c r="N1144" s="385"/>
      <c r="O1144" s="378"/>
      <c r="P1144" s="378"/>
      <c r="R1144" s="378"/>
      <c r="S1144" s="378"/>
      <c r="T1144" s="378"/>
      <c r="U1144" s="378"/>
      <c r="V1144" s="385"/>
      <c r="W1144" s="378"/>
      <c r="X1144" s="378"/>
      <c r="Y1144" s="373">
        <f t="shared" si="69"/>
        <v>0</v>
      </c>
      <c r="Z1144" s="517"/>
      <c r="AA1144" s="512"/>
      <c r="AB1144" s="525" t="e">
        <f t="shared" si="70"/>
        <v>#DIV/0!</v>
      </c>
      <c r="AC1144" s="512">
        <f t="shared" si="71"/>
        <v>0</v>
      </c>
      <c r="AD1144" s="525" t="e">
        <f t="shared" si="72"/>
        <v>#DIV/0!</v>
      </c>
      <c r="AE1144" s="371"/>
      <c r="AF1144" s="371"/>
      <c r="AG1144" s="371"/>
      <c r="AH1144" s="371"/>
      <c r="AI1144" s="371"/>
      <c r="AJ1144" s="371"/>
      <c r="AK1144" s="371"/>
      <c r="AL1144" s="371"/>
      <c r="AM1144" s="371"/>
    </row>
    <row r="1145" spans="1:39" hidden="1" x14ac:dyDescent="0.25">
      <c r="A1145" s="372"/>
      <c r="B1145" s="372"/>
      <c r="C1145" s="372"/>
      <c r="D1145" s="372"/>
      <c r="E1145" s="372"/>
      <c r="F1145" s="372"/>
      <c r="G1145" s="371"/>
      <c r="H1145" s="374"/>
      <c r="I1145" s="372"/>
      <c r="J1145" s="378"/>
      <c r="K1145" s="378"/>
      <c r="L1145" s="378"/>
      <c r="M1145" s="378"/>
      <c r="N1145" s="385"/>
      <c r="O1145" s="378"/>
      <c r="P1145" s="378"/>
      <c r="R1145" s="378"/>
      <c r="S1145" s="378"/>
      <c r="T1145" s="378"/>
      <c r="U1145" s="378"/>
      <c r="V1145" s="385"/>
      <c r="W1145" s="378"/>
      <c r="X1145" s="378"/>
      <c r="Y1145" s="373">
        <f t="shared" si="69"/>
        <v>0</v>
      </c>
      <c r="Z1145" s="517"/>
      <c r="AA1145" s="512"/>
      <c r="AB1145" s="525" t="e">
        <f t="shared" si="70"/>
        <v>#DIV/0!</v>
      </c>
      <c r="AC1145" s="512">
        <f t="shared" si="71"/>
        <v>0</v>
      </c>
      <c r="AD1145" s="525" t="e">
        <f t="shared" si="72"/>
        <v>#DIV/0!</v>
      </c>
      <c r="AE1145" s="371"/>
      <c r="AF1145" s="371"/>
      <c r="AG1145" s="371"/>
      <c r="AH1145" s="371"/>
      <c r="AI1145" s="371"/>
      <c r="AJ1145" s="371"/>
      <c r="AK1145" s="371"/>
      <c r="AL1145" s="371"/>
      <c r="AM1145" s="371"/>
    </row>
    <row r="1146" spans="1:39" hidden="1" x14ac:dyDescent="0.25">
      <c r="A1146" s="372"/>
      <c r="B1146" s="372"/>
      <c r="C1146" s="372"/>
      <c r="D1146" s="372"/>
      <c r="E1146" s="372"/>
      <c r="F1146" s="372"/>
      <c r="G1146" s="371"/>
      <c r="H1146" s="374"/>
      <c r="I1146" s="372"/>
      <c r="J1146" s="378"/>
      <c r="K1146" s="378"/>
      <c r="L1146" s="378"/>
      <c r="M1146" s="378"/>
      <c r="N1146" s="385"/>
      <c r="O1146" s="378"/>
      <c r="P1146" s="378"/>
      <c r="R1146" s="378"/>
      <c r="S1146" s="378"/>
      <c r="T1146" s="378"/>
      <c r="U1146" s="378"/>
      <c r="V1146" s="385"/>
      <c r="W1146" s="378"/>
      <c r="X1146" s="378"/>
      <c r="Y1146" s="373">
        <f t="shared" si="69"/>
        <v>0</v>
      </c>
      <c r="Z1146" s="517"/>
      <c r="AA1146" s="512"/>
      <c r="AB1146" s="525" t="e">
        <f t="shared" si="70"/>
        <v>#DIV/0!</v>
      </c>
      <c r="AC1146" s="512">
        <f t="shared" si="71"/>
        <v>0</v>
      </c>
      <c r="AD1146" s="525" t="e">
        <f t="shared" si="72"/>
        <v>#DIV/0!</v>
      </c>
      <c r="AE1146" s="371"/>
      <c r="AF1146" s="371"/>
      <c r="AG1146" s="371"/>
      <c r="AH1146" s="371"/>
      <c r="AI1146" s="371"/>
      <c r="AJ1146" s="371"/>
      <c r="AK1146" s="371"/>
      <c r="AL1146" s="371"/>
      <c r="AM1146" s="371"/>
    </row>
    <row r="1147" spans="1:39" hidden="1" x14ac:dyDescent="0.25">
      <c r="A1147" s="372"/>
      <c r="B1147" s="372"/>
      <c r="C1147" s="372"/>
      <c r="D1147" s="372"/>
      <c r="E1147" s="372"/>
      <c r="F1147" s="372"/>
      <c r="G1147" s="371"/>
      <c r="H1147" s="374"/>
      <c r="I1147" s="372"/>
      <c r="J1147" s="378"/>
      <c r="K1147" s="378"/>
      <c r="L1147" s="378"/>
      <c r="M1147" s="378"/>
      <c r="N1147" s="385"/>
      <c r="O1147" s="378"/>
      <c r="P1147" s="378"/>
      <c r="R1147" s="378"/>
      <c r="S1147" s="378"/>
      <c r="T1147" s="378"/>
      <c r="U1147" s="378"/>
      <c r="V1147" s="385"/>
      <c r="W1147" s="378"/>
      <c r="X1147" s="378"/>
      <c r="Y1147" s="373">
        <f t="shared" si="69"/>
        <v>0</v>
      </c>
      <c r="Z1147" s="517"/>
      <c r="AA1147" s="512"/>
      <c r="AB1147" s="525" t="e">
        <f t="shared" si="70"/>
        <v>#DIV/0!</v>
      </c>
      <c r="AC1147" s="512">
        <f t="shared" si="71"/>
        <v>0</v>
      </c>
      <c r="AD1147" s="525" t="e">
        <f t="shared" si="72"/>
        <v>#DIV/0!</v>
      </c>
      <c r="AE1147" s="371"/>
      <c r="AF1147" s="371"/>
      <c r="AG1147" s="371"/>
      <c r="AH1147" s="371"/>
      <c r="AI1147" s="371"/>
      <c r="AJ1147" s="371"/>
      <c r="AK1147" s="371"/>
      <c r="AL1147" s="371"/>
      <c r="AM1147" s="371"/>
    </row>
    <row r="1148" spans="1:39" hidden="1" x14ac:dyDescent="0.25">
      <c r="A1148" s="372"/>
      <c r="B1148" s="372"/>
      <c r="C1148" s="372"/>
      <c r="D1148" s="372"/>
      <c r="E1148" s="372"/>
      <c r="F1148" s="372"/>
      <c r="G1148" s="371"/>
      <c r="H1148" s="374"/>
      <c r="I1148" s="372"/>
      <c r="J1148" s="378"/>
      <c r="K1148" s="378"/>
      <c r="L1148" s="378"/>
      <c r="M1148" s="378"/>
      <c r="N1148" s="385"/>
      <c r="O1148" s="378"/>
      <c r="P1148" s="378"/>
      <c r="R1148" s="378"/>
      <c r="S1148" s="378"/>
      <c r="T1148" s="378"/>
      <c r="U1148" s="378"/>
      <c r="V1148" s="385"/>
      <c r="W1148" s="378"/>
      <c r="X1148" s="378"/>
      <c r="Y1148" s="373">
        <f t="shared" si="69"/>
        <v>0</v>
      </c>
      <c r="Z1148" s="517"/>
      <c r="AA1148" s="512"/>
      <c r="AB1148" s="525" t="e">
        <f t="shared" si="70"/>
        <v>#DIV/0!</v>
      </c>
      <c r="AC1148" s="512">
        <f t="shared" si="71"/>
        <v>0</v>
      </c>
      <c r="AD1148" s="525" t="e">
        <f t="shared" si="72"/>
        <v>#DIV/0!</v>
      </c>
      <c r="AE1148" s="371"/>
      <c r="AF1148" s="371"/>
      <c r="AG1148" s="371"/>
      <c r="AH1148" s="371"/>
      <c r="AI1148" s="371"/>
      <c r="AJ1148" s="371"/>
      <c r="AK1148" s="371"/>
      <c r="AL1148" s="371"/>
      <c r="AM1148" s="371"/>
    </row>
    <row r="1149" spans="1:39" hidden="1" x14ac:dyDescent="0.25">
      <c r="A1149" s="372"/>
      <c r="B1149" s="372"/>
      <c r="C1149" s="372"/>
      <c r="D1149" s="372"/>
      <c r="E1149" s="372"/>
      <c r="F1149" s="372"/>
      <c r="G1149" s="371"/>
      <c r="H1149" s="374"/>
      <c r="I1149" s="372"/>
      <c r="J1149" s="378"/>
      <c r="K1149" s="378"/>
      <c r="L1149" s="378"/>
      <c r="M1149" s="378"/>
      <c r="N1149" s="385"/>
      <c r="O1149" s="378"/>
      <c r="P1149" s="378"/>
      <c r="R1149" s="378"/>
      <c r="S1149" s="378"/>
      <c r="T1149" s="378"/>
      <c r="U1149" s="378"/>
      <c r="V1149" s="385"/>
      <c r="W1149" s="378"/>
      <c r="X1149" s="378"/>
      <c r="Y1149" s="373">
        <f t="shared" si="69"/>
        <v>0</v>
      </c>
      <c r="Z1149" s="517"/>
      <c r="AA1149" s="512"/>
      <c r="AB1149" s="525" t="e">
        <f t="shared" si="70"/>
        <v>#DIV/0!</v>
      </c>
      <c r="AC1149" s="512">
        <f t="shared" si="71"/>
        <v>0</v>
      </c>
      <c r="AD1149" s="525" t="e">
        <f t="shared" si="72"/>
        <v>#DIV/0!</v>
      </c>
      <c r="AE1149" s="371"/>
      <c r="AF1149" s="371"/>
      <c r="AG1149" s="371"/>
      <c r="AH1149" s="371"/>
      <c r="AI1149" s="371"/>
      <c r="AJ1149" s="371"/>
      <c r="AK1149" s="371"/>
      <c r="AL1149" s="371"/>
      <c r="AM1149" s="371"/>
    </row>
    <row r="1150" spans="1:39" hidden="1" x14ac:dyDescent="0.25">
      <c r="A1150" s="372"/>
      <c r="B1150" s="372"/>
      <c r="C1150" s="372"/>
      <c r="D1150" s="372"/>
      <c r="E1150" s="372"/>
      <c r="F1150" s="372"/>
      <c r="G1150" s="371"/>
      <c r="H1150" s="374"/>
      <c r="I1150" s="372"/>
      <c r="J1150" s="378"/>
      <c r="K1150" s="378"/>
      <c r="L1150" s="378"/>
      <c r="M1150" s="378"/>
      <c r="N1150" s="385"/>
      <c r="O1150" s="378"/>
      <c r="P1150" s="378"/>
      <c r="R1150" s="378"/>
      <c r="S1150" s="378"/>
      <c r="T1150" s="378"/>
      <c r="U1150" s="378"/>
      <c r="V1150" s="385"/>
      <c r="W1150" s="378"/>
      <c r="X1150" s="378"/>
      <c r="Y1150" s="373">
        <f t="shared" si="69"/>
        <v>0</v>
      </c>
      <c r="Z1150" s="517"/>
      <c r="AA1150" s="512"/>
      <c r="AB1150" s="525" t="e">
        <f t="shared" si="70"/>
        <v>#DIV/0!</v>
      </c>
      <c r="AC1150" s="512">
        <f t="shared" si="71"/>
        <v>0</v>
      </c>
      <c r="AD1150" s="525" t="e">
        <f t="shared" si="72"/>
        <v>#DIV/0!</v>
      </c>
      <c r="AE1150" s="371"/>
      <c r="AF1150" s="371"/>
      <c r="AG1150" s="371"/>
      <c r="AH1150" s="371"/>
      <c r="AI1150" s="371"/>
      <c r="AJ1150" s="371"/>
      <c r="AK1150" s="371"/>
      <c r="AL1150" s="371"/>
      <c r="AM1150" s="371"/>
    </row>
    <row r="1151" spans="1:39" hidden="1" x14ac:dyDescent="0.25">
      <c r="A1151" s="372"/>
      <c r="B1151" s="372"/>
      <c r="C1151" s="372"/>
      <c r="D1151" s="372"/>
      <c r="E1151" s="372"/>
      <c r="F1151" s="372"/>
      <c r="G1151" s="371"/>
      <c r="H1151" s="374"/>
      <c r="I1151" s="372"/>
      <c r="J1151" s="378"/>
      <c r="K1151" s="378"/>
      <c r="L1151" s="378"/>
      <c r="M1151" s="378"/>
      <c r="N1151" s="385"/>
      <c r="O1151" s="378"/>
      <c r="P1151" s="378"/>
      <c r="R1151" s="378"/>
      <c r="S1151" s="378"/>
      <c r="T1151" s="378"/>
      <c r="U1151" s="378"/>
      <c r="V1151" s="385"/>
      <c r="W1151" s="378"/>
      <c r="X1151" s="378"/>
      <c r="Y1151" s="373">
        <f t="shared" ref="Y1151:Y1214" si="73">$Z1151-IF($AE1151="X",rngO_BP_cost,0)-IF($AF1151="X",rngO_BL_cost,0)-IF($AG1151="X",rngO_WL_cost,0)-IF($AH1151="X",rngO_M_cost,0)-IF($AI1151="X",rngO_MM_cost,0)-IF($AJ1151="X",rngO_DM_cost,0)-IF($AK1151="X",rngO_LE_cost,0)-IF($AL1151="X",rngO_FE_cost,0)-IF($AM1151="X",rngO_SC_cost,0)</f>
        <v>0</v>
      </c>
      <c r="Z1151" s="517"/>
      <c r="AA1151" s="512"/>
      <c r="AB1151" s="525" t="e">
        <f t="shared" ref="AB1151:AB1214" si="74">AA1151/Z1151</f>
        <v>#DIV/0!</v>
      </c>
      <c r="AC1151" s="512">
        <f t="shared" ref="AC1151:AC1214" si="75">AA1151*0.9</f>
        <v>0</v>
      </c>
      <c r="AD1151" s="525" t="e">
        <f t="shared" ref="AD1151:AD1214" si="76">AC1151/Z1151</f>
        <v>#DIV/0!</v>
      </c>
      <c r="AE1151" s="371"/>
      <c r="AF1151" s="371"/>
      <c r="AG1151" s="371"/>
      <c r="AH1151" s="371"/>
      <c r="AI1151" s="371"/>
      <c r="AJ1151" s="371"/>
      <c r="AK1151" s="371"/>
      <c r="AL1151" s="371"/>
      <c r="AM1151" s="371"/>
    </row>
    <row r="1152" spans="1:39" hidden="1" x14ac:dyDescent="0.25">
      <c r="A1152" s="372"/>
      <c r="B1152" s="372"/>
      <c r="C1152" s="372"/>
      <c r="D1152" s="372"/>
      <c r="E1152" s="372"/>
      <c r="F1152" s="372"/>
      <c r="G1152" s="371"/>
      <c r="H1152" s="374"/>
      <c r="I1152" s="372"/>
      <c r="J1152" s="378"/>
      <c r="K1152" s="378"/>
      <c r="L1152" s="378"/>
      <c r="M1152" s="378"/>
      <c r="N1152" s="385"/>
      <c r="O1152" s="378"/>
      <c r="P1152" s="378"/>
      <c r="R1152" s="378"/>
      <c r="S1152" s="378"/>
      <c r="T1152" s="378"/>
      <c r="U1152" s="378"/>
      <c r="V1152" s="385"/>
      <c r="W1152" s="378"/>
      <c r="X1152" s="378"/>
      <c r="Y1152" s="373">
        <f t="shared" si="73"/>
        <v>0</v>
      </c>
      <c r="Z1152" s="517"/>
      <c r="AA1152" s="512"/>
      <c r="AB1152" s="525" t="e">
        <f t="shared" si="74"/>
        <v>#DIV/0!</v>
      </c>
      <c r="AC1152" s="512">
        <f t="shared" si="75"/>
        <v>0</v>
      </c>
      <c r="AD1152" s="525" t="e">
        <f t="shared" si="76"/>
        <v>#DIV/0!</v>
      </c>
      <c r="AE1152" s="371"/>
      <c r="AF1152" s="371"/>
      <c r="AG1152" s="371"/>
      <c r="AH1152" s="371"/>
      <c r="AI1152" s="371"/>
      <c r="AJ1152" s="371"/>
      <c r="AK1152" s="371"/>
      <c r="AL1152" s="371"/>
      <c r="AM1152" s="371"/>
    </row>
    <row r="1153" spans="1:39" hidden="1" x14ac:dyDescent="0.25">
      <c r="A1153" s="372"/>
      <c r="B1153" s="372"/>
      <c r="C1153" s="372"/>
      <c r="D1153" s="372"/>
      <c r="E1153" s="372"/>
      <c r="F1153" s="372"/>
      <c r="G1153" s="371"/>
      <c r="H1153" s="374"/>
      <c r="I1153" s="372"/>
      <c r="J1153" s="378"/>
      <c r="K1153" s="378"/>
      <c r="L1153" s="378"/>
      <c r="M1153" s="378"/>
      <c r="N1153" s="385"/>
      <c r="O1153" s="378"/>
      <c r="P1153" s="378"/>
      <c r="R1153" s="378"/>
      <c r="S1153" s="378"/>
      <c r="T1153" s="378"/>
      <c r="U1153" s="378"/>
      <c r="V1153" s="385"/>
      <c r="W1153" s="378"/>
      <c r="X1153" s="378"/>
      <c r="Y1153" s="373">
        <f t="shared" si="73"/>
        <v>0</v>
      </c>
      <c r="Z1153" s="517"/>
      <c r="AA1153" s="512"/>
      <c r="AB1153" s="525" t="e">
        <f t="shared" si="74"/>
        <v>#DIV/0!</v>
      </c>
      <c r="AC1153" s="512">
        <f t="shared" si="75"/>
        <v>0</v>
      </c>
      <c r="AD1153" s="525" t="e">
        <f t="shared" si="76"/>
        <v>#DIV/0!</v>
      </c>
      <c r="AE1153" s="371"/>
      <c r="AF1153" s="371"/>
      <c r="AG1153" s="371"/>
      <c r="AH1153" s="371"/>
      <c r="AI1153" s="371"/>
      <c r="AJ1153" s="371"/>
      <c r="AK1153" s="371"/>
      <c r="AL1153" s="371"/>
      <c r="AM1153" s="371"/>
    </row>
    <row r="1154" spans="1:39" hidden="1" x14ac:dyDescent="0.25">
      <c r="A1154" s="372"/>
      <c r="B1154" s="372"/>
      <c r="C1154" s="372"/>
      <c r="D1154" s="372"/>
      <c r="E1154" s="372"/>
      <c r="F1154" s="372"/>
      <c r="G1154" s="371"/>
      <c r="H1154" s="374"/>
      <c r="I1154" s="372"/>
      <c r="J1154" s="378"/>
      <c r="K1154" s="378"/>
      <c r="L1154" s="378"/>
      <c r="M1154" s="378"/>
      <c r="N1154" s="385"/>
      <c r="O1154" s="378"/>
      <c r="P1154" s="378"/>
      <c r="R1154" s="378"/>
      <c r="S1154" s="378"/>
      <c r="T1154" s="378"/>
      <c r="U1154" s="378"/>
      <c r="V1154" s="385"/>
      <c r="W1154" s="378"/>
      <c r="X1154" s="378"/>
      <c r="Y1154" s="373">
        <f t="shared" si="73"/>
        <v>0</v>
      </c>
      <c r="Z1154" s="517"/>
      <c r="AA1154" s="512"/>
      <c r="AB1154" s="525" t="e">
        <f t="shared" si="74"/>
        <v>#DIV/0!</v>
      </c>
      <c r="AC1154" s="512">
        <f t="shared" si="75"/>
        <v>0</v>
      </c>
      <c r="AD1154" s="525" t="e">
        <f t="shared" si="76"/>
        <v>#DIV/0!</v>
      </c>
      <c r="AE1154" s="371"/>
      <c r="AF1154" s="371"/>
      <c r="AG1154" s="371"/>
      <c r="AH1154" s="371"/>
      <c r="AI1154" s="371"/>
      <c r="AJ1154" s="371"/>
      <c r="AK1154" s="371"/>
      <c r="AL1154" s="371"/>
      <c r="AM1154" s="371"/>
    </row>
    <row r="1155" spans="1:39" hidden="1" x14ac:dyDescent="0.25">
      <c r="A1155" s="372"/>
      <c r="B1155" s="372"/>
      <c r="C1155" s="372"/>
      <c r="D1155" s="372"/>
      <c r="E1155" s="372"/>
      <c r="F1155" s="372"/>
      <c r="G1155" s="371"/>
      <c r="H1155" s="374"/>
      <c r="I1155" s="372"/>
      <c r="J1155" s="378"/>
      <c r="K1155" s="378"/>
      <c r="L1155" s="378"/>
      <c r="M1155" s="378"/>
      <c r="N1155" s="385"/>
      <c r="O1155" s="378"/>
      <c r="P1155" s="378"/>
      <c r="R1155" s="378"/>
      <c r="S1155" s="378"/>
      <c r="T1155" s="378"/>
      <c r="U1155" s="378"/>
      <c r="V1155" s="385"/>
      <c r="W1155" s="378"/>
      <c r="X1155" s="378"/>
      <c r="Y1155" s="373">
        <f t="shared" si="73"/>
        <v>0</v>
      </c>
      <c r="Z1155" s="517"/>
      <c r="AA1155" s="512"/>
      <c r="AB1155" s="525" t="e">
        <f t="shared" si="74"/>
        <v>#DIV/0!</v>
      </c>
      <c r="AC1155" s="512">
        <f t="shared" si="75"/>
        <v>0</v>
      </c>
      <c r="AD1155" s="525" t="e">
        <f t="shared" si="76"/>
        <v>#DIV/0!</v>
      </c>
      <c r="AE1155" s="371"/>
      <c r="AF1155" s="371"/>
      <c r="AG1155" s="371"/>
      <c r="AH1155" s="371"/>
      <c r="AI1155" s="371"/>
      <c r="AJ1155" s="371"/>
      <c r="AK1155" s="371"/>
      <c r="AL1155" s="371"/>
      <c r="AM1155" s="371"/>
    </row>
    <row r="1156" spans="1:39" hidden="1" x14ac:dyDescent="0.25">
      <c r="A1156" s="372"/>
      <c r="B1156" s="372"/>
      <c r="C1156" s="372"/>
      <c r="D1156" s="372"/>
      <c r="E1156" s="372"/>
      <c r="F1156" s="372"/>
      <c r="G1156" s="371"/>
      <c r="H1156" s="374"/>
      <c r="I1156" s="372"/>
      <c r="J1156" s="378"/>
      <c r="K1156" s="378"/>
      <c r="L1156" s="378"/>
      <c r="M1156" s="378"/>
      <c r="N1156" s="385"/>
      <c r="O1156" s="378"/>
      <c r="P1156" s="378"/>
      <c r="R1156" s="378"/>
      <c r="S1156" s="378"/>
      <c r="T1156" s="378"/>
      <c r="U1156" s="378"/>
      <c r="V1156" s="385"/>
      <c r="W1156" s="378"/>
      <c r="X1156" s="378"/>
      <c r="Y1156" s="373">
        <f t="shared" si="73"/>
        <v>0</v>
      </c>
      <c r="Z1156" s="517"/>
      <c r="AA1156" s="512"/>
      <c r="AB1156" s="525" t="e">
        <f t="shared" si="74"/>
        <v>#DIV/0!</v>
      </c>
      <c r="AC1156" s="512">
        <f t="shared" si="75"/>
        <v>0</v>
      </c>
      <c r="AD1156" s="525" t="e">
        <f t="shared" si="76"/>
        <v>#DIV/0!</v>
      </c>
      <c r="AE1156" s="371"/>
      <c r="AF1156" s="371"/>
      <c r="AG1156" s="371"/>
      <c r="AH1156" s="371"/>
      <c r="AI1156" s="371"/>
      <c r="AJ1156" s="371"/>
      <c r="AK1156" s="371"/>
      <c r="AL1156" s="371"/>
      <c r="AM1156" s="371"/>
    </row>
    <row r="1157" spans="1:39" hidden="1" x14ac:dyDescent="0.25">
      <c r="A1157" s="372"/>
      <c r="B1157" s="372"/>
      <c r="C1157" s="372"/>
      <c r="D1157" s="372"/>
      <c r="E1157" s="372"/>
      <c r="F1157" s="372"/>
      <c r="G1157" s="371"/>
      <c r="H1157" s="374"/>
      <c r="I1157" s="372"/>
      <c r="J1157" s="378"/>
      <c r="K1157" s="378"/>
      <c r="L1157" s="378"/>
      <c r="M1157" s="378"/>
      <c r="N1157" s="385"/>
      <c r="O1157" s="378"/>
      <c r="P1157" s="378"/>
      <c r="R1157" s="378"/>
      <c r="S1157" s="378"/>
      <c r="T1157" s="378"/>
      <c r="U1157" s="378"/>
      <c r="V1157" s="385"/>
      <c r="W1157" s="378"/>
      <c r="X1157" s="378"/>
      <c r="Y1157" s="373">
        <f t="shared" si="73"/>
        <v>0</v>
      </c>
      <c r="Z1157" s="517"/>
      <c r="AA1157" s="512"/>
      <c r="AB1157" s="525" t="e">
        <f t="shared" si="74"/>
        <v>#DIV/0!</v>
      </c>
      <c r="AC1157" s="512">
        <f t="shared" si="75"/>
        <v>0</v>
      </c>
      <c r="AD1157" s="525" t="e">
        <f t="shared" si="76"/>
        <v>#DIV/0!</v>
      </c>
      <c r="AE1157" s="371"/>
      <c r="AF1157" s="371"/>
      <c r="AG1157" s="371"/>
      <c r="AH1157" s="371"/>
      <c r="AI1157" s="371"/>
      <c r="AJ1157" s="371"/>
      <c r="AK1157" s="371"/>
      <c r="AL1157" s="371"/>
      <c r="AM1157" s="371"/>
    </row>
    <row r="1158" spans="1:39" hidden="1" x14ac:dyDescent="0.25">
      <c r="A1158" s="372"/>
      <c r="B1158" s="372"/>
      <c r="C1158" s="372"/>
      <c r="D1158" s="372"/>
      <c r="E1158" s="372"/>
      <c r="F1158" s="372"/>
      <c r="G1158" s="371"/>
      <c r="H1158" s="374"/>
      <c r="I1158" s="372"/>
      <c r="J1158" s="378"/>
      <c r="K1158" s="378"/>
      <c r="L1158" s="378"/>
      <c r="M1158" s="378"/>
      <c r="N1158" s="385"/>
      <c r="O1158" s="378"/>
      <c r="P1158" s="378"/>
      <c r="R1158" s="378"/>
      <c r="S1158" s="378"/>
      <c r="T1158" s="378"/>
      <c r="U1158" s="378"/>
      <c r="V1158" s="385"/>
      <c r="W1158" s="378"/>
      <c r="X1158" s="378"/>
      <c r="Y1158" s="373">
        <f t="shared" si="73"/>
        <v>0</v>
      </c>
      <c r="Z1158" s="517"/>
      <c r="AA1158" s="512"/>
      <c r="AB1158" s="525" t="e">
        <f t="shared" si="74"/>
        <v>#DIV/0!</v>
      </c>
      <c r="AC1158" s="512">
        <f t="shared" si="75"/>
        <v>0</v>
      </c>
      <c r="AD1158" s="525" t="e">
        <f t="shared" si="76"/>
        <v>#DIV/0!</v>
      </c>
      <c r="AE1158" s="371"/>
      <c r="AF1158" s="371"/>
      <c r="AG1158" s="371"/>
      <c r="AH1158" s="371"/>
      <c r="AI1158" s="371"/>
      <c r="AJ1158" s="371"/>
      <c r="AK1158" s="371"/>
      <c r="AL1158" s="371"/>
      <c r="AM1158" s="371"/>
    </row>
    <row r="1159" spans="1:39" hidden="1" x14ac:dyDescent="0.25">
      <c r="A1159" s="372"/>
      <c r="B1159" s="372"/>
      <c r="C1159" s="372"/>
      <c r="D1159" s="372"/>
      <c r="E1159" s="372"/>
      <c r="F1159" s="372"/>
      <c r="G1159" s="371"/>
      <c r="H1159" s="374"/>
      <c r="I1159" s="372"/>
      <c r="J1159" s="378"/>
      <c r="K1159" s="378"/>
      <c r="L1159" s="378"/>
      <c r="M1159" s="378"/>
      <c r="N1159" s="385"/>
      <c r="O1159" s="378"/>
      <c r="P1159" s="378"/>
      <c r="R1159" s="378"/>
      <c r="S1159" s="378"/>
      <c r="T1159" s="378"/>
      <c r="U1159" s="378"/>
      <c r="V1159" s="385"/>
      <c r="W1159" s="378"/>
      <c r="X1159" s="378"/>
      <c r="Y1159" s="373">
        <f t="shared" si="73"/>
        <v>0</v>
      </c>
      <c r="Z1159" s="517"/>
      <c r="AA1159" s="512"/>
      <c r="AB1159" s="525" t="e">
        <f t="shared" si="74"/>
        <v>#DIV/0!</v>
      </c>
      <c r="AC1159" s="512">
        <f t="shared" si="75"/>
        <v>0</v>
      </c>
      <c r="AD1159" s="525" t="e">
        <f t="shared" si="76"/>
        <v>#DIV/0!</v>
      </c>
      <c r="AE1159" s="371"/>
      <c r="AF1159" s="371"/>
      <c r="AG1159" s="371"/>
      <c r="AH1159" s="371"/>
      <c r="AI1159" s="371"/>
      <c r="AJ1159" s="371"/>
      <c r="AK1159" s="371"/>
      <c r="AL1159" s="371"/>
      <c r="AM1159" s="371"/>
    </row>
    <row r="1160" spans="1:39" hidden="1" x14ac:dyDescent="0.25">
      <c r="A1160" s="372"/>
      <c r="B1160" s="372"/>
      <c r="C1160" s="372"/>
      <c r="D1160" s="372"/>
      <c r="E1160" s="372"/>
      <c r="F1160" s="372"/>
      <c r="G1160" s="371"/>
      <c r="H1160" s="374"/>
      <c r="I1160" s="372"/>
      <c r="J1160" s="378"/>
      <c r="K1160" s="378"/>
      <c r="L1160" s="378"/>
      <c r="M1160" s="378"/>
      <c r="N1160" s="385"/>
      <c r="O1160" s="378"/>
      <c r="P1160" s="378"/>
      <c r="R1160" s="378"/>
      <c r="S1160" s="378"/>
      <c r="T1160" s="378"/>
      <c r="U1160" s="378"/>
      <c r="V1160" s="385"/>
      <c r="W1160" s="378"/>
      <c r="X1160" s="378"/>
      <c r="Y1160" s="373">
        <f t="shared" si="73"/>
        <v>0</v>
      </c>
      <c r="Z1160" s="517"/>
      <c r="AA1160" s="512"/>
      <c r="AB1160" s="525" t="e">
        <f t="shared" si="74"/>
        <v>#DIV/0!</v>
      </c>
      <c r="AC1160" s="512">
        <f t="shared" si="75"/>
        <v>0</v>
      </c>
      <c r="AD1160" s="525" t="e">
        <f t="shared" si="76"/>
        <v>#DIV/0!</v>
      </c>
      <c r="AE1160" s="371"/>
      <c r="AF1160" s="371"/>
      <c r="AG1160" s="371"/>
      <c r="AH1160" s="371"/>
      <c r="AI1160" s="371"/>
      <c r="AJ1160" s="371"/>
      <c r="AK1160" s="371"/>
      <c r="AL1160" s="371"/>
      <c r="AM1160" s="371"/>
    </row>
    <row r="1161" spans="1:39" hidden="1" x14ac:dyDescent="0.25">
      <c r="A1161" s="372"/>
      <c r="B1161" s="372"/>
      <c r="C1161" s="372"/>
      <c r="D1161" s="372"/>
      <c r="E1161" s="372"/>
      <c r="F1161" s="372"/>
      <c r="G1161" s="371"/>
      <c r="H1161" s="374"/>
      <c r="I1161" s="372"/>
      <c r="J1161" s="378"/>
      <c r="K1161" s="378"/>
      <c r="L1161" s="378"/>
      <c r="M1161" s="378"/>
      <c r="N1161" s="385"/>
      <c r="O1161" s="378"/>
      <c r="P1161" s="378"/>
      <c r="R1161" s="378"/>
      <c r="S1161" s="378"/>
      <c r="T1161" s="378"/>
      <c r="U1161" s="378"/>
      <c r="V1161" s="385"/>
      <c r="W1161" s="378"/>
      <c r="X1161" s="378"/>
      <c r="Y1161" s="373">
        <f t="shared" si="73"/>
        <v>0</v>
      </c>
      <c r="Z1161" s="517"/>
      <c r="AA1161" s="512"/>
      <c r="AB1161" s="525" t="e">
        <f t="shared" si="74"/>
        <v>#DIV/0!</v>
      </c>
      <c r="AC1161" s="512">
        <f t="shared" si="75"/>
        <v>0</v>
      </c>
      <c r="AD1161" s="525" t="e">
        <f t="shared" si="76"/>
        <v>#DIV/0!</v>
      </c>
      <c r="AE1161" s="371"/>
      <c r="AF1161" s="371"/>
      <c r="AG1161" s="371"/>
      <c r="AH1161" s="371"/>
      <c r="AI1161" s="371"/>
      <c r="AJ1161" s="371"/>
      <c r="AK1161" s="371"/>
      <c r="AL1161" s="371"/>
      <c r="AM1161" s="371"/>
    </row>
    <row r="1162" spans="1:39" hidden="1" x14ac:dyDescent="0.25">
      <c r="A1162" s="372"/>
      <c r="B1162" s="372"/>
      <c r="C1162" s="372"/>
      <c r="D1162" s="372"/>
      <c r="E1162" s="372"/>
      <c r="F1162" s="372"/>
      <c r="G1162" s="371"/>
      <c r="H1162" s="374"/>
      <c r="I1162" s="372"/>
      <c r="J1162" s="378"/>
      <c r="K1162" s="378"/>
      <c r="L1162" s="378"/>
      <c r="M1162" s="378"/>
      <c r="N1162" s="385"/>
      <c r="O1162" s="378"/>
      <c r="P1162" s="378"/>
      <c r="R1162" s="378"/>
      <c r="S1162" s="378"/>
      <c r="T1162" s="378"/>
      <c r="U1162" s="378"/>
      <c r="V1162" s="385"/>
      <c r="W1162" s="378"/>
      <c r="X1162" s="378"/>
      <c r="Y1162" s="373">
        <f t="shared" si="73"/>
        <v>0</v>
      </c>
      <c r="Z1162" s="517"/>
      <c r="AA1162" s="512"/>
      <c r="AB1162" s="525" t="e">
        <f t="shared" si="74"/>
        <v>#DIV/0!</v>
      </c>
      <c r="AC1162" s="512">
        <f t="shared" si="75"/>
        <v>0</v>
      </c>
      <c r="AD1162" s="525" t="e">
        <f t="shared" si="76"/>
        <v>#DIV/0!</v>
      </c>
      <c r="AE1162" s="371"/>
      <c r="AF1162" s="371"/>
      <c r="AG1162" s="371"/>
      <c r="AH1162" s="371"/>
      <c r="AI1162" s="371"/>
      <c r="AJ1162" s="371"/>
      <c r="AK1162" s="371"/>
      <c r="AL1162" s="371"/>
      <c r="AM1162" s="371"/>
    </row>
    <row r="1163" spans="1:39" hidden="1" x14ac:dyDescent="0.25">
      <c r="A1163" s="372"/>
      <c r="B1163" s="372"/>
      <c r="C1163" s="372"/>
      <c r="D1163" s="372"/>
      <c r="E1163" s="372"/>
      <c r="F1163" s="372"/>
      <c r="G1163" s="371"/>
      <c r="H1163" s="374"/>
      <c r="I1163" s="372"/>
      <c r="J1163" s="378"/>
      <c r="K1163" s="378"/>
      <c r="L1163" s="378"/>
      <c r="M1163" s="378"/>
      <c r="N1163" s="385"/>
      <c r="O1163" s="378"/>
      <c r="P1163" s="378"/>
      <c r="R1163" s="378"/>
      <c r="S1163" s="378"/>
      <c r="T1163" s="378"/>
      <c r="U1163" s="378"/>
      <c r="V1163" s="385"/>
      <c r="W1163" s="378"/>
      <c r="X1163" s="378"/>
      <c r="Y1163" s="373">
        <f t="shared" si="73"/>
        <v>0</v>
      </c>
      <c r="Z1163" s="517"/>
      <c r="AA1163" s="512"/>
      <c r="AB1163" s="525" t="e">
        <f t="shared" si="74"/>
        <v>#DIV/0!</v>
      </c>
      <c r="AC1163" s="512">
        <f t="shared" si="75"/>
        <v>0</v>
      </c>
      <c r="AD1163" s="525" t="e">
        <f t="shared" si="76"/>
        <v>#DIV/0!</v>
      </c>
      <c r="AE1163" s="371"/>
      <c r="AF1163" s="371"/>
      <c r="AG1163" s="371"/>
      <c r="AH1163" s="371"/>
      <c r="AI1163" s="371"/>
      <c r="AJ1163" s="371"/>
      <c r="AK1163" s="371"/>
      <c r="AL1163" s="371"/>
      <c r="AM1163" s="371"/>
    </row>
    <row r="1164" spans="1:39" hidden="1" x14ac:dyDescent="0.25">
      <c r="A1164" s="372"/>
      <c r="B1164" s="372"/>
      <c r="C1164" s="372"/>
      <c r="D1164" s="372"/>
      <c r="E1164" s="372"/>
      <c r="F1164" s="372"/>
      <c r="G1164" s="371"/>
      <c r="H1164" s="374"/>
      <c r="I1164" s="372"/>
      <c r="J1164" s="378"/>
      <c r="K1164" s="378"/>
      <c r="L1164" s="378"/>
      <c r="M1164" s="378"/>
      <c r="N1164" s="385"/>
      <c r="O1164" s="378"/>
      <c r="P1164" s="378"/>
      <c r="R1164" s="378"/>
      <c r="S1164" s="378"/>
      <c r="T1164" s="378"/>
      <c r="U1164" s="378"/>
      <c r="V1164" s="385"/>
      <c r="W1164" s="378"/>
      <c r="X1164" s="378"/>
      <c r="Y1164" s="373">
        <f t="shared" si="73"/>
        <v>0</v>
      </c>
      <c r="Z1164" s="517"/>
      <c r="AA1164" s="512"/>
      <c r="AB1164" s="525" t="e">
        <f t="shared" si="74"/>
        <v>#DIV/0!</v>
      </c>
      <c r="AC1164" s="512">
        <f t="shared" si="75"/>
        <v>0</v>
      </c>
      <c r="AD1164" s="525" t="e">
        <f t="shared" si="76"/>
        <v>#DIV/0!</v>
      </c>
      <c r="AE1164" s="371"/>
      <c r="AF1164" s="371"/>
      <c r="AG1164" s="371"/>
      <c r="AH1164" s="371"/>
      <c r="AI1164" s="371"/>
      <c r="AJ1164" s="371"/>
      <c r="AK1164" s="371"/>
      <c r="AL1164" s="371"/>
      <c r="AM1164" s="371"/>
    </row>
    <row r="1165" spans="1:39" hidden="1" x14ac:dyDescent="0.25">
      <c r="A1165" s="372"/>
      <c r="B1165" s="372"/>
      <c r="C1165" s="372"/>
      <c r="D1165" s="372"/>
      <c r="E1165" s="372"/>
      <c r="F1165" s="372"/>
      <c r="G1165" s="371"/>
      <c r="H1165" s="374"/>
      <c r="I1165" s="372"/>
      <c r="J1165" s="378"/>
      <c r="K1165" s="378"/>
      <c r="L1165" s="378"/>
      <c r="M1165" s="378"/>
      <c r="N1165" s="385"/>
      <c r="O1165" s="378"/>
      <c r="P1165" s="378"/>
      <c r="R1165" s="378"/>
      <c r="S1165" s="378"/>
      <c r="T1165" s="378"/>
      <c r="U1165" s="378"/>
      <c r="V1165" s="385"/>
      <c r="W1165" s="378"/>
      <c r="X1165" s="378"/>
      <c r="Y1165" s="373">
        <f t="shared" si="73"/>
        <v>0</v>
      </c>
      <c r="Z1165" s="517"/>
      <c r="AA1165" s="512"/>
      <c r="AB1165" s="525" t="e">
        <f t="shared" si="74"/>
        <v>#DIV/0!</v>
      </c>
      <c r="AC1165" s="512">
        <f t="shared" si="75"/>
        <v>0</v>
      </c>
      <c r="AD1165" s="525" t="e">
        <f t="shared" si="76"/>
        <v>#DIV/0!</v>
      </c>
      <c r="AE1165" s="371"/>
      <c r="AF1165" s="371"/>
      <c r="AG1165" s="371"/>
      <c r="AH1165" s="371"/>
      <c r="AI1165" s="371"/>
      <c r="AJ1165" s="371"/>
      <c r="AK1165" s="371"/>
      <c r="AL1165" s="371"/>
      <c r="AM1165" s="371"/>
    </row>
    <row r="1166" spans="1:39" hidden="1" x14ac:dyDescent="0.25">
      <c r="A1166" s="372"/>
      <c r="B1166" s="372"/>
      <c r="C1166" s="372"/>
      <c r="D1166" s="372"/>
      <c r="E1166" s="372"/>
      <c r="F1166" s="372"/>
      <c r="G1166" s="371"/>
      <c r="H1166" s="374"/>
      <c r="I1166" s="372"/>
      <c r="J1166" s="378"/>
      <c r="K1166" s="378"/>
      <c r="L1166" s="378"/>
      <c r="M1166" s="378"/>
      <c r="N1166" s="385"/>
      <c r="O1166" s="378"/>
      <c r="P1166" s="378"/>
      <c r="R1166" s="378"/>
      <c r="S1166" s="378"/>
      <c r="T1166" s="378"/>
      <c r="U1166" s="378"/>
      <c r="V1166" s="385"/>
      <c r="W1166" s="378"/>
      <c r="X1166" s="378"/>
      <c r="Y1166" s="373">
        <f t="shared" si="73"/>
        <v>0</v>
      </c>
      <c r="Z1166" s="517"/>
      <c r="AA1166" s="512"/>
      <c r="AB1166" s="525" t="e">
        <f t="shared" si="74"/>
        <v>#DIV/0!</v>
      </c>
      <c r="AC1166" s="512">
        <f t="shared" si="75"/>
        <v>0</v>
      </c>
      <c r="AD1166" s="525" t="e">
        <f t="shared" si="76"/>
        <v>#DIV/0!</v>
      </c>
      <c r="AE1166" s="371"/>
      <c r="AF1166" s="371"/>
      <c r="AG1166" s="371"/>
      <c r="AH1166" s="371"/>
      <c r="AI1166" s="371"/>
      <c r="AJ1166" s="371"/>
      <c r="AK1166" s="371"/>
      <c r="AL1166" s="371"/>
      <c r="AM1166" s="371"/>
    </row>
    <row r="1167" spans="1:39" hidden="1" x14ac:dyDescent="0.25">
      <c r="A1167" s="372"/>
      <c r="B1167" s="372"/>
      <c r="C1167" s="372"/>
      <c r="D1167" s="372"/>
      <c r="E1167" s="372"/>
      <c r="F1167" s="372"/>
      <c r="G1167" s="371"/>
      <c r="H1167" s="374"/>
      <c r="I1167" s="372"/>
      <c r="J1167" s="378"/>
      <c r="K1167" s="378"/>
      <c r="L1167" s="378"/>
      <c r="M1167" s="378"/>
      <c r="N1167" s="385"/>
      <c r="O1167" s="378"/>
      <c r="P1167" s="378"/>
      <c r="R1167" s="378"/>
      <c r="S1167" s="378"/>
      <c r="T1167" s="378"/>
      <c r="U1167" s="378"/>
      <c r="V1167" s="385"/>
      <c r="W1167" s="378"/>
      <c r="X1167" s="378"/>
      <c r="Y1167" s="373">
        <f t="shared" si="73"/>
        <v>0</v>
      </c>
      <c r="Z1167" s="517"/>
      <c r="AA1167" s="512"/>
      <c r="AB1167" s="525" t="e">
        <f t="shared" si="74"/>
        <v>#DIV/0!</v>
      </c>
      <c r="AC1167" s="512">
        <f t="shared" si="75"/>
        <v>0</v>
      </c>
      <c r="AD1167" s="525" t="e">
        <f t="shared" si="76"/>
        <v>#DIV/0!</v>
      </c>
      <c r="AE1167" s="371"/>
      <c r="AF1167" s="371"/>
      <c r="AG1167" s="371"/>
      <c r="AH1167" s="371"/>
      <c r="AI1167" s="371"/>
      <c r="AJ1167" s="371"/>
      <c r="AK1167" s="371"/>
      <c r="AL1167" s="371"/>
      <c r="AM1167" s="371"/>
    </row>
    <row r="1168" spans="1:39" hidden="1" x14ac:dyDescent="0.25">
      <c r="A1168" s="372"/>
      <c r="B1168" s="372"/>
      <c r="C1168" s="372"/>
      <c r="D1168" s="372"/>
      <c r="E1168" s="372"/>
      <c r="F1168" s="372"/>
      <c r="G1168" s="371"/>
      <c r="H1168" s="374"/>
      <c r="I1168" s="372"/>
      <c r="J1168" s="378"/>
      <c r="K1168" s="378"/>
      <c r="L1168" s="378"/>
      <c r="M1168" s="378"/>
      <c r="N1168" s="385"/>
      <c r="O1168" s="378"/>
      <c r="P1168" s="378"/>
      <c r="R1168" s="378"/>
      <c r="S1168" s="378"/>
      <c r="T1168" s="378"/>
      <c r="U1168" s="378"/>
      <c r="V1168" s="385"/>
      <c r="W1168" s="378"/>
      <c r="X1168" s="378"/>
      <c r="Y1168" s="373">
        <f t="shared" si="73"/>
        <v>0</v>
      </c>
      <c r="Z1168" s="517"/>
      <c r="AA1168" s="512"/>
      <c r="AB1168" s="525" t="e">
        <f t="shared" si="74"/>
        <v>#DIV/0!</v>
      </c>
      <c r="AC1168" s="512">
        <f t="shared" si="75"/>
        <v>0</v>
      </c>
      <c r="AD1168" s="525" t="e">
        <f t="shared" si="76"/>
        <v>#DIV/0!</v>
      </c>
      <c r="AE1168" s="371"/>
      <c r="AF1168" s="371"/>
      <c r="AG1168" s="371"/>
      <c r="AH1168" s="371"/>
      <c r="AI1168" s="371"/>
      <c r="AJ1168" s="371"/>
      <c r="AK1168" s="371"/>
      <c r="AL1168" s="371"/>
      <c r="AM1168" s="371"/>
    </row>
    <row r="1169" spans="1:39" hidden="1" x14ac:dyDescent="0.25">
      <c r="A1169" s="372"/>
      <c r="B1169" s="372"/>
      <c r="C1169" s="372"/>
      <c r="D1169" s="372"/>
      <c r="E1169" s="372"/>
      <c r="F1169" s="372"/>
      <c r="G1169" s="371"/>
      <c r="H1169" s="374"/>
      <c r="I1169" s="372"/>
      <c r="J1169" s="378"/>
      <c r="K1169" s="378"/>
      <c r="L1169" s="378"/>
      <c r="M1169" s="378"/>
      <c r="N1169" s="385"/>
      <c r="O1169" s="378"/>
      <c r="P1169" s="378"/>
      <c r="R1169" s="378"/>
      <c r="S1169" s="378"/>
      <c r="T1169" s="378"/>
      <c r="U1169" s="378"/>
      <c r="V1169" s="385"/>
      <c r="W1169" s="378"/>
      <c r="X1169" s="378"/>
      <c r="Y1169" s="373">
        <f t="shared" si="73"/>
        <v>0</v>
      </c>
      <c r="Z1169" s="517"/>
      <c r="AA1169" s="512"/>
      <c r="AB1169" s="525" t="e">
        <f t="shared" si="74"/>
        <v>#DIV/0!</v>
      </c>
      <c r="AC1169" s="512">
        <f t="shared" si="75"/>
        <v>0</v>
      </c>
      <c r="AD1169" s="525" t="e">
        <f t="shared" si="76"/>
        <v>#DIV/0!</v>
      </c>
      <c r="AE1169" s="371"/>
      <c r="AF1169" s="371"/>
      <c r="AG1169" s="371"/>
      <c r="AH1169" s="371"/>
      <c r="AI1169" s="371"/>
      <c r="AJ1169" s="371"/>
      <c r="AK1169" s="371"/>
      <c r="AL1169" s="371"/>
      <c r="AM1169" s="371"/>
    </row>
    <row r="1170" spans="1:39" hidden="1" x14ac:dyDescent="0.25">
      <c r="A1170" s="372"/>
      <c r="B1170" s="372"/>
      <c r="C1170" s="372"/>
      <c r="D1170" s="372"/>
      <c r="E1170" s="372"/>
      <c r="F1170" s="372"/>
      <c r="G1170" s="371"/>
      <c r="H1170" s="374"/>
      <c r="I1170" s="372"/>
      <c r="J1170" s="378"/>
      <c r="K1170" s="378"/>
      <c r="L1170" s="378"/>
      <c r="M1170" s="378"/>
      <c r="N1170" s="385"/>
      <c r="O1170" s="378"/>
      <c r="P1170" s="378"/>
      <c r="R1170" s="378"/>
      <c r="S1170" s="378"/>
      <c r="T1170" s="378"/>
      <c r="U1170" s="378"/>
      <c r="V1170" s="385"/>
      <c r="W1170" s="378"/>
      <c r="X1170" s="378"/>
      <c r="Y1170" s="373">
        <f t="shared" si="73"/>
        <v>0</v>
      </c>
      <c r="Z1170" s="517"/>
      <c r="AA1170" s="512"/>
      <c r="AB1170" s="525" t="e">
        <f t="shared" si="74"/>
        <v>#DIV/0!</v>
      </c>
      <c r="AC1170" s="512">
        <f t="shared" si="75"/>
        <v>0</v>
      </c>
      <c r="AD1170" s="525" t="e">
        <f t="shared" si="76"/>
        <v>#DIV/0!</v>
      </c>
      <c r="AE1170" s="371"/>
      <c r="AF1170" s="371"/>
      <c r="AG1170" s="371"/>
      <c r="AH1170" s="371"/>
      <c r="AI1170" s="371"/>
      <c r="AJ1170" s="371"/>
      <c r="AK1170" s="371"/>
      <c r="AL1170" s="371"/>
      <c r="AM1170" s="371"/>
    </row>
    <row r="1171" spans="1:39" hidden="1" x14ac:dyDescent="0.25">
      <c r="A1171" s="372"/>
      <c r="B1171" s="372"/>
      <c r="C1171" s="372"/>
      <c r="D1171" s="372"/>
      <c r="E1171" s="372"/>
      <c r="F1171" s="372"/>
      <c r="G1171" s="371"/>
      <c r="H1171" s="374"/>
      <c r="I1171" s="372"/>
      <c r="J1171" s="378"/>
      <c r="K1171" s="378"/>
      <c r="L1171" s="378"/>
      <c r="M1171" s="378"/>
      <c r="N1171" s="385"/>
      <c r="O1171" s="378"/>
      <c r="P1171" s="378"/>
      <c r="R1171" s="378"/>
      <c r="S1171" s="378"/>
      <c r="T1171" s="378"/>
      <c r="U1171" s="378"/>
      <c r="V1171" s="385"/>
      <c r="W1171" s="378"/>
      <c r="X1171" s="378"/>
      <c r="Y1171" s="373">
        <f t="shared" si="73"/>
        <v>0</v>
      </c>
      <c r="Z1171" s="517"/>
      <c r="AA1171" s="512"/>
      <c r="AB1171" s="525" t="e">
        <f t="shared" si="74"/>
        <v>#DIV/0!</v>
      </c>
      <c r="AC1171" s="512">
        <f t="shared" si="75"/>
        <v>0</v>
      </c>
      <c r="AD1171" s="525" t="e">
        <f t="shared" si="76"/>
        <v>#DIV/0!</v>
      </c>
      <c r="AE1171" s="371"/>
      <c r="AF1171" s="371"/>
      <c r="AG1171" s="371"/>
      <c r="AH1171" s="371"/>
      <c r="AI1171" s="371"/>
      <c r="AJ1171" s="371"/>
      <c r="AK1171" s="371"/>
      <c r="AL1171" s="371"/>
      <c r="AM1171" s="371"/>
    </row>
    <row r="1172" spans="1:39" hidden="1" x14ac:dyDescent="0.25">
      <c r="A1172" s="372"/>
      <c r="B1172" s="372"/>
      <c r="C1172" s="372"/>
      <c r="D1172" s="372"/>
      <c r="E1172" s="372"/>
      <c r="F1172" s="372"/>
      <c r="G1172" s="371"/>
      <c r="H1172" s="374"/>
      <c r="I1172" s="372"/>
      <c r="J1172" s="378"/>
      <c r="K1172" s="378"/>
      <c r="L1172" s="378"/>
      <c r="M1172" s="378"/>
      <c r="N1172" s="385"/>
      <c r="O1172" s="378"/>
      <c r="P1172" s="378"/>
      <c r="R1172" s="378"/>
      <c r="S1172" s="378"/>
      <c r="T1172" s="378"/>
      <c r="U1172" s="378"/>
      <c r="V1172" s="385"/>
      <c r="W1172" s="378"/>
      <c r="X1172" s="378"/>
      <c r="Y1172" s="373">
        <f t="shared" si="73"/>
        <v>0</v>
      </c>
      <c r="Z1172" s="517"/>
      <c r="AA1172" s="512"/>
      <c r="AB1172" s="525" t="e">
        <f t="shared" si="74"/>
        <v>#DIV/0!</v>
      </c>
      <c r="AC1172" s="512">
        <f t="shared" si="75"/>
        <v>0</v>
      </c>
      <c r="AD1172" s="525" t="e">
        <f t="shared" si="76"/>
        <v>#DIV/0!</v>
      </c>
      <c r="AE1172" s="371"/>
      <c r="AF1172" s="371"/>
      <c r="AG1172" s="371"/>
      <c r="AH1172" s="371"/>
      <c r="AI1172" s="371"/>
      <c r="AJ1172" s="371"/>
      <c r="AK1172" s="371"/>
      <c r="AL1172" s="371"/>
      <c r="AM1172" s="371"/>
    </row>
    <row r="1173" spans="1:39" hidden="1" x14ac:dyDescent="0.25">
      <c r="A1173" s="372"/>
      <c r="B1173" s="372"/>
      <c r="C1173" s="372"/>
      <c r="D1173" s="372"/>
      <c r="E1173" s="372"/>
      <c r="F1173" s="372"/>
      <c r="G1173" s="371"/>
      <c r="H1173" s="374"/>
      <c r="I1173" s="372"/>
      <c r="J1173" s="378"/>
      <c r="K1173" s="378"/>
      <c r="L1173" s="378"/>
      <c r="M1173" s="378"/>
      <c r="N1173" s="385"/>
      <c r="O1173" s="378"/>
      <c r="P1173" s="378"/>
      <c r="R1173" s="378"/>
      <c r="S1173" s="378"/>
      <c r="T1173" s="378"/>
      <c r="U1173" s="378"/>
      <c r="V1173" s="385"/>
      <c r="W1173" s="378"/>
      <c r="X1173" s="378"/>
      <c r="Y1173" s="373">
        <f t="shared" si="73"/>
        <v>0</v>
      </c>
      <c r="Z1173" s="517"/>
      <c r="AA1173" s="512"/>
      <c r="AB1173" s="525" t="e">
        <f t="shared" si="74"/>
        <v>#DIV/0!</v>
      </c>
      <c r="AC1173" s="512">
        <f t="shared" si="75"/>
        <v>0</v>
      </c>
      <c r="AD1173" s="525" t="e">
        <f t="shared" si="76"/>
        <v>#DIV/0!</v>
      </c>
      <c r="AE1173" s="371"/>
      <c r="AF1173" s="371"/>
      <c r="AG1173" s="371"/>
      <c r="AH1173" s="371"/>
      <c r="AI1173" s="371"/>
      <c r="AJ1173" s="371"/>
      <c r="AK1173" s="371"/>
      <c r="AL1173" s="371"/>
      <c r="AM1173" s="371"/>
    </row>
    <row r="1174" spans="1:39" hidden="1" x14ac:dyDescent="0.25">
      <c r="A1174" s="372"/>
      <c r="B1174" s="372"/>
      <c r="C1174" s="372"/>
      <c r="D1174" s="372"/>
      <c r="E1174" s="372"/>
      <c r="F1174" s="372"/>
      <c r="G1174" s="371"/>
      <c r="H1174" s="374"/>
      <c r="I1174" s="372"/>
      <c r="J1174" s="378"/>
      <c r="K1174" s="378"/>
      <c r="L1174" s="378"/>
      <c r="M1174" s="378"/>
      <c r="N1174" s="385"/>
      <c r="O1174" s="378"/>
      <c r="P1174" s="378"/>
      <c r="R1174" s="378"/>
      <c r="S1174" s="378"/>
      <c r="T1174" s="378"/>
      <c r="U1174" s="378"/>
      <c r="V1174" s="385"/>
      <c r="W1174" s="378"/>
      <c r="X1174" s="378"/>
      <c r="Y1174" s="373">
        <f t="shared" si="73"/>
        <v>0</v>
      </c>
      <c r="Z1174" s="517"/>
      <c r="AA1174" s="512"/>
      <c r="AB1174" s="525" t="e">
        <f t="shared" si="74"/>
        <v>#DIV/0!</v>
      </c>
      <c r="AC1174" s="512">
        <f t="shared" si="75"/>
        <v>0</v>
      </c>
      <c r="AD1174" s="525" t="e">
        <f t="shared" si="76"/>
        <v>#DIV/0!</v>
      </c>
      <c r="AE1174" s="371"/>
      <c r="AF1174" s="371"/>
      <c r="AG1174" s="371"/>
      <c r="AH1174" s="371"/>
      <c r="AI1174" s="371"/>
      <c r="AJ1174" s="371"/>
      <c r="AK1174" s="371"/>
      <c r="AL1174" s="371"/>
      <c r="AM1174" s="371"/>
    </row>
    <row r="1175" spans="1:39" hidden="1" x14ac:dyDescent="0.25">
      <c r="A1175" s="372"/>
      <c r="B1175" s="372"/>
      <c r="C1175" s="372"/>
      <c r="D1175" s="372"/>
      <c r="E1175" s="372"/>
      <c r="F1175" s="372"/>
      <c r="G1175" s="371"/>
      <c r="H1175" s="374"/>
      <c r="I1175" s="372"/>
      <c r="J1175" s="378"/>
      <c r="K1175" s="378"/>
      <c r="L1175" s="378"/>
      <c r="M1175" s="378"/>
      <c r="N1175" s="385"/>
      <c r="O1175" s="378"/>
      <c r="P1175" s="378"/>
      <c r="R1175" s="378"/>
      <c r="S1175" s="378"/>
      <c r="T1175" s="378"/>
      <c r="U1175" s="378"/>
      <c r="V1175" s="385"/>
      <c r="W1175" s="378"/>
      <c r="X1175" s="378"/>
      <c r="Y1175" s="373">
        <f t="shared" si="73"/>
        <v>0</v>
      </c>
      <c r="Z1175" s="517"/>
      <c r="AA1175" s="512"/>
      <c r="AB1175" s="525" t="e">
        <f t="shared" si="74"/>
        <v>#DIV/0!</v>
      </c>
      <c r="AC1175" s="512">
        <f t="shared" si="75"/>
        <v>0</v>
      </c>
      <c r="AD1175" s="525" t="e">
        <f t="shared" si="76"/>
        <v>#DIV/0!</v>
      </c>
      <c r="AE1175" s="371"/>
      <c r="AF1175" s="371"/>
      <c r="AG1175" s="371"/>
      <c r="AH1175" s="371"/>
      <c r="AI1175" s="371"/>
      <c r="AJ1175" s="371"/>
      <c r="AK1175" s="371"/>
      <c r="AL1175" s="371"/>
      <c r="AM1175" s="371"/>
    </row>
    <row r="1176" spans="1:39" hidden="1" x14ac:dyDescent="0.25">
      <c r="A1176" s="372"/>
      <c r="B1176" s="372"/>
      <c r="C1176" s="372"/>
      <c r="D1176" s="372"/>
      <c r="E1176" s="372"/>
      <c r="F1176" s="372"/>
      <c r="G1176" s="371"/>
      <c r="H1176" s="374"/>
      <c r="I1176" s="372"/>
      <c r="J1176" s="378"/>
      <c r="K1176" s="378"/>
      <c r="L1176" s="378"/>
      <c r="M1176" s="378"/>
      <c r="N1176" s="385"/>
      <c r="O1176" s="378"/>
      <c r="P1176" s="378"/>
      <c r="R1176" s="378"/>
      <c r="S1176" s="378"/>
      <c r="T1176" s="378"/>
      <c r="U1176" s="378"/>
      <c r="V1176" s="385"/>
      <c r="W1176" s="378"/>
      <c r="X1176" s="378"/>
      <c r="Y1176" s="373">
        <f t="shared" si="73"/>
        <v>0</v>
      </c>
      <c r="Z1176" s="517"/>
      <c r="AA1176" s="512"/>
      <c r="AB1176" s="525" t="e">
        <f t="shared" si="74"/>
        <v>#DIV/0!</v>
      </c>
      <c r="AC1176" s="512">
        <f t="shared" si="75"/>
        <v>0</v>
      </c>
      <c r="AD1176" s="525" t="e">
        <f t="shared" si="76"/>
        <v>#DIV/0!</v>
      </c>
      <c r="AE1176" s="371"/>
      <c r="AF1176" s="371"/>
      <c r="AG1176" s="371"/>
      <c r="AH1176" s="371"/>
      <c r="AI1176" s="371"/>
      <c r="AJ1176" s="371"/>
      <c r="AK1176" s="371"/>
      <c r="AL1176" s="371"/>
      <c r="AM1176" s="371"/>
    </row>
    <row r="1177" spans="1:39" hidden="1" x14ac:dyDescent="0.25">
      <c r="A1177" s="372"/>
      <c r="B1177" s="372"/>
      <c r="C1177" s="372"/>
      <c r="D1177" s="372"/>
      <c r="E1177" s="372"/>
      <c r="F1177" s="372"/>
      <c r="G1177" s="371"/>
      <c r="H1177" s="374"/>
      <c r="I1177" s="372"/>
      <c r="J1177" s="378"/>
      <c r="K1177" s="378"/>
      <c r="L1177" s="378"/>
      <c r="M1177" s="378"/>
      <c r="N1177" s="385"/>
      <c r="O1177" s="378"/>
      <c r="P1177" s="378"/>
      <c r="R1177" s="378"/>
      <c r="S1177" s="378"/>
      <c r="T1177" s="378"/>
      <c r="U1177" s="378"/>
      <c r="V1177" s="385"/>
      <c r="W1177" s="378"/>
      <c r="X1177" s="378"/>
      <c r="Y1177" s="373">
        <f t="shared" si="73"/>
        <v>0</v>
      </c>
      <c r="Z1177" s="517"/>
      <c r="AA1177" s="512"/>
      <c r="AB1177" s="525" t="e">
        <f t="shared" si="74"/>
        <v>#DIV/0!</v>
      </c>
      <c r="AC1177" s="512">
        <f t="shared" si="75"/>
        <v>0</v>
      </c>
      <c r="AD1177" s="525" t="e">
        <f t="shared" si="76"/>
        <v>#DIV/0!</v>
      </c>
      <c r="AE1177" s="371"/>
      <c r="AF1177" s="371"/>
      <c r="AG1177" s="371"/>
      <c r="AH1177" s="371"/>
      <c r="AI1177" s="371"/>
      <c r="AJ1177" s="371"/>
      <c r="AK1177" s="371"/>
      <c r="AL1177" s="371"/>
      <c r="AM1177" s="371"/>
    </row>
    <row r="1178" spans="1:39" hidden="1" x14ac:dyDescent="0.25">
      <c r="A1178" s="372"/>
      <c r="B1178" s="372"/>
      <c r="C1178" s="372"/>
      <c r="D1178" s="372"/>
      <c r="E1178" s="372"/>
      <c r="F1178" s="372"/>
      <c r="G1178" s="371"/>
      <c r="H1178" s="374"/>
      <c r="I1178" s="372"/>
      <c r="J1178" s="378"/>
      <c r="K1178" s="378"/>
      <c r="L1178" s="378"/>
      <c r="M1178" s="378"/>
      <c r="N1178" s="385"/>
      <c r="O1178" s="378"/>
      <c r="P1178" s="378"/>
      <c r="R1178" s="378"/>
      <c r="S1178" s="378"/>
      <c r="T1178" s="378"/>
      <c r="U1178" s="378"/>
      <c r="V1178" s="385"/>
      <c r="W1178" s="378"/>
      <c r="X1178" s="378"/>
      <c r="Y1178" s="373">
        <f t="shared" si="73"/>
        <v>0</v>
      </c>
      <c r="Z1178" s="517"/>
      <c r="AA1178" s="512"/>
      <c r="AB1178" s="525" t="e">
        <f t="shared" si="74"/>
        <v>#DIV/0!</v>
      </c>
      <c r="AC1178" s="512">
        <f t="shared" si="75"/>
        <v>0</v>
      </c>
      <c r="AD1178" s="525" t="e">
        <f t="shared" si="76"/>
        <v>#DIV/0!</v>
      </c>
      <c r="AE1178" s="371"/>
      <c r="AF1178" s="371"/>
      <c r="AG1178" s="371"/>
      <c r="AH1178" s="371"/>
      <c r="AI1178" s="371"/>
      <c r="AJ1178" s="371"/>
      <c r="AK1178" s="371"/>
      <c r="AL1178" s="371"/>
      <c r="AM1178" s="371"/>
    </row>
    <row r="1179" spans="1:39" hidden="1" x14ac:dyDescent="0.25">
      <c r="A1179" s="372"/>
      <c r="B1179" s="372"/>
      <c r="C1179" s="372"/>
      <c r="D1179" s="372"/>
      <c r="E1179" s="372"/>
      <c r="F1179" s="372"/>
      <c r="G1179" s="371"/>
      <c r="H1179" s="374"/>
      <c r="I1179" s="372"/>
      <c r="J1179" s="378"/>
      <c r="K1179" s="378"/>
      <c r="L1179" s="378"/>
      <c r="M1179" s="378"/>
      <c r="N1179" s="385"/>
      <c r="O1179" s="378"/>
      <c r="P1179" s="378"/>
      <c r="R1179" s="378"/>
      <c r="S1179" s="378"/>
      <c r="T1179" s="378"/>
      <c r="U1179" s="378"/>
      <c r="V1179" s="385"/>
      <c r="W1179" s="378"/>
      <c r="X1179" s="378"/>
      <c r="Y1179" s="373">
        <f t="shared" si="73"/>
        <v>0</v>
      </c>
      <c r="Z1179" s="517"/>
      <c r="AA1179" s="512"/>
      <c r="AB1179" s="525" t="e">
        <f t="shared" si="74"/>
        <v>#DIV/0!</v>
      </c>
      <c r="AC1179" s="512">
        <f t="shared" si="75"/>
        <v>0</v>
      </c>
      <c r="AD1179" s="525" t="e">
        <f t="shared" si="76"/>
        <v>#DIV/0!</v>
      </c>
      <c r="AE1179" s="371"/>
      <c r="AF1179" s="371"/>
      <c r="AG1179" s="371"/>
      <c r="AH1179" s="371"/>
      <c r="AI1179" s="371"/>
      <c r="AJ1179" s="371"/>
      <c r="AK1179" s="371"/>
      <c r="AL1179" s="371"/>
      <c r="AM1179" s="371"/>
    </row>
    <row r="1180" spans="1:39" hidden="1" x14ac:dyDescent="0.25">
      <c r="A1180" s="372"/>
      <c r="B1180" s="372"/>
      <c r="C1180" s="372"/>
      <c r="D1180" s="372"/>
      <c r="E1180" s="372"/>
      <c r="F1180" s="372"/>
      <c r="G1180" s="371"/>
      <c r="H1180" s="374"/>
      <c r="I1180" s="372"/>
      <c r="J1180" s="378"/>
      <c r="K1180" s="378"/>
      <c r="L1180" s="378"/>
      <c r="M1180" s="378"/>
      <c r="N1180" s="385"/>
      <c r="O1180" s="378"/>
      <c r="P1180" s="378"/>
      <c r="R1180" s="378"/>
      <c r="S1180" s="378"/>
      <c r="T1180" s="378"/>
      <c r="U1180" s="378"/>
      <c r="V1180" s="385"/>
      <c r="W1180" s="378"/>
      <c r="X1180" s="378"/>
      <c r="Y1180" s="373">
        <f t="shared" si="73"/>
        <v>0</v>
      </c>
      <c r="Z1180" s="517"/>
      <c r="AA1180" s="512"/>
      <c r="AB1180" s="525" t="e">
        <f t="shared" si="74"/>
        <v>#DIV/0!</v>
      </c>
      <c r="AC1180" s="512">
        <f t="shared" si="75"/>
        <v>0</v>
      </c>
      <c r="AD1180" s="525" t="e">
        <f t="shared" si="76"/>
        <v>#DIV/0!</v>
      </c>
      <c r="AE1180" s="371"/>
      <c r="AF1180" s="371"/>
      <c r="AG1180" s="371"/>
      <c r="AH1180" s="371"/>
      <c r="AI1180" s="371"/>
      <c r="AJ1180" s="371"/>
      <c r="AK1180" s="371"/>
      <c r="AL1180" s="371"/>
      <c r="AM1180" s="371"/>
    </row>
    <row r="1181" spans="1:39" hidden="1" x14ac:dyDescent="0.25">
      <c r="A1181" s="372"/>
      <c r="B1181" s="372"/>
      <c r="C1181" s="372"/>
      <c r="D1181" s="372"/>
      <c r="E1181" s="372"/>
      <c r="F1181" s="372"/>
      <c r="G1181" s="371"/>
      <c r="H1181" s="374"/>
      <c r="I1181" s="372"/>
      <c r="J1181" s="378"/>
      <c r="K1181" s="378"/>
      <c r="L1181" s="378"/>
      <c r="M1181" s="378"/>
      <c r="N1181" s="385"/>
      <c r="O1181" s="378"/>
      <c r="P1181" s="378"/>
      <c r="R1181" s="378"/>
      <c r="S1181" s="378"/>
      <c r="T1181" s="378"/>
      <c r="U1181" s="378"/>
      <c r="V1181" s="385"/>
      <c r="W1181" s="378"/>
      <c r="X1181" s="378"/>
      <c r="Y1181" s="373">
        <f t="shared" si="73"/>
        <v>0</v>
      </c>
      <c r="Z1181" s="517"/>
      <c r="AA1181" s="512"/>
      <c r="AB1181" s="525" t="e">
        <f t="shared" si="74"/>
        <v>#DIV/0!</v>
      </c>
      <c r="AC1181" s="512">
        <f t="shared" si="75"/>
        <v>0</v>
      </c>
      <c r="AD1181" s="525" t="e">
        <f t="shared" si="76"/>
        <v>#DIV/0!</v>
      </c>
      <c r="AE1181" s="371"/>
      <c r="AF1181" s="371"/>
      <c r="AG1181" s="371"/>
      <c r="AH1181" s="371"/>
      <c r="AI1181" s="371"/>
      <c r="AJ1181" s="371"/>
      <c r="AK1181" s="371"/>
      <c r="AL1181" s="371"/>
      <c r="AM1181" s="371"/>
    </row>
    <row r="1182" spans="1:39" hidden="1" x14ac:dyDescent="0.25">
      <c r="A1182" s="372"/>
      <c r="B1182" s="372"/>
      <c r="C1182" s="372"/>
      <c r="D1182" s="372"/>
      <c r="E1182" s="372"/>
      <c r="F1182" s="372"/>
      <c r="G1182" s="371"/>
      <c r="H1182" s="374"/>
      <c r="I1182" s="372"/>
      <c r="J1182" s="378"/>
      <c r="K1182" s="378"/>
      <c r="L1182" s="378"/>
      <c r="M1182" s="378"/>
      <c r="N1182" s="385"/>
      <c r="O1182" s="378"/>
      <c r="P1182" s="378"/>
      <c r="R1182" s="378"/>
      <c r="S1182" s="378"/>
      <c r="T1182" s="378"/>
      <c r="U1182" s="378"/>
      <c r="V1182" s="385"/>
      <c r="W1182" s="378"/>
      <c r="X1182" s="378"/>
      <c r="Y1182" s="373">
        <f t="shared" si="73"/>
        <v>0</v>
      </c>
      <c r="Z1182" s="517"/>
      <c r="AA1182" s="512"/>
      <c r="AB1182" s="525" t="e">
        <f t="shared" si="74"/>
        <v>#DIV/0!</v>
      </c>
      <c r="AC1182" s="512">
        <f t="shared" si="75"/>
        <v>0</v>
      </c>
      <c r="AD1182" s="525" t="e">
        <f t="shared" si="76"/>
        <v>#DIV/0!</v>
      </c>
      <c r="AE1182" s="371"/>
      <c r="AF1182" s="371"/>
      <c r="AG1182" s="371"/>
      <c r="AH1182" s="371"/>
      <c r="AI1182" s="371"/>
      <c r="AJ1182" s="371"/>
      <c r="AK1182" s="371"/>
      <c r="AL1182" s="371"/>
      <c r="AM1182" s="371"/>
    </row>
    <row r="1183" spans="1:39" hidden="1" x14ac:dyDescent="0.25">
      <c r="A1183" s="372"/>
      <c r="B1183" s="372"/>
      <c r="C1183" s="372"/>
      <c r="D1183" s="372"/>
      <c r="E1183" s="372"/>
      <c r="F1183" s="372"/>
      <c r="G1183" s="371"/>
      <c r="H1183" s="374"/>
      <c r="I1183" s="372"/>
      <c r="J1183" s="378"/>
      <c r="K1183" s="378"/>
      <c r="L1183" s="378"/>
      <c r="M1183" s="378"/>
      <c r="N1183" s="385"/>
      <c r="O1183" s="378"/>
      <c r="P1183" s="378"/>
      <c r="R1183" s="378"/>
      <c r="S1183" s="378"/>
      <c r="T1183" s="378"/>
      <c r="U1183" s="378"/>
      <c r="V1183" s="385"/>
      <c r="W1183" s="378"/>
      <c r="X1183" s="378"/>
      <c r="Y1183" s="373">
        <f t="shared" si="73"/>
        <v>0</v>
      </c>
      <c r="Z1183" s="517"/>
      <c r="AA1183" s="512"/>
      <c r="AB1183" s="525" t="e">
        <f t="shared" si="74"/>
        <v>#DIV/0!</v>
      </c>
      <c r="AC1183" s="512">
        <f t="shared" si="75"/>
        <v>0</v>
      </c>
      <c r="AD1183" s="525" t="e">
        <f t="shared" si="76"/>
        <v>#DIV/0!</v>
      </c>
      <c r="AE1183" s="371"/>
      <c r="AF1183" s="371"/>
      <c r="AG1183" s="371"/>
      <c r="AH1183" s="371"/>
      <c r="AI1183" s="371"/>
      <c r="AJ1183" s="371"/>
      <c r="AK1183" s="371"/>
      <c r="AL1183" s="371"/>
      <c r="AM1183" s="371"/>
    </row>
    <row r="1184" spans="1:39" hidden="1" x14ac:dyDescent="0.25">
      <c r="A1184" s="372"/>
      <c r="B1184" s="372"/>
      <c r="C1184" s="372"/>
      <c r="D1184" s="372"/>
      <c r="E1184" s="372"/>
      <c r="F1184" s="372"/>
      <c r="G1184" s="371"/>
      <c r="H1184" s="374"/>
      <c r="I1184" s="372"/>
      <c r="J1184" s="378"/>
      <c r="K1184" s="378"/>
      <c r="L1184" s="378"/>
      <c r="M1184" s="378"/>
      <c r="N1184" s="385"/>
      <c r="O1184" s="378"/>
      <c r="P1184" s="378"/>
      <c r="R1184" s="378"/>
      <c r="S1184" s="378"/>
      <c r="T1184" s="378"/>
      <c r="U1184" s="378"/>
      <c r="V1184" s="385"/>
      <c r="W1184" s="378"/>
      <c r="X1184" s="378"/>
      <c r="Y1184" s="373">
        <f t="shared" si="73"/>
        <v>0</v>
      </c>
      <c r="Z1184" s="517"/>
      <c r="AA1184" s="512"/>
      <c r="AB1184" s="525" t="e">
        <f t="shared" si="74"/>
        <v>#DIV/0!</v>
      </c>
      <c r="AC1184" s="512">
        <f t="shared" si="75"/>
        <v>0</v>
      </c>
      <c r="AD1184" s="525" t="e">
        <f t="shared" si="76"/>
        <v>#DIV/0!</v>
      </c>
      <c r="AE1184" s="371"/>
      <c r="AF1184" s="371"/>
      <c r="AG1184" s="371"/>
      <c r="AH1184" s="371"/>
      <c r="AI1184" s="371"/>
      <c r="AJ1184" s="371"/>
      <c r="AK1184" s="371"/>
      <c r="AL1184" s="371"/>
      <c r="AM1184" s="371"/>
    </row>
    <row r="1185" spans="1:39" hidden="1" x14ac:dyDescent="0.25">
      <c r="A1185" s="372"/>
      <c r="B1185" s="372"/>
      <c r="C1185" s="372"/>
      <c r="D1185" s="372"/>
      <c r="E1185" s="372"/>
      <c r="F1185" s="372"/>
      <c r="G1185" s="371"/>
      <c r="H1185" s="374"/>
      <c r="I1185" s="372"/>
      <c r="J1185" s="378"/>
      <c r="K1185" s="378"/>
      <c r="L1185" s="378"/>
      <c r="M1185" s="378"/>
      <c r="N1185" s="385"/>
      <c r="O1185" s="378"/>
      <c r="P1185" s="378"/>
      <c r="R1185" s="378"/>
      <c r="S1185" s="378"/>
      <c r="T1185" s="378"/>
      <c r="U1185" s="378"/>
      <c r="V1185" s="385"/>
      <c r="W1185" s="378"/>
      <c r="X1185" s="378"/>
      <c r="Y1185" s="373">
        <f t="shared" si="73"/>
        <v>0</v>
      </c>
      <c r="Z1185" s="517"/>
      <c r="AA1185" s="512"/>
      <c r="AB1185" s="525" t="e">
        <f t="shared" si="74"/>
        <v>#DIV/0!</v>
      </c>
      <c r="AC1185" s="512">
        <f t="shared" si="75"/>
        <v>0</v>
      </c>
      <c r="AD1185" s="525" t="e">
        <f t="shared" si="76"/>
        <v>#DIV/0!</v>
      </c>
      <c r="AE1185" s="371"/>
      <c r="AF1185" s="371"/>
      <c r="AG1185" s="371"/>
      <c r="AH1185" s="371"/>
      <c r="AI1185" s="371"/>
      <c r="AJ1185" s="371"/>
      <c r="AK1185" s="371"/>
      <c r="AL1185" s="371"/>
      <c r="AM1185" s="371"/>
    </row>
    <row r="1186" spans="1:39" hidden="1" x14ac:dyDescent="0.25">
      <c r="A1186" s="372"/>
      <c r="B1186" s="372"/>
      <c r="C1186" s="372"/>
      <c r="D1186" s="372"/>
      <c r="E1186" s="372"/>
      <c r="F1186" s="372"/>
      <c r="G1186" s="371"/>
      <c r="H1186" s="374"/>
      <c r="I1186" s="372"/>
      <c r="J1186" s="378"/>
      <c r="K1186" s="378"/>
      <c r="L1186" s="378"/>
      <c r="M1186" s="378"/>
      <c r="N1186" s="385"/>
      <c r="O1186" s="378"/>
      <c r="P1186" s="378"/>
      <c r="R1186" s="378"/>
      <c r="S1186" s="378"/>
      <c r="T1186" s="378"/>
      <c r="U1186" s="378"/>
      <c r="V1186" s="385"/>
      <c r="W1186" s="378"/>
      <c r="X1186" s="378"/>
      <c r="Y1186" s="373">
        <f t="shared" si="73"/>
        <v>0</v>
      </c>
      <c r="Z1186" s="517"/>
      <c r="AA1186" s="512"/>
      <c r="AB1186" s="525" t="e">
        <f t="shared" si="74"/>
        <v>#DIV/0!</v>
      </c>
      <c r="AC1186" s="512">
        <f t="shared" si="75"/>
        <v>0</v>
      </c>
      <c r="AD1186" s="525" t="e">
        <f t="shared" si="76"/>
        <v>#DIV/0!</v>
      </c>
      <c r="AE1186" s="371"/>
      <c r="AF1186" s="371"/>
      <c r="AG1186" s="371"/>
      <c r="AH1186" s="371"/>
      <c r="AI1186" s="371"/>
      <c r="AJ1186" s="371"/>
      <c r="AK1186" s="371"/>
      <c r="AL1186" s="371"/>
      <c r="AM1186" s="371"/>
    </row>
    <row r="1187" spans="1:39" hidden="1" x14ac:dyDescent="0.25">
      <c r="A1187" s="372"/>
      <c r="B1187" s="372"/>
      <c r="C1187" s="372"/>
      <c r="D1187" s="372"/>
      <c r="E1187" s="372"/>
      <c r="F1187" s="372"/>
      <c r="G1187" s="371"/>
      <c r="H1187" s="374"/>
      <c r="I1187" s="372"/>
      <c r="J1187" s="378"/>
      <c r="K1187" s="378"/>
      <c r="L1187" s="378"/>
      <c r="M1187" s="378"/>
      <c r="N1187" s="385"/>
      <c r="O1187" s="378"/>
      <c r="P1187" s="378"/>
      <c r="R1187" s="378"/>
      <c r="S1187" s="378"/>
      <c r="T1187" s="378"/>
      <c r="U1187" s="378"/>
      <c r="V1187" s="385"/>
      <c r="W1187" s="378"/>
      <c r="X1187" s="378"/>
      <c r="Y1187" s="373">
        <f t="shared" si="73"/>
        <v>0</v>
      </c>
      <c r="Z1187" s="517"/>
      <c r="AA1187" s="512"/>
      <c r="AB1187" s="525" t="e">
        <f t="shared" si="74"/>
        <v>#DIV/0!</v>
      </c>
      <c r="AC1187" s="512">
        <f t="shared" si="75"/>
        <v>0</v>
      </c>
      <c r="AD1187" s="525" t="e">
        <f t="shared" si="76"/>
        <v>#DIV/0!</v>
      </c>
      <c r="AE1187" s="371"/>
      <c r="AF1187" s="371"/>
      <c r="AG1187" s="371"/>
      <c r="AH1187" s="371"/>
      <c r="AI1187" s="371"/>
      <c r="AJ1187" s="371"/>
      <c r="AK1187" s="371"/>
      <c r="AL1187" s="371"/>
      <c r="AM1187" s="371"/>
    </row>
    <row r="1188" spans="1:39" hidden="1" x14ac:dyDescent="0.25">
      <c r="A1188" s="372"/>
      <c r="B1188" s="372"/>
      <c r="C1188" s="372"/>
      <c r="D1188" s="372"/>
      <c r="E1188" s="372"/>
      <c r="F1188" s="372"/>
      <c r="G1188" s="371"/>
      <c r="H1188" s="374"/>
      <c r="I1188" s="372"/>
      <c r="J1188" s="378"/>
      <c r="K1188" s="378"/>
      <c r="L1188" s="378"/>
      <c r="M1188" s="378"/>
      <c r="N1188" s="385"/>
      <c r="O1188" s="378"/>
      <c r="P1188" s="378"/>
      <c r="R1188" s="378"/>
      <c r="S1188" s="378"/>
      <c r="T1188" s="378"/>
      <c r="U1188" s="378"/>
      <c r="V1188" s="385"/>
      <c r="W1188" s="378"/>
      <c r="X1188" s="378"/>
      <c r="Y1188" s="373">
        <f t="shared" si="73"/>
        <v>0</v>
      </c>
      <c r="Z1188" s="517"/>
      <c r="AA1188" s="512"/>
      <c r="AB1188" s="525" t="e">
        <f t="shared" si="74"/>
        <v>#DIV/0!</v>
      </c>
      <c r="AC1188" s="512">
        <f t="shared" si="75"/>
        <v>0</v>
      </c>
      <c r="AD1188" s="525" t="e">
        <f t="shared" si="76"/>
        <v>#DIV/0!</v>
      </c>
      <c r="AE1188" s="371"/>
      <c r="AF1188" s="371"/>
      <c r="AG1188" s="371"/>
      <c r="AH1188" s="371"/>
      <c r="AI1188" s="371"/>
      <c r="AJ1188" s="371"/>
      <c r="AK1188" s="371"/>
      <c r="AL1188" s="371"/>
      <c r="AM1188" s="371"/>
    </row>
    <row r="1189" spans="1:39" hidden="1" x14ac:dyDescent="0.25">
      <c r="A1189" s="372"/>
      <c r="B1189" s="372"/>
      <c r="C1189" s="372"/>
      <c r="D1189" s="372"/>
      <c r="E1189" s="372"/>
      <c r="F1189" s="372"/>
      <c r="G1189" s="371"/>
      <c r="H1189" s="374"/>
      <c r="I1189" s="372"/>
      <c r="J1189" s="378"/>
      <c r="K1189" s="378"/>
      <c r="L1189" s="378"/>
      <c r="M1189" s="378"/>
      <c r="N1189" s="385"/>
      <c r="O1189" s="378"/>
      <c r="P1189" s="378"/>
      <c r="R1189" s="378"/>
      <c r="S1189" s="378"/>
      <c r="T1189" s="378"/>
      <c r="U1189" s="378"/>
      <c r="V1189" s="385"/>
      <c r="W1189" s="378"/>
      <c r="X1189" s="378"/>
      <c r="Y1189" s="373">
        <f t="shared" si="73"/>
        <v>0</v>
      </c>
      <c r="Z1189" s="517"/>
      <c r="AA1189" s="512"/>
      <c r="AB1189" s="525" t="e">
        <f t="shared" si="74"/>
        <v>#DIV/0!</v>
      </c>
      <c r="AC1189" s="512">
        <f t="shared" si="75"/>
        <v>0</v>
      </c>
      <c r="AD1189" s="525" t="e">
        <f t="shared" si="76"/>
        <v>#DIV/0!</v>
      </c>
      <c r="AE1189" s="371"/>
      <c r="AF1189" s="371"/>
      <c r="AG1189" s="371"/>
      <c r="AH1189" s="371"/>
      <c r="AI1189" s="371"/>
      <c r="AJ1189" s="371"/>
      <c r="AK1189" s="371"/>
      <c r="AL1189" s="371"/>
      <c r="AM1189" s="371"/>
    </row>
    <row r="1190" spans="1:39" hidden="1" x14ac:dyDescent="0.25">
      <c r="A1190" s="372"/>
      <c r="B1190" s="372"/>
      <c r="C1190" s="372"/>
      <c r="D1190" s="372"/>
      <c r="E1190" s="372"/>
      <c r="F1190" s="372"/>
      <c r="G1190" s="371"/>
      <c r="H1190" s="374"/>
      <c r="I1190" s="372"/>
      <c r="J1190" s="378"/>
      <c r="K1190" s="378"/>
      <c r="L1190" s="378"/>
      <c r="M1190" s="378"/>
      <c r="N1190" s="385"/>
      <c r="O1190" s="378"/>
      <c r="P1190" s="378"/>
      <c r="R1190" s="378"/>
      <c r="S1190" s="378"/>
      <c r="T1190" s="378"/>
      <c r="U1190" s="378"/>
      <c r="V1190" s="385"/>
      <c r="W1190" s="378"/>
      <c r="X1190" s="378"/>
      <c r="Y1190" s="373">
        <f t="shared" si="73"/>
        <v>0</v>
      </c>
      <c r="Z1190" s="517"/>
      <c r="AA1190" s="512"/>
      <c r="AB1190" s="525" t="e">
        <f t="shared" si="74"/>
        <v>#DIV/0!</v>
      </c>
      <c r="AC1190" s="512">
        <f t="shared" si="75"/>
        <v>0</v>
      </c>
      <c r="AD1190" s="525" t="e">
        <f t="shared" si="76"/>
        <v>#DIV/0!</v>
      </c>
      <c r="AE1190" s="371"/>
      <c r="AF1190" s="371"/>
      <c r="AG1190" s="371"/>
      <c r="AH1190" s="371"/>
      <c r="AI1190" s="371"/>
      <c r="AJ1190" s="371"/>
      <c r="AK1190" s="371"/>
      <c r="AL1190" s="371"/>
      <c r="AM1190" s="371"/>
    </row>
    <row r="1191" spans="1:39" hidden="1" x14ac:dyDescent="0.25">
      <c r="A1191" s="372"/>
      <c r="B1191" s="372"/>
      <c r="C1191" s="372"/>
      <c r="D1191" s="372"/>
      <c r="E1191" s="372"/>
      <c r="F1191" s="372"/>
      <c r="G1191" s="371"/>
      <c r="H1191" s="374"/>
      <c r="I1191" s="372"/>
      <c r="J1191" s="378"/>
      <c r="K1191" s="378"/>
      <c r="L1191" s="378"/>
      <c r="M1191" s="378"/>
      <c r="N1191" s="385"/>
      <c r="O1191" s="378"/>
      <c r="P1191" s="378"/>
      <c r="R1191" s="378"/>
      <c r="S1191" s="378"/>
      <c r="T1191" s="378"/>
      <c r="U1191" s="378"/>
      <c r="V1191" s="385"/>
      <c r="W1191" s="378"/>
      <c r="X1191" s="378"/>
      <c r="Y1191" s="373">
        <f t="shared" si="73"/>
        <v>0</v>
      </c>
      <c r="Z1191" s="517"/>
      <c r="AA1191" s="512"/>
      <c r="AB1191" s="525" t="e">
        <f t="shared" si="74"/>
        <v>#DIV/0!</v>
      </c>
      <c r="AC1191" s="512">
        <f t="shared" si="75"/>
        <v>0</v>
      </c>
      <c r="AD1191" s="525" t="e">
        <f t="shared" si="76"/>
        <v>#DIV/0!</v>
      </c>
      <c r="AE1191" s="371"/>
      <c r="AF1191" s="371"/>
      <c r="AG1191" s="371"/>
      <c r="AH1191" s="371"/>
      <c r="AI1191" s="371"/>
      <c r="AJ1191" s="371"/>
      <c r="AK1191" s="371"/>
      <c r="AL1191" s="371"/>
      <c r="AM1191" s="371"/>
    </row>
    <row r="1192" spans="1:39" hidden="1" x14ac:dyDescent="0.25">
      <c r="A1192" s="372"/>
      <c r="B1192" s="372"/>
      <c r="C1192" s="372"/>
      <c r="D1192" s="372"/>
      <c r="E1192" s="372"/>
      <c r="F1192" s="372"/>
      <c r="G1192" s="371"/>
      <c r="H1192" s="374"/>
      <c r="I1192" s="372"/>
      <c r="J1192" s="378"/>
      <c r="K1192" s="378"/>
      <c r="L1192" s="378"/>
      <c r="M1192" s="378"/>
      <c r="N1192" s="385"/>
      <c r="O1192" s="378"/>
      <c r="P1192" s="378"/>
      <c r="R1192" s="378"/>
      <c r="S1192" s="378"/>
      <c r="T1192" s="378"/>
      <c r="U1192" s="378"/>
      <c r="V1192" s="385"/>
      <c r="W1192" s="378"/>
      <c r="X1192" s="378"/>
      <c r="Y1192" s="373">
        <f t="shared" si="73"/>
        <v>0</v>
      </c>
      <c r="Z1192" s="517"/>
      <c r="AA1192" s="512"/>
      <c r="AB1192" s="525" t="e">
        <f t="shared" si="74"/>
        <v>#DIV/0!</v>
      </c>
      <c r="AC1192" s="512">
        <f t="shared" si="75"/>
        <v>0</v>
      </c>
      <c r="AD1192" s="525" t="e">
        <f t="shared" si="76"/>
        <v>#DIV/0!</v>
      </c>
      <c r="AE1192" s="371"/>
      <c r="AF1192" s="371"/>
      <c r="AG1192" s="371"/>
      <c r="AH1192" s="371"/>
      <c r="AI1192" s="371"/>
      <c r="AJ1192" s="371"/>
      <c r="AK1192" s="371"/>
      <c r="AL1192" s="371"/>
      <c r="AM1192" s="371"/>
    </row>
    <row r="1193" spans="1:39" hidden="1" x14ac:dyDescent="0.25">
      <c r="A1193" s="372"/>
      <c r="B1193" s="372"/>
      <c r="C1193" s="372"/>
      <c r="D1193" s="372"/>
      <c r="E1193" s="372"/>
      <c r="F1193" s="372"/>
      <c r="G1193" s="371"/>
      <c r="H1193" s="374"/>
      <c r="I1193" s="372"/>
      <c r="J1193" s="378"/>
      <c r="K1193" s="378"/>
      <c r="L1193" s="378"/>
      <c r="M1193" s="378"/>
      <c r="N1193" s="385"/>
      <c r="O1193" s="378"/>
      <c r="P1193" s="378"/>
      <c r="R1193" s="378"/>
      <c r="S1193" s="378"/>
      <c r="T1193" s="378"/>
      <c r="U1193" s="378"/>
      <c r="V1193" s="385"/>
      <c r="W1193" s="378"/>
      <c r="X1193" s="378"/>
      <c r="Y1193" s="373">
        <f t="shared" si="73"/>
        <v>0</v>
      </c>
      <c r="Z1193" s="517"/>
      <c r="AA1193" s="512"/>
      <c r="AB1193" s="525" t="e">
        <f t="shared" si="74"/>
        <v>#DIV/0!</v>
      </c>
      <c r="AC1193" s="512">
        <f t="shared" si="75"/>
        <v>0</v>
      </c>
      <c r="AD1193" s="525" t="e">
        <f t="shared" si="76"/>
        <v>#DIV/0!</v>
      </c>
      <c r="AE1193" s="371"/>
      <c r="AF1193" s="371"/>
      <c r="AG1193" s="371"/>
      <c r="AH1193" s="371"/>
      <c r="AI1193" s="371"/>
      <c r="AJ1193" s="371"/>
      <c r="AK1193" s="371"/>
      <c r="AL1193" s="371"/>
      <c r="AM1193" s="371"/>
    </row>
    <row r="1194" spans="1:39" hidden="1" x14ac:dyDescent="0.25">
      <c r="A1194" s="372"/>
      <c r="B1194" s="372"/>
      <c r="C1194" s="372"/>
      <c r="D1194" s="372"/>
      <c r="E1194" s="372"/>
      <c r="F1194" s="372"/>
      <c r="G1194" s="371"/>
      <c r="H1194" s="374"/>
      <c r="I1194" s="372"/>
      <c r="J1194" s="378"/>
      <c r="K1194" s="378"/>
      <c r="L1194" s="378"/>
      <c r="M1194" s="378"/>
      <c r="N1194" s="385"/>
      <c r="O1194" s="378"/>
      <c r="P1194" s="378"/>
      <c r="R1194" s="378"/>
      <c r="S1194" s="378"/>
      <c r="T1194" s="378"/>
      <c r="U1194" s="378"/>
      <c r="V1194" s="385"/>
      <c r="W1194" s="378"/>
      <c r="X1194" s="378"/>
      <c r="Y1194" s="373">
        <f t="shared" si="73"/>
        <v>0</v>
      </c>
      <c r="Z1194" s="517"/>
      <c r="AA1194" s="512"/>
      <c r="AB1194" s="525" t="e">
        <f t="shared" si="74"/>
        <v>#DIV/0!</v>
      </c>
      <c r="AC1194" s="512">
        <f t="shared" si="75"/>
        <v>0</v>
      </c>
      <c r="AD1194" s="525" t="e">
        <f t="shared" si="76"/>
        <v>#DIV/0!</v>
      </c>
      <c r="AE1194" s="371"/>
      <c r="AF1194" s="371"/>
      <c r="AG1194" s="371"/>
      <c r="AH1194" s="371"/>
      <c r="AI1194" s="371"/>
      <c r="AJ1194" s="371"/>
      <c r="AK1194" s="371"/>
      <c r="AL1194" s="371"/>
      <c r="AM1194" s="371"/>
    </row>
    <row r="1195" spans="1:39" hidden="1" x14ac:dyDescent="0.25">
      <c r="A1195" s="372"/>
      <c r="B1195" s="372"/>
      <c r="C1195" s="372"/>
      <c r="D1195" s="372"/>
      <c r="E1195" s="372"/>
      <c r="F1195" s="372"/>
      <c r="G1195" s="371"/>
      <c r="H1195" s="374"/>
      <c r="I1195" s="372"/>
      <c r="J1195" s="378"/>
      <c r="K1195" s="378"/>
      <c r="L1195" s="378"/>
      <c r="M1195" s="378"/>
      <c r="N1195" s="385"/>
      <c r="O1195" s="378"/>
      <c r="P1195" s="378"/>
      <c r="R1195" s="378"/>
      <c r="S1195" s="378"/>
      <c r="T1195" s="378"/>
      <c r="U1195" s="378"/>
      <c r="V1195" s="385"/>
      <c r="W1195" s="378"/>
      <c r="X1195" s="378"/>
      <c r="Y1195" s="373">
        <f t="shared" si="73"/>
        <v>0</v>
      </c>
      <c r="Z1195" s="517"/>
      <c r="AA1195" s="512"/>
      <c r="AB1195" s="525" t="e">
        <f t="shared" si="74"/>
        <v>#DIV/0!</v>
      </c>
      <c r="AC1195" s="512">
        <f t="shared" si="75"/>
        <v>0</v>
      </c>
      <c r="AD1195" s="525" t="e">
        <f t="shared" si="76"/>
        <v>#DIV/0!</v>
      </c>
      <c r="AE1195" s="371"/>
      <c r="AF1195" s="371"/>
      <c r="AG1195" s="371"/>
      <c r="AH1195" s="371"/>
      <c r="AI1195" s="371"/>
      <c r="AJ1195" s="371"/>
      <c r="AK1195" s="371"/>
      <c r="AL1195" s="371"/>
      <c r="AM1195" s="371"/>
    </row>
    <row r="1196" spans="1:39" hidden="1" x14ac:dyDescent="0.25">
      <c r="A1196" s="372"/>
      <c r="B1196" s="372"/>
      <c r="C1196" s="372"/>
      <c r="D1196" s="372"/>
      <c r="E1196" s="372"/>
      <c r="F1196" s="372"/>
      <c r="G1196" s="371"/>
      <c r="H1196" s="374"/>
      <c r="I1196" s="372"/>
      <c r="J1196" s="378"/>
      <c r="K1196" s="378"/>
      <c r="L1196" s="378"/>
      <c r="M1196" s="378"/>
      <c r="N1196" s="385"/>
      <c r="O1196" s="378"/>
      <c r="P1196" s="378"/>
      <c r="R1196" s="378"/>
      <c r="S1196" s="378"/>
      <c r="T1196" s="378"/>
      <c r="U1196" s="378"/>
      <c r="V1196" s="385"/>
      <c r="W1196" s="378"/>
      <c r="X1196" s="378"/>
      <c r="Y1196" s="373">
        <f t="shared" si="73"/>
        <v>0</v>
      </c>
      <c r="Z1196" s="517"/>
      <c r="AA1196" s="512"/>
      <c r="AB1196" s="525" t="e">
        <f t="shared" si="74"/>
        <v>#DIV/0!</v>
      </c>
      <c r="AC1196" s="512">
        <f t="shared" si="75"/>
        <v>0</v>
      </c>
      <c r="AD1196" s="525" t="e">
        <f t="shared" si="76"/>
        <v>#DIV/0!</v>
      </c>
      <c r="AE1196" s="371"/>
      <c r="AF1196" s="371"/>
      <c r="AG1196" s="371"/>
      <c r="AH1196" s="371"/>
      <c r="AI1196" s="371"/>
      <c r="AJ1196" s="371"/>
      <c r="AK1196" s="371"/>
      <c r="AL1196" s="371"/>
      <c r="AM1196" s="371"/>
    </row>
    <row r="1197" spans="1:39" hidden="1" x14ac:dyDescent="0.25">
      <c r="A1197" s="372"/>
      <c r="B1197" s="372"/>
      <c r="C1197" s="372"/>
      <c r="D1197" s="372"/>
      <c r="E1197" s="372"/>
      <c r="F1197" s="372"/>
      <c r="G1197" s="371"/>
      <c r="H1197" s="374"/>
      <c r="I1197" s="372"/>
      <c r="J1197" s="378"/>
      <c r="K1197" s="378"/>
      <c r="L1197" s="378"/>
      <c r="M1197" s="378"/>
      <c r="N1197" s="385"/>
      <c r="O1197" s="378"/>
      <c r="P1197" s="378"/>
      <c r="R1197" s="378"/>
      <c r="S1197" s="378"/>
      <c r="T1197" s="378"/>
      <c r="U1197" s="378"/>
      <c r="V1197" s="385"/>
      <c r="W1197" s="378"/>
      <c r="X1197" s="378"/>
      <c r="Y1197" s="373">
        <f t="shared" si="73"/>
        <v>0</v>
      </c>
      <c r="Z1197" s="517"/>
      <c r="AA1197" s="512"/>
      <c r="AB1197" s="525" t="e">
        <f t="shared" si="74"/>
        <v>#DIV/0!</v>
      </c>
      <c r="AC1197" s="512">
        <f t="shared" si="75"/>
        <v>0</v>
      </c>
      <c r="AD1197" s="525" t="e">
        <f t="shared" si="76"/>
        <v>#DIV/0!</v>
      </c>
      <c r="AE1197" s="371"/>
      <c r="AF1197" s="371"/>
      <c r="AG1197" s="371"/>
      <c r="AH1197" s="371"/>
      <c r="AI1197" s="371"/>
      <c r="AJ1197" s="371"/>
      <c r="AK1197" s="371"/>
      <c r="AL1197" s="371"/>
      <c r="AM1197" s="371"/>
    </row>
    <row r="1198" spans="1:39" hidden="1" x14ac:dyDescent="0.25">
      <c r="A1198" s="372"/>
      <c r="B1198" s="372"/>
      <c r="C1198" s="372"/>
      <c r="D1198" s="372"/>
      <c r="E1198" s="372"/>
      <c r="F1198" s="372"/>
      <c r="G1198" s="371"/>
      <c r="H1198" s="374"/>
      <c r="I1198" s="372"/>
      <c r="J1198" s="378"/>
      <c r="K1198" s="378"/>
      <c r="L1198" s="378"/>
      <c r="M1198" s="378"/>
      <c r="N1198" s="385"/>
      <c r="O1198" s="378"/>
      <c r="P1198" s="378"/>
      <c r="R1198" s="378"/>
      <c r="S1198" s="378"/>
      <c r="T1198" s="378"/>
      <c r="U1198" s="378"/>
      <c r="V1198" s="385"/>
      <c r="W1198" s="378"/>
      <c r="X1198" s="378"/>
      <c r="Y1198" s="373">
        <f t="shared" si="73"/>
        <v>0</v>
      </c>
      <c r="Z1198" s="517"/>
      <c r="AA1198" s="512"/>
      <c r="AB1198" s="525" t="e">
        <f t="shared" si="74"/>
        <v>#DIV/0!</v>
      </c>
      <c r="AC1198" s="512">
        <f t="shared" si="75"/>
        <v>0</v>
      </c>
      <c r="AD1198" s="525" t="e">
        <f t="shared" si="76"/>
        <v>#DIV/0!</v>
      </c>
      <c r="AE1198" s="371"/>
      <c r="AF1198" s="371"/>
      <c r="AG1198" s="371"/>
      <c r="AH1198" s="371"/>
      <c r="AI1198" s="371"/>
      <c r="AJ1198" s="371"/>
      <c r="AK1198" s="371"/>
      <c r="AL1198" s="371"/>
      <c r="AM1198" s="371"/>
    </row>
    <row r="1199" spans="1:39" hidden="1" x14ac:dyDescent="0.25">
      <c r="A1199" s="372"/>
      <c r="B1199" s="372"/>
      <c r="C1199" s="372"/>
      <c r="D1199" s="372"/>
      <c r="E1199" s="372"/>
      <c r="F1199" s="372"/>
      <c r="G1199" s="371"/>
      <c r="H1199" s="374"/>
      <c r="I1199" s="372"/>
      <c r="J1199" s="378"/>
      <c r="K1199" s="378"/>
      <c r="L1199" s="378"/>
      <c r="M1199" s="378"/>
      <c r="N1199" s="385"/>
      <c r="O1199" s="378"/>
      <c r="P1199" s="378"/>
      <c r="R1199" s="378"/>
      <c r="S1199" s="378"/>
      <c r="T1199" s="378"/>
      <c r="U1199" s="378"/>
      <c r="V1199" s="385"/>
      <c r="W1199" s="378"/>
      <c r="X1199" s="378"/>
      <c r="Y1199" s="373">
        <f t="shared" si="73"/>
        <v>0</v>
      </c>
      <c r="Z1199" s="517"/>
      <c r="AA1199" s="512"/>
      <c r="AB1199" s="525" t="e">
        <f t="shared" si="74"/>
        <v>#DIV/0!</v>
      </c>
      <c r="AC1199" s="512">
        <f t="shared" si="75"/>
        <v>0</v>
      </c>
      <c r="AD1199" s="525" t="e">
        <f t="shared" si="76"/>
        <v>#DIV/0!</v>
      </c>
      <c r="AE1199" s="371"/>
      <c r="AF1199" s="371"/>
      <c r="AG1199" s="371"/>
      <c r="AH1199" s="371"/>
      <c r="AI1199" s="371"/>
      <c r="AJ1199" s="371"/>
      <c r="AK1199" s="371"/>
      <c r="AL1199" s="371"/>
      <c r="AM1199" s="371"/>
    </row>
    <row r="1200" spans="1:39" hidden="1" x14ac:dyDescent="0.25">
      <c r="A1200" s="372"/>
      <c r="B1200" s="372"/>
      <c r="C1200" s="372"/>
      <c r="D1200" s="372"/>
      <c r="E1200" s="372"/>
      <c r="F1200" s="372"/>
      <c r="G1200" s="371"/>
      <c r="H1200" s="374"/>
      <c r="I1200" s="372"/>
      <c r="J1200" s="378"/>
      <c r="K1200" s="378"/>
      <c r="L1200" s="378"/>
      <c r="M1200" s="378"/>
      <c r="N1200" s="385"/>
      <c r="O1200" s="378"/>
      <c r="P1200" s="378"/>
      <c r="R1200" s="378"/>
      <c r="S1200" s="378"/>
      <c r="T1200" s="378"/>
      <c r="U1200" s="378"/>
      <c r="V1200" s="385"/>
      <c r="W1200" s="378"/>
      <c r="X1200" s="378"/>
      <c r="Y1200" s="373">
        <f t="shared" si="73"/>
        <v>0</v>
      </c>
      <c r="Z1200" s="517"/>
      <c r="AA1200" s="512"/>
      <c r="AB1200" s="525" t="e">
        <f t="shared" si="74"/>
        <v>#DIV/0!</v>
      </c>
      <c r="AC1200" s="512">
        <f t="shared" si="75"/>
        <v>0</v>
      </c>
      <c r="AD1200" s="525" t="e">
        <f t="shared" si="76"/>
        <v>#DIV/0!</v>
      </c>
      <c r="AE1200" s="371"/>
      <c r="AF1200" s="371"/>
      <c r="AG1200" s="371"/>
      <c r="AH1200" s="371"/>
      <c r="AI1200" s="371"/>
      <c r="AJ1200" s="371"/>
      <c r="AK1200" s="371"/>
      <c r="AL1200" s="371"/>
      <c r="AM1200" s="371"/>
    </row>
    <row r="1201" spans="1:39" hidden="1" x14ac:dyDescent="0.25">
      <c r="A1201" s="372"/>
      <c r="B1201" s="372"/>
      <c r="C1201" s="372"/>
      <c r="D1201" s="372"/>
      <c r="E1201" s="372"/>
      <c r="F1201" s="372"/>
      <c r="G1201" s="371"/>
      <c r="H1201" s="374"/>
      <c r="I1201" s="372"/>
      <c r="J1201" s="378"/>
      <c r="K1201" s="378"/>
      <c r="L1201" s="378"/>
      <c r="M1201" s="378"/>
      <c r="N1201" s="385"/>
      <c r="O1201" s="378"/>
      <c r="P1201" s="378"/>
      <c r="R1201" s="378"/>
      <c r="S1201" s="378"/>
      <c r="T1201" s="378"/>
      <c r="U1201" s="378"/>
      <c r="V1201" s="385"/>
      <c r="W1201" s="378"/>
      <c r="X1201" s="378"/>
      <c r="Y1201" s="373">
        <f t="shared" si="73"/>
        <v>0</v>
      </c>
      <c r="Z1201" s="517"/>
      <c r="AA1201" s="512"/>
      <c r="AB1201" s="525" t="e">
        <f t="shared" si="74"/>
        <v>#DIV/0!</v>
      </c>
      <c r="AC1201" s="512">
        <f t="shared" si="75"/>
        <v>0</v>
      </c>
      <c r="AD1201" s="525" t="e">
        <f t="shared" si="76"/>
        <v>#DIV/0!</v>
      </c>
      <c r="AE1201" s="371"/>
      <c r="AF1201" s="371"/>
      <c r="AG1201" s="371"/>
      <c r="AH1201" s="371"/>
      <c r="AI1201" s="371"/>
      <c r="AJ1201" s="371"/>
      <c r="AK1201" s="371"/>
      <c r="AL1201" s="371"/>
      <c r="AM1201" s="371"/>
    </row>
    <row r="1202" spans="1:39" hidden="1" x14ac:dyDescent="0.25">
      <c r="A1202" s="372"/>
      <c r="B1202" s="372"/>
      <c r="C1202" s="372"/>
      <c r="D1202" s="372"/>
      <c r="E1202" s="372"/>
      <c r="F1202" s="372"/>
      <c r="G1202" s="371"/>
      <c r="H1202" s="374"/>
      <c r="I1202" s="372"/>
      <c r="J1202" s="378"/>
      <c r="K1202" s="378"/>
      <c r="L1202" s="378"/>
      <c r="M1202" s="378"/>
      <c r="N1202" s="385"/>
      <c r="O1202" s="378"/>
      <c r="P1202" s="378"/>
      <c r="R1202" s="378"/>
      <c r="S1202" s="378"/>
      <c r="T1202" s="378"/>
      <c r="U1202" s="378"/>
      <c r="V1202" s="385"/>
      <c r="W1202" s="378"/>
      <c r="X1202" s="378"/>
      <c r="Y1202" s="373">
        <f t="shared" si="73"/>
        <v>0</v>
      </c>
      <c r="Z1202" s="517"/>
      <c r="AA1202" s="512"/>
      <c r="AB1202" s="525" t="e">
        <f t="shared" si="74"/>
        <v>#DIV/0!</v>
      </c>
      <c r="AC1202" s="512">
        <f t="shared" si="75"/>
        <v>0</v>
      </c>
      <c r="AD1202" s="525" t="e">
        <f t="shared" si="76"/>
        <v>#DIV/0!</v>
      </c>
      <c r="AE1202" s="371"/>
      <c r="AF1202" s="371"/>
      <c r="AG1202" s="371"/>
      <c r="AH1202" s="371"/>
      <c r="AI1202" s="371"/>
      <c r="AJ1202" s="371"/>
      <c r="AK1202" s="371"/>
      <c r="AL1202" s="371"/>
      <c r="AM1202" s="371"/>
    </row>
    <row r="1203" spans="1:39" hidden="1" x14ac:dyDescent="0.25">
      <c r="A1203" s="372"/>
      <c r="B1203" s="372"/>
      <c r="C1203" s="372"/>
      <c r="D1203" s="372"/>
      <c r="E1203" s="372"/>
      <c r="F1203" s="372"/>
      <c r="G1203" s="371"/>
      <c r="H1203" s="374"/>
      <c r="I1203" s="372"/>
      <c r="J1203" s="378"/>
      <c r="K1203" s="378"/>
      <c r="L1203" s="378"/>
      <c r="M1203" s="378"/>
      <c r="N1203" s="385"/>
      <c r="O1203" s="378"/>
      <c r="P1203" s="378"/>
      <c r="R1203" s="378"/>
      <c r="S1203" s="378"/>
      <c r="T1203" s="378"/>
      <c r="U1203" s="378"/>
      <c r="V1203" s="385"/>
      <c r="W1203" s="378"/>
      <c r="X1203" s="378"/>
      <c r="Y1203" s="373">
        <f t="shared" si="73"/>
        <v>0</v>
      </c>
      <c r="Z1203" s="517"/>
      <c r="AA1203" s="512"/>
      <c r="AB1203" s="525" t="e">
        <f t="shared" si="74"/>
        <v>#DIV/0!</v>
      </c>
      <c r="AC1203" s="512">
        <f t="shared" si="75"/>
        <v>0</v>
      </c>
      <c r="AD1203" s="525" t="e">
        <f t="shared" si="76"/>
        <v>#DIV/0!</v>
      </c>
      <c r="AE1203" s="371"/>
      <c r="AF1203" s="371"/>
      <c r="AG1203" s="371"/>
      <c r="AH1203" s="371"/>
      <c r="AI1203" s="371"/>
      <c r="AJ1203" s="371"/>
      <c r="AK1203" s="371"/>
      <c r="AL1203" s="371"/>
      <c r="AM1203" s="371"/>
    </row>
    <row r="1204" spans="1:39" hidden="1" x14ac:dyDescent="0.25">
      <c r="A1204" s="372"/>
      <c r="B1204" s="372"/>
      <c r="C1204" s="372"/>
      <c r="D1204" s="372"/>
      <c r="E1204" s="372"/>
      <c r="F1204" s="372"/>
      <c r="G1204" s="371"/>
      <c r="H1204" s="374"/>
      <c r="I1204" s="372"/>
      <c r="J1204" s="378"/>
      <c r="K1204" s="378"/>
      <c r="L1204" s="378"/>
      <c r="M1204" s="378"/>
      <c r="N1204" s="385"/>
      <c r="O1204" s="378"/>
      <c r="P1204" s="378"/>
      <c r="R1204" s="378"/>
      <c r="S1204" s="378"/>
      <c r="T1204" s="378"/>
      <c r="U1204" s="378"/>
      <c r="V1204" s="385"/>
      <c r="W1204" s="378"/>
      <c r="X1204" s="378"/>
      <c r="Y1204" s="373">
        <f t="shared" si="73"/>
        <v>0</v>
      </c>
      <c r="Z1204" s="517"/>
      <c r="AA1204" s="512"/>
      <c r="AB1204" s="525" t="e">
        <f t="shared" si="74"/>
        <v>#DIV/0!</v>
      </c>
      <c r="AC1204" s="512">
        <f t="shared" si="75"/>
        <v>0</v>
      </c>
      <c r="AD1204" s="525" t="e">
        <f t="shared" si="76"/>
        <v>#DIV/0!</v>
      </c>
      <c r="AE1204" s="371"/>
      <c r="AF1204" s="371"/>
      <c r="AG1204" s="371"/>
      <c r="AH1204" s="371"/>
      <c r="AI1204" s="371"/>
      <c r="AJ1204" s="371"/>
      <c r="AK1204" s="371"/>
      <c r="AL1204" s="371"/>
      <c r="AM1204" s="371"/>
    </row>
    <row r="1205" spans="1:39" hidden="1" x14ac:dyDescent="0.25">
      <c r="A1205" s="372"/>
      <c r="B1205" s="372"/>
      <c r="C1205" s="372"/>
      <c r="D1205" s="372"/>
      <c r="E1205" s="372"/>
      <c r="F1205" s="372"/>
      <c r="G1205" s="371"/>
      <c r="H1205" s="374"/>
      <c r="I1205" s="372"/>
      <c r="J1205" s="378"/>
      <c r="K1205" s="378"/>
      <c r="L1205" s="378"/>
      <c r="M1205" s="378"/>
      <c r="N1205" s="385"/>
      <c r="O1205" s="378"/>
      <c r="P1205" s="378"/>
      <c r="R1205" s="378"/>
      <c r="S1205" s="378"/>
      <c r="T1205" s="378"/>
      <c r="U1205" s="378"/>
      <c r="V1205" s="385"/>
      <c r="W1205" s="378"/>
      <c r="X1205" s="378"/>
      <c r="Y1205" s="373">
        <f t="shared" si="73"/>
        <v>0</v>
      </c>
      <c r="Z1205" s="517"/>
      <c r="AA1205" s="512"/>
      <c r="AB1205" s="525" t="e">
        <f t="shared" si="74"/>
        <v>#DIV/0!</v>
      </c>
      <c r="AC1205" s="512">
        <f t="shared" si="75"/>
        <v>0</v>
      </c>
      <c r="AD1205" s="525" t="e">
        <f t="shared" si="76"/>
        <v>#DIV/0!</v>
      </c>
      <c r="AE1205" s="371"/>
      <c r="AF1205" s="371"/>
      <c r="AG1205" s="371"/>
      <c r="AH1205" s="371"/>
      <c r="AI1205" s="371"/>
      <c r="AJ1205" s="371"/>
      <c r="AK1205" s="371"/>
      <c r="AL1205" s="371"/>
      <c r="AM1205" s="371"/>
    </row>
    <row r="1206" spans="1:39" hidden="1" x14ac:dyDescent="0.25">
      <c r="A1206" s="372"/>
      <c r="B1206" s="372"/>
      <c r="C1206" s="372"/>
      <c r="D1206" s="372"/>
      <c r="E1206" s="372"/>
      <c r="F1206" s="372"/>
      <c r="G1206" s="371"/>
      <c r="H1206" s="374"/>
      <c r="I1206" s="372"/>
      <c r="J1206" s="378"/>
      <c r="K1206" s="378"/>
      <c r="L1206" s="378"/>
      <c r="M1206" s="378"/>
      <c r="N1206" s="385"/>
      <c r="O1206" s="378"/>
      <c r="P1206" s="378"/>
      <c r="R1206" s="378"/>
      <c r="S1206" s="378"/>
      <c r="T1206" s="378"/>
      <c r="U1206" s="378"/>
      <c r="V1206" s="385"/>
      <c r="W1206" s="378"/>
      <c r="X1206" s="378"/>
      <c r="Y1206" s="373">
        <f t="shared" si="73"/>
        <v>0</v>
      </c>
      <c r="Z1206" s="517"/>
      <c r="AA1206" s="512"/>
      <c r="AB1206" s="525" t="e">
        <f t="shared" si="74"/>
        <v>#DIV/0!</v>
      </c>
      <c r="AC1206" s="512">
        <f t="shared" si="75"/>
        <v>0</v>
      </c>
      <c r="AD1206" s="525" t="e">
        <f t="shared" si="76"/>
        <v>#DIV/0!</v>
      </c>
      <c r="AE1206" s="371"/>
      <c r="AF1206" s="371"/>
      <c r="AG1206" s="371"/>
      <c r="AH1206" s="371"/>
      <c r="AI1206" s="371"/>
      <c r="AJ1206" s="371"/>
      <c r="AK1206" s="371"/>
      <c r="AL1206" s="371"/>
      <c r="AM1206" s="371"/>
    </row>
    <row r="1207" spans="1:39" hidden="1" x14ac:dyDescent="0.25">
      <c r="A1207" s="372"/>
      <c r="B1207" s="372"/>
      <c r="C1207" s="372"/>
      <c r="D1207" s="372"/>
      <c r="E1207" s="372"/>
      <c r="F1207" s="372"/>
      <c r="G1207" s="371"/>
      <c r="H1207" s="374"/>
      <c r="I1207" s="372"/>
      <c r="J1207" s="378"/>
      <c r="K1207" s="378"/>
      <c r="L1207" s="378"/>
      <c r="M1207" s="378"/>
      <c r="N1207" s="385"/>
      <c r="O1207" s="378"/>
      <c r="P1207" s="378"/>
      <c r="R1207" s="378"/>
      <c r="S1207" s="378"/>
      <c r="T1207" s="378"/>
      <c r="U1207" s="378"/>
      <c r="V1207" s="385"/>
      <c r="W1207" s="378"/>
      <c r="X1207" s="378"/>
      <c r="Y1207" s="373">
        <f t="shared" si="73"/>
        <v>0</v>
      </c>
      <c r="Z1207" s="517"/>
      <c r="AA1207" s="512"/>
      <c r="AB1207" s="525" t="e">
        <f t="shared" si="74"/>
        <v>#DIV/0!</v>
      </c>
      <c r="AC1207" s="512">
        <f t="shared" si="75"/>
        <v>0</v>
      </c>
      <c r="AD1207" s="525" t="e">
        <f t="shared" si="76"/>
        <v>#DIV/0!</v>
      </c>
      <c r="AE1207" s="371"/>
      <c r="AF1207" s="371"/>
      <c r="AG1207" s="371"/>
      <c r="AH1207" s="371"/>
      <c r="AI1207" s="371"/>
      <c r="AJ1207" s="371"/>
      <c r="AK1207" s="371"/>
      <c r="AL1207" s="371"/>
      <c r="AM1207" s="371"/>
    </row>
    <row r="1208" spans="1:39" hidden="1" x14ac:dyDescent="0.25">
      <c r="A1208" s="372"/>
      <c r="B1208" s="372"/>
      <c r="C1208" s="372"/>
      <c r="D1208" s="372"/>
      <c r="E1208" s="372"/>
      <c r="F1208" s="372"/>
      <c r="G1208" s="371"/>
      <c r="H1208" s="374"/>
      <c r="I1208" s="372"/>
      <c r="J1208" s="378"/>
      <c r="K1208" s="378"/>
      <c r="L1208" s="378"/>
      <c r="M1208" s="378"/>
      <c r="N1208" s="385"/>
      <c r="O1208" s="378"/>
      <c r="P1208" s="378"/>
      <c r="R1208" s="378"/>
      <c r="S1208" s="378"/>
      <c r="T1208" s="378"/>
      <c r="U1208" s="378"/>
      <c r="V1208" s="385"/>
      <c r="W1208" s="378"/>
      <c r="X1208" s="378"/>
      <c r="Y1208" s="373">
        <f t="shared" si="73"/>
        <v>0</v>
      </c>
      <c r="Z1208" s="517"/>
      <c r="AA1208" s="512"/>
      <c r="AB1208" s="525" t="e">
        <f t="shared" si="74"/>
        <v>#DIV/0!</v>
      </c>
      <c r="AC1208" s="512">
        <f t="shared" si="75"/>
        <v>0</v>
      </c>
      <c r="AD1208" s="525" t="e">
        <f t="shared" si="76"/>
        <v>#DIV/0!</v>
      </c>
      <c r="AE1208" s="371"/>
      <c r="AF1208" s="371"/>
      <c r="AG1208" s="371"/>
      <c r="AH1208" s="371"/>
      <c r="AI1208" s="371"/>
      <c r="AJ1208" s="371"/>
      <c r="AK1208" s="371"/>
      <c r="AL1208" s="371"/>
      <c r="AM1208" s="371"/>
    </row>
    <row r="1209" spans="1:39" hidden="1" x14ac:dyDescent="0.25">
      <c r="A1209" s="372"/>
      <c r="B1209" s="372"/>
      <c r="C1209" s="372"/>
      <c r="D1209" s="372"/>
      <c r="E1209" s="372"/>
      <c r="F1209" s="372"/>
      <c r="G1209" s="371"/>
      <c r="H1209" s="374"/>
      <c r="I1209" s="372"/>
      <c r="J1209" s="378"/>
      <c r="K1209" s="378"/>
      <c r="L1209" s="378"/>
      <c r="M1209" s="378"/>
      <c r="N1209" s="385"/>
      <c r="O1209" s="378"/>
      <c r="P1209" s="378"/>
      <c r="R1209" s="378"/>
      <c r="S1209" s="378"/>
      <c r="T1209" s="378"/>
      <c r="U1209" s="378"/>
      <c r="V1209" s="385"/>
      <c r="W1209" s="378"/>
      <c r="X1209" s="378"/>
      <c r="Y1209" s="373">
        <f t="shared" si="73"/>
        <v>0</v>
      </c>
      <c r="Z1209" s="517"/>
      <c r="AA1209" s="512"/>
      <c r="AB1209" s="525" t="e">
        <f t="shared" si="74"/>
        <v>#DIV/0!</v>
      </c>
      <c r="AC1209" s="512">
        <f t="shared" si="75"/>
        <v>0</v>
      </c>
      <c r="AD1209" s="525" t="e">
        <f t="shared" si="76"/>
        <v>#DIV/0!</v>
      </c>
      <c r="AE1209" s="371"/>
      <c r="AF1209" s="371"/>
      <c r="AG1209" s="371"/>
      <c r="AH1209" s="371"/>
      <c r="AI1209" s="371"/>
      <c r="AJ1209" s="371"/>
      <c r="AK1209" s="371"/>
      <c r="AL1209" s="371"/>
      <c r="AM1209" s="371"/>
    </row>
    <row r="1210" spans="1:39" hidden="1" x14ac:dyDescent="0.25">
      <c r="A1210" s="372"/>
      <c r="B1210" s="372"/>
      <c r="C1210" s="372"/>
      <c r="D1210" s="372"/>
      <c r="E1210" s="372"/>
      <c r="F1210" s="372"/>
      <c r="G1210" s="371"/>
      <c r="H1210" s="374"/>
      <c r="I1210" s="372"/>
      <c r="J1210" s="378"/>
      <c r="K1210" s="378"/>
      <c r="L1210" s="378"/>
      <c r="M1210" s="378"/>
      <c r="N1210" s="385"/>
      <c r="O1210" s="378"/>
      <c r="P1210" s="378"/>
      <c r="R1210" s="378"/>
      <c r="S1210" s="378"/>
      <c r="T1210" s="378"/>
      <c r="U1210" s="378"/>
      <c r="V1210" s="385"/>
      <c r="W1210" s="378"/>
      <c r="X1210" s="378"/>
      <c r="Y1210" s="373">
        <f t="shared" si="73"/>
        <v>0</v>
      </c>
      <c r="Z1210" s="517"/>
      <c r="AA1210" s="512"/>
      <c r="AB1210" s="525" t="e">
        <f t="shared" si="74"/>
        <v>#DIV/0!</v>
      </c>
      <c r="AC1210" s="512">
        <f t="shared" si="75"/>
        <v>0</v>
      </c>
      <c r="AD1210" s="525" t="e">
        <f t="shared" si="76"/>
        <v>#DIV/0!</v>
      </c>
      <c r="AE1210" s="371"/>
      <c r="AF1210" s="371"/>
      <c r="AG1210" s="371"/>
      <c r="AH1210" s="371"/>
      <c r="AI1210" s="371"/>
      <c r="AJ1210" s="371"/>
      <c r="AK1210" s="371"/>
      <c r="AL1210" s="371"/>
      <c r="AM1210" s="371"/>
    </row>
    <row r="1211" spans="1:39" hidden="1" x14ac:dyDescent="0.25">
      <c r="A1211" s="372"/>
      <c r="B1211" s="372"/>
      <c r="C1211" s="372"/>
      <c r="D1211" s="372"/>
      <c r="E1211" s="372"/>
      <c r="F1211" s="372"/>
      <c r="G1211" s="371"/>
      <c r="H1211" s="374"/>
      <c r="I1211" s="372"/>
      <c r="J1211" s="378"/>
      <c r="K1211" s="378"/>
      <c r="L1211" s="378"/>
      <c r="M1211" s="378"/>
      <c r="N1211" s="385"/>
      <c r="O1211" s="378"/>
      <c r="P1211" s="378"/>
      <c r="R1211" s="378"/>
      <c r="S1211" s="378"/>
      <c r="T1211" s="378"/>
      <c r="U1211" s="378"/>
      <c r="V1211" s="385"/>
      <c r="W1211" s="378"/>
      <c r="X1211" s="378"/>
      <c r="Y1211" s="373">
        <f t="shared" si="73"/>
        <v>0</v>
      </c>
      <c r="Z1211" s="517"/>
      <c r="AA1211" s="512"/>
      <c r="AB1211" s="525" t="e">
        <f t="shared" si="74"/>
        <v>#DIV/0!</v>
      </c>
      <c r="AC1211" s="512">
        <f t="shared" si="75"/>
        <v>0</v>
      </c>
      <c r="AD1211" s="525" t="e">
        <f t="shared" si="76"/>
        <v>#DIV/0!</v>
      </c>
      <c r="AE1211" s="371"/>
      <c r="AF1211" s="371"/>
      <c r="AG1211" s="371"/>
      <c r="AH1211" s="371"/>
      <c r="AI1211" s="371"/>
      <c r="AJ1211" s="371"/>
      <c r="AK1211" s="371"/>
      <c r="AL1211" s="371"/>
      <c r="AM1211" s="371"/>
    </row>
    <row r="1212" spans="1:39" hidden="1" x14ac:dyDescent="0.25">
      <c r="A1212" s="372"/>
      <c r="B1212" s="372"/>
      <c r="C1212" s="372"/>
      <c r="D1212" s="372"/>
      <c r="E1212" s="372"/>
      <c r="F1212" s="372"/>
      <c r="G1212" s="371"/>
      <c r="H1212" s="374"/>
      <c r="I1212" s="372"/>
      <c r="J1212" s="378"/>
      <c r="K1212" s="378"/>
      <c r="L1212" s="378"/>
      <c r="M1212" s="378"/>
      <c r="N1212" s="385"/>
      <c r="O1212" s="378"/>
      <c r="P1212" s="378"/>
      <c r="R1212" s="378"/>
      <c r="S1212" s="378"/>
      <c r="T1212" s="378"/>
      <c r="U1212" s="378"/>
      <c r="V1212" s="385"/>
      <c r="W1212" s="378"/>
      <c r="X1212" s="378"/>
      <c r="Y1212" s="373">
        <f t="shared" si="73"/>
        <v>0</v>
      </c>
      <c r="Z1212" s="517"/>
      <c r="AA1212" s="512"/>
      <c r="AB1212" s="525" t="e">
        <f t="shared" si="74"/>
        <v>#DIV/0!</v>
      </c>
      <c r="AC1212" s="512">
        <f t="shared" si="75"/>
        <v>0</v>
      </c>
      <c r="AD1212" s="525" t="e">
        <f t="shared" si="76"/>
        <v>#DIV/0!</v>
      </c>
      <c r="AE1212" s="371"/>
      <c r="AF1212" s="371"/>
      <c r="AG1212" s="371"/>
      <c r="AH1212" s="371"/>
      <c r="AI1212" s="371"/>
      <c r="AJ1212" s="371"/>
      <c r="AK1212" s="371"/>
      <c r="AL1212" s="371"/>
      <c r="AM1212" s="371"/>
    </row>
    <row r="1213" spans="1:39" hidden="1" x14ac:dyDescent="0.25">
      <c r="A1213" s="372"/>
      <c r="B1213" s="372"/>
      <c r="C1213" s="372"/>
      <c r="D1213" s="372"/>
      <c r="E1213" s="372"/>
      <c r="F1213" s="372"/>
      <c r="G1213" s="371"/>
      <c r="H1213" s="374"/>
      <c r="I1213" s="372"/>
      <c r="J1213" s="378"/>
      <c r="K1213" s="378"/>
      <c r="L1213" s="378"/>
      <c r="M1213" s="378"/>
      <c r="N1213" s="385"/>
      <c r="O1213" s="378"/>
      <c r="P1213" s="378"/>
      <c r="R1213" s="378"/>
      <c r="S1213" s="378"/>
      <c r="T1213" s="378"/>
      <c r="U1213" s="378"/>
      <c r="V1213" s="385"/>
      <c r="W1213" s="378"/>
      <c r="X1213" s="378"/>
      <c r="Y1213" s="373">
        <f t="shared" si="73"/>
        <v>0</v>
      </c>
      <c r="Z1213" s="517"/>
      <c r="AA1213" s="512"/>
      <c r="AB1213" s="525" t="e">
        <f t="shared" si="74"/>
        <v>#DIV/0!</v>
      </c>
      <c r="AC1213" s="512">
        <f t="shared" si="75"/>
        <v>0</v>
      </c>
      <c r="AD1213" s="525" t="e">
        <f t="shared" si="76"/>
        <v>#DIV/0!</v>
      </c>
      <c r="AE1213" s="371"/>
      <c r="AF1213" s="371"/>
      <c r="AG1213" s="371"/>
      <c r="AH1213" s="371"/>
      <c r="AI1213" s="371"/>
      <c r="AJ1213" s="371"/>
      <c r="AK1213" s="371"/>
      <c r="AL1213" s="371"/>
      <c r="AM1213" s="371"/>
    </row>
    <row r="1214" spans="1:39" hidden="1" x14ac:dyDescent="0.25">
      <c r="A1214" s="372"/>
      <c r="B1214" s="372"/>
      <c r="C1214" s="372"/>
      <c r="D1214" s="372"/>
      <c r="E1214" s="372"/>
      <c r="F1214" s="372"/>
      <c r="G1214" s="371"/>
      <c r="H1214" s="374"/>
      <c r="I1214" s="372"/>
      <c r="J1214" s="378"/>
      <c r="K1214" s="378"/>
      <c r="L1214" s="378"/>
      <c r="M1214" s="378"/>
      <c r="N1214" s="385"/>
      <c r="O1214" s="378"/>
      <c r="P1214" s="378"/>
      <c r="R1214" s="378"/>
      <c r="S1214" s="378"/>
      <c r="T1214" s="378"/>
      <c r="U1214" s="378"/>
      <c r="V1214" s="385"/>
      <c r="W1214" s="378"/>
      <c r="X1214" s="378"/>
      <c r="Y1214" s="373">
        <f t="shared" si="73"/>
        <v>0</v>
      </c>
      <c r="Z1214" s="517"/>
      <c r="AA1214" s="512"/>
      <c r="AB1214" s="525" t="e">
        <f t="shared" si="74"/>
        <v>#DIV/0!</v>
      </c>
      <c r="AC1214" s="512">
        <f t="shared" si="75"/>
        <v>0</v>
      </c>
      <c r="AD1214" s="525" t="e">
        <f t="shared" si="76"/>
        <v>#DIV/0!</v>
      </c>
      <c r="AE1214" s="371"/>
      <c r="AF1214" s="371"/>
      <c r="AG1214" s="371"/>
      <c r="AH1214" s="371"/>
      <c r="AI1214" s="371"/>
      <c r="AJ1214" s="371"/>
      <c r="AK1214" s="371"/>
      <c r="AL1214" s="371"/>
      <c r="AM1214" s="371"/>
    </row>
    <row r="1215" spans="1:39" hidden="1" x14ac:dyDescent="0.25">
      <c r="A1215" s="372"/>
      <c r="B1215" s="372"/>
      <c r="C1215" s="372"/>
      <c r="D1215" s="372"/>
      <c r="E1215" s="372"/>
      <c r="F1215" s="372"/>
      <c r="G1215" s="371"/>
      <c r="H1215" s="374"/>
      <c r="I1215" s="372"/>
      <c r="J1215" s="378"/>
      <c r="K1215" s="378"/>
      <c r="L1215" s="378"/>
      <c r="M1215" s="378"/>
      <c r="N1215" s="385"/>
      <c r="O1215" s="378"/>
      <c r="P1215" s="378"/>
      <c r="R1215" s="378"/>
      <c r="S1215" s="378"/>
      <c r="T1215" s="378"/>
      <c r="U1215" s="378"/>
      <c r="V1215" s="385"/>
      <c r="W1215" s="378"/>
      <c r="X1215" s="378"/>
      <c r="Y1215" s="373">
        <f t="shared" ref="Y1215:Y1220" si="77">$Z1215-IF($AE1215="X",rngO_BP_cost,0)-IF($AF1215="X",rngO_BL_cost,0)-IF($AG1215="X",rngO_WL_cost,0)-IF($AH1215="X",rngO_M_cost,0)-IF($AI1215="X",rngO_MM_cost,0)-IF($AJ1215="X",rngO_DM_cost,0)-IF($AK1215="X",rngO_LE_cost,0)-IF($AL1215="X",rngO_FE_cost,0)-IF($AM1215="X",rngO_SC_cost,0)</f>
        <v>0</v>
      </c>
      <c r="Z1215" s="517"/>
      <c r="AA1215" s="512"/>
      <c r="AB1215" s="525" t="e">
        <f t="shared" ref="AB1215:AB1235" si="78">AA1215/Z1215</f>
        <v>#DIV/0!</v>
      </c>
      <c r="AC1215" s="512">
        <f t="shared" ref="AC1215:AC1235" si="79">AA1215*0.9</f>
        <v>0</v>
      </c>
      <c r="AD1215" s="525" t="e">
        <f t="shared" ref="AD1215:AD1235" si="80">AC1215/Z1215</f>
        <v>#DIV/0!</v>
      </c>
      <c r="AE1215" s="371"/>
      <c r="AF1215" s="371"/>
      <c r="AG1215" s="371"/>
      <c r="AH1215" s="371"/>
      <c r="AI1215" s="371"/>
      <c r="AJ1215" s="371"/>
      <c r="AK1215" s="371"/>
      <c r="AL1215" s="371"/>
      <c r="AM1215" s="371"/>
    </row>
    <row r="1216" spans="1:39" hidden="1" x14ac:dyDescent="0.25">
      <c r="A1216" s="372"/>
      <c r="B1216" s="372"/>
      <c r="C1216" s="372"/>
      <c r="D1216" s="372"/>
      <c r="E1216" s="372"/>
      <c r="F1216" s="372"/>
      <c r="G1216" s="371"/>
      <c r="H1216" s="374"/>
      <c r="I1216" s="372"/>
      <c r="J1216" s="378"/>
      <c r="K1216" s="378"/>
      <c r="L1216" s="378"/>
      <c r="M1216" s="378"/>
      <c r="N1216" s="385"/>
      <c r="O1216" s="378"/>
      <c r="P1216" s="378"/>
      <c r="R1216" s="378"/>
      <c r="S1216" s="378"/>
      <c r="T1216" s="378"/>
      <c r="U1216" s="378"/>
      <c r="V1216" s="385"/>
      <c r="W1216" s="378"/>
      <c r="X1216" s="378"/>
      <c r="Y1216" s="373">
        <f t="shared" si="77"/>
        <v>0</v>
      </c>
      <c r="Z1216" s="517"/>
      <c r="AA1216" s="512"/>
      <c r="AB1216" s="525" t="e">
        <f t="shared" si="78"/>
        <v>#DIV/0!</v>
      </c>
      <c r="AC1216" s="512">
        <f t="shared" si="79"/>
        <v>0</v>
      </c>
      <c r="AD1216" s="525" t="e">
        <f t="shared" si="80"/>
        <v>#DIV/0!</v>
      </c>
      <c r="AE1216" s="371"/>
      <c r="AF1216" s="371"/>
      <c r="AG1216" s="371"/>
      <c r="AH1216" s="371"/>
      <c r="AI1216" s="371"/>
      <c r="AJ1216" s="371"/>
      <c r="AK1216" s="371"/>
      <c r="AL1216" s="371"/>
      <c r="AM1216" s="371"/>
    </row>
    <row r="1217" spans="1:39" hidden="1" x14ac:dyDescent="0.25">
      <c r="A1217" s="372"/>
      <c r="B1217" s="372"/>
      <c r="C1217" s="372"/>
      <c r="D1217" s="372"/>
      <c r="E1217" s="372"/>
      <c r="F1217" s="372"/>
      <c r="G1217" s="371"/>
      <c r="H1217" s="374"/>
      <c r="I1217" s="372"/>
      <c r="J1217" s="378"/>
      <c r="K1217" s="378"/>
      <c r="L1217" s="378"/>
      <c r="M1217" s="378"/>
      <c r="N1217" s="385"/>
      <c r="O1217" s="378"/>
      <c r="P1217" s="378"/>
      <c r="R1217" s="378"/>
      <c r="S1217" s="378"/>
      <c r="T1217" s="378"/>
      <c r="U1217" s="378"/>
      <c r="V1217" s="385"/>
      <c r="W1217" s="378"/>
      <c r="X1217" s="378"/>
      <c r="Y1217" s="373">
        <f t="shared" si="77"/>
        <v>0</v>
      </c>
      <c r="Z1217" s="517"/>
      <c r="AA1217" s="512"/>
      <c r="AB1217" s="525" t="e">
        <f t="shared" si="78"/>
        <v>#DIV/0!</v>
      </c>
      <c r="AC1217" s="512">
        <f t="shared" si="79"/>
        <v>0</v>
      </c>
      <c r="AD1217" s="525" t="e">
        <f t="shared" si="80"/>
        <v>#DIV/0!</v>
      </c>
      <c r="AE1217" s="371"/>
      <c r="AF1217" s="371"/>
      <c r="AG1217" s="371"/>
      <c r="AH1217" s="371"/>
      <c r="AI1217" s="371"/>
      <c r="AJ1217" s="371"/>
      <c r="AK1217" s="371"/>
      <c r="AL1217" s="371"/>
      <c r="AM1217" s="371"/>
    </row>
    <row r="1218" spans="1:39" hidden="1" x14ac:dyDescent="0.25">
      <c r="A1218" s="372"/>
      <c r="B1218" s="372"/>
      <c r="C1218" s="372"/>
      <c r="D1218" s="372"/>
      <c r="E1218" s="372"/>
      <c r="F1218" s="372"/>
      <c r="G1218" s="371"/>
      <c r="H1218" s="374"/>
      <c r="I1218" s="372"/>
      <c r="J1218" s="378"/>
      <c r="K1218" s="378"/>
      <c r="L1218" s="378"/>
      <c r="M1218" s="378"/>
      <c r="N1218" s="385"/>
      <c r="O1218" s="378"/>
      <c r="P1218" s="378"/>
      <c r="R1218" s="378"/>
      <c r="S1218" s="378"/>
      <c r="T1218" s="378"/>
      <c r="U1218" s="378"/>
      <c r="V1218" s="385"/>
      <c r="W1218" s="378"/>
      <c r="X1218" s="378"/>
      <c r="Y1218" s="373">
        <f t="shared" si="77"/>
        <v>0</v>
      </c>
      <c r="Z1218" s="517"/>
      <c r="AA1218" s="512"/>
      <c r="AB1218" s="525" t="e">
        <f t="shared" si="78"/>
        <v>#DIV/0!</v>
      </c>
      <c r="AC1218" s="512">
        <f t="shared" si="79"/>
        <v>0</v>
      </c>
      <c r="AD1218" s="525" t="e">
        <f t="shared" si="80"/>
        <v>#DIV/0!</v>
      </c>
      <c r="AE1218" s="371"/>
      <c r="AF1218" s="371"/>
      <c r="AG1218" s="371"/>
      <c r="AH1218" s="371"/>
      <c r="AI1218" s="371"/>
      <c r="AJ1218" s="371"/>
      <c r="AK1218" s="371"/>
      <c r="AL1218" s="371"/>
      <c r="AM1218" s="371"/>
    </row>
    <row r="1219" spans="1:39" hidden="1" x14ac:dyDescent="0.25">
      <c r="A1219" s="372"/>
      <c r="B1219" s="372"/>
      <c r="C1219" s="372"/>
      <c r="D1219" s="372"/>
      <c r="E1219" s="372"/>
      <c r="F1219" s="372"/>
      <c r="G1219" s="371"/>
      <c r="H1219" s="374"/>
      <c r="I1219" s="372"/>
      <c r="J1219" s="378"/>
      <c r="K1219" s="378"/>
      <c r="L1219" s="378"/>
      <c r="M1219" s="378"/>
      <c r="N1219" s="385"/>
      <c r="O1219" s="378"/>
      <c r="P1219" s="378"/>
      <c r="R1219" s="378"/>
      <c r="S1219" s="378"/>
      <c r="T1219" s="378"/>
      <c r="U1219" s="378"/>
      <c r="V1219" s="385"/>
      <c r="W1219" s="378"/>
      <c r="X1219" s="378"/>
      <c r="Y1219" s="373">
        <f t="shared" si="77"/>
        <v>0</v>
      </c>
      <c r="Z1219" s="517"/>
      <c r="AA1219" s="512"/>
      <c r="AB1219" s="525" t="e">
        <f t="shared" si="78"/>
        <v>#DIV/0!</v>
      </c>
      <c r="AC1219" s="512">
        <f t="shared" si="79"/>
        <v>0</v>
      </c>
      <c r="AD1219" s="525" t="e">
        <f t="shared" si="80"/>
        <v>#DIV/0!</v>
      </c>
      <c r="AE1219" s="371"/>
      <c r="AF1219" s="371"/>
      <c r="AG1219" s="371"/>
      <c r="AH1219" s="371"/>
      <c r="AI1219" s="371"/>
      <c r="AJ1219" s="371"/>
      <c r="AK1219" s="371"/>
      <c r="AL1219" s="371"/>
      <c r="AM1219" s="371"/>
    </row>
    <row r="1220" spans="1:39" hidden="1" x14ac:dyDescent="0.25">
      <c r="A1220" s="372"/>
      <c r="B1220" s="372"/>
      <c r="C1220" s="372"/>
      <c r="D1220" s="372"/>
      <c r="E1220" s="372"/>
      <c r="F1220" s="372"/>
      <c r="G1220" s="371"/>
      <c r="H1220" s="374"/>
      <c r="I1220" s="372"/>
      <c r="J1220" s="378"/>
      <c r="K1220" s="378"/>
      <c r="L1220" s="378"/>
      <c r="M1220" s="378"/>
      <c r="N1220" s="385"/>
      <c r="O1220" s="378"/>
      <c r="P1220" s="378"/>
      <c r="R1220" s="378"/>
      <c r="S1220" s="378"/>
      <c r="T1220" s="378"/>
      <c r="U1220" s="378"/>
      <c r="V1220" s="385"/>
      <c r="W1220" s="378"/>
      <c r="X1220" s="378"/>
      <c r="Y1220" s="373">
        <f t="shared" si="77"/>
        <v>0</v>
      </c>
      <c r="Z1220" s="517"/>
      <c r="AA1220" s="512"/>
      <c r="AB1220" s="525" t="e">
        <f t="shared" si="78"/>
        <v>#DIV/0!</v>
      </c>
      <c r="AC1220" s="512">
        <f t="shared" si="79"/>
        <v>0</v>
      </c>
      <c r="AD1220" s="525" t="e">
        <f t="shared" si="80"/>
        <v>#DIV/0!</v>
      </c>
      <c r="AE1220" s="371"/>
      <c r="AF1220" s="371"/>
      <c r="AG1220" s="371"/>
      <c r="AH1220" s="371"/>
      <c r="AI1220" s="371"/>
      <c r="AJ1220" s="371"/>
      <c r="AK1220" s="371"/>
      <c r="AL1220" s="371"/>
      <c r="AM1220" s="371"/>
    </row>
    <row r="1221" spans="1:39" hidden="1" x14ac:dyDescent="0.25">
      <c r="A1221" s="372"/>
      <c r="B1221" s="372"/>
      <c r="C1221" s="372"/>
      <c r="D1221" s="372"/>
      <c r="E1221" s="372"/>
      <c r="F1221" s="372"/>
      <c r="G1221" s="371"/>
      <c r="H1221" s="374"/>
      <c r="I1221" s="372"/>
      <c r="J1221" s="378"/>
      <c r="K1221" s="378"/>
      <c r="L1221" s="378"/>
      <c r="M1221" s="378"/>
      <c r="N1221" s="385"/>
      <c r="O1221" s="378"/>
      <c r="P1221" s="378"/>
      <c r="R1221" s="378"/>
      <c r="S1221" s="378"/>
      <c r="T1221" s="378"/>
      <c r="U1221" s="378"/>
      <c r="V1221" s="385"/>
      <c r="W1221" s="378"/>
      <c r="X1221" s="378"/>
      <c r="Y1221" s="373">
        <f t="shared" ref="Y1221:Y1235" si="81">$Z1221-IF($AE1221="X",rngO_BP_cost,0)-IF($AF1221="X",rngO_BL_cost,0)-IF($AG1221="X",rngO_WL_cost,0)-IF($AH1221="X",rngO_M_cost,0)-IF($AI1221="X",rngO_MM_cost,0)-IF($AJ1221="X",rngO_DM_cost,0)-IF($AK1221="X",rngO_LE_cost,0)-IF($AL1221="X",rngO_FE_cost,0)-IF($AM1221="X",rngO_SC_cost,0)</f>
        <v>0</v>
      </c>
      <c r="Z1221" s="517"/>
      <c r="AA1221" s="512"/>
      <c r="AB1221" s="525" t="e">
        <f t="shared" si="78"/>
        <v>#DIV/0!</v>
      </c>
      <c r="AC1221" s="512">
        <f t="shared" si="79"/>
        <v>0</v>
      </c>
      <c r="AD1221" s="525" t="e">
        <f t="shared" si="80"/>
        <v>#DIV/0!</v>
      </c>
      <c r="AE1221" s="371"/>
      <c r="AF1221" s="371"/>
      <c r="AG1221" s="371"/>
      <c r="AH1221" s="371"/>
      <c r="AI1221" s="371"/>
      <c r="AJ1221" s="371"/>
      <c r="AK1221" s="371"/>
      <c r="AL1221" s="371"/>
      <c r="AM1221" s="371"/>
    </row>
    <row r="1222" spans="1:39" hidden="1" x14ac:dyDescent="0.25">
      <c r="A1222" s="372"/>
      <c r="B1222" s="372"/>
      <c r="C1222" s="372"/>
      <c r="D1222" s="372"/>
      <c r="E1222" s="372"/>
      <c r="F1222" s="372"/>
      <c r="G1222" s="371"/>
      <c r="H1222" s="374"/>
      <c r="I1222" s="372"/>
      <c r="J1222" s="378"/>
      <c r="K1222" s="378"/>
      <c r="L1222" s="378"/>
      <c r="M1222" s="378"/>
      <c r="N1222" s="385"/>
      <c r="O1222" s="378"/>
      <c r="P1222" s="378"/>
      <c r="R1222" s="378"/>
      <c r="S1222" s="378"/>
      <c r="T1222" s="378"/>
      <c r="U1222" s="378"/>
      <c r="V1222" s="385"/>
      <c r="W1222" s="378"/>
      <c r="X1222" s="378"/>
      <c r="Y1222" s="373">
        <f t="shared" si="81"/>
        <v>0</v>
      </c>
      <c r="Z1222" s="517"/>
      <c r="AA1222" s="512"/>
      <c r="AB1222" s="525" t="e">
        <f t="shared" si="78"/>
        <v>#DIV/0!</v>
      </c>
      <c r="AC1222" s="512">
        <f t="shared" si="79"/>
        <v>0</v>
      </c>
      <c r="AD1222" s="525" t="e">
        <f t="shared" si="80"/>
        <v>#DIV/0!</v>
      </c>
      <c r="AE1222" s="371"/>
      <c r="AF1222" s="371"/>
      <c r="AG1222" s="371"/>
      <c r="AH1222" s="371"/>
      <c r="AI1222" s="371"/>
      <c r="AJ1222" s="371"/>
      <c r="AK1222" s="371"/>
      <c r="AL1222" s="371"/>
      <c r="AM1222" s="371"/>
    </row>
    <row r="1223" spans="1:39" hidden="1" x14ac:dyDescent="0.25">
      <c r="A1223" s="372"/>
      <c r="B1223" s="372"/>
      <c r="C1223" s="372"/>
      <c r="D1223" s="372"/>
      <c r="E1223" s="372"/>
      <c r="F1223" s="372"/>
      <c r="G1223" s="371"/>
      <c r="H1223" s="374"/>
      <c r="I1223" s="372"/>
      <c r="J1223" s="378"/>
      <c r="K1223" s="378"/>
      <c r="L1223" s="378"/>
      <c r="M1223" s="378"/>
      <c r="N1223" s="385"/>
      <c r="O1223" s="378"/>
      <c r="P1223" s="378"/>
      <c r="R1223" s="378"/>
      <c r="S1223" s="378"/>
      <c r="T1223" s="378"/>
      <c r="U1223" s="378"/>
      <c r="V1223" s="385"/>
      <c r="W1223" s="378"/>
      <c r="X1223" s="378"/>
      <c r="Y1223" s="373">
        <f t="shared" si="81"/>
        <v>0</v>
      </c>
      <c r="Z1223" s="517"/>
      <c r="AA1223" s="512"/>
      <c r="AB1223" s="525" t="e">
        <f t="shared" si="78"/>
        <v>#DIV/0!</v>
      </c>
      <c r="AC1223" s="512">
        <f t="shared" si="79"/>
        <v>0</v>
      </c>
      <c r="AD1223" s="525" t="e">
        <f t="shared" si="80"/>
        <v>#DIV/0!</v>
      </c>
      <c r="AE1223" s="371"/>
      <c r="AF1223" s="371"/>
      <c r="AG1223" s="371"/>
      <c r="AH1223" s="371"/>
      <c r="AI1223" s="371"/>
      <c r="AJ1223" s="371"/>
      <c r="AK1223" s="371"/>
      <c r="AL1223" s="371"/>
      <c r="AM1223" s="371"/>
    </row>
    <row r="1224" spans="1:39" hidden="1" x14ac:dyDescent="0.25">
      <c r="A1224" s="372"/>
      <c r="B1224" s="372"/>
      <c r="C1224" s="372"/>
      <c r="D1224" s="372"/>
      <c r="E1224" s="372"/>
      <c r="F1224" s="372"/>
      <c r="G1224" s="371"/>
      <c r="H1224" s="374"/>
      <c r="I1224" s="372"/>
      <c r="J1224" s="378"/>
      <c r="K1224" s="378"/>
      <c r="L1224" s="378"/>
      <c r="M1224" s="378"/>
      <c r="N1224" s="385"/>
      <c r="O1224" s="378"/>
      <c r="P1224" s="378"/>
      <c r="R1224" s="378"/>
      <c r="S1224" s="378"/>
      <c r="T1224" s="378"/>
      <c r="U1224" s="378"/>
      <c r="V1224" s="385"/>
      <c r="W1224" s="378"/>
      <c r="X1224" s="378"/>
      <c r="Y1224" s="373">
        <f t="shared" si="81"/>
        <v>0</v>
      </c>
      <c r="Z1224" s="517"/>
      <c r="AA1224" s="512"/>
      <c r="AB1224" s="525" t="e">
        <f t="shared" si="78"/>
        <v>#DIV/0!</v>
      </c>
      <c r="AC1224" s="512">
        <f t="shared" si="79"/>
        <v>0</v>
      </c>
      <c r="AD1224" s="525" t="e">
        <f t="shared" si="80"/>
        <v>#DIV/0!</v>
      </c>
      <c r="AE1224" s="371"/>
      <c r="AF1224" s="371"/>
      <c r="AG1224" s="371"/>
      <c r="AH1224" s="371"/>
      <c r="AI1224" s="371"/>
      <c r="AJ1224" s="371"/>
      <c r="AK1224" s="371"/>
      <c r="AL1224" s="371"/>
      <c r="AM1224" s="371"/>
    </row>
    <row r="1225" spans="1:39" hidden="1" x14ac:dyDescent="0.25">
      <c r="A1225" s="372"/>
      <c r="B1225" s="372"/>
      <c r="C1225" s="372"/>
      <c r="D1225" s="372"/>
      <c r="E1225" s="372"/>
      <c r="F1225" s="372"/>
      <c r="G1225" s="371"/>
      <c r="H1225" s="374"/>
      <c r="I1225" s="372"/>
      <c r="J1225" s="378"/>
      <c r="K1225" s="378"/>
      <c r="L1225" s="378"/>
      <c r="M1225" s="378"/>
      <c r="N1225" s="385"/>
      <c r="O1225" s="378"/>
      <c r="P1225" s="378"/>
      <c r="R1225" s="378"/>
      <c r="S1225" s="378"/>
      <c r="T1225" s="378"/>
      <c r="U1225" s="378"/>
      <c r="V1225" s="385"/>
      <c r="W1225" s="378"/>
      <c r="X1225" s="378"/>
      <c r="Y1225" s="373">
        <f t="shared" si="81"/>
        <v>0</v>
      </c>
      <c r="Z1225" s="517"/>
      <c r="AA1225" s="512"/>
      <c r="AB1225" s="525" t="e">
        <f t="shared" si="78"/>
        <v>#DIV/0!</v>
      </c>
      <c r="AC1225" s="512">
        <f t="shared" si="79"/>
        <v>0</v>
      </c>
      <c r="AD1225" s="525" t="e">
        <f t="shared" si="80"/>
        <v>#DIV/0!</v>
      </c>
      <c r="AE1225" s="371"/>
      <c r="AF1225" s="371"/>
      <c r="AG1225" s="371"/>
      <c r="AH1225" s="371"/>
      <c r="AI1225" s="371"/>
      <c r="AJ1225" s="371"/>
      <c r="AK1225" s="371"/>
      <c r="AL1225" s="371"/>
      <c r="AM1225" s="371"/>
    </row>
    <row r="1226" spans="1:39" hidden="1" x14ac:dyDescent="0.25">
      <c r="A1226" s="372"/>
      <c r="B1226" s="372"/>
      <c r="C1226" s="372"/>
      <c r="D1226" s="372"/>
      <c r="E1226" s="372"/>
      <c r="F1226" s="372"/>
      <c r="G1226" s="371"/>
      <c r="H1226" s="374"/>
      <c r="I1226" s="372"/>
      <c r="J1226" s="378"/>
      <c r="K1226" s="378"/>
      <c r="L1226" s="378"/>
      <c r="M1226" s="378"/>
      <c r="N1226" s="385"/>
      <c r="O1226" s="378"/>
      <c r="P1226" s="378"/>
      <c r="R1226" s="378"/>
      <c r="S1226" s="378"/>
      <c r="T1226" s="378"/>
      <c r="U1226" s="378"/>
      <c r="V1226" s="385"/>
      <c r="W1226" s="378"/>
      <c r="X1226" s="378"/>
      <c r="Y1226" s="373">
        <f t="shared" si="81"/>
        <v>0</v>
      </c>
      <c r="Z1226" s="517"/>
      <c r="AA1226" s="512"/>
      <c r="AB1226" s="525" t="e">
        <f t="shared" si="78"/>
        <v>#DIV/0!</v>
      </c>
      <c r="AC1226" s="512">
        <f t="shared" si="79"/>
        <v>0</v>
      </c>
      <c r="AD1226" s="525" t="e">
        <f t="shared" si="80"/>
        <v>#DIV/0!</v>
      </c>
      <c r="AE1226" s="371"/>
      <c r="AF1226" s="371"/>
      <c r="AG1226" s="371"/>
      <c r="AH1226" s="371"/>
      <c r="AI1226" s="371"/>
      <c r="AJ1226" s="371"/>
      <c r="AK1226" s="371"/>
      <c r="AL1226" s="371"/>
      <c r="AM1226" s="371"/>
    </row>
    <row r="1227" spans="1:39" hidden="1" x14ac:dyDescent="0.25">
      <c r="A1227" s="372"/>
      <c r="B1227" s="372"/>
      <c r="C1227" s="372"/>
      <c r="D1227" s="372"/>
      <c r="E1227" s="372"/>
      <c r="F1227" s="372"/>
      <c r="G1227" s="371"/>
      <c r="H1227" s="374"/>
      <c r="I1227" s="372"/>
      <c r="J1227" s="378"/>
      <c r="K1227" s="378"/>
      <c r="L1227" s="378"/>
      <c r="M1227" s="378"/>
      <c r="N1227" s="385"/>
      <c r="O1227" s="378"/>
      <c r="P1227" s="378"/>
      <c r="R1227" s="378"/>
      <c r="S1227" s="378"/>
      <c r="T1227" s="378"/>
      <c r="U1227" s="378"/>
      <c r="V1227" s="385"/>
      <c r="W1227" s="378"/>
      <c r="X1227" s="378"/>
      <c r="Y1227" s="373">
        <f t="shared" si="81"/>
        <v>0</v>
      </c>
      <c r="Z1227" s="517"/>
      <c r="AA1227" s="512"/>
      <c r="AB1227" s="525" t="e">
        <f t="shared" si="78"/>
        <v>#DIV/0!</v>
      </c>
      <c r="AC1227" s="512">
        <f t="shared" si="79"/>
        <v>0</v>
      </c>
      <c r="AD1227" s="525" t="e">
        <f t="shared" si="80"/>
        <v>#DIV/0!</v>
      </c>
      <c r="AE1227" s="371"/>
      <c r="AF1227" s="371"/>
      <c r="AG1227" s="371"/>
      <c r="AH1227" s="371"/>
      <c r="AI1227" s="371"/>
      <c r="AJ1227" s="371"/>
      <c r="AK1227" s="371"/>
      <c r="AL1227" s="371"/>
      <c r="AM1227" s="371"/>
    </row>
    <row r="1228" spans="1:39" hidden="1" x14ac:dyDescent="0.25">
      <c r="A1228" s="372"/>
      <c r="B1228" s="372"/>
      <c r="C1228" s="372"/>
      <c r="D1228" s="372"/>
      <c r="E1228" s="372"/>
      <c r="F1228" s="372"/>
      <c r="G1228" s="371"/>
      <c r="H1228" s="374"/>
      <c r="I1228" s="372"/>
      <c r="J1228" s="378"/>
      <c r="K1228" s="378"/>
      <c r="L1228" s="378"/>
      <c r="M1228" s="378"/>
      <c r="N1228" s="385"/>
      <c r="O1228" s="378"/>
      <c r="P1228" s="378"/>
      <c r="R1228" s="378"/>
      <c r="S1228" s="378"/>
      <c r="T1228" s="378"/>
      <c r="U1228" s="378"/>
      <c r="V1228" s="385"/>
      <c r="W1228" s="378"/>
      <c r="X1228" s="378"/>
      <c r="Y1228" s="373">
        <f t="shared" si="81"/>
        <v>0</v>
      </c>
      <c r="Z1228" s="517"/>
      <c r="AA1228" s="512"/>
      <c r="AB1228" s="525" t="e">
        <f t="shared" si="78"/>
        <v>#DIV/0!</v>
      </c>
      <c r="AC1228" s="512">
        <f t="shared" si="79"/>
        <v>0</v>
      </c>
      <c r="AD1228" s="525" t="e">
        <f t="shared" si="80"/>
        <v>#DIV/0!</v>
      </c>
      <c r="AE1228" s="371"/>
      <c r="AF1228" s="371"/>
      <c r="AG1228" s="371"/>
      <c r="AH1228" s="371"/>
      <c r="AI1228" s="371"/>
      <c r="AJ1228" s="371"/>
      <c r="AK1228" s="371"/>
      <c r="AL1228" s="371"/>
      <c r="AM1228" s="371"/>
    </row>
    <row r="1229" spans="1:39" hidden="1" x14ac:dyDescent="0.25">
      <c r="A1229" s="372"/>
      <c r="B1229" s="372"/>
      <c r="C1229" s="372"/>
      <c r="D1229" s="372"/>
      <c r="E1229" s="372"/>
      <c r="F1229" s="372"/>
      <c r="G1229" s="371"/>
      <c r="H1229" s="374"/>
      <c r="I1229" s="372"/>
      <c r="J1229" s="378"/>
      <c r="K1229" s="378"/>
      <c r="L1229" s="378"/>
      <c r="M1229" s="378"/>
      <c r="N1229" s="385"/>
      <c r="O1229" s="378"/>
      <c r="P1229" s="378"/>
      <c r="R1229" s="378"/>
      <c r="S1229" s="378"/>
      <c r="T1229" s="378"/>
      <c r="U1229" s="378"/>
      <c r="V1229" s="385"/>
      <c r="W1229" s="378"/>
      <c r="X1229" s="378"/>
      <c r="Y1229" s="373">
        <f t="shared" si="81"/>
        <v>0</v>
      </c>
      <c r="Z1229" s="517"/>
      <c r="AA1229" s="512"/>
      <c r="AB1229" s="525" t="e">
        <f t="shared" si="78"/>
        <v>#DIV/0!</v>
      </c>
      <c r="AC1229" s="512">
        <f t="shared" si="79"/>
        <v>0</v>
      </c>
      <c r="AD1229" s="525" t="e">
        <f t="shared" si="80"/>
        <v>#DIV/0!</v>
      </c>
      <c r="AE1229" s="371"/>
      <c r="AF1229" s="371"/>
      <c r="AG1229" s="371"/>
      <c r="AH1229" s="371"/>
      <c r="AI1229" s="371"/>
      <c r="AJ1229" s="371"/>
      <c r="AK1229" s="371"/>
      <c r="AL1229" s="371"/>
      <c r="AM1229" s="371"/>
    </row>
    <row r="1230" spans="1:39" hidden="1" x14ac:dyDescent="0.25">
      <c r="A1230" s="372"/>
      <c r="B1230" s="372"/>
      <c r="C1230" s="372"/>
      <c r="D1230" s="372"/>
      <c r="E1230" s="372"/>
      <c r="F1230" s="372"/>
      <c r="G1230" s="371"/>
      <c r="H1230" s="374"/>
      <c r="I1230" s="372"/>
      <c r="J1230" s="378"/>
      <c r="K1230" s="378"/>
      <c r="L1230" s="378"/>
      <c r="M1230" s="378"/>
      <c r="N1230" s="385"/>
      <c r="O1230" s="378"/>
      <c r="P1230" s="378"/>
      <c r="R1230" s="378"/>
      <c r="S1230" s="378"/>
      <c r="T1230" s="378"/>
      <c r="U1230" s="378"/>
      <c r="V1230" s="385"/>
      <c r="W1230" s="378"/>
      <c r="X1230" s="378"/>
      <c r="Y1230" s="373">
        <f t="shared" si="81"/>
        <v>0</v>
      </c>
      <c r="Z1230" s="517"/>
      <c r="AA1230" s="512"/>
      <c r="AB1230" s="525" t="e">
        <f t="shared" si="78"/>
        <v>#DIV/0!</v>
      </c>
      <c r="AC1230" s="512">
        <f t="shared" si="79"/>
        <v>0</v>
      </c>
      <c r="AD1230" s="525" t="e">
        <f t="shared" si="80"/>
        <v>#DIV/0!</v>
      </c>
      <c r="AE1230" s="371"/>
      <c r="AF1230" s="371"/>
      <c r="AG1230" s="371"/>
      <c r="AH1230" s="371"/>
      <c r="AI1230" s="371"/>
      <c r="AJ1230" s="371"/>
      <c r="AK1230" s="371"/>
      <c r="AL1230" s="371"/>
      <c r="AM1230" s="371"/>
    </row>
    <row r="1231" spans="1:39" hidden="1" x14ac:dyDescent="0.25">
      <c r="A1231" s="372"/>
      <c r="B1231" s="372"/>
      <c r="C1231" s="372"/>
      <c r="D1231" s="372"/>
      <c r="E1231" s="372"/>
      <c r="F1231" s="372"/>
      <c r="G1231" s="371"/>
      <c r="H1231" s="374"/>
      <c r="I1231" s="372"/>
      <c r="J1231" s="378"/>
      <c r="K1231" s="378"/>
      <c r="L1231" s="378"/>
      <c r="M1231" s="378"/>
      <c r="N1231" s="385"/>
      <c r="O1231" s="378"/>
      <c r="P1231" s="378"/>
      <c r="R1231" s="378"/>
      <c r="S1231" s="378"/>
      <c r="T1231" s="378"/>
      <c r="U1231" s="378"/>
      <c r="V1231" s="385"/>
      <c r="W1231" s="378"/>
      <c r="X1231" s="378"/>
      <c r="Y1231" s="373">
        <f t="shared" si="81"/>
        <v>0</v>
      </c>
      <c r="Z1231" s="517"/>
      <c r="AA1231" s="512"/>
      <c r="AB1231" s="525" t="e">
        <f t="shared" si="78"/>
        <v>#DIV/0!</v>
      </c>
      <c r="AC1231" s="512">
        <f t="shared" si="79"/>
        <v>0</v>
      </c>
      <c r="AD1231" s="525" t="e">
        <f t="shared" si="80"/>
        <v>#DIV/0!</v>
      </c>
      <c r="AE1231" s="371"/>
      <c r="AF1231" s="371"/>
      <c r="AG1231" s="371"/>
      <c r="AH1231" s="371"/>
      <c r="AI1231" s="371"/>
      <c r="AJ1231" s="371"/>
      <c r="AK1231" s="371"/>
      <c r="AL1231" s="371"/>
      <c r="AM1231" s="371"/>
    </row>
    <row r="1232" spans="1:39" hidden="1" x14ac:dyDescent="0.25">
      <c r="A1232" s="372"/>
      <c r="B1232" s="372"/>
      <c r="C1232" s="372"/>
      <c r="D1232" s="372"/>
      <c r="E1232" s="372"/>
      <c r="F1232" s="372"/>
      <c r="G1232" s="371"/>
      <c r="H1232" s="374"/>
      <c r="I1232" s="372"/>
      <c r="J1232" s="378"/>
      <c r="K1232" s="378"/>
      <c r="L1232" s="378"/>
      <c r="M1232" s="378"/>
      <c r="N1232" s="385"/>
      <c r="O1232" s="378"/>
      <c r="P1232" s="378"/>
      <c r="R1232" s="378"/>
      <c r="S1232" s="378"/>
      <c r="T1232" s="378"/>
      <c r="U1232" s="378"/>
      <c r="V1232" s="385"/>
      <c r="W1232" s="378"/>
      <c r="X1232" s="378"/>
      <c r="Y1232" s="373">
        <f t="shared" si="81"/>
        <v>0</v>
      </c>
      <c r="Z1232" s="517"/>
      <c r="AA1232" s="512"/>
      <c r="AB1232" s="525" t="e">
        <f t="shared" si="78"/>
        <v>#DIV/0!</v>
      </c>
      <c r="AC1232" s="512">
        <f t="shared" si="79"/>
        <v>0</v>
      </c>
      <c r="AD1232" s="525" t="e">
        <f t="shared" si="80"/>
        <v>#DIV/0!</v>
      </c>
      <c r="AE1232" s="371"/>
      <c r="AF1232" s="371"/>
      <c r="AG1232" s="371"/>
      <c r="AH1232" s="371"/>
      <c r="AI1232" s="371"/>
      <c r="AJ1232" s="371"/>
      <c r="AK1232" s="371"/>
      <c r="AL1232" s="371"/>
      <c r="AM1232" s="371"/>
    </row>
    <row r="1233" spans="1:39" hidden="1" x14ac:dyDescent="0.25">
      <c r="A1233" s="372"/>
      <c r="B1233" s="372"/>
      <c r="C1233" s="372"/>
      <c r="D1233" s="372"/>
      <c r="E1233" s="372"/>
      <c r="F1233" s="372"/>
      <c r="G1233" s="371"/>
      <c r="H1233" s="374"/>
      <c r="I1233" s="372"/>
      <c r="J1233" s="378"/>
      <c r="K1233" s="378"/>
      <c r="L1233" s="378"/>
      <c r="M1233" s="378"/>
      <c r="N1233" s="385"/>
      <c r="O1233" s="378"/>
      <c r="P1233" s="378"/>
      <c r="R1233" s="378"/>
      <c r="S1233" s="378"/>
      <c r="T1233" s="378"/>
      <c r="U1233" s="378"/>
      <c r="V1233" s="385"/>
      <c r="W1233" s="378"/>
      <c r="X1233" s="378"/>
      <c r="Y1233" s="373">
        <f t="shared" si="81"/>
        <v>0</v>
      </c>
      <c r="Z1233" s="517"/>
      <c r="AA1233" s="512"/>
      <c r="AB1233" s="525" t="e">
        <f t="shared" si="78"/>
        <v>#DIV/0!</v>
      </c>
      <c r="AC1233" s="512">
        <f t="shared" si="79"/>
        <v>0</v>
      </c>
      <c r="AD1233" s="525" t="e">
        <f t="shared" si="80"/>
        <v>#DIV/0!</v>
      </c>
      <c r="AE1233" s="371"/>
      <c r="AF1233" s="371"/>
      <c r="AG1233" s="371"/>
      <c r="AH1233" s="371"/>
      <c r="AI1233" s="371"/>
      <c r="AJ1233" s="371"/>
      <c r="AK1233" s="371"/>
      <c r="AL1233" s="371"/>
      <c r="AM1233" s="371"/>
    </row>
    <row r="1234" spans="1:39" hidden="1" x14ac:dyDescent="0.25">
      <c r="A1234" s="372"/>
      <c r="B1234" s="372"/>
      <c r="C1234" s="372"/>
      <c r="D1234" s="372"/>
      <c r="E1234" s="372"/>
      <c r="F1234" s="372"/>
      <c r="G1234" s="371"/>
      <c r="H1234" s="374"/>
      <c r="I1234" s="372"/>
      <c r="J1234" s="378"/>
      <c r="K1234" s="378"/>
      <c r="L1234" s="378"/>
      <c r="M1234" s="378"/>
      <c r="N1234" s="385"/>
      <c r="O1234" s="378"/>
      <c r="P1234" s="378"/>
      <c r="R1234" s="378"/>
      <c r="S1234" s="378"/>
      <c r="T1234" s="378"/>
      <c r="U1234" s="378"/>
      <c r="V1234" s="385"/>
      <c r="W1234" s="378"/>
      <c r="X1234" s="378"/>
      <c r="Y1234" s="373">
        <f t="shared" si="81"/>
        <v>0</v>
      </c>
      <c r="Z1234" s="517"/>
      <c r="AA1234" s="512"/>
      <c r="AB1234" s="525" t="e">
        <f t="shared" si="78"/>
        <v>#DIV/0!</v>
      </c>
      <c r="AC1234" s="512">
        <f t="shared" si="79"/>
        <v>0</v>
      </c>
      <c r="AD1234" s="525" t="e">
        <f t="shared" si="80"/>
        <v>#DIV/0!</v>
      </c>
      <c r="AE1234" s="371"/>
      <c r="AF1234" s="371"/>
      <c r="AG1234" s="371"/>
      <c r="AH1234" s="371"/>
      <c r="AI1234" s="371"/>
      <c r="AJ1234" s="371"/>
      <c r="AK1234" s="371"/>
      <c r="AL1234" s="371"/>
      <c r="AM1234" s="371"/>
    </row>
    <row r="1235" spans="1:39" hidden="1" x14ac:dyDescent="0.25">
      <c r="A1235" s="372"/>
      <c r="B1235" s="372"/>
      <c r="C1235" s="372"/>
      <c r="D1235" s="372"/>
      <c r="E1235" s="372"/>
      <c r="F1235" s="372"/>
      <c r="G1235" s="371"/>
      <c r="H1235" s="374"/>
      <c r="I1235" s="372"/>
      <c r="J1235" s="378"/>
      <c r="K1235" s="378"/>
      <c r="L1235" s="378"/>
      <c r="M1235" s="378"/>
      <c r="N1235" s="385"/>
      <c r="O1235" s="378"/>
      <c r="P1235" s="378"/>
      <c r="R1235" s="378"/>
      <c r="S1235" s="378"/>
      <c r="T1235" s="378"/>
      <c r="U1235" s="378"/>
      <c r="V1235" s="385"/>
      <c r="W1235" s="378"/>
      <c r="X1235" s="378"/>
      <c r="Y1235" s="373">
        <f t="shared" si="81"/>
        <v>0</v>
      </c>
      <c r="Z1235" s="517"/>
      <c r="AA1235" s="512"/>
      <c r="AB1235" s="525" t="e">
        <f t="shared" si="78"/>
        <v>#DIV/0!</v>
      </c>
      <c r="AC1235" s="512">
        <f t="shared" si="79"/>
        <v>0</v>
      </c>
      <c r="AD1235" s="525" t="e">
        <f t="shared" si="80"/>
        <v>#DIV/0!</v>
      </c>
      <c r="AE1235" s="371"/>
      <c r="AF1235" s="371"/>
      <c r="AG1235" s="371"/>
      <c r="AH1235" s="371"/>
      <c r="AI1235" s="371"/>
      <c r="AJ1235" s="371"/>
      <c r="AK1235" s="371"/>
      <c r="AL1235" s="371"/>
      <c r="AM1235" s="371"/>
    </row>
    <row r="1236" spans="1:39" ht="17.25" hidden="1" customHeight="1" x14ac:dyDescent="0.25">
      <c r="A1236" s="387" t="s">
        <v>181</v>
      </c>
      <c r="B1236" s="387" t="s">
        <v>181</v>
      </c>
      <c r="C1236" s="387" t="s">
        <v>181</v>
      </c>
      <c r="D1236" s="387" t="s">
        <v>181</v>
      </c>
      <c r="E1236" s="387" t="s">
        <v>181</v>
      </c>
      <c r="F1236" s="387" t="s">
        <v>181</v>
      </c>
      <c r="G1236" s="387" t="s">
        <v>181</v>
      </c>
      <c r="H1236" s="387" t="s">
        <v>181</v>
      </c>
      <c r="I1236" s="387" t="s">
        <v>181</v>
      </c>
      <c r="J1236" s="386" t="s">
        <v>181</v>
      </c>
      <c r="K1236" s="386" t="s">
        <v>181</v>
      </c>
      <c r="L1236" s="386" t="s">
        <v>181</v>
      </c>
      <c r="M1236" s="386" t="s">
        <v>181</v>
      </c>
      <c r="N1236" s="386" t="s">
        <v>181</v>
      </c>
      <c r="O1236" s="386" t="s">
        <v>181</v>
      </c>
      <c r="P1236" s="386" t="s">
        <v>181</v>
      </c>
      <c r="Q1236" s="386"/>
      <c r="R1236" s="386" t="s">
        <v>181</v>
      </c>
      <c r="S1236" s="386" t="s">
        <v>181</v>
      </c>
      <c r="T1236" s="386" t="s">
        <v>181</v>
      </c>
      <c r="U1236" s="386" t="s">
        <v>181</v>
      </c>
      <c r="V1236" s="386" t="s">
        <v>181</v>
      </c>
      <c r="W1236" s="388" t="s">
        <v>181</v>
      </c>
      <c r="X1236" s="386" t="s">
        <v>181</v>
      </c>
      <c r="Y1236" s="386" t="s">
        <v>181</v>
      </c>
      <c r="Z1236" s="518" t="s">
        <v>181</v>
      </c>
      <c r="AA1236" s="519" t="s">
        <v>181</v>
      </c>
      <c r="AB1236" s="526" t="s">
        <v>181</v>
      </c>
      <c r="AC1236" s="519" t="s">
        <v>181</v>
      </c>
      <c r="AD1236" s="526" t="s">
        <v>181</v>
      </c>
      <c r="AE1236" s="386" t="s">
        <v>181</v>
      </c>
      <c r="AF1236" s="386" t="s">
        <v>181</v>
      </c>
      <c r="AG1236" s="386" t="s">
        <v>181</v>
      </c>
      <c r="AH1236" s="386" t="s">
        <v>181</v>
      </c>
      <c r="AI1236" s="386"/>
      <c r="AJ1236" s="386"/>
      <c r="AK1236" s="386" t="s">
        <v>181</v>
      </c>
      <c r="AL1236" s="386" t="s">
        <v>181</v>
      </c>
      <c r="AM1236" s="386" t="s">
        <v>181</v>
      </c>
    </row>
  </sheetData>
  <sheetProtection password="C851" sheet="1" objects="1" scenarios="1" selectLockedCells="1"/>
  <dataConsolidate/>
  <mergeCells count="3">
    <mergeCell ref="J4:M4"/>
    <mergeCell ref="N4:P4"/>
    <mergeCell ref="AE4:AM4"/>
  </mergeCells>
  <phoneticPr fontId="26" type="noConversion"/>
  <pageMargins left="0.7" right="0.7" top="1.5" bottom="0.75" header="0.25" footer="0.3"/>
  <pageSetup scale="71" fitToHeight="0" orientation="landscape" r:id="rId1"/>
  <headerFooter>
    <oddHeader>&amp;C&amp;G</oddHeader>
    <oddFooter>&amp;L&amp;"-,Bold Italic"Confidential&amp;C&amp;"-,Bold Italic"Updated 6/7/2012&amp;R&amp;"-,Bold Italic"Page &amp;P of &amp;N</oddFoot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alculations"/>
  <dimension ref="A1:AX180"/>
  <sheetViews>
    <sheetView showGridLines="0" showRowColHeaders="0" zoomScale="70" zoomScaleNormal="70" workbookViewId="0">
      <pane ySplit="16" topLeftCell="A17" activePane="bottomLeft" state="frozenSplit"/>
      <selection pane="bottomLeft" activeCell="X26" sqref="X26"/>
    </sheetView>
  </sheetViews>
  <sheetFormatPr defaultRowHeight="15" x14ac:dyDescent="0.25"/>
  <cols>
    <col min="1" max="1" width="7.85546875" style="2" customWidth="1"/>
    <col min="2" max="7" width="5" style="2" customWidth="1"/>
    <col min="8" max="8" width="5.28515625" style="2" bestFit="1" customWidth="1"/>
    <col min="9" max="9" width="8.7109375" style="2" bestFit="1" customWidth="1"/>
    <col min="10" max="10" width="8.28515625" style="2" bestFit="1" customWidth="1"/>
    <col min="11" max="11" width="10" style="2" bestFit="1" customWidth="1"/>
    <col min="12" max="14" width="5.7109375" style="2" bestFit="1" customWidth="1"/>
    <col min="15" max="15" width="5.85546875" style="2" bestFit="1" customWidth="1"/>
    <col min="16" max="16" width="5.85546875" style="2" customWidth="1"/>
    <col min="17" max="17" width="6.140625" style="2" bestFit="1" customWidth="1"/>
    <col min="18" max="18" width="6.28515625" style="2" bestFit="1" customWidth="1"/>
    <col min="19" max="19" width="6.42578125" style="2" customWidth="1"/>
    <col min="20" max="22" width="5.7109375" style="2" bestFit="1" customWidth="1"/>
    <col min="23" max="23" width="5.7109375" bestFit="1" customWidth="1"/>
    <col min="24" max="24" width="9.28515625" bestFit="1" customWidth="1"/>
    <col min="25" max="25" width="7.7109375" bestFit="1" customWidth="1"/>
    <col min="26" max="28" width="5.7109375" bestFit="1" customWidth="1"/>
    <col min="29" max="29" width="8.28515625" bestFit="1" customWidth="1"/>
    <col min="30" max="30" width="11.7109375" customWidth="1"/>
    <col min="31" max="33" width="9.28515625" bestFit="1" customWidth="1"/>
    <col min="34" max="35" width="9.28515625" customWidth="1"/>
    <col min="36" max="37" width="9.28515625" bestFit="1" customWidth="1"/>
    <col min="38" max="38" width="10.140625" customWidth="1"/>
    <col min="39" max="42" width="9.28515625" bestFit="1" customWidth="1"/>
    <col min="43" max="44" width="10" bestFit="1" customWidth="1"/>
    <col min="47" max="47" width="17.42578125" customWidth="1"/>
    <col min="48" max="48" width="11.5703125" customWidth="1"/>
    <col min="49" max="49" width="10.5703125" bestFit="1" customWidth="1"/>
  </cols>
  <sheetData>
    <row r="1" spans="1:49" ht="4.5" customHeight="1" x14ac:dyDescent="0.25"/>
    <row r="2" spans="1:49" ht="4.5" customHeight="1" x14ac:dyDescent="0.25"/>
    <row r="3" spans="1:49" ht="4.5" customHeight="1" x14ac:dyDescent="0.25"/>
    <row r="4" spans="1:49" ht="4.5" customHeight="1" x14ac:dyDescent="0.25"/>
    <row r="5" spans="1:49" ht="4.5" customHeight="1" x14ac:dyDescent="0.25"/>
    <row r="6" spans="1:49" ht="4.5" customHeight="1" x14ac:dyDescent="0.25"/>
    <row r="7" spans="1:49" ht="4.5" customHeight="1" x14ac:dyDescent="0.25"/>
    <row r="8" spans="1:49" ht="4.5" customHeight="1" x14ac:dyDescent="0.25"/>
    <row r="9" spans="1:49" ht="4.5" customHeight="1" x14ac:dyDescent="0.25">
      <c r="A9" s="35"/>
      <c r="B9" s="35"/>
      <c r="C9" s="35"/>
      <c r="D9" s="35"/>
      <c r="E9" s="35"/>
      <c r="F9" s="35"/>
      <c r="G9" s="35"/>
      <c r="H9" s="35"/>
      <c r="I9" s="35"/>
      <c r="J9" s="35"/>
      <c r="K9" s="35"/>
      <c r="L9" s="35"/>
      <c r="M9" s="35"/>
      <c r="N9" s="35"/>
      <c r="O9" s="35"/>
      <c r="P9" s="35"/>
      <c r="Q9" s="35"/>
      <c r="R9" s="35"/>
      <c r="S9" s="35"/>
      <c r="T9" s="35"/>
      <c r="U9" s="35"/>
      <c r="V9" s="35"/>
    </row>
    <row r="10" spans="1:49" ht="4.5" customHeight="1" x14ac:dyDescent="0.25">
      <c r="A10" s="36"/>
      <c r="B10" s="36"/>
      <c r="C10" s="36"/>
      <c r="D10" s="36"/>
      <c r="E10" s="36"/>
      <c r="F10" s="36"/>
      <c r="G10" s="36"/>
      <c r="H10" s="35"/>
      <c r="I10" s="35"/>
      <c r="J10" s="35"/>
      <c r="K10" s="35"/>
      <c r="L10" s="35"/>
      <c r="M10" s="35"/>
      <c r="N10" s="35"/>
      <c r="O10" s="35"/>
      <c r="P10" s="35"/>
      <c r="Q10" s="35"/>
      <c r="R10" s="35"/>
      <c r="S10" s="35"/>
      <c r="T10" s="35"/>
      <c r="U10" s="35"/>
      <c r="V10" s="35"/>
    </row>
    <row r="11" spans="1:49" ht="4.5" customHeight="1" x14ac:dyDescent="0.25"/>
    <row r="12" spans="1:49" ht="4.5" customHeight="1" x14ac:dyDescent="0.25">
      <c r="T12" s="11"/>
    </row>
    <row r="13" spans="1:49" ht="4.5" customHeight="1" x14ac:dyDescent="0.25">
      <c r="T13" s="11"/>
      <c r="W13" s="2"/>
      <c r="X13" s="2"/>
      <c r="Y13" s="2"/>
      <c r="Z13" s="2"/>
      <c r="AA13" s="2"/>
      <c r="AB13" s="2"/>
      <c r="AC13" s="2"/>
    </row>
    <row r="14" spans="1:49" ht="30" customHeight="1" thickBot="1" x14ac:dyDescent="0.3">
      <c r="N14" s="3"/>
      <c r="T14" s="5"/>
      <c r="U14" s="3"/>
      <c r="V14" s="3"/>
      <c r="W14" s="2"/>
      <c r="X14" s="2"/>
      <c r="Y14" s="2"/>
      <c r="Z14" s="2"/>
      <c r="AA14" s="2"/>
      <c r="AB14" s="2"/>
      <c r="AC14" s="2"/>
      <c r="AM14" s="672" t="s">
        <v>199</v>
      </c>
      <c r="AN14" s="673"/>
      <c r="AO14" s="673"/>
      <c r="AP14" s="674"/>
      <c r="AQ14" s="676" t="s">
        <v>203</v>
      </c>
      <c r="AR14" s="676"/>
      <c r="AT14" t="s">
        <v>271</v>
      </c>
      <c r="AU14" t="str">
        <f>'Page 1'!K7</f>
        <v>GA</v>
      </c>
    </row>
    <row r="15" spans="1:49" ht="76.5" x14ac:dyDescent="0.25">
      <c r="A15" s="19"/>
      <c r="B15" s="671" t="s">
        <v>195</v>
      </c>
      <c r="C15" s="671"/>
      <c r="D15" s="671"/>
      <c r="E15" s="671"/>
      <c r="F15" s="40" t="s">
        <v>200</v>
      </c>
      <c r="G15" s="40" t="s">
        <v>327</v>
      </c>
      <c r="H15" s="184" t="s">
        <v>5</v>
      </c>
      <c r="I15" s="19" t="s">
        <v>24</v>
      </c>
      <c r="J15" s="19" t="s">
        <v>25</v>
      </c>
      <c r="K15" s="19">
        <v>1</v>
      </c>
      <c r="L15" s="19">
        <v>1</v>
      </c>
      <c r="M15" s="19">
        <v>2</v>
      </c>
      <c r="N15" s="22">
        <v>3</v>
      </c>
      <c r="O15" s="23">
        <v>4</v>
      </c>
      <c r="P15" s="23">
        <v>5</v>
      </c>
      <c r="Q15" s="19"/>
      <c r="R15" s="19"/>
      <c r="S15" s="24" t="s">
        <v>183</v>
      </c>
      <c r="T15" s="677" t="s">
        <v>184</v>
      </c>
      <c r="U15" s="677"/>
      <c r="V15" s="677"/>
      <c r="W15" s="677"/>
      <c r="X15" s="25" t="s">
        <v>186</v>
      </c>
      <c r="Y15" s="24" t="s">
        <v>185</v>
      </c>
      <c r="Z15" s="671" t="s">
        <v>189</v>
      </c>
      <c r="AA15" s="671"/>
      <c r="AB15" s="671"/>
      <c r="AC15" s="23" t="s">
        <v>187</v>
      </c>
      <c r="AD15" s="217" t="s">
        <v>188</v>
      </c>
      <c r="AE15" s="218" t="s">
        <v>190</v>
      </c>
      <c r="AF15" s="218" t="s">
        <v>191</v>
      </c>
      <c r="AG15" s="218" t="s">
        <v>192</v>
      </c>
      <c r="AH15" s="218" t="s">
        <v>223</v>
      </c>
      <c r="AI15" s="218" t="s">
        <v>296</v>
      </c>
      <c r="AJ15" s="218" t="s">
        <v>192</v>
      </c>
      <c r="AK15" s="219" t="s">
        <v>194</v>
      </c>
      <c r="AL15" s="390" t="s">
        <v>1344</v>
      </c>
      <c r="AM15" s="38">
        <f t="shared" ref="AM15:AR15" ca="1" si="0">SUM(AM17:AM83)</f>
        <v>21788.67</v>
      </c>
      <c r="AN15" s="38">
        <f t="shared" si="0"/>
        <v>0</v>
      </c>
      <c r="AO15" s="38">
        <f t="shared" si="0"/>
        <v>687</v>
      </c>
      <c r="AP15" s="38">
        <f t="shared" ca="1" si="0"/>
        <v>703.13</v>
      </c>
      <c r="AQ15" s="38">
        <f t="shared" ca="1" si="0"/>
        <v>18034.016499999994</v>
      </c>
      <c r="AR15" s="38">
        <f t="shared" ca="1" si="0"/>
        <v>3355.7234999999996</v>
      </c>
      <c r="AT15" t="s">
        <v>208</v>
      </c>
      <c r="AU15" s="675" t="s">
        <v>204</v>
      </c>
      <c r="AV15" s="675"/>
    </row>
    <row r="16" spans="1:49" ht="30.75" thickBot="1" x14ac:dyDescent="0.3">
      <c r="A16" s="151"/>
      <c r="B16" s="151"/>
      <c r="C16" s="151"/>
      <c r="D16" s="151"/>
      <c r="E16" s="151"/>
      <c r="F16" s="152"/>
      <c r="G16" s="152"/>
      <c r="H16" s="151"/>
      <c r="I16" s="151"/>
      <c r="J16" s="151"/>
      <c r="K16" s="151">
        <v>-4</v>
      </c>
      <c r="L16" s="151">
        <v>-3</v>
      </c>
      <c r="M16" s="151">
        <v>-3</v>
      </c>
      <c r="N16" s="153">
        <v>-3</v>
      </c>
      <c r="O16" s="153">
        <v>-3</v>
      </c>
      <c r="P16" s="153">
        <v>-3</v>
      </c>
      <c r="Q16" s="151" t="s">
        <v>182</v>
      </c>
      <c r="R16" s="151" t="s">
        <v>64</v>
      </c>
      <c r="S16" s="154">
        <f>COLUMN(rngP_price_index)-COLUMN(rngP_code_index)</f>
        <v>17</v>
      </c>
      <c r="T16" s="155">
        <v>2</v>
      </c>
      <c r="U16" s="156">
        <v>3</v>
      </c>
      <c r="V16" s="156">
        <v>4</v>
      </c>
      <c r="W16" s="151">
        <v>5</v>
      </c>
      <c r="X16" s="151"/>
      <c r="Y16" s="154"/>
      <c r="Z16" s="151">
        <v>6</v>
      </c>
      <c r="AA16" s="151">
        <v>7</v>
      </c>
      <c r="AB16" s="151">
        <v>8</v>
      </c>
      <c r="AC16" s="151"/>
      <c r="AD16" s="220"/>
      <c r="AE16" s="221"/>
      <c r="AF16" s="221"/>
      <c r="AG16" s="221"/>
      <c r="AH16" s="221"/>
      <c r="AI16" s="221"/>
      <c r="AJ16" s="221"/>
      <c r="AK16" s="222"/>
      <c r="AL16" s="157"/>
      <c r="AM16" s="158" t="s">
        <v>50</v>
      </c>
      <c r="AN16" s="159" t="s">
        <v>7</v>
      </c>
      <c r="AO16" s="159" t="s">
        <v>51</v>
      </c>
      <c r="AP16" s="160" t="s">
        <v>1</v>
      </c>
      <c r="AQ16" s="161" t="s">
        <v>53</v>
      </c>
      <c r="AR16" s="162" t="s">
        <v>201</v>
      </c>
      <c r="AT16" s="80">
        <f>'Page 1'!R40</f>
        <v>0</v>
      </c>
      <c r="AU16" t="str">
        <f>UPPER('Page 1'!O41)</f>
        <v>L</v>
      </c>
      <c r="AV16">
        <f>rngMA</f>
        <v>10</v>
      </c>
      <c r="AW16" s="215">
        <f>'Page 1'!T41</f>
        <v>0</v>
      </c>
    </row>
    <row r="17" spans="1:50" ht="15.75" thickTop="1" x14ac:dyDescent="0.25">
      <c r="A17" s="94">
        <f>'Page 1'!B17</f>
        <v>1.01</v>
      </c>
      <c r="B17" s="94" t="str">
        <f>'Page 1'!C17</f>
        <v>x</v>
      </c>
      <c r="C17" s="94">
        <f>'Page 1'!D17</f>
        <v>0</v>
      </c>
      <c r="D17" s="94">
        <f>'Page 1'!E17</f>
        <v>0</v>
      </c>
      <c r="E17" s="94">
        <f>'Page 1'!F17</f>
        <v>0</v>
      </c>
      <c r="F17" s="145" t="str">
        <f>'Page 1'!G17</f>
        <v>x</v>
      </c>
      <c r="G17" s="145">
        <f>IF('Page 1'!L17&lt;1,1,'Page 1'!L17)</f>
        <v>1</v>
      </c>
      <c r="H17" s="94" t="str">
        <f>UPPER('Page 1'!I17)</f>
        <v>DV</v>
      </c>
      <c r="I17" s="94">
        <f>'Page 1'!J17</f>
        <v>500</v>
      </c>
      <c r="J17" s="94" t="str">
        <f ca="1">IF(OR('Page 1'!K17="N/A",'Page 1'!K17="",'Page 1'!K17="(Basic/Classic/Light)"),"",OFFSET(Tables!$D$1,MATCH('Page 1'!K17,rngPackage,0),0))</f>
        <v>B</v>
      </c>
      <c r="K17" s="37">
        <f t="shared" ref="K17:K32" ca="1" si="1">OFFSET(rngP_code_index,MATCH($H17&amp;K$15&amp;J17,rngP_Code,0),K$16)</f>
        <v>1</v>
      </c>
      <c r="L17" s="146">
        <f t="shared" ref="L17:L32" ca="1" si="2">OFFSET(rngP_code_index,MATCH($H17&amp;L$15&amp;J17,rngP_Code,0),L$16)</f>
        <v>400</v>
      </c>
      <c r="M17" s="146">
        <f t="shared" ref="M17:P32" ca="1" si="3">OFFSET(rngP_code_index,MATCH($H17&amp;M$15&amp;$J17,rngP_Code,0),M$16)</f>
        <v>600</v>
      </c>
      <c r="N17" s="146">
        <f t="shared" ca="1" si="3"/>
        <v>800</v>
      </c>
      <c r="O17" s="146">
        <f t="shared" ca="1" si="3"/>
        <v>1200</v>
      </c>
      <c r="P17" s="146" t="e">
        <f t="shared" ca="1" si="3"/>
        <v>#N/A</v>
      </c>
      <c r="Q17" s="94">
        <f t="shared" ref="Q17:Q29" ca="1" si="4">IF(I17&gt;0,IF(ISNA(P17),IF(I17&gt;O17,"X",IF(I17&gt;N17,4,IF(I17&gt;M17,3,IF(I17&gt;L17,2,IF(I17&gt;K17,1,"x"))))),IF(I17&gt;P17,"X",IF(I17&gt;O17,5,IF(I17&gt;N17,4,IF(I17&gt;M17,3,IF(I17&gt;L17,2,IF(I17&gt;K17,1,"x"))))))),"")</f>
        <v>2</v>
      </c>
      <c r="R17" s="1" t="str">
        <f ca="1">IF(H17="","",IF(H17="SP","SP",UPPER(H17)&amp;Q17&amp;J17))</f>
        <v>DV2B</v>
      </c>
      <c r="S17" s="147">
        <f t="shared" ref="S17:W32" ca="1" si="5">OFFSET(rngP_code_index,MATCH($R17,rngP_Code,0),S$16)</f>
        <v>17.329999999999998</v>
      </c>
      <c r="T17" s="146" t="str">
        <f t="shared" ca="1" si="5"/>
        <v>X</v>
      </c>
      <c r="U17" s="146" t="str">
        <f t="shared" ca="1" si="5"/>
        <v>X</v>
      </c>
      <c r="V17" s="146" t="str">
        <f t="shared" ca="1" si="5"/>
        <v>X</v>
      </c>
      <c r="W17" s="34" t="str">
        <f t="shared" ca="1" si="5"/>
        <v>X</v>
      </c>
      <c r="X17" s="21" t="str">
        <f>TRIM(UPPER('Page 1'!N17))</f>
        <v/>
      </c>
      <c r="Y17" s="52">
        <f>IF(X17='Pricing Options'!D$6,rngO_BP_cost,IF(X17='Pricing Options'!D$7,rngO_BL_cost,IF(X17='Pricing Options'!D$8,rngO_MM_cost,IF(X17='Pricing Options'!D$9,rngO_DM_cost,IF(X17='Pricing Options'!D$10,rngO_WL_cost,IF(X17='Pricing Options'!D$11,rngO_M_cost,0))))))</f>
        <v>0</v>
      </c>
      <c r="Z17" s="26" t="str">
        <f t="shared" ref="Z17:AB32" ca="1" si="6">OFFSET(rngP_code_index,MATCH($R17,rngP_Code,0),Z$16)</f>
        <v>X</v>
      </c>
      <c r="AA17" s="26" t="str">
        <f t="shared" ca="1" si="6"/>
        <v>X</v>
      </c>
      <c r="AB17" s="26" t="str">
        <f t="shared" ca="1" si="6"/>
        <v>X</v>
      </c>
      <c r="AC17" s="216" t="str">
        <f>TRIM(UPPER('Page 1'!O17))</f>
        <v/>
      </c>
      <c r="AD17" s="223">
        <f>IF(OR(H17="RRBR",H17="RRFE", H17="RRSC",H17="RRUM"),0,IF(AC17='Pricing Options'!D$14,rngO_LE_cost,IF(AC17='Pricing Options'!D$15,rngO_FE_cost,IF(AC17='Pricing Options'!D$16,rngO_SC_cost,IF(AC17='Pricing Options'!D$17,rngO_UM_cost,0)))))</f>
        <v>0</v>
      </c>
      <c r="AE17" s="52">
        <f ca="1">IF(UPPER('Page 1'!P17)="YES",IF(OR($J17=Tables!$D$2,$J17=Tables!$D$3),INDIRECT("RNGO_SC_BC"),INDIRECT("rngO_SC_"&amp;$J17)),0)</f>
        <v>0</v>
      </c>
      <c r="AF17" s="52">
        <f ca="1">IF(UPPER('Page 1'!Q17)="YES",IF(OR($J17=Tables!$D$2,$J17=Tables!$D$3),INDIRECT("RNGO_SL_BC"),INDIRECT("rngO_SL_"&amp;$J17)),0)</f>
        <v>0</v>
      </c>
      <c r="AG17" s="52">
        <f>'Page 1'!R17*rngO_dividers_cost</f>
        <v>0</v>
      </c>
      <c r="AH17" s="52">
        <f>'Page 1'!T17*rngO_groove_cost</f>
        <v>0</v>
      </c>
      <c r="AI17" s="52"/>
      <c r="AJ17" s="52">
        <f>IF(UPPER('Page 1'!U17)="A",rngO_A_cost,IF(UPPER('Page 1'!U17)="B",rngO_B_cost,IF('Page 1'!U17="BOTH",rngO_Both_cost,0)))</f>
        <v>0</v>
      </c>
      <c r="AK17" s="222">
        <f ca="1">IF(H17="SP",I17,IF('Page 1'!Z17="",(S17+Y17+SUM(AD17:AJ17)),0)*G17*(1+rngO_MarkUp))</f>
        <v>17.329999999999998</v>
      </c>
      <c r="AL17" s="48">
        <f t="shared" ref="AL17:AL32" si="7">IF(rngO_ExcludeLaborOnlyProductsFromLaborDiscount="No",0, IF(OR(H17="SRR",H17="EL"),1,0))</f>
        <v>0</v>
      </c>
      <c r="AM17" s="148">
        <f ca="1">IF(B17="X",IF(ISNA($AK17),0,$AK17),0)</f>
        <v>17.329999999999998</v>
      </c>
      <c r="AN17" s="148">
        <f>IF(C17="X",IF(ISNA($AK17),0,$AK17),0)</f>
        <v>0</v>
      </c>
      <c r="AO17" s="148">
        <f>IF(D17="X",IF(ISNA($AK17),0,$AK17),0)</f>
        <v>0</v>
      </c>
      <c r="AP17" s="148">
        <f>IF(E17="X",IF(ISNA($AK17),0,$AK17),0)</f>
        <v>0</v>
      </c>
      <c r="AQ17" s="149">
        <f t="shared" ref="AQ17:AQ32" ca="1" si="8">IF(F17="X",IF(ISNA(AK17),0,IF(H17="EM",AK17,IF(OR(H17="EL",H17="SRR"),0,ROUND(AK17*(1-rngO_Labor),4)))),0)</f>
        <v>14.730499999999999</v>
      </c>
      <c r="AR17" s="150">
        <f t="shared" ref="AR17:AR32" ca="1" si="9">IF(F17="X",IF(ISNA(AK17),0,IF(H17="EM",0,IF(OR(H17="EL",H17="SRR"),AK17,ROUND(AK17*(rngO_Labor),4)))),0)</f>
        <v>2.5994999999999999</v>
      </c>
    </row>
    <row r="18" spans="1:50" x14ac:dyDescent="0.25">
      <c r="A18" s="1">
        <f>'Page 1'!B18</f>
        <v>1.02</v>
      </c>
      <c r="B18" s="1" t="str">
        <f>'Page 1'!C18</f>
        <v>x</v>
      </c>
      <c r="C18" s="1">
        <f>'Page 1'!D18</f>
        <v>0</v>
      </c>
      <c r="D18" s="1" t="str">
        <f>'Page 1'!E18</f>
        <v>x</v>
      </c>
      <c r="E18" s="1">
        <f>'Page 1'!F18</f>
        <v>0</v>
      </c>
      <c r="F18" s="39" t="str">
        <f>'Page 1'!G18</f>
        <v>x</v>
      </c>
      <c r="G18" s="145">
        <f>IF('Page 1'!L18&lt;1,1,'Page 1'!L18)</f>
        <v>1</v>
      </c>
      <c r="H18" s="1" t="str">
        <f>UPPER('Page 1'!I18)</f>
        <v>SP</v>
      </c>
      <c r="I18" s="1">
        <f>'Page 1'!J18</f>
        <v>687</v>
      </c>
      <c r="J18" s="94" t="str">
        <f ca="1">IF(OR('Page 1'!K18="N/A",'Page 1'!K18="",'Page 1'!K18="(Basic/Classic/Light)"),"",OFFSET(Tables!$D$1,MATCH('Page 1'!K18,rngPackage,0),0))</f>
        <v/>
      </c>
      <c r="K18" s="37" t="e">
        <f t="shared" ca="1" si="1"/>
        <v>#N/A</v>
      </c>
      <c r="L18" s="146" t="e">
        <f t="shared" ca="1" si="2"/>
        <v>#N/A</v>
      </c>
      <c r="M18" s="146" t="e">
        <f t="shared" ca="1" si="3"/>
        <v>#N/A</v>
      </c>
      <c r="N18" s="146" t="e">
        <f t="shared" ca="1" si="3"/>
        <v>#N/A</v>
      </c>
      <c r="O18" s="146" t="e">
        <f t="shared" ca="1" si="3"/>
        <v>#N/A</v>
      </c>
      <c r="P18" s="146" t="e">
        <f t="shared" ca="1" si="3"/>
        <v>#N/A</v>
      </c>
      <c r="Q18" s="94" t="e">
        <f t="shared" ca="1" si="4"/>
        <v>#N/A</v>
      </c>
      <c r="R18" s="1" t="str">
        <f>IF(H18="","",IF(H18="SP","SP",UPPER(H18)&amp;Q18&amp;J18))</f>
        <v>SP</v>
      </c>
      <c r="S18" s="20">
        <f t="shared" ca="1" si="5"/>
        <v>0</v>
      </c>
      <c r="T18" s="37" t="str">
        <f t="shared" ca="1" si="5"/>
        <v>X</v>
      </c>
      <c r="U18" s="37" t="str">
        <f t="shared" ca="1" si="5"/>
        <v>X</v>
      </c>
      <c r="V18" s="37" t="str">
        <f t="shared" ca="1" si="5"/>
        <v>X</v>
      </c>
      <c r="W18" s="51" t="str">
        <f t="shared" ca="1" si="5"/>
        <v>X</v>
      </c>
      <c r="X18" s="21" t="str">
        <f>TRIM(UPPER('Page 1'!N18))</f>
        <v/>
      </c>
      <c r="Y18" s="52">
        <f>IF(X18='Pricing Options'!D$6,rngO_BP_cost,IF(X18='Pricing Options'!D$7,rngO_BL_cost,IF(X18='Pricing Options'!D$8,rngO_MM_cost,IF(X18='Pricing Options'!D$9,rngO_DM_cost,IF(X18='Pricing Options'!D$10,rngO_WL_cost,IF(X18='Pricing Options'!D$11,rngO_M_cost,0))))))</f>
        <v>0</v>
      </c>
      <c r="Z18" s="53" t="str">
        <f t="shared" ca="1" si="6"/>
        <v>X</v>
      </c>
      <c r="AA18" s="53" t="str">
        <f t="shared" ca="1" si="6"/>
        <v>X</v>
      </c>
      <c r="AB18" s="53" t="str">
        <f t="shared" ca="1" si="6"/>
        <v>X</v>
      </c>
      <c r="AC18" s="216" t="str">
        <f>TRIM(UPPER('Page 1'!O18))</f>
        <v/>
      </c>
      <c r="AD18" s="223">
        <f>IF(OR(H18="RRBR",H18="RRFE", H18="RRSC",H18="RRUM"),0,IF(AC18='Pricing Options'!D$14,rngO_LE_cost,IF(AC18='Pricing Options'!D$15,rngO_FE_cost,IF(AC18='Pricing Options'!D$16,rngO_SC_cost,IF(AC18='Pricing Options'!D$17,rngO_UM_cost,0)))))</f>
        <v>0</v>
      </c>
      <c r="AE18" s="52">
        <f ca="1">IF(UPPER('Page 1'!P18)="YES",IF(OR($J18=Tables!$D$2,$J18=Tables!$D$3),INDIRECT("RNGO_SC_BC"),INDIRECT("rngO_SC_"&amp;$J18)),0)</f>
        <v>0</v>
      </c>
      <c r="AF18" s="52">
        <f ca="1">IF(UPPER('Page 1'!Q18)="YES",IF(OR($J18=Tables!$D$2,$J18=Tables!$D$3),INDIRECT("RNGO_SL_BC"),INDIRECT("rngO_SL_"&amp;$J18)),0)</f>
        <v>0</v>
      </c>
      <c r="AG18" s="52">
        <f>'Page 1'!R18*rngO_dividers_cost</f>
        <v>0</v>
      </c>
      <c r="AH18" s="52">
        <f>'Page 1'!T18*rngO_groove_cost</f>
        <v>0</v>
      </c>
      <c r="AI18" s="52"/>
      <c r="AJ18" s="52">
        <f>IF(UPPER('Page 1'!U18)="A",rngO_A_cost,IF(UPPER('Page 1'!U18)="B",rngO_B_cost,IF('Page 1'!U18="BOTH",rngO_Both_cost,0)))</f>
        <v>0</v>
      </c>
      <c r="AK18" s="222">
        <f>IF(H18="SP",I18,IF('Page 1'!Z18="",(S18+Y18+SUM(AD18:AJ18)),0)*G18*(1+rngO_MarkUp))</f>
        <v>687</v>
      </c>
      <c r="AL18" s="48">
        <f t="shared" si="7"/>
        <v>0</v>
      </c>
      <c r="AM18" s="54">
        <f t="shared" ref="AM18:AM32" si="10">IF(B18="X",IF(ISNA($AK18),0,$AK18),0)</f>
        <v>687</v>
      </c>
      <c r="AN18" s="54">
        <f t="shared" ref="AN18:AN32" si="11">IF(C18="X",IF(ISNA($AK18),0,$AK18),0)</f>
        <v>0</v>
      </c>
      <c r="AO18" s="54">
        <f t="shared" ref="AO18:AO32" si="12">IF(D18="X",IF(ISNA($AK18),0,$AK18),0)</f>
        <v>687</v>
      </c>
      <c r="AP18" s="54">
        <f t="shared" ref="AP18:AP32" si="13">IF(E18="X",IF(ISNA($AK18),0,$AK18),0)</f>
        <v>0</v>
      </c>
      <c r="AQ18" s="149">
        <f t="shared" si="8"/>
        <v>583.95000000000005</v>
      </c>
      <c r="AR18" s="150">
        <f t="shared" si="9"/>
        <v>103.05</v>
      </c>
      <c r="AU18" t="s">
        <v>53</v>
      </c>
      <c r="AV18" t="s">
        <v>201</v>
      </c>
      <c r="AW18" s="268" t="s">
        <v>1345</v>
      </c>
    </row>
    <row r="19" spans="1:50" x14ac:dyDescent="0.25">
      <c r="A19" s="1">
        <f>'Page 1'!B19</f>
        <v>1.03</v>
      </c>
      <c r="B19" s="1" t="str">
        <f>'Page 1'!C19</f>
        <v>x</v>
      </c>
      <c r="C19" s="1">
        <f>'Page 1'!D19</f>
        <v>0</v>
      </c>
      <c r="D19" s="1">
        <f>'Page 1'!E19</f>
        <v>0</v>
      </c>
      <c r="E19" s="1">
        <f>'Page 1'!F19</f>
        <v>0</v>
      </c>
      <c r="F19" s="39" t="str">
        <f>'Page 1'!G19</f>
        <v>x</v>
      </c>
      <c r="G19" s="145">
        <f>IF('Page 1'!L19&lt;1,1,'Page 1'!L19)</f>
        <v>1</v>
      </c>
      <c r="H19" s="1" t="str">
        <f>UPPER('Page 1'!I19)</f>
        <v>T</v>
      </c>
      <c r="I19" s="1">
        <f>'Page 1'!J19</f>
        <v>700</v>
      </c>
      <c r="J19" s="94" t="str">
        <f ca="1">IF(OR('Page 1'!K19="N/A",'Page 1'!K19="",'Page 1'!K19="(Basic/Classic/Light)"),"",OFFSET(Tables!$D$1,MATCH('Page 1'!K19,rngPackage,0),0))</f>
        <v>DL</v>
      </c>
      <c r="K19" s="37">
        <f t="shared" ca="1" si="1"/>
        <v>1</v>
      </c>
      <c r="L19" s="146">
        <f t="shared" ca="1" si="2"/>
        <v>400</v>
      </c>
      <c r="M19" s="146">
        <f t="shared" ca="1" si="3"/>
        <v>600</v>
      </c>
      <c r="N19" s="146">
        <f t="shared" ca="1" si="3"/>
        <v>800</v>
      </c>
      <c r="O19" s="146">
        <f t="shared" ca="1" si="3"/>
        <v>1500</v>
      </c>
      <c r="P19" s="146" t="e">
        <f t="shared" ca="1" si="3"/>
        <v>#N/A</v>
      </c>
      <c r="Q19" s="94">
        <f t="shared" ca="1" si="4"/>
        <v>3</v>
      </c>
      <c r="R19" s="1" t="str">
        <f t="shared" ref="R19:R32" ca="1" si="14">IF(H19="","",IF(H19="SP","SP",UPPER(H19)&amp;Q19&amp;J19))</f>
        <v>T3DL</v>
      </c>
      <c r="S19" s="20">
        <f t="shared" ca="1" si="5"/>
        <v>352.28000000000003</v>
      </c>
      <c r="T19" s="37" t="str">
        <f t="shared" ca="1" si="5"/>
        <v>BM</v>
      </c>
      <c r="U19" s="37" t="str">
        <f t="shared" ca="1" si="5"/>
        <v>WM</v>
      </c>
      <c r="V19" s="37" t="str">
        <f t="shared" ca="1" si="5"/>
        <v>MP</v>
      </c>
      <c r="W19" s="51" t="str">
        <f t="shared" ca="1" si="5"/>
        <v>X</v>
      </c>
      <c r="X19" s="21" t="str">
        <f>TRIM(UPPER('Page 1'!N19))</f>
        <v>MP</v>
      </c>
      <c r="Y19" s="52">
        <f>IF(X19='Pricing Options'!D$6,rngO_BP_cost,IF(X19='Pricing Options'!D$7,rngO_BL_cost,IF(X19='Pricing Options'!D$8,rngO_MM_cost,IF(X19='Pricing Options'!D$9,rngO_DM_cost,IF(X19='Pricing Options'!D$10,rngO_WL_cost,IF(X19='Pricing Options'!D$11,rngO_M_cost,0))))))</f>
        <v>34.65</v>
      </c>
      <c r="Z19" s="53" t="str">
        <f t="shared" ca="1" si="6"/>
        <v>FE</v>
      </c>
      <c r="AA19" s="53" t="str">
        <f t="shared" ca="1" si="6"/>
        <v>SC</v>
      </c>
      <c r="AB19" s="53" t="str">
        <f t="shared" ca="1" si="6"/>
        <v>X</v>
      </c>
      <c r="AC19" s="216" t="str">
        <f>TRIM(UPPER('Page 1'!O19))</f>
        <v>SC</v>
      </c>
      <c r="AD19" s="223">
        <f>IF(OR(H19="RRBR",H19="RRFE", H19="RRSC",H19="RRUM"),0,IF(AC19='Pricing Options'!D$14,rngO_LE_cost,IF(AC19='Pricing Options'!D$15,rngO_FE_cost,IF(AC19='Pricing Options'!D$16,rngO_SC_cost,IF(AC19='Pricing Options'!D$17,rngO_UM_cost,0)))))</f>
        <v>69.3</v>
      </c>
      <c r="AE19" s="52">
        <f ca="1">IF(UPPER('Page 1'!P19)="YES",IF(OR($J19=Tables!$D$2,$J19=Tables!$D$3),INDIRECT("RNGO_SC_BC"),INDIRECT("rngO_SC_"&amp;$J19)),0)</f>
        <v>0</v>
      </c>
      <c r="AF19" s="52">
        <f ca="1">IF(UPPER('Page 1'!Q19)="YES",IF(OR($J19=Tables!$D$2,$J19=Tables!$D$3),INDIRECT("RNGO_SL_BC"),INDIRECT("rngO_SL_"&amp;$J19)),0)</f>
        <v>0</v>
      </c>
      <c r="AG19" s="52">
        <f>'Page 1'!R19*rngO_dividers_cost</f>
        <v>0</v>
      </c>
      <c r="AH19" s="52">
        <f>'Page 1'!T19*rngO_groove_cost</f>
        <v>0</v>
      </c>
      <c r="AI19" s="52"/>
      <c r="AJ19" s="52">
        <f>IF(UPPER('Page 1'!U19)="A",rngO_A_cost,IF(UPPER('Page 1'!U19)="B",rngO_B_cost,IF('Page 1'!U19="BOTH",rngO_Both_cost,0)))</f>
        <v>0</v>
      </c>
      <c r="AK19" s="222">
        <f ca="1">IF(H19="SP",I19,IF('Page 1'!Z19="",(S19+Y19+SUM(AD19:AJ19)),0)*G19*(1+rngO_MarkUp))</f>
        <v>456.23</v>
      </c>
      <c r="AL19" s="48">
        <f t="shared" si="7"/>
        <v>0</v>
      </c>
      <c r="AM19" s="54">
        <f t="shared" ca="1" si="10"/>
        <v>456.23</v>
      </c>
      <c r="AN19" s="54">
        <f t="shared" si="11"/>
        <v>0</v>
      </c>
      <c r="AO19" s="54">
        <f t="shared" si="12"/>
        <v>0</v>
      </c>
      <c r="AP19" s="54">
        <f t="shared" si="13"/>
        <v>0</v>
      </c>
      <c r="AQ19" s="149">
        <f t="shared" ca="1" si="8"/>
        <v>387.7955</v>
      </c>
      <c r="AR19" s="150">
        <f t="shared" ca="1" si="9"/>
        <v>68.4345</v>
      </c>
      <c r="AT19" t="s">
        <v>212</v>
      </c>
      <c r="AU19" s="81">
        <f ca="1">'Page 1'!W35</f>
        <v>18034.016499999994</v>
      </c>
      <c r="AV19" s="81">
        <f ca="1">'Page 1'!W36</f>
        <v>3355.7234999999996</v>
      </c>
      <c r="AW19" s="81">
        <f>IF($AW$16=Tables!E17,SUMIF(AL17:AL83,"&gt;0",AR17:AR83),0)</f>
        <v>0</v>
      </c>
      <c r="AX19" s="81"/>
    </row>
    <row r="20" spans="1:50" x14ac:dyDescent="0.25">
      <c r="A20" s="1">
        <f>'Page 1'!B20</f>
        <v>1.04</v>
      </c>
      <c r="B20" s="1" t="str">
        <f>'Page 1'!C20</f>
        <v>x</v>
      </c>
      <c r="C20" s="1">
        <f>'Page 1'!D20</f>
        <v>0</v>
      </c>
      <c r="D20" s="1">
        <f>'Page 1'!E20</f>
        <v>0</v>
      </c>
      <c r="E20" s="1">
        <f>'Page 1'!F20</f>
        <v>0</v>
      </c>
      <c r="F20" s="39" t="str">
        <f>'Page 1'!G20</f>
        <v>x</v>
      </c>
      <c r="G20" s="145">
        <f>IF('Page 1'!L20&lt;1,1,'Page 1'!L20)</f>
        <v>1</v>
      </c>
      <c r="H20" s="1" t="str">
        <f>UPPER('Page 1'!I20)</f>
        <v>TB</v>
      </c>
      <c r="I20" s="1">
        <f>'Page 1'!J20</f>
        <v>900</v>
      </c>
      <c r="J20" s="94" t="str">
        <f ca="1">IF(OR('Page 1'!K20="N/A",'Page 1'!K20="",'Page 1'!K20="(Basic/Classic/Light)"),"",OFFSET(Tables!$D$1,MATCH('Page 1'!K20,rngPackage,0),0))</f>
        <v>DM</v>
      </c>
      <c r="K20" s="37">
        <f t="shared" ca="1" si="1"/>
        <v>1</v>
      </c>
      <c r="L20" s="146">
        <f t="shared" ca="1" si="2"/>
        <v>400</v>
      </c>
      <c r="M20" s="146">
        <f t="shared" ca="1" si="3"/>
        <v>600</v>
      </c>
      <c r="N20" s="146">
        <f t="shared" ca="1" si="3"/>
        <v>800</v>
      </c>
      <c r="O20" s="146">
        <f t="shared" ca="1" si="3"/>
        <v>1500</v>
      </c>
      <c r="P20" s="146" t="e">
        <f t="shared" ca="1" si="3"/>
        <v>#N/A</v>
      </c>
      <c r="Q20" s="94">
        <f t="shared" ca="1" si="4"/>
        <v>4</v>
      </c>
      <c r="R20" s="1" t="str">
        <f t="shared" ca="1" si="14"/>
        <v>TB4DM</v>
      </c>
      <c r="S20" s="20">
        <f t="shared" ca="1" si="5"/>
        <v>399.92000000000007</v>
      </c>
      <c r="T20" s="37" t="str">
        <f t="shared" ca="1" si="5"/>
        <v>MP</v>
      </c>
      <c r="U20" s="37" t="str">
        <f t="shared" ca="1" si="5"/>
        <v>MM</v>
      </c>
      <c r="V20" s="37" t="str">
        <f t="shared" ca="1" si="5"/>
        <v>X</v>
      </c>
      <c r="W20" s="51" t="str">
        <f t="shared" ca="1" si="5"/>
        <v>X</v>
      </c>
      <c r="X20" s="21" t="str">
        <f>TRIM(UPPER('Page 1'!N20))</f>
        <v>MM</v>
      </c>
      <c r="Y20" s="52">
        <f>IF(X20='Pricing Options'!D$6,rngO_BP_cost,IF(X20='Pricing Options'!D$7,rngO_BL_cost,IF(X20='Pricing Options'!D$8,rngO_MM_cost,IF(X20='Pricing Options'!D$9,rngO_DM_cost,IF(X20='Pricing Options'!D$10,rngO_WL_cost,IF(X20='Pricing Options'!D$11,rngO_M_cost,0))))))</f>
        <v>34.65</v>
      </c>
      <c r="Z20" s="53" t="str">
        <f t="shared" ca="1" si="6"/>
        <v>FE</v>
      </c>
      <c r="AA20" s="53" t="str">
        <f t="shared" ca="1" si="6"/>
        <v>SC</v>
      </c>
      <c r="AB20" s="53" t="str">
        <f t="shared" ca="1" si="6"/>
        <v>X</v>
      </c>
      <c r="AC20" s="216" t="str">
        <f>TRIM(UPPER('Page 1'!O20))</f>
        <v>FE</v>
      </c>
      <c r="AD20" s="223">
        <f>IF(OR(H20="RRBR",H20="RRFE", H20="RRSC",H20="RRUM"),0,IF(AC20='Pricing Options'!D$14,rngO_LE_cost,IF(AC20='Pricing Options'!D$15,rngO_FE_cost,IF(AC20='Pricing Options'!D$16,rngO_SC_cost,IF(AC20='Pricing Options'!D$17,rngO_UM_cost,0)))))</f>
        <v>34.65</v>
      </c>
      <c r="AE20" s="52">
        <f ca="1">IF(UPPER('Page 1'!P20)="YES",IF(OR($J20=Tables!$D$2,$J20=Tables!$D$3),INDIRECT("RNGO_SC_BC"),INDIRECT("rngO_SC_"&amp;$J20)),0)</f>
        <v>0</v>
      </c>
      <c r="AF20" s="52">
        <f ca="1">IF(UPPER('Page 1'!Q20)="YES",IF(OR($J20=Tables!$D$2,$J20=Tables!$D$3),INDIRECT("RNGO_SL_BC"),INDIRECT("rngO_SL_"&amp;$J20)),0)</f>
        <v>0</v>
      </c>
      <c r="AG20" s="52">
        <f>'Page 1'!R20*rngO_dividers_cost</f>
        <v>34.659999999999997</v>
      </c>
      <c r="AH20" s="52">
        <f>'Page 1'!T20*rngO_groove_cost</f>
        <v>10.41</v>
      </c>
      <c r="AI20" s="52"/>
      <c r="AJ20" s="52">
        <f>IF(UPPER('Page 1'!U20)="A",rngO_A_cost,IF(UPPER('Page 1'!U20)="B",rngO_B_cost,IF('Page 1'!U20="BOTH",rngO_Both_cost,0)))</f>
        <v>0</v>
      </c>
      <c r="AK20" s="222">
        <f ca="1">IF(H20="SP",I20,IF('Page 1'!Z20="",(S20+Y20+SUM(AD20:AJ20)),0)*G20*(1+rngO_MarkUp))</f>
        <v>514.29000000000008</v>
      </c>
      <c r="AL20" s="48">
        <f t="shared" si="7"/>
        <v>0</v>
      </c>
      <c r="AM20" s="54">
        <f t="shared" ca="1" si="10"/>
        <v>514.29000000000008</v>
      </c>
      <c r="AN20" s="54">
        <f t="shared" si="11"/>
        <v>0</v>
      </c>
      <c r="AO20" s="54">
        <f t="shared" si="12"/>
        <v>0</v>
      </c>
      <c r="AP20" s="54">
        <f t="shared" si="13"/>
        <v>0</v>
      </c>
      <c r="AQ20" s="149">
        <f t="shared" ca="1" si="8"/>
        <v>437.1465</v>
      </c>
      <c r="AR20" s="150">
        <f t="shared" ca="1" si="9"/>
        <v>77.143500000000003</v>
      </c>
      <c r="AU20" s="81" t="s">
        <v>204</v>
      </c>
      <c r="AV20" t="s">
        <v>239</v>
      </c>
    </row>
    <row r="21" spans="1:50" x14ac:dyDescent="0.25">
      <c r="A21" s="1">
        <f>'Page 1'!B21</f>
        <v>1.05</v>
      </c>
      <c r="B21" s="1" t="str">
        <f>'Page 1'!C21</f>
        <v>x</v>
      </c>
      <c r="C21" s="1">
        <f>'Page 1'!D21</f>
        <v>0</v>
      </c>
      <c r="D21" s="1">
        <f>'Page 1'!E21</f>
        <v>0</v>
      </c>
      <c r="E21" s="1">
        <f>'Page 1'!F21</f>
        <v>0</v>
      </c>
      <c r="F21" s="39" t="str">
        <f>'Page 1'!G21</f>
        <v>x</v>
      </c>
      <c r="G21" s="145">
        <f>IF('Page 1'!L21&lt;1,1,'Page 1'!L21)</f>
        <v>1</v>
      </c>
      <c r="H21" s="1" t="str">
        <f>UPPER('Page 1'!I21)</f>
        <v>F</v>
      </c>
      <c r="I21" s="1">
        <f>'Page 1'!J21</f>
        <v>100</v>
      </c>
      <c r="J21" s="94" t="str">
        <f ca="1">IF(OR('Page 1'!K21="N/A",'Page 1'!K21="",'Page 1'!K21="(Basic/Classic/Light)"),"",OFFSET(Tables!$D$1,MATCH('Page 1'!K21,rngPackage,0),0))</f>
        <v>DD</v>
      </c>
      <c r="K21" s="37">
        <f t="shared" ca="1" si="1"/>
        <v>1</v>
      </c>
      <c r="L21" s="146">
        <f t="shared" ca="1" si="2"/>
        <v>400</v>
      </c>
      <c r="M21" s="146">
        <f t="shared" ca="1" si="3"/>
        <v>600</v>
      </c>
      <c r="N21" s="146">
        <f t="shared" ca="1" si="3"/>
        <v>800</v>
      </c>
      <c r="O21" s="146">
        <f t="shared" ca="1" si="3"/>
        <v>1500</v>
      </c>
      <c r="P21" s="146" t="e">
        <f t="shared" ca="1" si="3"/>
        <v>#N/A</v>
      </c>
      <c r="Q21" s="94">
        <f t="shared" ca="1" si="4"/>
        <v>1</v>
      </c>
      <c r="R21" s="1" t="str">
        <f t="shared" ca="1" si="14"/>
        <v>F1DD</v>
      </c>
      <c r="S21" s="20">
        <f t="shared" ca="1" si="5"/>
        <v>352.28000000000003</v>
      </c>
      <c r="T21" s="37" t="str">
        <f t="shared" ca="1" si="5"/>
        <v>MP</v>
      </c>
      <c r="U21" s="37" t="str">
        <f t="shared" ca="1" si="5"/>
        <v>DM</v>
      </c>
      <c r="V21" s="37" t="str">
        <f t="shared" ca="1" si="5"/>
        <v>X</v>
      </c>
      <c r="W21" s="51" t="str">
        <f t="shared" ca="1" si="5"/>
        <v>X</v>
      </c>
      <c r="X21" s="21" t="str">
        <f>TRIM(UPPER('Page 1'!N21))</f>
        <v>MP</v>
      </c>
      <c r="Y21" s="52">
        <f>IF(X21='Pricing Options'!D$6,rngO_BP_cost,IF(X21='Pricing Options'!D$7,rngO_BL_cost,IF(X21='Pricing Options'!D$8,rngO_MM_cost,IF(X21='Pricing Options'!D$9,rngO_DM_cost,IF(X21='Pricing Options'!D$10,rngO_WL_cost,IF(X21='Pricing Options'!D$11,rngO_M_cost,0))))))</f>
        <v>34.65</v>
      </c>
      <c r="Z21" s="53" t="str">
        <f t="shared" ca="1" si="6"/>
        <v>FE</v>
      </c>
      <c r="AA21" s="53" t="str">
        <f t="shared" ca="1" si="6"/>
        <v>SC</v>
      </c>
      <c r="AB21" s="53" t="str">
        <f t="shared" ca="1" si="6"/>
        <v>X</v>
      </c>
      <c r="AC21" s="216" t="str">
        <f>TRIM(UPPER('Page 1'!O21))</f>
        <v>FE</v>
      </c>
      <c r="AD21" s="223">
        <f>IF(OR(H21="RRBR",H21="RRFE", H21="RRSC",H21="RRUM"),0,IF(AC21='Pricing Options'!D$14,rngO_LE_cost,IF(AC21='Pricing Options'!D$15,rngO_FE_cost,IF(AC21='Pricing Options'!D$16,rngO_SC_cost,IF(AC21='Pricing Options'!D$17,rngO_UM_cost,0)))))</f>
        <v>34.65</v>
      </c>
      <c r="AE21" s="52">
        <f ca="1">IF(UPPER('Page 1'!P21)="YES",IF(OR($J21=Tables!$D$2,$J21=Tables!$D$3),INDIRECT("RNGO_SC_BC"),INDIRECT("rngO_SC_"&amp;$J21)),0)</f>
        <v>0</v>
      </c>
      <c r="AF21" s="52">
        <f ca="1">IF(UPPER('Page 1'!Q21)="YES",IF(OR($J21=Tables!$D$2,$J21=Tables!$D$3),INDIRECT("RNGO_SL_BC"),INDIRECT("rngO_SL_"&amp;$J21)),0)</f>
        <v>0</v>
      </c>
      <c r="AG21" s="52">
        <f>'Page 1'!R21*rngO_dividers_cost</f>
        <v>51.989999999999995</v>
      </c>
      <c r="AH21" s="52">
        <f>'Page 1'!T21*rngO_groove_cost</f>
        <v>0</v>
      </c>
      <c r="AI21" s="52"/>
      <c r="AJ21" s="52">
        <f>IF(UPPER('Page 1'!U21)="A",rngO_A_cost,IF(UPPER('Page 1'!U21)="B",rngO_B_cost,IF('Page 1'!U21="BOTH",rngO_Both_cost,0)))</f>
        <v>0</v>
      </c>
      <c r="AK21" s="222">
        <f ca="1">IF(H21="SP",I21,IF('Page 1'!Z21="",(S21+Y21+SUM(AD21:AJ21)),0)*G21*(1+rngO_MarkUp))</f>
        <v>473.57</v>
      </c>
      <c r="AL21" s="48">
        <f t="shared" si="7"/>
        <v>0</v>
      </c>
      <c r="AM21" s="54">
        <f t="shared" ca="1" si="10"/>
        <v>473.57</v>
      </c>
      <c r="AN21" s="54">
        <f t="shared" si="11"/>
        <v>0</v>
      </c>
      <c r="AO21" s="54">
        <f t="shared" si="12"/>
        <v>0</v>
      </c>
      <c r="AP21" s="54">
        <f t="shared" si="13"/>
        <v>0</v>
      </c>
      <c r="AQ21" s="149">
        <f t="shared" ca="1" si="8"/>
        <v>402.53449999999998</v>
      </c>
      <c r="AR21" s="150">
        <f t="shared" ca="1" si="9"/>
        <v>71.035499999999999</v>
      </c>
      <c r="AT21" t="s">
        <v>63</v>
      </c>
      <c r="AU21" s="143">
        <f ca="1">IF($AW$16=Tables!E17,AU19*-$AV$16/100,-$AV$16)*AV21</f>
        <v>-10</v>
      </c>
      <c r="AV21" s="141">
        <f ca="1">IF($AW$16=Tables!E17,IF($AV$16&gt;100,"error",1),IF($AV$16&gt;AU19,"Error",1))</f>
        <v>1</v>
      </c>
      <c r="AW21" s="142" t="s">
        <v>240</v>
      </c>
      <c r="AX21" t="str">
        <f>Tables!E17</f>
        <v>Percent</v>
      </c>
    </row>
    <row r="22" spans="1:50" x14ac:dyDescent="0.25">
      <c r="A22" s="1">
        <f>'Page 1'!B22</f>
        <v>1.06</v>
      </c>
      <c r="B22" s="1" t="str">
        <f>'Page 1'!C22</f>
        <v>x</v>
      </c>
      <c r="C22" s="1">
        <f>'Page 1'!D22</f>
        <v>0</v>
      </c>
      <c r="D22" s="1">
        <f>'Page 1'!E22</f>
        <v>0</v>
      </c>
      <c r="E22" s="1">
        <f>'Page 1'!F22</f>
        <v>0</v>
      </c>
      <c r="F22" s="39" t="str">
        <f>'Page 1'!G22</f>
        <v>x</v>
      </c>
      <c r="G22" s="145">
        <f>IF('Page 1'!L22&lt;1,1,'Page 1'!L22)</f>
        <v>1</v>
      </c>
      <c r="H22" s="1" t="str">
        <f>UPPER('Page 1'!I22)</f>
        <v>BC</v>
      </c>
      <c r="I22" s="1">
        <f>'Page 1'!J22</f>
        <v>500</v>
      </c>
      <c r="J22" s="94" t="str">
        <f ca="1">IF(OR('Page 1'!K22="N/A",'Page 1'!K22="",'Page 1'!K22="(Basic/Classic/Light)"),"",OFFSET(Tables!$D$1,MATCH('Page 1'!K22,rngPackage,0),0))</f>
        <v>DW</v>
      </c>
      <c r="K22" s="37">
        <f t="shared" ca="1" si="1"/>
        <v>1</v>
      </c>
      <c r="L22" s="146">
        <f t="shared" ca="1" si="2"/>
        <v>400</v>
      </c>
      <c r="M22" s="146">
        <f t="shared" ca="1" si="3"/>
        <v>600</v>
      </c>
      <c r="N22" s="146">
        <f t="shared" ca="1" si="3"/>
        <v>800</v>
      </c>
      <c r="O22" s="146">
        <f t="shared" ca="1" si="3"/>
        <v>1500</v>
      </c>
      <c r="P22" s="146" t="e">
        <f t="shared" ca="1" si="3"/>
        <v>#N/A</v>
      </c>
      <c r="Q22" s="94">
        <f t="shared" ca="1" si="4"/>
        <v>2</v>
      </c>
      <c r="R22" s="1" t="str">
        <f t="shared" ca="1" si="14"/>
        <v>BC2DW</v>
      </c>
      <c r="S22" s="20">
        <f t="shared" ca="1" si="5"/>
        <v>266.75000000000006</v>
      </c>
      <c r="T22" s="37" t="str">
        <f t="shared" ca="1" si="5"/>
        <v>WM</v>
      </c>
      <c r="U22" s="37" t="str">
        <f t="shared" ca="1" si="5"/>
        <v>X</v>
      </c>
      <c r="V22" s="37" t="str">
        <f t="shared" ca="1" si="5"/>
        <v>X</v>
      </c>
      <c r="W22" s="51" t="str">
        <f t="shared" ca="1" si="5"/>
        <v>X</v>
      </c>
      <c r="X22" s="21" t="str">
        <f>TRIM(UPPER('Page 1'!N22))</f>
        <v>WM</v>
      </c>
      <c r="Y22" s="52">
        <f>IF(X22='Pricing Options'!D$6,rngO_BP_cost,IF(X22='Pricing Options'!D$7,rngO_BL_cost,IF(X22='Pricing Options'!D$8,rngO_MM_cost,IF(X22='Pricing Options'!D$9,rngO_DM_cost,IF(X22='Pricing Options'!D$10,rngO_WL_cost,IF(X22='Pricing Options'!D$11,rngO_M_cost,0))))))</f>
        <v>34.65</v>
      </c>
      <c r="Z22" s="53" t="str">
        <f t="shared" ca="1" si="6"/>
        <v>FE</v>
      </c>
      <c r="AA22" s="53" t="str">
        <f t="shared" ca="1" si="6"/>
        <v>X</v>
      </c>
      <c r="AB22" s="53" t="str">
        <f t="shared" ca="1" si="6"/>
        <v>X</v>
      </c>
      <c r="AC22" s="216" t="str">
        <f>TRIM(UPPER('Page 1'!O22))</f>
        <v>FE</v>
      </c>
      <c r="AD22" s="223">
        <f>IF(OR(H22="RRBR",H22="RRFE", H22="RRSC",H22="RRUM"),0,IF(AC22='Pricing Options'!D$14,rngO_LE_cost,IF(AC22='Pricing Options'!D$15,rngO_FE_cost,IF(AC22='Pricing Options'!D$16,rngO_SC_cost,IF(AC22='Pricing Options'!D$17,rngO_UM_cost,0)))))</f>
        <v>34.65</v>
      </c>
      <c r="AE22" s="52">
        <f ca="1">IF(UPPER('Page 1'!P22)="YES",IF(OR($J22=Tables!$D$2,$J22=Tables!$D$3),INDIRECT("RNGO_SC_BC"),INDIRECT("rngO_SC_"&amp;$J22)),0)</f>
        <v>0</v>
      </c>
      <c r="AF22" s="52">
        <f ca="1">IF(UPPER('Page 1'!Q22)="YES",IF(OR($J22=Tables!$D$2,$J22=Tables!$D$3),INDIRECT("RNGO_SL_BC"),INDIRECT("rngO_SL_"&amp;$J22)),0)</f>
        <v>0</v>
      </c>
      <c r="AG22" s="52">
        <f>'Page 1'!R22*rngO_dividers_cost</f>
        <v>0</v>
      </c>
      <c r="AH22" s="52">
        <f>'Page 1'!T22*rngO_groove_cost</f>
        <v>0</v>
      </c>
      <c r="AI22" s="52"/>
      <c r="AJ22" s="52">
        <f>IF(UPPER('Page 1'!U22)="A",rngO_A_cost,IF(UPPER('Page 1'!U22)="B",rngO_B_cost,IF('Page 1'!U22="BOTH",rngO_Both_cost,0)))</f>
        <v>0</v>
      </c>
      <c r="AK22" s="222">
        <f ca="1">IF(H22="SP",I22,IF('Page 1'!Z22="",(S22+Y22+SUM(AD22:AJ22)),0)*G22*(1+rngO_MarkUp))</f>
        <v>336.05</v>
      </c>
      <c r="AL22" s="48">
        <f t="shared" si="7"/>
        <v>0</v>
      </c>
      <c r="AM22" s="54">
        <f t="shared" ca="1" si="10"/>
        <v>336.05</v>
      </c>
      <c r="AN22" s="54">
        <f t="shared" si="11"/>
        <v>0</v>
      </c>
      <c r="AO22" s="54">
        <f t="shared" si="12"/>
        <v>0</v>
      </c>
      <c r="AP22" s="54">
        <f t="shared" si="13"/>
        <v>0</v>
      </c>
      <c r="AQ22" s="149">
        <f t="shared" ca="1" si="8"/>
        <v>285.64249999999998</v>
      </c>
      <c r="AR22" s="150">
        <f t="shared" ca="1" si="9"/>
        <v>50.407499999999999</v>
      </c>
      <c r="AT22" t="s">
        <v>210</v>
      </c>
      <c r="AU22" s="143">
        <f ca="1">IF($AW$16=Tables!E17,(AV19-AW19)*-$AV$16/100,-AV16)*AV22</f>
        <v>-10</v>
      </c>
      <c r="AV22" s="141">
        <f ca="1">IF($AW$16=Tables!E17,IF($AV$16&gt;100,"error",1),IF($AV$16&gt;AV19,"Error",1))</f>
        <v>1</v>
      </c>
    </row>
    <row r="23" spans="1:50" x14ac:dyDescent="0.25">
      <c r="A23" s="1">
        <f>'Page 1'!B23</f>
        <v>1.07</v>
      </c>
      <c r="B23" s="1" t="str">
        <f>'Page 1'!C23</f>
        <v>x</v>
      </c>
      <c r="C23" s="1">
        <f>'Page 1'!D23</f>
        <v>0</v>
      </c>
      <c r="D23" s="1">
        <f>'Page 1'!E23</f>
        <v>0</v>
      </c>
      <c r="E23" s="1">
        <f>'Page 1'!F23</f>
        <v>0</v>
      </c>
      <c r="F23" s="39" t="str">
        <f>'Page 1'!G23</f>
        <v>x</v>
      </c>
      <c r="G23" s="145">
        <f>IF('Page 1'!L23&lt;1,1,'Page 1'!L23)</f>
        <v>1</v>
      </c>
      <c r="H23" s="1" t="str">
        <f>UPPER('Page 1'!I23)</f>
        <v>RI</v>
      </c>
      <c r="I23" s="1">
        <f>'Page 1'!J23</f>
        <v>100</v>
      </c>
      <c r="J23" s="94" t="str">
        <f ca="1">IF(OR('Page 1'!K23="N/A",'Page 1'!K23="",'Page 1'!K23="(Basic/Classic/Light)"),"",OFFSET(Tables!$D$1,MATCH('Page 1'!K23,rngPackage,0),0))</f>
        <v>DW</v>
      </c>
      <c r="K23" s="37">
        <f t="shared" ca="1" si="1"/>
        <v>1</v>
      </c>
      <c r="L23" s="146">
        <f t="shared" ca="1" si="2"/>
        <v>400</v>
      </c>
      <c r="M23" s="146">
        <f t="shared" ca="1" si="3"/>
        <v>600</v>
      </c>
      <c r="N23" s="146">
        <f t="shared" ca="1" si="3"/>
        <v>800</v>
      </c>
      <c r="O23" s="146">
        <f t="shared" ca="1" si="3"/>
        <v>1500</v>
      </c>
      <c r="P23" s="146" t="e">
        <f t="shared" ca="1" si="3"/>
        <v>#N/A</v>
      </c>
      <c r="Q23" s="94">
        <f t="shared" ca="1" si="4"/>
        <v>1</v>
      </c>
      <c r="R23" s="1" t="str">
        <f t="shared" ca="1" si="14"/>
        <v>RI1DW</v>
      </c>
      <c r="S23" s="20">
        <f t="shared" ca="1" si="5"/>
        <v>155.29</v>
      </c>
      <c r="T23" s="37" t="str">
        <f t="shared" ca="1" si="5"/>
        <v>WM</v>
      </c>
      <c r="U23" s="37" t="str">
        <f t="shared" ca="1" si="5"/>
        <v>X</v>
      </c>
      <c r="V23" s="37" t="str">
        <f t="shared" ca="1" si="5"/>
        <v>X</v>
      </c>
      <c r="W23" s="51" t="str">
        <f t="shared" ca="1" si="5"/>
        <v>X</v>
      </c>
      <c r="X23" s="21" t="str">
        <f>TRIM(UPPER('Page 1'!N23))</f>
        <v>WM</v>
      </c>
      <c r="Y23" s="52">
        <f>IF(X23='Pricing Options'!D$6,rngO_BP_cost,IF(X23='Pricing Options'!D$7,rngO_BL_cost,IF(X23='Pricing Options'!D$8,rngO_MM_cost,IF(X23='Pricing Options'!D$9,rngO_DM_cost,IF(X23='Pricing Options'!D$10,rngO_WL_cost,IF(X23='Pricing Options'!D$11,rngO_M_cost,0))))))</f>
        <v>34.65</v>
      </c>
      <c r="Z23" s="53" t="str">
        <f t="shared" ca="1" si="6"/>
        <v>X</v>
      </c>
      <c r="AA23" s="53" t="str">
        <f t="shared" ca="1" si="6"/>
        <v>X</v>
      </c>
      <c r="AB23" s="53" t="str">
        <f t="shared" ca="1" si="6"/>
        <v>X</v>
      </c>
      <c r="AC23" s="216" t="str">
        <f>TRIM(UPPER('Page 1'!O23))</f>
        <v/>
      </c>
      <c r="AD23" s="223">
        <f>IF(OR(H23="RRBR",H23="RRFE", H23="RRSC",H23="RRUM"),0,IF(AC23='Pricing Options'!D$14,rngO_LE_cost,IF(AC23='Pricing Options'!D$15,rngO_FE_cost,IF(AC23='Pricing Options'!D$16,rngO_SC_cost,IF(AC23='Pricing Options'!D$17,rngO_UM_cost,0)))))</f>
        <v>0</v>
      </c>
      <c r="AE23" s="52">
        <f ca="1">IF(UPPER('Page 1'!P23)="YES",IF(OR($J23=Tables!$D$2,$J23=Tables!$D$3),INDIRECT("RNGO_SC_BC"),INDIRECT("rngO_SC_"&amp;$J23)),0)</f>
        <v>0</v>
      </c>
      <c r="AF23" s="52">
        <f ca="1">IF(UPPER('Page 1'!Q23)="YES",IF(OR($J23=Tables!$D$2,$J23=Tables!$D$3),INDIRECT("RNGO_SL_BC"),INDIRECT("rngO_SL_"&amp;$J23)),0)</f>
        <v>0</v>
      </c>
      <c r="AG23" s="52">
        <f>'Page 1'!R23*rngO_dividers_cost</f>
        <v>0</v>
      </c>
      <c r="AH23" s="52">
        <f>'Page 1'!T23*rngO_groove_cost</f>
        <v>0</v>
      </c>
      <c r="AI23" s="52"/>
      <c r="AJ23" s="52">
        <f>IF(UPPER('Page 1'!U23)="A",rngO_A_cost,IF(UPPER('Page 1'!U23)="B",rngO_B_cost,IF('Page 1'!U23="BOTH",rngO_Both_cost,0)))</f>
        <v>0</v>
      </c>
      <c r="AK23" s="222">
        <f ca="1">IF(H23="SP",I23,IF('Page 1'!Z23="",(S23+Y23+SUM(AD23:AJ23)),0)*G23*(1+rngO_MarkUp))</f>
        <v>189.94</v>
      </c>
      <c r="AL23" s="48">
        <f t="shared" si="7"/>
        <v>0</v>
      </c>
      <c r="AM23" s="54">
        <f t="shared" ca="1" si="10"/>
        <v>189.94</v>
      </c>
      <c r="AN23" s="54">
        <f t="shared" si="11"/>
        <v>0</v>
      </c>
      <c r="AO23" s="54">
        <f t="shared" si="12"/>
        <v>0</v>
      </c>
      <c r="AP23" s="54">
        <f t="shared" si="13"/>
        <v>0</v>
      </c>
      <c r="AQ23" s="149">
        <f t="shared" ca="1" si="8"/>
        <v>161.44900000000001</v>
      </c>
      <c r="AR23" s="150">
        <f t="shared" ca="1" si="9"/>
        <v>28.491</v>
      </c>
      <c r="AT23" t="s">
        <v>211</v>
      </c>
      <c r="AU23" s="143">
        <f ca="1">IF($AW$16=Tables!E17,(AU19+AV19)*-$AV$16/100*(1-rngO_Labor),-AV16*(1-rngO_Labor))*AV23</f>
        <v>-8.5</v>
      </c>
      <c r="AV23" s="141">
        <f ca="1">IF($AW$16=Tables!E17,IF($AV$16&gt;100,"error",1),IF($AV$16&gt;(AU19+AV19),"Error",1))</f>
        <v>1</v>
      </c>
    </row>
    <row r="24" spans="1:50" x14ac:dyDescent="0.25">
      <c r="A24" s="1">
        <f>'Page 1'!B24</f>
        <v>1.08</v>
      </c>
      <c r="B24" s="1" t="str">
        <f>'Page 1'!C24</f>
        <v>x</v>
      </c>
      <c r="C24" s="1">
        <f>'Page 1'!D24</f>
        <v>0</v>
      </c>
      <c r="D24" s="1">
        <f>'Page 1'!E24</f>
        <v>0</v>
      </c>
      <c r="E24" s="1">
        <f>'Page 1'!F24</f>
        <v>0</v>
      </c>
      <c r="F24" s="39" t="str">
        <f>'Page 1'!G24</f>
        <v>x</v>
      </c>
      <c r="G24" s="145">
        <f>IF('Page 1'!L24&lt;1,1,'Page 1'!L24)</f>
        <v>1</v>
      </c>
      <c r="H24" s="1" t="str">
        <f>UPPER('Page 1'!I24)</f>
        <v>RIF</v>
      </c>
      <c r="I24" s="1">
        <f>'Page 1'!J24</f>
        <v>200</v>
      </c>
      <c r="J24" s="94" t="str">
        <f ca="1">IF(OR('Page 1'!K24="N/A",'Page 1'!K24="",'Page 1'!K24="(Basic/Classic/Light)"),"",OFFSET(Tables!$D$1,MATCH('Page 1'!K24,rngPackage,0),0))</f>
        <v>DW</v>
      </c>
      <c r="K24" s="37">
        <f t="shared" ca="1" si="1"/>
        <v>1</v>
      </c>
      <c r="L24" s="146">
        <f t="shared" ca="1" si="2"/>
        <v>400</v>
      </c>
      <c r="M24" s="146">
        <f t="shared" ca="1" si="3"/>
        <v>600</v>
      </c>
      <c r="N24" s="146">
        <f t="shared" ca="1" si="3"/>
        <v>800</v>
      </c>
      <c r="O24" s="146">
        <f t="shared" ca="1" si="3"/>
        <v>1500</v>
      </c>
      <c r="P24" s="146" t="e">
        <f t="shared" ca="1" si="3"/>
        <v>#N/A</v>
      </c>
      <c r="Q24" s="94">
        <f t="shared" ca="1" si="4"/>
        <v>1</v>
      </c>
      <c r="R24" s="1" t="str">
        <f t="shared" ca="1" si="14"/>
        <v>RIF1DW</v>
      </c>
      <c r="S24" s="20">
        <f t="shared" ca="1" si="5"/>
        <v>177.87</v>
      </c>
      <c r="T24" s="37" t="str">
        <f t="shared" ca="1" si="5"/>
        <v>WM</v>
      </c>
      <c r="U24" s="37" t="str">
        <f t="shared" ca="1" si="5"/>
        <v>X</v>
      </c>
      <c r="V24" s="37" t="str">
        <f t="shared" ca="1" si="5"/>
        <v>X</v>
      </c>
      <c r="W24" s="51" t="str">
        <f t="shared" ca="1" si="5"/>
        <v>X</v>
      </c>
      <c r="X24" s="21" t="str">
        <f>TRIM(UPPER('Page 1'!N24))</f>
        <v>WM</v>
      </c>
      <c r="Y24" s="52">
        <f>IF(X24='Pricing Options'!D$6,rngO_BP_cost,IF(X24='Pricing Options'!D$7,rngO_BL_cost,IF(X24='Pricing Options'!D$8,rngO_MM_cost,IF(X24='Pricing Options'!D$9,rngO_DM_cost,IF(X24='Pricing Options'!D$10,rngO_WL_cost,IF(X24='Pricing Options'!D$11,rngO_M_cost,0))))))</f>
        <v>34.65</v>
      </c>
      <c r="Z24" s="53" t="str">
        <f t="shared" ca="1" si="6"/>
        <v>X</v>
      </c>
      <c r="AA24" s="53" t="str">
        <f t="shared" ca="1" si="6"/>
        <v>X</v>
      </c>
      <c r="AB24" s="53" t="str">
        <f t="shared" ca="1" si="6"/>
        <v>X</v>
      </c>
      <c r="AC24" s="216" t="str">
        <f>TRIM(UPPER('Page 1'!O24))</f>
        <v/>
      </c>
      <c r="AD24" s="223">
        <f>IF(OR(H24="RRBR",H24="RRFE", H24="RRSC",H24="RRUM"),0,IF(AC24='Pricing Options'!D$14,rngO_LE_cost,IF(AC24='Pricing Options'!D$15,rngO_FE_cost,IF(AC24='Pricing Options'!D$16,rngO_SC_cost,IF(AC24='Pricing Options'!D$17,rngO_UM_cost,0)))))</f>
        <v>0</v>
      </c>
      <c r="AE24" s="52">
        <f ca="1">IF(UPPER('Page 1'!P24)="YES",IF(OR($J24=Tables!$D$2,$J24=Tables!$D$3),INDIRECT("RNGO_SC_BC"),INDIRECT("rngO_SC_"&amp;$J24)),0)</f>
        <v>0</v>
      </c>
      <c r="AF24" s="52">
        <f ca="1">IF(UPPER('Page 1'!Q24)="YES",IF(OR($J24=Tables!$D$2,$J24=Tables!$D$3),INDIRECT("RNGO_SL_BC"),INDIRECT("rngO_SL_"&amp;$J24)),0)</f>
        <v>0</v>
      </c>
      <c r="AG24" s="52">
        <f>'Page 1'!R24*rngO_dividers_cost</f>
        <v>0</v>
      </c>
      <c r="AH24" s="52">
        <f>'Page 1'!T24*rngO_groove_cost</f>
        <v>0</v>
      </c>
      <c r="AI24" s="52"/>
      <c r="AJ24" s="52">
        <f>IF(UPPER('Page 1'!U24)="A",rngO_A_cost,IF(UPPER('Page 1'!U24)="B",rngO_B_cost,IF('Page 1'!U24="BOTH",rngO_Both_cost,0)))</f>
        <v>0</v>
      </c>
      <c r="AK24" s="222">
        <f ca="1">IF(H24="SP",I24,IF('Page 1'!Z24="",(S24+Y24+SUM(AD24:AJ24)),0)*G24*(1+rngO_MarkUp))</f>
        <v>212.52</v>
      </c>
      <c r="AL24" s="48">
        <f t="shared" si="7"/>
        <v>0</v>
      </c>
      <c r="AM24" s="54">
        <f t="shared" ca="1" si="10"/>
        <v>212.52</v>
      </c>
      <c r="AN24" s="54">
        <f t="shared" si="11"/>
        <v>0</v>
      </c>
      <c r="AO24" s="54">
        <f t="shared" si="12"/>
        <v>0</v>
      </c>
      <c r="AP24" s="54">
        <f t="shared" si="13"/>
        <v>0</v>
      </c>
      <c r="AQ24" s="149">
        <f t="shared" ca="1" si="8"/>
        <v>180.642</v>
      </c>
      <c r="AR24" s="150">
        <f t="shared" ca="1" si="9"/>
        <v>31.878</v>
      </c>
      <c r="AU24" s="81"/>
    </row>
    <row r="25" spans="1:50" x14ac:dyDescent="0.25">
      <c r="A25" s="1">
        <f>'Page 1'!B25</f>
        <v>1.0900000000000001</v>
      </c>
      <c r="B25" s="1" t="str">
        <f>'Page 1'!C25</f>
        <v>x</v>
      </c>
      <c r="C25" s="1">
        <f>'Page 1'!D25</f>
        <v>0</v>
      </c>
      <c r="D25" s="1">
        <f>'Page 1'!E25</f>
        <v>0</v>
      </c>
      <c r="E25" s="1" t="str">
        <f>'Page 1'!F25</f>
        <v>x</v>
      </c>
      <c r="F25" s="39" t="str">
        <f>'Page 1'!G25</f>
        <v>x</v>
      </c>
      <c r="G25" s="145">
        <f>IF('Page 1'!L25&lt;1,1,'Page 1'!L25)</f>
        <v>1</v>
      </c>
      <c r="H25" s="1" t="str">
        <f>UPPER('Page 1'!I25)</f>
        <v>DB</v>
      </c>
      <c r="I25" s="1">
        <f>'Page 1'!J25</f>
        <v>700</v>
      </c>
      <c r="J25" s="94" t="str">
        <f ca="1">IF(OR('Page 1'!K25="N/A",'Page 1'!K25="",'Page 1'!K25="(Basic/Classic/Light)"),"",OFFSET(Tables!$D$1,MATCH('Page 1'!K25,rngPackage,0),0))</f>
        <v>DL</v>
      </c>
      <c r="K25" s="37">
        <f t="shared" ca="1" si="1"/>
        <v>1</v>
      </c>
      <c r="L25" s="146">
        <f t="shared" ca="1" si="2"/>
        <v>400</v>
      </c>
      <c r="M25" s="146">
        <f t="shared" ca="1" si="3"/>
        <v>600</v>
      </c>
      <c r="N25" s="146">
        <f t="shared" ca="1" si="3"/>
        <v>800</v>
      </c>
      <c r="O25" s="146">
        <f t="shared" ca="1" si="3"/>
        <v>1500</v>
      </c>
      <c r="P25" s="146" t="e">
        <f t="shared" ca="1" si="3"/>
        <v>#N/A</v>
      </c>
      <c r="Q25" s="94">
        <f t="shared" ca="1" si="4"/>
        <v>3</v>
      </c>
      <c r="R25" s="1" t="str">
        <f t="shared" ca="1" si="14"/>
        <v>DB3DL</v>
      </c>
      <c r="S25" s="20">
        <f t="shared" ca="1" si="5"/>
        <v>431.68000000000006</v>
      </c>
      <c r="T25" s="37" t="str">
        <f t="shared" ca="1" si="5"/>
        <v>BM</v>
      </c>
      <c r="U25" s="37" t="str">
        <f t="shared" ca="1" si="5"/>
        <v>WM</v>
      </c>
      <c r="V25" s="37" t="str">
        <f t="shared" ca="1" si="5"/>
        <v>MP</v>
      </c>
      <c r="W25" s="51" t="str">
        <f t="shared" ca="1" si="5"/>
        <v>X</v>
      </c>
      <c r="X25" s="21" t="str">
        <f>TRIM(UPPER('Page 1'!N25))</f>
        <v>MP</v>
      </c>
      <c r="Y25" s="52">
        <f>IF(X25='Pricing Options'!D$6,rngO_BP_cost,IF(X25='Pricing Options'!D$7,rngO_BL_cost,IF(X25='Pricing Options'!D$8,rngO_MM_cost,IF(X25='Pricing Options'!D$9,rngO_DM_cost,IF(X25='Pricing Options'!D$10,rngO_WL_cost,IF(X25='Pricing Options'!D$11,rngO_M_cost,0))))))</f>
        <v>34.65</v>
      </c>
      <c r="Z25" s="53" t="str">
        <f t="shared" ca="1" si="6"/>
        <v>FE</v>
      </c>
      <c r="AA25" s="53" t="str">
        <f t="shared" ca="1" si="6"/>
        <v>SC</v>
      </c>
      <c r="AB25" s="53" t="str">
        <f t="shared" ca="1" si="6"/>
        <v>UM</v>
      </c>
      <c r="AC25" s="216" t="str">
        <f>TRIM(UPPER('Page 1'!O25))</f>
        <v>FE</v>
      </c>
      <c r="AD25" s="223">
        <f>IF(OR(H25="RRBR",H25="RRFE", H25="RRSC",H25="RRUM"),0,IF(AC25='Pricing Options'!D$14,rngO_LE_cost,IF(AC25='Pricing Options'!D$15,rngO_FE_cost,IF(AC25='Pricing Options'!D$16,rngO_SC_cost,IF(AC25='Pricing Options'!D$17,rngO_UM_cost,0)))))</f>
        <v>34.65</v>
      </c>
      <c r="AE25" s="52">
        <f ca="1">IF(UPPER('Page 1'!P25)="YES",IF(OR($J25=Tables!$D$2,$J25=Tables!$D$3),INDIRECT("RNGO_SC_BC"),INDIRECT("rngO_SC_"&amp;$J25)),0)</f>
        <v>0</v>
      </c>
      <c r="AF25" s="52">
        <f ca="1">IF(UPPER('Page 1'!Q25)="YES",IF(OR($J25=Tables!$D$2,$J25=Tables!$D$3),INDIRECT("RNGO_SL_BC"),INDIRECT("rngO_SL_"&amp;$J25)),0)</f>
        <v>0</v>
      </c>
      <c r="AG25" s="52">
        <f>'Page 1'!R25*rngO_dividers_cost</f>
        <v>86.649999999999991</v>
      </c>
      <c r="AH25" s="52">
        <f>'Page 1'!T25*rngO_groove_cost</f>
        <v>0</v>
      </c>
      <c r="AI25" s="52"/>
      <c r="AJ25" s="52">
        <f>IF(UPPER('Page 1'!U25)="A",rngO_A_cost,IF(UPPER('Page 1'!U25)="B",rngO_B_cost,IF('Page 1'!U25="BOTH",rngO_Both_cost,0)))</f>
        <v>0</v>
      </c>
      <c r="AK25" s="222">
        <f ca="1">IF(H25="SP",I25,IF('Page 1'!Z25="",(S25+Y25+SUM(AD25:AJ25)),0)*G25*(1+rngO_MarkUp))</f>
        <v>587.63</v>
      </c>
      <c r="AL25" s="48">
        <f t="shared" si="7"/>
        <v>0</v>
      </c>
      <c r="AM25" s="54">
        <f t="shared" ca="1" si="10"/>
        <v>587.63</v>
      </c>
      <c r="AN25" s="54">
        <f t="shared" si="11"/>
        <v>0</v>
      </c>
      <c r="AO25" s="54">
        <f t="shared" si="12"/>
        <v>0</v>
      </c>
      <c r="AP25" s="54">
        <f t="shared" ca="1" si="13"/>
        <v>587.63</v>
      </c>
      <c r="AQ25" s="149">
        <f t="shared" ca="1" si="8"/>
        <v>499.4855</v>
      </c>
      <c r="AR25" s="150">
        <f t="shared" ca="1" si="9"/>
        <v>88.144499999999994</v>
      </c>
      <c r="AT25" t="s">
        <v>204</v>
      </c>
      <c r="AU25" s="81">
        <f ca="1">IF($AW$16=Tables!E17,IF(AU16="M",AU21*AV21,IF(AU16="L",AU22*AV22,IF(AU16="M/L",-(AU19+AV19)*AV16/100*AV23,0))),IF(AU16="M",AU21,IF(AU16="L",AU22,IF(AU16="M/L",AU21,0))))</f>
        <v>-10</v>
      </c>
    </row>
    <row r="26" spans="1:50" x14ac:dyDescent="0.25">
      <c r="A26" s="47">
        <f>'Page 1'!B26</f>
        <v>1.1000000000000001</v>
      </c>
      <c r="B26" s="1" t="str">
        <f>'Page 1'!C26</f>
        <v>x</v>
      </c>
      <c r="C26" s="1">
        <f>'Page 1'!D26</f>
        <v>0</v>
      </c>
      <c r="D26" s="1">
        <f>'Page 1'!E26</f>
        <v>0</v>
      </c>
      <c r="E26" s="1">
        <f>'Page 1'!F26</f>
        <v>0</v>
      </c>
      <c r="F26" s="39" t="str">
        <f>'Page 1'!G26</f>
        <v>x</v>
      </c>
      <c r="G26" s="145">
        <f>IF('Page 1'!L26&lt;1,1,'Page 1'!L26)</f>
        <v>1</v>
      </c>
      <c r="H26" s="1" t="str">
        <f>UPPER('Page 1'!I26)</f>
        <v>DHBC</v>
      </c>
      <c r="I26" s="1">
        <f>'Page 1'!J26</f>
        <v>900</v>
      </c>
      <c r="J26" s="94" t="str">
        <f ca="1">IF(OR('Page 1'!K26="N/A",'Page 1'!K26="",'Page 1'!K26="(Basic/Classic/Light)"),"",OFFSET(Tables!$D$1,MATCH('Page 1'!K26,rngPackage,0),0))</f>
        <v>DD</v>
      </c>
      <c r="K26" s="37">
        <f t="shared" ca="1" si="1"/>
        <v>1</v>
      </c>
      <c r="L26" s="146">
        <f t="shared" ca="1" si="2"/>
        <v>400</v>
      </c>
      <c r="M26" s="146">
        <f t="shared" ca="1" si="3"/>
        <v>600</v>
      </c>
      <c r="N26" s="146">
        <f t="shared" ca="1" si="3"/>
        <v>800</v>
      </c>
      <c r="O26" s="146">
        <f t="shared" ca="1" si="3"/>
        <v>1500</v>
      </c>
      <c r="P26" s="146" t="e">
        <f t="shared" ca="1" si="3"/>
        <v>#N/A</v>
      </c>
      <c r="Q26" s="94">
        <f t="shared" ca="1" si="4"/>
        <v>4</v>
      </c>
      <c r="R26" s="1" t="str">
        <f t="shared" ca="1" si="14"/>
        <v>DHBC4DD</v>
      </c>
      <c r="S26" s="20">
        <f t="shared" ca="1" si="5"/>
        <v>332.49000000000007</v>
      </c>
      <c r="T26" s="37" t="str">
        <f t="shared" ca="1" si="5"/>
        <v>MP</v>
      </c>
      <c r="U26" s="37" t="str">
        <f t="shared" ca="1" si="5"/>
        <v>DM</v>
      </c>
      <c r="V26" s="37" t="str">
        <f t="shared" ca="1" si="5"/>
        <v>X</v>
      </c>
      <c r="W26" s="51" t="str">
        <f t="shared" ca="1" si="5"/>
        <v>X</v>
      </c>
      <c r="X26" s="21" t="str">
        <f>TRIM(UPPER('Page 1'!N26))</f>
        <v>DM</v>
      </c>
      <c r="Y26" s="52">
        <f>IF(X26='Pricing Options'!D$6,rngO_BP_cost,IF(X26='Pricing Options'!D$7,rngO_BL_cost,IF(X26='Pricing Options'!D$8,rngO_MM_cost,IF(X26='Pricing Options'!D$9,rngO_DM_cost,IF(X26='Pricing Options'!D$10,rngO_WL_cost,IF(X26='Pricing Options'!D$11,rngO_M_cost,0))))))</f>
        <v>34.65</v>
      </c>
      <c r="Z26" s="53" t="str">
        <f t="shared" ca="1" si="6"/>
        <v>FE</v>
      </c>
      <c r="AA26" s="53" t="str">
        <f t="shared" ca="1" si="6"/>
        <v>X</v>
      </c>
      <c r="AB26" s="53" t="str">
        <f t="shared" ca="1" si="6"/>
        <v>X</v>
      </c>
      <c r="AC26" s="216" t="str">
        <f>TRIM(UPPER('Page 1'!O26))</f>
        <v>FE</v>
      </c>
      <c r="AD26" s="223">
        <f>IF(OR(H26="RRBR",H26="RRFE", H26="RRSC",H26="RRUM"),0,IF(AC26='Pricing Options'!D$14,rngO_LE_cost,IF(AC26='Pricing Options'!D$15,rngO_FE_cost,IF(AC26='Pricing Options'!D$16,rngO_SC_cost,IF(AC26='Pricing Options'!D$17,rngO_UM_cost,0)))))</f>
        <v>34.65</v>
      </c>
      <c r="AE26" s="52">
        <f ca="1">IF(UPPER('Page 1'!P26)="YES",IF(OR($J26=Tables!$D$2,$J26=Tables!$D$3),INDIRECT("RNGO_SC_BC"),INDIRECT("rngO_SC_"&amp;$J26)),0)</f>
        <v>0</v>
      </c>
      <c r="AF26" s="52">
        <f ca="1">IF(UPPER('Page 1'!Q26)="YES",IF(OR($J26=Tables!$D$2,$J26=Tables!$D$3),INDIRECT("RNGO_SL_BC"),INDIRECT("rngO_SL_"&amp;$J26)),0)</f>
        <v>0</v>
      </c>
      <c r="AG26" s="52">
        <f>'Page 1'!R26*rngO_dividers_cost</f>
        <v>0</v>
      </c>
      <c r="AH26" s="52">
        <f>'Page 1'!T26*rngO_groove_cost</f>
        <v>0</v>
      </c>
      <c r="AI26" s="52"/>
      <c r="AJ26" s="52">
        <f>IF(UPPER('Page 1'!U26)="A",rngO_A_cost,IF(UPPER('Page 1'!U26)="B",rngO_B_cost,IF('Page 1'!U26="BOTH",rngO_Both_cost,0)))</f>
        <v>0</v>
      </c>
      <c r="AK26" s="222">
        <f ca="1">IF(H26="SP",I26,IF('Page 1'!Z26="",(S26+Y26+SUM(AD26:AJ26)),0)*G26*(1+rngO_MarkUp))</f>
        <v>401.79</v>
      </c>
      <c r="AL26" s="48">
        <f t="shared" si="7"/>
        <v>0</v>
      </c>
      <c r="AM26" s="54">
        <f t="shared" ca="1" si="10"/>
        <v>401.79</v>
      </c>
      <c r="AN26" s="54">
        <f t="shared" si="11"/>
        <v>0</v>
      </c>
      <c r="AO26" s="54">
        <f t="shared" si="12"/>
        <v>0</v>
      </c>
      <c r="AP26" s="54">
        <f t="shared" si="13"/>
        <v>0</v>
      </c>
      <c r="AQ26" s="149">
        <f t="shared" ca="1" si="8"/>
        <v>341.5215</v>
      </c>
      <c r="AR26" s="150">
        <f t="shared" ca="1" si="9"/>
        <v>60.268500000000003</v>
      </c>
      <c r="AT26" t="s">
        <v>219</v>
      </c>
      <c r="AU26" s="81">
        <f ca="1">AU19+IF(AU16="M",AU21,IF(AU16="M/L",AU23,0))</f>
        <v>18034.016499999994</v>
      </c>
      <c r="AV26" s="177">
        <f ca="1">IF(AU26&lt;0,0,AU26)</f>
        <v>18034.016499999994</v>
      </c>
    </row>
    <row r="27" spans="1:50" x14ac:dyDescent="0.25">
      <c r="A27" s="1">
        <f>'Page 1'!B27</f>
        <v>1.1100000000000001</v>
      </c>
      <c r="B27" s="1" t="str">
        <f>'Page 1'!C27</f>
        <v>x</v>
      </c>
      <c r="C27" s="1">
        <f>'Page 1'!D27</f>
        <v>0</v>
      </c>
      <c r="D27" s="1">
        <f>'Page 1'!E27</f>
        <v>0</v>
      </c>
      <c r="E27" s="1">
        <f>'Page 1'!F27</f>
        <v>0</v>
      </c>
      <c r="F27" s="39" t="str">
        <f>'Page 1'!G27</f>
        <v>x</v>
      </c>
      <c r="G27" s="145">
        <f>IF('Page 1'!L27&lt;1,1,'Page 1'!L27)</f>
        <v>1</v>
      </c>
      <c r="H27" s="1" t="str">
        <f>UPPER('Page 1'!I27)</f>
        <v>EL</v>
      </c>
      <c r="I27" s="1">
        <f>'Page 1'!J27</f>
        <v>0</v>
      </c>
      <c r="J27" s="94" t="str">
        <f ca="1">IF(OR('Page 1'!K27="N/A",'Page 1'!K27="",'Page 1'!K27="(Basic/Classic/Light)"),"",OFFSET(Tables!$D$1,MATCH('Page 1'!K27,rngPackage,0),0))</f>
        <v/>
      </c>
      <c r="K27" s="37" t="e">
        <f t="shared" ca="1" si="1"/>
        <v>#N/A</v>
      </c>
      <c r="L27" s="146" t="e">
        <f t="shared" ca="1" si="2"/>
        <v>#N/A</v>
      </c>
      <c r="M27" s="146" t="e">
        <f t="shared" ca="1" si="3"/>
        <v>#N/A</v>
      </c>
      <c r="N27" s="146" t="e">
        <f t="shared" ca="1" si="3"/>
        <v>#N/A</v>
      </c>
      <c r="O27" s="146" t="e">
        <f t="shared" ca="1" si="3"/>
        <v>#N/A</v>
      </c>
      <c r="P27" s="146" t="e">
        <f t="shared" ca="1" si="3"/>
        <v>#N/A</v>
      </c>
      <c r="Q27" s="94" t="str">
        <f t="shared" si="4"/>
        <v/>
      </c>
      <c r="R27" s="1" t="str">
        <f t="shared" ca="1" si="14"/>
        <v>EL</v>
      </c>
      <c r="S27" s="20">
        <f t="shared" ca="1" si="5"/>
        <v>57.75</v>
      </c>
      <c r="T27" s="37" t="str">
        <f t="shared" ca="1" si="5"/>
        <v>X</v>
      </c>
      <c r="U27" s="37" t="str">
        <f t="shared" ca="1" si="5"/>
        <v>X</v>
      </c>
      <c r="V27" s="37" t="str">
        <f t="shared" ca="1" si="5"/>
        <v>X</v>
      </c>
      <c r="W27" s="51" t="str">
        <f t="shared" ca="1" si="5"/>
        <v>X</v>
      </c>
      <c r="X27" s="21" t="str">
        <f>TRIM(UPPER('Page 1'!N27))</f>
        <v/>
      </c>
      <c r="Y27" s="52">
        <f>IF(X27='Pricing Options'!D$6,rngO_BP_cost,IF(X27='Pricing Options'!D$7,rngO_BL_cost,IF(X27='Pricing Options'!D$8,rngO_MM_cost,IF(X27='Pricing Options'!D$9,rngO_DM_cost,IF(X27='Pricing Options'!D$10,rngO_WL_cost,IF(X27='Pricing Options'!D$11,rngO_M_cost,0))))))</f>
        <v>0</v>
      </c>
      <c r="Z27" s="53" t="str">
        <f t="shared" ca="1" si="6"/>
        <v>X</v>
      </c>
      <c r="AA27" s="53" t="str">
        <f t="shared" ca="1" si="6"/>
        <v>X</v>
      </c>
      <c r="AB27" s="53" t="str">
        <f t="shared" ca="1" si="6"/>
        <v>X</v>
      </c>
      <c r="AC27" s="216" t="str">
        <f>TRIM(UPPER('Page 1'!O27))</f>
        <v/>
      </c>
      <c r="AD27" s="223">
        <f>IF(OR(H27="RRBR",H27="RRFE", H27="RRSC",H27="RRUM"),0,IF(AC27='Pricing Options'!D$14,rngO_LE_cost,IF(AC27='Pricing Options'!D$15,rngO_FE_cost,IF(AC27='Pricing Options'!D$16,rngO_SC_cost,IF(AC27='Pricing Options'!D$17,rngO_UM_cost,0)))))</f>
        <v>0</v>
      </c>
      <c r="AE27" s="52">
        <f ca="1">IF(UPPER('Page 1'!P27)="YES",IF(OR($J27=Tables!$D$2,$J27=Tables!$D$3),INDIRECT("RNGO_SC_BC"),INDIRECT("rngO_SC_"&amp;$J27)),0)</f>
        <v>0</v>
      </c>
      <c r="AF27" s="52">
        <f ca="1">IF(UPPER('Page 1'!Q27)="YES",IF(OR($J27=Tables!$D$2,$J27=Tables!$D$3),INDIRECT("RNGO_SL_BC"),INDIRECT("rngO_SL_"&amp;$J27)),0)</f>
        <v>0</v>
      </c>
      <c r="AG27" s="52">
        <f>'Page 1'!R27*rngO_dividers_cost</f>
        <v>0</v>
      </c>
      <c r="AH27" s="52">
        <f>'Page 1'!T27*rngO_groove_cost</f>
        <v>0</v>
      </c>
      <c r="AI27" s="52"/>
      <c r="AJ27" s="52">
        <f>IF(UPPER('Page 1'!U27)="A",rngO_A_cost,IF(UPPER('Page 1'!U27)="B",rngO_B_cost,IF('Page 1'!U27="BOTH",rngO_Both_cost,0)))</f>
        <v>0</v>
      </c>
      <c r="AK27" s="222">
        <f ca="1">IF(H27="SP",I27,IF('Page 1'!Z27="",(S27+Y27+SUM(AD27:AJ27)),0)*G27*(1+rngO_MarkUp))</f>
        <v>57.75</v>
      </c>
      <c r="AL27" s="48">
        <f t="shared" si="7"/>
        <v>0</v>
      </c>
      <c r="AM27" s="54">
        <f t="shared" ca="1" si="10"/>
        <v>57.75</v>
      </c>
      <c r="AN27" s="54">
        <f t="shared" si="11"/>
        <v>0</v>
      </c>
      <c r="AO27" s="54">
        <f t="shared" si="12"/>
        <v>0</v>
      </c>
      <c r="AP27" s="54">
        <f t="shared" si="13"/>
        <v>0</v>
      </c>
      <c r="AQ27" s="149">
        <f t="shared" ca="1" si="8"/>
        <v>0</v>
      </c>
      <c r="AR27" s="150">
        <f t="shared" ca="1" si="9"/>
        <v>57.75</v>
      </c>
    </row>
    <row r="28" spans="1:50" x14ac:dyDescent="0.25">
      <c r="A28" s="1">
        <f>'Page 1'!B28</f>
        <v>1.1200000000000001</v>
      </c>
      <c r="B28" s="1" t="str">
        <f>'Page 1'!C28</f>
        <v>x</v>
      </c>
      <c r="C28" s="1">
        <f>'Page 1'!D28</f>
        <v>0</v>
      </c>
      <c r="D28" s="1">
        <f>'Page 1'!E28</f>
        <v>0</v>
      </c>
      <c r="E28" s="1">
        <f>'Page 1'!F28</f>
        <v>0</v>
      </c>
      <c r="F28" s="39" t="str">
        <f>'Page 1'!G28</f>
        <v>x</v>
      </c>
      <c r="G28" s="145">
        <f>IF('Page 1'!L28&lt;1,1,'Page 1'!L28)</f>
        <v>1</v>
      </c>
      <c r="H28" s="1" t="str">
        <f>UPPER('Page 1'!I28)</f>
        <v>SU</v>
      </c>
      <c r="I28" s="1">
        <f>'Page 1'!J28</f>
        <v>500</v>
      </c>
      <c r="J28" s="94" t="str">
        <f ca="1">IF(OR('Page 1'!K28="N/A",'Page 1'!K28="",'Page 1'!K28="(Basic/Classic/Light)"),"",OFFSET(Tables!$D$1,MATCH('Page 1'!K28,rngPackage,0),0))</f>
        <v>DM</v>
      </c>
      <c r="K28" s="37">
        <f t="shared" ca="1" si="1"/>
        <v>1</v>
      </c>
      <c r="L28" s="146">
        <f t="shared" ca="1" si="2"/>
        <v>400</v>
      </c>
      <c r="M28" s="146">
        <f t="shared" ca="1" si="3"/>
        <v>600</v>
      </c>
      <c r="N28" s="146">
        <f t="shared" ca="1" si="3"/>
        <v>800</v>
      </c>
      <c r="O28" s="146">
        <f t="shared" ca="1" si="3"/>
        <v>1200</v>
      </c>
      <c r="P28" s="146" t="e">
        <f t="shared" ca="1" si="3"/>
        <v>#N/A</v>
      </c>
      <c r="Q28" s="94">
        <f t="shared" ca="1" si="4"/>
        <v>2</v>
      </c>
      <c r="R28" s="1" t="str">
        <f t="shared" ca="1" si="14"/>
        <v>SU2DM</v>
      </c>
      <c r="S28" s="20">
        <f t="shared" ca="1" si="5"/>
        <v>297.87000000000006</v>
      </c>
      <c r="T28" s="37" t="str">
        <f t="shared" ca="1" si="5"/>
        <v>MP</v>
      </c>
      <c r="U28" s="37" t="str">
        <f t="shared" ca="1" si="5"/>
        <v>MM</v>
      </c>
      <c r="V28" s="37" t="str">
        <f t="shared" ca="1" si="5"/>
        <v>X</v>
      </c>
      <c r="W28" s="51" t="str">
        <f t="shared" ca="1" si="5"/>
        <v>X</v>
      </c>
      <c r="X28" s="21" t="str">
        <f>TRIM(UPPER('Page 1'!N28))</f>
        <v>MM</v>
      </c>
      <c r="Y28" s="52">
        <f>IF(X28='Pricing Options'!D$6,rngO_BP_cost,IF(X28='Pricing Options'!D$7,rngO_BL_cost,IF(X28='Pricing Options'!D$8,rngO_MM_cost,IF(X28='Pricing Options'!D$9,rngO_DM_cost,IF(X28='Pricing Options'!D$10,rngO_WL_cost,IF(X28='Pricing Options'!D$11,rngO_M_cost,0))))))</f>
        <v>34.65</v>
      </c>
      <c r="Z28" s="53" t="str">
        <f t="shared" ca="1" si="6"/>
        <v>FE</v>
      </c>
      <c r="AA28" s="53" t="str">
        <f t="shared" ca="1" si="6"/>
        <v>SC</v>
      </c>
      <c r="AB28" s="53" t="str">
        <f t="shared" ca="1" si="6"/>
        <v>X</v>
      </c>
      <c r="AC28" s="216" t="str">
        <f>TRIM(UPPER('Page 1'!O28))</f>
        <v>FE</v>
      </c>
      <c r="AD28" s="223">
        <f>IF(OR(H28="RRBR",H28="RRFE", H28="RRSC",H28="RRUM"),0,IF(AC28='Pricing Options'!D$14,rngO_LE_cost,IF(AC28='Pricing Options'!D$15,rngO_FE_cost,IF(AC28='Pricing Options'!D$16,rngO_SC_cost,IF(AC28='Pricing Options'!D$17,rngO_UM_cost,0)))))</f>
        <v>34.65</v>
      </c>
      <c r="AE28" s="52">
        <f ca="1">IF(UPPER('Page 1'!P28)="YES",IF(OR($J28=Tables!$D$2,$J28=Tables!$D$3),INDIRECT("RNGO_SC_BC"),INDIRECT("rngO_SC_"&amp;$J28)),0)</f>
        <v>0</v>
      </c>
      <c r="AF28" s="52">
        <f ca="1">IF(UPPER('Page 1'!Q28)="YES",IF(OR($J28=Tables!$D$2,$J28=Tables!$D$3),INDIRECT("RNGO_SL_BC"),INDIRECT("rngO_SL_"&amp;$J28)),0)</f>
        <v>0</v>
      </c>
      <c r="AG28" s="52">
        <f>'Page 1'!R28*rngO_dividers_cost</f>
        <v>0</v>
      </c>
      <c r="AH28" s="52">
        <f>'Page 1'!T28*rngO_groove_cost</f>
        <v>0</v>
      </c>
      <c r="AI28" s="52"/>
      <c r="AJ28" s="52">
        <f>IF(UPPER('Page 1'!U28)="A",rngO_A_cost,IF(UPPER('Page 1'!U28)="B",rngO_B_cost,IF('Page 1'!U28="BOTH",rngO_Both_cost,0)))</f>
        <v>0</v>
      </c>
      <c r="AK28" s="222">
        <f ca="1">IF(H28="SP",I28,IF('Page 1'!Z28="",(S28+Y28+SUM(AD28:AJ28)),0)*G28*(1+rngO_MarkUp))</f>
        <v>367.17</v>
      </c>
      <c r="AL28" s="48">
        <f t="shared" si="7"/>
        <v>0</v>
      </c>
      <c r="AM28" s="54">
        <f t="shared" ca="1" si="10"/>
        <v>367.17</v>
      </c>
      <c r="AN28" s="54">
        <f t="shared" si="11"/>
        <v>0</v>
      </c>
      <c r="AO28" s="54">
        <f t="shared" si="12"/>
        <v>0</v>
      </c>
      <c r="AP28" s="54">
        <f t="shared" si="13"/>
        <v>0</v>
      </c>
      <c r="AQ28" s="149">
        <f t="shared" ca="1" si="8"/>
        <v>312.09449999999998</v>
      </c>
      <c r="AR28" s="150">
        <f t="shared" ca="1" si="9"/>
        <v>55.075499999999998</v>
      </c>
      <c r="AT28" t="s">
        <v>272</v>
      </c>
      <c r="AU28" s="81"/>
      <c r="AV28" s="81">
        <f ca="1">AV19+IF(AU16="L",AU22,IF(AU16="M/L",AU25-AU23,0))+IF(AU26&lt;0,AU26,0)</f>
        <v>3345.7234999999996</v>
      </c>
    </row>
    <row r="29" spans="1:50" x14ac:dyDescent="0.25">
      <c r="A29" s="1">
        <f>'Page 1'!B29</f>
        <v>1.1299999999999999</v>
      </c>
      <c r="B29" s="1" t="str">
        <f>'Page 1'!C29</f>
        <v>x</v>
      </c>
      <c r="C29" s="1">
        <f>'Page 1'!D29</f>
        <v>0</v>
      </c>
      <c r="D29" s="1">
        <f>'Page 1'!E29</f>
        <v>0</v>
      </c>
      <c r="E29" s="1">
        <f>'Page 1'!F29</f>
        <v>0</v>
      </c>
      <c r="F29" s="39" t="str">
        <f>'Page 1'!G29</f>
        <v>x</v>
      </c>
      <c r="G29" s="145">
        <f>IF('Page 1'!L29&lt;1,1,'Page 1'!L29)</f>
        <v>1</v>
      </c>
      <c r="H29" s="1" t="str">
        <f>UPPER('Page 1'!I29)</f>
        <v>MG</v>
      </c>
      <c r="I29" s="1">
        <f>'Page 1'!J29</f>
        <v>255</v>
      </c>
      <c r="J29" s="94" t="str">
        <f ca="1">IF(OR('Page 1'!K29="N/A",'Page 1'!K29="",'Page 1'!K29="(Basic/Classic/Light)"),"",OFFSET(Tables!$D$1,MATCH('Page 1'!K29,rngPackage,0),0))</f>
        <v/>
      </c>
      <c r="K29" s="37">
        <f t="shared" ca="1" si="1"/>
        <v>1</v>
      </c>
      <c r="L29" s="146">
        <f t="shared" ca="1" si="2"/>
        <v>400</v>
      </c>
      <c r="M29" s="146">
        <f t="shared" ca="1" si="3"/>
        <v>600</v>
      </c>
      <c r="N29" s="146">
        <f t="shared" ca="1" si="3"/>
        <v>800</v>
      </c>
      <c r="O29" s="146">
        <f t="shared" ca="1" si="3"/>
        <v>1500</v>
      </c>
      <c r="P29" s="146" t="e">
        <f t="shared" ca="1" si="3"/>
        <v>#N/A</v>
      </c>
      <c r="Q29" s="94">
        <f t="shared" ca="1" si="4"/>
        <v>1</v>
      </c>
      <c r="R29" s="1" t="str">
        <f t="shared" ca="1" si="14"/>
        <v>MG1</v>
      </c>
      <c r="S29" s="20">
        <f t="shared" ca="1" si="5"/>
        <v>95.699999999999989</v>
      </c>
      <c r="T29" s="37" t="str">
        <f t="shared" ca="1" si="5"/>
        <v>X</v>
      </c>
      <c r="U29" s="37" t="str">
        <f t="shared" ca="1" si="5"/>
        <v>X</v>
      </c>
      <c r="V29" s="37" t="str">
        <f t="shared" ca="1" si="5"/>
        <v>X</v>
      </c>
      <c r="W29" s="51" t="str">
        <f t="shared" ca="1" si="5"/>
        <v>X</v>
      </c>
      <c r="X29" s="21" t="str">
        <f>TRIM(UPPER('Page 1'!N29))</f>
        <v/>
      </c>
      <c r="Y29" s="52">
        <f>IF(X29='Pricing Options'!D$6,rngO_BP_cost,IF(X29='Pricing Options'!D$7,rngO_BL_cost,IF(X29='Pricing Options'!D$8,rngO_MM_cost,IF(X29='Pricing Options'!D$9,rngO_DM_cost,IF(X29='Pricing Options'!D$10,rngO_WL_cost,IF(X29='Pricing Options'!D$11,rngO_M_cost,0))))))</f>
        <v>0</v>
      </c>
      <c r="Z29" s="53" t="str">
        <f t="shared" ca="1" si="6"/>
        <v>BR</v>
      </c>
      <c r="AA29" s="53" t="str">
        <f t="shared" ca="1" si="6"/>
        <v>FE</v>
      </c>
      <c r="AB29" s="53" t="str">
        <f t="shared" ca="1" si="6"/>
        <v>SC</v>
      </c>
      <c r="AC29" s="216" t="str">
        <f>TRIM(UPPER('Page 1'!O29))</f>
        <v>BR</v>
      </c>
      <c r="AD29" s="223">
        <f>IF(OR(H29="RRBR",H29="RRFE", H29="RRSC",H29="RRUM"),0,IF(AC29='Pricing Options'!D$14,rngO_LE_cost,IF(AC29='Pricing Options'!D$15,rngO_FE_cost,IF(AC29='Pricing Options'!D$16,rngO_SC_cost,IF(AC29='Pricing Options'!D$17,rngO_UM_cost,0)))))</f>
        <v>0</v>
      </c>
      <c r="AE29" s="52">
        <f ca="1">IF(UPPER('Page 1'!P29)="YES",IF(OR($J29=Tables!$D$2,$J29=Tables!$D$3),INDIRECT("RNGO_SC_BC"),INDIRECT("rngO_SC_"&amp;$J29)),0)</f>
        <v>0</v>
      </c>
      <c r="AF29" s="52">
        <f ca="1">IF(UPPER('Page 1'!Q29)="YES",IF(OR($J29=Tables!$D$2,$J29=Tables!$D$3),INDIRECT("RNGO_SL_BC"),INDIRECT("rngO_SL_"&amp;$J29)),0)</f>
        <v>0</v>
      </c>
      <c r="AG29" s="52">
        <f>'Page 1'!R29*rngO_dividers_cost</f>
        <v>0</v>
      </c>
      <c r="AH29" s="52">
        <f>'Page 1'!T29*rngO_groove_cost</f>
        <v>0</v>
      </c>
      <c r="AI29" s="52"/>
      <c r="AJ29" s="52">
        <f>IF(UPPER('Page 1'!U29)="A",rngO_A_cost,IF(UPPER('Page 1'!U29)="B",rngO_B_cost,IF('Page 1'!U29="BOTH",rngO_Both_cost,0)))</f>
        <v>0</v>
      </c>
      <c r="AK29" s="222">
        <f ca="1">IF(H29="SP",I29,IF('Page 1'!Z29="",(S29+Y29+SUM(AD29:AJ29)),0)*G29*(1+rngO_MarkUp))</f>
        <v>95.699999999999989</v>
      </c>
      <c r="AL29" s="48">
        <f t="shared" si="7"/>
        <v>0</v>
      </c>
      <c r="AM29" s="54">
        <f t="shared" ca="1" si="10"/>
        <v>95.699999999999989</v>
      </c>
      <c r="AN29" s="54">
        <f t="shared" si="11"/>
        <v>0</v>
      </c>
      <c r="AO29" s="54">
        <f t="shared" si="12"/>
        <v>0</v>
      </c>
      <c r="AP29" s="54">
        <f t="shared" si="13"/>
        <v>0</v>
      </c>
      <c r="AQ29" s="149">
        <f t="shared" ca="1" si="8"/>
        <v>81.344999999999999</v>
      </c>
      <c r="AR29" s="150">
        <f t="shared" ca="1" si="9"/>
        <v>14.355</v>
      </c>
    </row>
    <row r="30" spans="1:50" x14ac:dyDescent="0.25">
      <c r="A30" s="1">
        <f>'Page 1'!B30</f>
        <v>1.1399999999999999</v>
      </c>
      <c r="B30" s="1" t="str">
        <f>'Page 1'!C30</f>
        <v>x</v>
      </c>
      <c r="C30" s="1">
        <f>'Page 1'!D30</f>
        <v>0</v>
      </c>
      <c r="D30" s="1">
        <f>'Page 1'!E30</f>
        <v>0</v>
      </c>
      <c r="E30" s="1">
        <f>'Page 1'!F30</f>
        <v>0</v>
      </c>
      <c r="F30" s="39" t="str">
        <f>'Page 1'!G30</f>
        <v>x</v>
      </c>
      <c r="G30" s="145">
        <f>IF('Page 1'!L30&lt;1,1,'Page 1'!L30)</f>
        <v>1</v>
      </c>
      <c r="H30" s="1" t="str">
        <f>UPPER('Page 1'!I30)</f>
        <v>DV</v>
      </c>
      <c r="I30" s="1">
        <f>'Page 1'!J30</f>
        <v>500</v>
      </c>
      <c r="J30" s="94" t="str">
        <f ca="1">IF(OR('Page 1'!K30="N/A",'Page 1'!K30="",'Page 1'!K30="(Basic/Classic/Light)"),"",OFFSET(Tables!$D$1,MATCH('Page 1'!K30,rngPackage,0),0))</f>
        <v>C</v>
      </c>
      <c r="K30" s="37">
        <f t="shared" ca="1" si="1"/>
        <v>1</v>
      </c>
      <c r="L30" s="146">
        <f t="shared" ca="1" si="2"/>
        <v>400</v>
      </c>
      <c r="M30" s="146">
        <f t="shared" ca="1" si="3"/>
        <v>600</v>
      </c>
      <c r="N30" s="146">
        <f t="shared" ca="1" si="3"/>
        <v>800</v>
      </c>
      <c r="O30" s="146">
        <f t="shared" ca="1" si="3"/>
        <v>1200</v>
      </c>
      <c r="P30" s="146" t="e">
        <f t="shared" ca="1" si="3"/>
        <v>#N/A</v>
      </c>
      <c r="Q30" s="94">
        <f ca="1">IF(I30&gt;0,IF(ISNA(P30),IF(I30&gt;O30,"X",IF(I30&gt;N30,4,IF(I30&gt;M30,3,IF(I30&gt;L30,2,IF(I30&gt;K30,1,"x"))))),IF(I30&gt;P30,"X",IF(I30&gt;O30,5,IF(I30&gt;N30,4,IF(I30&gt;M30,3,IF(I30&gt;L30,2,IF(I30&gt;K30,1,"x"))))))),"")</f>
        <v>2</v>
      </c>
      <c r="R30" s="1" t="str">
        <f t="shared" ca="1" si="14"/>
        <v>DV2C</v>
      </c>
      <c r="S30" s="20">
        <f t="shared" ca="1" si="5"/>
        <v>17.329999999999998</v>
      </c>
      <c r="T30" s="37" t="str">
        <f t="shared" ca="1" si="5"/>
        <v>X</v>
      </c>
      <c r="U30" s="37" t="str">
        <f t="shared" ca="1" si="5"/>
        <v>X</v>
      </c>
      <c r="V30" s="37" t="str">
        <f t="shared" ca="1" si="5"/>
        <v>X</v>
      </c>
      <c r="W30" s="51" t="str">
        <f t="shared" ca="1" si="5"/>
        <v>X</v>
      </c>
      <c r="X30" s="21" t="str">
        <f>TRIM(UPPER('Page 1'!N30))</f>
        <v/>
      </c>
      <c r="Y30" s="52">
        <f>IF(X30='Pricing Options'!D$6,rngO_BP_cost,IF(X30='Pricing Options'!D$7,rngO_BL_cost,IF(X30='Pricing Options'!D$8,rngO_MM_cost,IF(X30='Pricing Options'!D$9,rngO_DM_cost,IF(X30='Pricing Options'!D$10,rngO_WL_cost,IF(X30='Pricing Options'!D$11,rngO_M_cost,0))))))</f>
        <v>0</v>
      </c>
      <c r="Z30" s="53" t="str">
        <f t="shared" ca="1" si="6"/>
        <v>X</v>
      </c>
      <c r="AA30" s="53" t="str">
        <f t="shared" ca="1" si="6"/>
        <v>X</v>
      </c>
      <c r="AB30" s="53" t="str">
        <f t="shared" ca="1" si="6"/>
        <v>X</v>
      </c>
      <c r="AC30" s="216" t="str">
        <f>TRIM(UPPER('Page 1'!O30))</f>
        <v/>
      </c>
      <c r="AD30" s="223">
        <f>IF(OR(H30="RRBR",H30="RRFE", H30="RRSC",H30="RRUM"),0,IF(AC30='Pricing Options'!D$14,rngO_LE_cost,IF(AC30='Pricing Options'!D$15,rngO_FE_cost,IF(AC30='Pricing Options'!D$16,rngO_SC_cost,IF(AC30='Pricing Options'!D$17,rngO_UM_cost,0)))))</f>
        <v>0</v>
      </c>
      <c r="AE30" s="52">
        <f ca="1">IF(UPPER('Page 1'!P30)="YES",IF(OR($J30=Tables!$D$2,$J30=Tables!$D$3),INDIRECT("RNGO_SC_BC"),INDIRECT("rngO_SC_"&amp;$J30)),0)</f>
        <v>0</v>
      </c>
      <c r="AF30" s="52">
        <f ca="1">IF(UPPER('Page 1'!Q30)="YES",IF(OR($J30=Tables!$D$2,$J30=Tables!$D$3),INDIRECT("RNGO_SL_BC"),INDIRECT("rngO_SL_"&amp;$J30)),0)</f>
        <v>0</v>
      </c>
      <c r="AG30" s="52">
        <f>'Page 1'!R30*rngO_dividers_cost</f>
        <v>0</v>
      </c>
      <c r="AH30" s="52">
        <f>'Page 1'!T30*rngO_groove_cost</f>
        <v>0</v>
      </c>
      <c r="AI30" s="52"/>
      <c r="AJ30" s="52">
        <f>IF(UPPER('Page 1'!U30)="A",rngO_A_cost,IF(UPPER('Page 1'!U30)="B",rngO_B_cost,IF('Page 1'!U30="BOTH",rngO_Both_cost,0)))</f>
        <v>0</v>
      </c>
      <c r="AK30" s="222">
        <f ca="1">IF(H30="SP",I30,IF('Page 1'!Z30="",(S30+Y30+SUM(AD30:AJ30)),0)*G30*(1+rngO_MarkUp))</f>
        <v>17.329999999999998</v>
      </c>
      <c r="AL30" s="48">
        <f t="shared" si="7"/>
        <v>0</v>
      </c>
      <c r="AM30" s="54">
        <f t="shared" ca="1" si="10"/>
        <v>17.329999999999998</v>
      </c>
      <c r="AN30" s="54">
        <f t="shared" si="11"/>
        <v>0</v>
      </c>
      <c r="AO30" s="54">
        <f t="shared" si="12"/>
        <v>0</v>
      </c>
      <c r="AP30" s="54">
        <f t="shared" si="13"/>
        <v>0</v>
      </c>
      <c r="AQ30" s="149">
        <f t="shared" ca="1" si="8"/>
        <v>14.730499999999999</v>
      </c>
      <c r="AR30" s="150">
        <f t="shared" ca="1" si="9"/>
        <v>2.5994999999999999</v>
      </c>
      <c r="AV30" s="81"/>
    </row>
    <row r="31" spans="1:50" x14ac:dyDescent="0.25">
      <c r="A31" s="1">
        <f>'Page 1'!B31</f>
        <v>1.1499999999999999</v>
      </c>
      <c r="B31" s="1" t="str">
        <f>'Page 1'!C31</f>
        <v>x</v>
      </c>
      <c r="C31" s="1">
        <f>'Page 1'!D31</f>
        <v>0</v>
      </c>
      <c r="D31" s="1">
        <f>'Page 1'!E31</f>
        <v>0</v>
      </c>
      <c r="E31" s="1">
        <f>'Page 1'!F31</f>
        <v>0</v>
      </c>
      <c r="F31" s="39" t="str">
        <f>'Page 1'!G31</f>
        <v>x</v>
      </c>
      <c r="G31" s="145">
        <f>IF('Page 1'!L31&lt;1,1,'Page 1'!L31)</f>
        <v>1</v>
      </c>
      <c r="H31" s="1" t="str">
        <f>UPPER('Page 1'!I31)</f>
        <v>SH</v>
      </c>
      <c r="I31" s="1">
        <f>'Page 1'!J31</f>
        <v>700</v>
      </c>
      <c r="J31" s="94" t="str">
        <f ca="1">IF(OR('Page 1'!K31="N/A",'Page 1'!K31="",'Page 1'!K31="(Basic/Classic/Light)"),"",OFFSET(Tables!$D$1,MATCH('Page 1'!K31,rngPackage,0),0))</f>
        <v>DM</v>
      </c>
      <c r="K31" s="37">
        <f t="shared" ca="1" si="1"/>
        <v>1</v>
      </c>
      <c r="L31" s="146">
        <f t="shared" ca="1" si="2"/>
        <v>400</v>
      </c>
      <c r="M31" s="146">
        <f t="shared" ca="1" si="3"/>
        <v>600</v>
      </c>
      <c r="N31" s="146">
        <f t="shared" ca="1" si="3"/>
        <v>800</v>
      </c>
      <c r="O31" s="146">
        <f t="shared" ca="1" si="3"/>
        <v>1200</v>
      </c>
      <c r="P31" s="146">
        <f t="shared" ca="1" si="3"/>
        <v>1500</v>
      </c>
      <c r="Q31" s="94">
        <f ca="1">IF(I31&gt;0,IF(ISNA(P31),IF(I31&gt;O31,"X",IF(I31&gt;N31,4,IF(I31&gt;M31,3,IF(I31&gt;L31,2,IF(I31&gt;K31,1,"x"))))),IF(I31&gt;P31,"X",IF(I31&gt;O31,5,IF(I31&gt;N31,4,IF(I31&gt;M31,3,IF(I31&gt;L31,2,IF(I31&gt;K31,1,"x"))))))),"")</f>
        <v>3</v>
      </c>
      <c r="R31" s="1" t="str">
        <f t="shared" ca="1" si="14"/>
        <v>SH3DM</v>
      </c>
      <c r="S31" s="20">
        <f t="shared" ca="1" si="5"/>
        <v>75.08</v>
      </c>
      <c r="T31" s="37" t="str">
        <f t="shared" ca="1" si="5"/>
        <v>X</v>
      </c>
      <c r="U31" s="37" t="str">
        <f t="shared" ca="1" si="5"/>
        <v>X</v>
      </c>
      <c r="V31" s="37" t="str">
        <f t="shared" ca="1" si="5"/>
        <v>X</v>
      </c>
      <c r="W31" s="51" t="str">
        <f t="shared" ca="1" si="5"/>
        <v>X</v>
      </c>
      <c r="X31" s="21" t="str">
        <f>TRIM(UPPER('Page 1'!N31))</f>
        <v/>
      </c>
      <c r="Y31" s="52">
        <f>IF(X31='Pricing Options'!D$6,rngO_BP_cost,IF(X31='Pricing Options'!D$7,rngO_BL_cost,IF(X31='Pricing Options'!D$8,rngO_MM_cost,IF(X31='Pricing Options'!D$9,rngO_DM_cost,IF(X31='Pricing Options'!D$10,rngO_WL_cost,IF(X31='Pricing Options'!D$11,rngO_M_cost,0))))))</f>
        <v>0</v>
      </c>
      <c r="Z31" s="53" t="str">
        <f t="shared" ca="1" si="6"/>
        <v>X</v>
      </c>
      <c r="AA31" s="53" t="str">
        <f t="shared" ca="1" si="6"/>
        <v>X</v>
      </c>
      <c r="AB31" s="53" t="str">
        <f t="shared" ca="1" si="6"/>
        <v>X</v>
      </c>
      <c r="AC31" s="216" t="str">
        <f>TRIM(UPPER('Page 1'!O31))</f>
        <v/>
      </c>
      <c r="AD31" s="223">
        <f>IF(OR(H31="RRBR",H31="RRFE", H31="RRSC",H31="RRUM"),0,IF(AC31='Pricing Options'!D$14,rngO_LE_cost,IF(AC31='Pricing Options'!D$15,rngO_FE_cost,IF(AC31='Pricing Options'!D$16,rngO_SC_cost,IF(AC31='Pricing Options'!D$17,rngO_UM_cost,0)))))</f>
        <v>0</v>
      </c>
      <c r="AE31" s="52">
        <f ca="1">IF(UPPER('Page 1'!P31)="YES",IF(OR($J31=Tables!$D$2,$J31=Tables!$D$3),INDIRECT("RNGO_SC_BC"),INDIRECT("rngO_SC_"&amp;$J31)),0)</f>
        <v>0</v>
      </c>
      <c r="AF31" s="52">
        <f ca="1">IF(UPPER('Page 1'!Q31)="YES",IF(OR($J31=Tables!$D$2,$J31=Tables!$D$3),INDIRECT("RNGO_SL_BC"),INDIRECT("rngO_SL_"&amp;$J31)),0)</f>
        <v>0</v>
      </c>
      <c r="AG31" s="52">
        <f>'Page 1'!R31*rngO_dividers_cost</f>
        <v>0</v>
      </c>
      <c r="AH31" s="52">
        <f>'Page 1'!T31*rngO_groove_cost</f>
        <v>0</v>
      </c>
      <c r="AI31" s="52"/>
      <c r="AJ31" s="52">
        <f>IF(UPPER('Page 1'!U31)="A",rngO_A_cost,IF(UPPER('Page 1'!U31)="B",rngO_B_cost,IF('Page 1'!U31="BOTH",rngO_Both_cost,0)))</f>
        <v>0</v>
      </c>
      <c r="AK31" s="222">
        <f ca="1">IF(H31="SP",I31,IF('Page 1'!Z31="",(S31+Y31+SUM(AD31:AJ31)),0)*G31*(1+rngO_MarkUp))</f>
        <v>75.08</v>
      </c>
      <c r="AL31" s="48">
        <f t="shared" si="7"/>
        <v>0</v>
      </c>
      <c r="AM31" s="54">
        <f t="shared" ca="1" si="10"/>
        <v>75.08</v>
      </c>
      <c r="AN31" s="54">
        <f t="shared" si="11"/>
        <v>0</v>
      </c>
      <c r="AO31" s="54">
        <f t="shared" si="12"/>
        <v>0</v>
      </c>
      <c r="AP31" s="54">
        <f t="shared" si="13"/>
        <v>0</v>
      </c>
      <c r="AQ31" s="149">
        <f t="shared" ca="1" si="8"/>
        <v>63.817999999999998</v>
      </c>
      <c r="AR31" s="150">
        <f t="shared" ca="1" si="9"/>
        <v>11.262</v>
      </c>
    </row>
    <row r="32" spans="1:50" x14ac:dyDescent="0.25">
      <c r="A32" s="1">
        <f>'Page 1'!B32</f>
        <v>1.1599999999999999</v>
      </c>
      <c r="B32" s="1" t="str">
        <f>'Page 1'!C32</f>
        <v>x</v>
      </c>
      <c r="C32" s="1">
        <f>'Page 1'!D32</f>
        <v>0</v>
      </c>
      <c r="D32" s="1">
        <f>'Page 1'!E32</f>
        <v>0</v>
      </c>
      <c r="E32" s="1">
        <f>'Page 1'!F32</f>
        <v>0</v>
      </c>
      <c r="F32" s="39" t="str">
        <f>'Page 1'!G32</f>
        <v>x</v>
      </c>
      <c r="G32" s="145">
        <f>IF('Page 1'!L32&lt;1,1,'Page 1'!L32)</f>
        <v>1</v>
      </c>
      <c r="H32" s="1" t="str">
        <f>UPPER('Page 1'!I32)</f>
        <v>TSH</v>
      </c>
      <c r="I32" s="1">
        <f>'Page 1'!J32</f>
        <v>900</v>
      </c>
      <c r="J32" s="94" t="str">
        <f ca="1">IF(OR('Page 1'!K32="N/A",'Page 1'!K32="",'Page 1'!K32="(Basic/Classic/Light)"),"",OFFSET(Tables!$D$1,MATCH('Page 1'!K32,rngPackage,0),0))</f>
        <v>DD</v>
      </c>
      <c r="K32" s="37">
        <f t="shared" ca="1" si="1"/>
        <v>1</v>
      </c>
      <c r="L32" s="146">
        <f t="shared" ca="1" si="2"/>
        <v>400</v>
      </c>
      <c r="M32" s="146">
        <f t="shared" ca="1" si="3"/>
        <v>600</v>
      </c>
      <c r="N32" s="146">
        <f ca="1">OFFSET(rngP_code_index,MATCH($H32&amp;N$15&amp;$J32,rngP_Code,0),N$16)</f>
        <v>800</v>
      </c>
      <c r="O32" s="146">
        <f t="shared" ca="1" si="3"/>
        <v>1200</v>
      </c>
      <c r="P32" s="146">
        <f t="shared" ca="1" si="3"/>
        <v>1500</v>
      </c>
      <c r="Q32" s="94">
        <f ca="1">IF(I32&gt;0,IF(ISNA(P32),IF(I32&gt;O32,"X",IF(I32&gt;N32,4,IF(I32&gt;M32,3,IF(I32&gt;L32,2,IF(I32&gt;K32,1,"x"))))),IF(I32&gt;P32,"X",IF(I32&gt;O32,5,IF(I32&gt;N32,4,IF(I32&gt;M32,3,IF(I32&gt;L32,2,IF(I32&gt;K32,1,"x"))))))),"")</f>
        <v>4</v>
      </c>
      <c r="R32" s="1" t="str">
        <f t="shared" ca="1" si="14"/>
        <v>TSH4DD</v>
      </c>
      <c r="S32" s="20">
        <f t="shared" ca="1" si="5"/>
        <v>103.95</v>
      </c>
      <c r="T32" s="37" t="str">
        <f t="shared" ca="1" si="5"/>
        <v>X</v>
      </c>
      <c r="U32" s="37" t="str">
        <f t="shared" ca="1" si="5"/>
        <v>X</v>
      </c>
      <c r="V32" s="37" t="str">
        <f t="shared" ca="1" si="5"/>
        <v>X</v>
      </c>
      <c r="W32" s="51" t="str">
        <f t="shared" ca="1" si="5"/>
        <v>X</v>
      </c>
      <c r="X32" s="21" t="str">
        <f>TRIM(UPPER('Page 1'!N32))</f>
        <v/>
      </c>
      <c r="Y32" s="52">
        <f>IF(X32='Pricing Options'!D$6,rngO_BP_cost,IF(X32='Pricing Options'!D$7,rngO_BL_cost,IF(X32='Pricing Options'!D$8,rngO_MM_cost,IF(X32='Pricing Options'!D$9,rngO_DM_cost,IF(X32='Pricing Options'!D$10,rngO_WL_cost,IF(X32='Pricing Options'!D$11,rngO_M_cost,0))))))</f>
        <v>0</v>
      </c>
      <c r="Z32" s="53" t="str">
        <f t="shared" ca="1" si="6"/>
        <v>X</v>
      </c>
      <c r="AA32" s="53" t="str">
        <f t="shared" ca="1" si="6"/>
        <v>X</v>
      </c>
      <c r="AB32" s="53" t="str">
        <f t="shared" ca="1" si="6"/>
        <v>X</v>
      </c>
      <c r="AC32" s="216" t="str">
        <f>TRIM(UPPER('Page 1'!O32))</f>
        <v/>
      </c>
      <c r="AD32" s="223">
        <f>IF(OR(H32="RRBR",H32="RRFE", H32="RRSC",H32="RRUM"),0,IF(AC32='Pricing Options'!D$14,rngO_LE_cost,IF(AC32='Pricing Options'!D$15,rngO_FE_cost,IF(AC32='Pricing Options'!D$16,rngO_SC_cost,IF(AC32='Pricing Options'!D$17,rngO_UM_cost,0)))))</f>
        <v>0</v>
      </c>
      <c r="AE32" s="52">
        <f ca="1">IF(UPPER('Page 1'!P32)="YES",IF(OR($J32=Tables!$D$2,$J32=Tables!$D$3),INDIRECT("RNGO_SC_BC"),INDIRECT("rngO_SC_"&amp;$J32)),0)</f>
        <v>0</v>
      </c>
      <c r="AF32" s="52">
        <f ca="1">IF(UPPER('Page 1'!Q32)="YES",IF(OR($J32=Tables!$D$2,$J32=Tables!$D$3),INDIRECT("RNGO_SL_BC"),INDIRECT("rngO_SL_"&amp;$J32)),0)</f>
        <v>0</v>
      </c>
      <c r="AG32" s="52">
        <f>'Page 1'!R32*rngO_dividers_cost</f>
        <v>0</v>
      </c>
      <c r="AH32" s="52">
        <f>'Page 1'!T32*rngO_groove_cost</f>
        <v>0</v>
      </c>
      <c r="AI32" s="52"/>
      <c r="AJ32" s="52">
        <f>IF(UPPER('Page 1'!U32)="A",rngO_A_cost,IF(UPPER('Page 1'!U32)="B",rngO_B_cost,IF('Page 1'!U32="BOTH",rngO_Both_cost,0)))</f>
        <v>0</v>
      </c>
      <c r="AK32" s="222">
        <f ca="1">IF(H32="SP",I32,IF('Page 1'!Z32="",(S32+Y32+SUM(AD32:AJ32)),0)*G32*(1+rngO_MarkUp))</f>
        <v>103.95</v>
      </c>
      <c r="AL32" s="48">
        <f t="shared" si="7"/>
        <v>0</v>
      </c>
      <c r="AM32" s="54">
        <f t="shared" ca="1" si="10"/>
        <v>103.95</v>
      </c>
      <c r="AN32" s="54">
        <f t="shared" si="11"/>
        <v>0</v>
      </c>
      <c r="AO32" s="54">
        <f t="shared" si="12"/>
        <v>0</v>
      </c>
      <c r="AP32" s="54">
        <f t="shared" si="13"/>
        <v>0</v>
      </c>
      <c r="AQ32" s="149">
        <f t="shared" ca="1" si="8"/>
        <v>88.357500000000002</v>
      </c>
      <c r="AR32" s="150">
        <f t="shared" ca="1" si="9"/>
        <v>15.592499999999999</v>
      </c>
    </row>
    <row r="33" spans="1:44" x14ac:dyDescent="0.25">
      <c r="A33" s="55"/>
      <c r="B33" s="55"/>
      <c r="C33" s="55"/>
      <c r="D33" s="55"/>
      <c r="E33" s="55"/>
      <c r="F33" s="56"/>
      <c r="G33" s="56"/>
      <c r="H33" s="55"/>
      <c r="I33" s="55"/>
      <c r="J33" s="55"/>
      <c r="K33" s="55"/>
      <c r="L33" s="55"/>
      <c r="M33" s="55"/>
      <c r="N33" s="55"/>
      <c r="O33" s="55"/>
      <c r="P33" s="55"/>
      <c r="Q33" s="55"/>
      <c r="R33" s="55"/>
      <c r="S33" s="56"/>
      <c r="T33" s="55"/>
      <c r="U33" s="55"/>
      <c r="V33" s="55"/>
      <c r="W33" s="57"/>
      <c r="X33" s="57"/>
      <c r="Y33" s="58"/>
      <c r="Z33" s="59"/>
      <c r="AA33" s="59"/>
      <c r="AB33" s="59"/>
      <c r="AC33" s="60"/>
      <c r="AD33" s="224"/>
      <c r="AE33" s="225"/>
      <c r="AF33" s="225"/>
      <c r="AG33" s="225"/>
      <c r="AH33" s="225"/>
      <c r="AI33" s="225"/>
      <c r="AJ33" s="225"/>
      <c r="AK33" s="226"/>
      <c r="AL33" s="4"/>
      <c r="AM33" s="61"/>
      <c r="AN33" s="61"/>
      <c r="AO33" s="61"/>
      <c r="AP33" s="61"/>
      <c r="AQ33" s="61"/>
      <c r="AR33" s="61"/>
    </row>
    <row r="34" spans="1:44" x14ac:dyDescent="0.25">
      <c r="A34" s="47">
        <f>'Page 2'!B17</f>
        <v>2.0099999999999998</v>
      </c>
      <c r="B34" s="1" t="str">
        <f>'Page 2'!C17</f>
        <v>x</v>
      </c>
      <c r="C34" s="1">
        <f>'Page 2'!D17</f>
        <v>0</v>
      </c>
      <c r="D34" s="1">
        <f>'Page 2'!E17</f>
        <v>0</v>
      </c>
      <c r="E34" s="1">
        <f>'Page 2'!F17</f>
        <v>0</v>
      </c>
      <c r="F34" s="39" t="str">
        <f>'Page 2'!G17</f>
        <v>x</v>
      </c>
      <c r="G34" s="145">
        <f>IF('Page 2'!L17&lt;1,1,'Page 2'!L17)</f>
        <v>1</v>
      </c>
      <c r="H34" s="1" t="str">
        <f>UPPER('Page 2'!I17)</f>
        <v>TDS</v>
      </c>
      <c r="I34" s="1">
        <f>'Page 2'!J17</f>
        <v>100</v>
      </c>
      <c r="J34" s="94" t="str">
        <f ca="1">IF(OR('Page 2'!K17="N/A",'Page 2'!K17="",'Page 2'!K17="(Basic/Classic/Light)"),"",OFFSET(Tables!$D$1,MATCH('Page 2'!K17,rngPackage,0),0))</f>
        <v/>
      </c>
      <c r="K34" s="37">
        <f t="shared" ref="K34:K65" ca="1" si="15">OFFSET(rngP_code_index,MATCH($H34&amp;K$15&amp;J34,rngP_Code,0),K$16)</f>
        <v>1</v>
      </c>
      <c r="L34" s="146">
        <f t="shared" ref="L34:L65" ca="1" si="16">OFFSET(rngP_code_index,MATCH($H34&amp;L$15&amp;J34,rngP_Code,0),L$16)</f>
        <v>400</v>
      </c>
      <c r="M34" s="146">
        <f t="shared" ref="M34:P53" ca="1" si="17">OFFSET(rngP_code_index,MATCH($H34&amp;M$15&amp;$J34,rngP_Code,0),M$16)</f>
        <v>600</v>
      </c>
      <c r="N34" s="146">
        <f t="shared" ca="1" si="17"/>
        <v>800</v>
      </c>
      <c r="O34" s="146">
        <f t="shared" ca="1" si="17"/>
        <v>1200</v>
      </c>
      <c r="P34" s="146" t="e">
        <f t="shared" ca="1" si="17"/>
        <v>#N/A</v>
      </c>
      <c r="Q34" s="94">
        <f ca="1">IF(I34&gt;0,IF(ISNA(P34),IF(I34&gt;O34,"X",IF(I34&gt;N34,4,IF(I34&gt;M34,3,IF(I34&gt;L34,2,IF(I34&gt;K34,1,"x"))))),IF(I34&gt;P34,"X",IF(I34&gt;O34,5,IF(I34&gt;N34,4,IF(I34&gt;M34,3,IF(I34&gt;L34,2,IF(I34&gt;K34,1,"x"))))))),"")</f>
        <v>1</v>
      </c>
      <c r="R34" s="1" t="str">
        <f ca="1">IF(H34="","",IF(H34="SP","SP",UPPER(H34)&amp;Q34&amp;J34))</f>
        <v>TDS1</v>
      </c>
      <c r="S34" s="20">
        <f t="shared" ref="S34:W35" ca="1" si="18">OFFSET(rngP_code_index,MATCH($R34,rngP_Code,0),S$16)</f>
        <v>167.53</v>
      </c>
      <c r="T34" s="37" t="str">
        <f t="shared" ca="1" si="18"/>
        <v>X</v>
      </c>
      <c r="U34" s="37" t="str">
        <f t="shared" ca="1" si="18"/>
        <v>X</v>
      </c>
      <c r="V34" s="37" t="str">
        <f t="shared" ca="1" si="18"/>
        <v>X</v>
      </c>
      <c r="W34" s="34" t="str">
        <f t="shared" ca="1" si="18"/>
        <v>X</v>
      </c>
      <c r="X34" s="21" t="str">
        <f>TRIM(UPPER('Page 2'!N17))</f>
        <v/>
      </c>
      <c r="Y34" s="52">
        <f>IF(X34='Pricing Options'!D$6,rngO_BP_cost,IF(X34='Pricing Options'!D$7,rngO_BL_cost,IF(X34='Pricing Options'!D$8,rngO_MM_cost,IF(X34='Pricing Options'!D$9,rngO_DM_cost,IF(X34='Pricing Options'!D$10,rngO_WL_cost,IF(X34='Pricing Options'!D$11,rngO_M_cost,0))))))</f>
        <v>0</v>
      </c>
      <c r="Z34" s="26" t="str">
        <f t="shared" ref="Z34:AB35" ca="1" si="19">OFFSET(rngP_code_index,MATCH($R34,rngP_Code,0),Z$16)</f>
        <v>X</v>
      </c>
      <c r="AA34" s="26" t="str">
        <f t="shared" ca="1" si="19"/>
        <v>X</v>
      </c>
      <c r="AB34" s="26" t="str">
        <f t="shared" ca="1" si="19"/>
        <v>X</v>
      </c>
      <c r="AC34" s="216" t="str">
        <f>TRIM(UPPER('Page 2'!O17))</f>
        <v/>
      </c>
      <c r="AD34" s="223">
        <f>IF(OR(H34="RRBR",H34="RRFE", H34="RRSC",H34="RRUM"),0,IF(AC34='Pricing Options'!D$14,rngO_LE_cost,IF(AC34='Pricing Options'!D$15,rngO_FE_cost,IF(AC34='Pricing Options'!D$16,rngO_SC_cost,IF(AC34='Pricing Options'!D$17,rngO_UM_cost,0)))))</f>
        <v>0</v>
      </c>
      <c r="AE34" s="52">
        <f ca="1">IF(UPPER('Page 2'!P17)="YES",IF(OR($J34=Tables!$D$2,$J34=Tables!$D$3),INDIRECT("RNGO_SC_BC"),INDIRECT("rngO_SC_"&amp;$J34)),0)</f>
        <v>0</v>
      </c>
      <c r="AF34" s="52">
        <f ca="1">IF(UPPER('Page 2'!Q17)="YES",IF(OR($J34=Tables!$D$2,$J34=Tables!$D$3),INDIRECT("RNGO_SL_BC"),INDIRECT("rngO_SL_"&amp;$J34)),0)</f>
        <v>0</v>
      </c>
      <c r="AG34" s="52">
        <f>'Page 2'!R17*rngO_dividers_cost</f>
        <v>0</v>
      </c>
      <c r="AH34" s="52">
        <f>'Page 2'!T17*rngO_groove_cost</f>
        <v>0</v>
      </c>
      <c r="AI34" s="52"/>
      <c r="AJ34" s="52">
        <f>IF(UPPER('Page 2'!U17)="A",rngO_A_cost,IF(UPPER('Page 2'!U17)="B",rngO_B_cost,IF('Page 2'!U17="BOTH",rngO_Both_cost,0)))</f>
        <v>0</v>
      </c>
      <c r="AK34" s="222">
        <f ca="1">IF(H34="SP",I32,IF('Page 2'!X17="",(S34+Y34+SUM(AD34:AJ34)),0)*G34*(1+rngO_MarkUp))</f>
        <v>167.53</v>
      </c>
      <c r="AL34" s="48">
        <f t="shared" ref="AL34:AL65" si="20">IF(rngO_ExcludeLaborOnlyProductsFromLaborDiscount="No",0, IF(OR(H34="SRR",H34="EL"),1,0))</f>
        <v>0</v>
      </c>
      <c r="AM34" s="54">
        <f t="shared" ref="AM34:AM77" ca="1" si="21">IF(B34="X",IF(ISNA($AK34),0,$AK34),0)</f>
        <v>167.53</v>
      </c>
      <c r="AN34" s="54">
        <f t="shared" ref="AN34:AN77" si="22">IF(C34="X",IF(ISNA($AK34),0,$AK34),0)</f>
        <v>0</v>
      </c>
      <c r="AO34" s="54">
        <f t="shared" ref="AO34:AO77" si="23">IF(D34="X",IF(ISNA($AK34),0,$AK34),0)</f>
        <v>0</v>
      </c>
      <c r="AP34" s="54">
        <f t="shared" ref="AP34:AP77" si="24">IF(E34="X",IF(ISNA($AK34),0,$AK34),0)</f>
        <v>0</v>
      </c>
      <c r="AQ34" s="49">
        <f t="shared" ref="AQ34:AQ65" ca="1" si="25">IF(F34="X",IF(ISNA(AK34),0,IF(H34="EM",AK34,IF(OR(H34="EL",H34="SRR"),0,ROUND(AK34*(1-rngO_Labor),4)))),0)</f>
        <v>142.40049999999999</v>
      </c>
      <c r="AR34" s="50">
        <f t="shared" ref="AR34:AR65" ca="1" si="26">IF(F34="X",IF(ISNA(AK34),0,IF(H34="EM",0,IF(OR(H34="EL",H34="SRR"),AK34,ROUND(AK34*(rngO_Labor),4)))),0)</f>
        <v>25.1295</v>
      </c>
    </row>
    <row r="35" spans="1:44" x14ac:dyDescent="0.25">
      <c r="A35" s="47">
        <f>'Page 2'!B18</f>
        <v>2.0199999999999996</v>
      </c>
      <c r="B35" s="1" t="str">
        <f>'Page 2'!C18</f>
        <v>x</v>
      </c>
      <c r="C35" s="1">
        <f>'Page 2'!D18</f>
        <v>0</v>
      </c>
      <c r="D35" s="1">
        <f>'Page 2'!E18</f>
        <v>0</v>
      </c>
      <c r="E35" s="1">
        <f>'Page 2'!F18</f>
        <v>0</v>
      </c>
      <c r="F35" s="39" t="str">
        <f>'Page 2'!G18</f>
        <v>x</v>
      </c>
      <c r="G35" s="145">
        <f>IF('Page 2'!L18&lt;1,1,'Page 2'!L18)</f>
        <v>1</v>
      </c>
      <c r="H35" s="1" t="str">
        <f>UPPER('Page 2'!I18)</f>
        <v>DS</v>
      </c>
      <c r="I35" s="1">
        <f>'Page 2'!J18</f>
        <v>500</v>
      </c>
      <c r="J35" s="94" t="str">
        <f ca="1">IF(OR('Page 2'!K18="N/A",'Page 2'!K18="",'Page 2'!K18="(Basic/Classic/Light)"),"",OFFSET(Tables!$D$1,MATCH('Page 2'!K18,rngPackage,0),0))</f>
        <v/>
      </c>
      <c r="K35" s="37">
        <f t="shared" ca="1" si="15"/>
        <v>1</v>
      </c>
      <c r="L35" s="146">
        <f t="shared" ca="1" si="16"/>
        <v>400</v>
      </c>
      <c r="M35" s="146">
        <f t="shared" ca="1" si="17"/>
        <v>600</v>
      </c>
      <c r="N35" s="146">
        <f t="shared" ca="1" si="17"/>
        <v>800</v>
      </c>
      <c r="O35" s="146">
        <f t="shared" ca="1" si="17"/>
        <v>1200</v>
      </c>
      <c r="P35" s="146" t="e">
        <f t="shared" ca="1" si="17"/>
        <v>#N/A</v>
      </c>
      <c r="Q35" s="94">
        <f t="shared" ref="Q35:Q83" ca="1" si="27">IF(I35&gt;0,IF(ISNA(P35),IF(I35&gt;O35,"X",IF(I35&gt;N35,4,IF(I35&gt;M35,3,IF(I35&gt;L35,2,IF(I35&gt;K35,1,"x"))))),IF(I35&gt;P35,"X",IF(I35&gt;O35,5,IF(I35&gt;N35,4,IF(I35&gt;M35,3,IF(I35&gt;L35,2,IF(I35&gt;K35,1,"x"))))))),"")</f>
        <v>2</v>
      </c>
      <c r="R35" s="1" t="str">
        <f t="shared" ref="R35:R83" ca="1" si="28">IF(H35="","",IF(H35="SP","SP",UPPER(H35)&amp;Q35&amp;J35))</f>
        <v>DS2</v>
      </c>
      <c r="S35" s="20">
        <f t="shared" ca="1" si="18"/>
        <v>175.62</v>
      </c>
      <c r="T35" s="37" t="str">
        <f t="shared" ca="1" si="18"/>
        <v>X</v>
      </c>
      <c r="U35" s="37" t="str">
        <f t="shared" ca="1" si="18"/>
        <v>X</v>
      </c>
      <c r="V35" s="37" t="str">
        <f t="shared" ca="1" si="18"/>
        <v>X</v>
      </c>
      <c r="W35" s="34" t="str">
        <f t="shared" ca="1" si="18"/>
        <v>X</v>
      </c>
      <c r="X35" s="21" t="str">
        <f>TRIM(UPPER('Page 2'!N18))</f>
        <v/>
      </c>
      <c r="Y35" s="52">
        <f>IF(X35='Pricing Options'!D$6,rngO_BP_cost,IF(X35='Pricing Options'!D$7,rngO_BL_cost,IF(X35='Pricing Options'!D$8,rngO_MM_cost,IF(X35='Pricing Options'!D$9,rngO_DM_cost,IF(X35='Pricing Options'!D$10,rngO_WL_cost,IF(X35='Pricing Options'!D$11,rngO_M_cost,0))))))</f>
        <v>0</v>
      </c>
      <c r="Z35" s="26" t="str">
        <f t="shared" ca="1" si="19"/>
        <v>X</v>
      </c>
      <c r="AA35" s="26" t="str">
        <f t="shared" ca="1" si="19"/>
        <v>X</v>
      </c>
      <c r="AB35" s="26" t="str">
        <f t="shared" ca="1" si="19"/>
        <v>X</v>
      </c>
      <c r="AC35" s="216" t="str">
        <f>TRIM(UPPER('Page 2'!O18))</f>
        <v/>
      </c>
      <c r="AD35" s="223">
        <f>IF(OR(H35="RRBR",H35="RRFE", H35="RRSC",H35="RRUM"),0,IF(AC35='Pricing Options'!D$14,rngO_LE_cost,IF(AC35='Pricing Options'!D$15,rngO_FE_cost,IF(AC35='Pricing Options'!D$16,rngO_SC_cost,IF(AC35='Pricing Options'!D$17,rngO_UM_cost,0)))))</f>
        <v>0</v>
      </c>
      <c r="AE35" s="52">
        <f ca="1">IF(UPPER('Page 2'!P18)="YES",IF(OR($J35=Tables!$D$2,$J35=Tables!$D$3),INDIRECT("RNGO_SC_BC"),INDIRECT("rngO_SC_"&amp;$J35)),0)</f>
        <v>0</v>
      </c>
      <c r="AF35" s="52">
        <f ca="1">IF(UPPER('Page 2'!Q18)="YES",IF(OR($J35=Tables!$D$2,$J35=Tables!$D$3),INDIRECT("RNGO_SL_BC"),INDIRECT("rngO_SL_"&amp;$J35)),0)</f>
        <v>0</v>
      </c>
      <c r="AG35" s="52">
        <f>'Page 2'!R18*rngO_dividers_cost</f>
        <v>0</v>
      </c>
      <c r="AH35" s="52">
        <f>'Page 2'!T18*rngO_groove_cost</f>
        <v>0</v>
      </c>
      <c r="AI35" s="52"/>
      <c r="AJ35" s="52">
        <f>IF(UPPER('Page 2'!U18)="A",rngO_A_cost,IF(UPPER('Page 2'!U18)="B",rngO_B_cost,IF('Page 2'!U18="BOTH",rngO_Both_cost,0)))</f>
        <v>0</v>
      </c>
      <c r="AK35" s="222">
        <f ca="1">IF(H35="SP",I33,IF('Page 2'!X18="",(S35+Y35+SUM(AD35:AJ35)),0)*G35*(1+rngO_MarkUp))</f>
        <v>175.62</v>
      </c>
      <c r="AL35" s="48">
        <f t="shared" si="20"/>
        <v>0</v>
      </c>
      <c r="AM35" s="54">
        <f t="shared" ca="1" si="21"/>
        <v>175.62</v>
      </c>
      <c r="AN35" s="54">
        <f t="shared" si="22"/>
        <v>0</v>
      </c>
      <c r="AO35" s="54">
        <f t="shared" si="23"/>
        <v>0</v>
      </c>
      <c r="AP35" s="54">
        <f t="shared" si="24"/>
        <v>0</v>
      </c>
      <c r="AQ35" s="49">
        <f t="shared" ca="1" si="25"/>
        <v>149.27699999999999</v>
      </c>
      <c r="AR35" s="50">
        <f t="shared" ca="1" si="26"/>
        <v>26.343</v>
      </c>
    </row>
    <row r="36" spans="1:44" x14ac:dyDescent="0.25">
      <c r="A36" s="47">
        <f>'Page 2'!B19</f>
        <v>2.0299999999999994</v>
      </c>
      <c r="B36" s="1" t="str">
        <f>'Page 2'!C19</f>
        <v>x</v>
      </c>
      <c r="C36" s="1">
        <f>'Page 2'!D19</f>
        <v>0</v>
      </c>
      <c r="D36" s="1">
        <f>'Page 2'!E19</f>
        <v>0</v>
      </c>
      <c r="E36" s="1">
        <f>'Page 2'!F19</f>
        <v>0</v>
      </c>
      <c r="F36" s="39" t="str">
        <f>'Page 2'!G19</f>
        <v>x</v>
      </c>
      <c r="G36" s="145">
        <f>IF('Page 2'!L19&lt;1,1,'Page 2'!L19)</f>
        <v>1</v>
      </c>
      <c r="H36" s="1" t="str">
        <f>UPPER('Page 2'!I19)</f>
        <v>RRBR</v>
      </c>
      <c r="I36" s="1">
        <f>'Page 2'!J19</f>
        <v>0</v>
      </c>
      <c r="J36" s="94" t="str">
        <f ca="1">IF(OR('Page 2'!K19="N/A",'Page 2'!K19="",'Page 2'!K19="(Basic/Classic/Light)"),"",OFFSET(Tables!$D$1,MATCH('Page 2'!K19,rngPackage,0),0))</f>
        <v/>
      </c>
      <c r="K36" s="37" t="e">
        <f t="shared" ca="1" si="15"/>
        <v>#N/A</v>
      </c>
      <c r="L36" s="146" t="e">
        <f t="shared" ca="1" si="16"/>
        <v>#N/A</v>
      </c>
      <c r="M36" s="146" t="e">
        <f t="shared" ca="1" si="17"/>
        <v>#N/A</v>
      </c>
      <c r="N36" s="146" t="e">
        <f t="shared" ca="1" si="17"/>
        <v>#N/A</v>
      </c>
      <c r="O36" s="146" t="e">
        <f t="shared" ca="1" si="17"/>
        <v>#N/A</v>
      </c>
      <c r="P36" s="146" t="e">
        <f t="shared" ca="1" si="17"/>
        <v>#N/A</v>
      </c>
      <c r="Q36" s="94" t="str">
        <f t="shared" si="27"/>
        <v/>
      </c>
      <c r="R36" s="1" t="str">
        <f t="shared" ca="1" si="28"/>
        <v>RRBR</v>
      </c>
      <c r="S36" s="20">
        <f t="shared" ref="S36:W76" ca="1" si="29">OFFSET(rngP_code_index,MATCH($R36,rngP_Code,0),S$16)</f>
        <v>52.53</v>
      </c>
      <c r="T36" s="37" t="str">
        <f t="shared" ca="1" si="29"/>
        <v>X</v>
      </c>
      <c r="U36" s="37" t="str">
        <f t="shared" ca="1" si="29"/>
        <v>X</v>
      </c>
      <c r="V36" s="37" t="str">
        <f t="shared" ca="1" si="29"/>
        <v>X</v>
      </c>
      <c r="W36" s="34" t="str">
        <f t="shared" ca="1" si="29"/>
        <v>X</v>
      </c>
      <c r="X36" s="21" t="str">
        <f>TRIM(UPPER('Page 2'!N19))</f>
        <v/>
      </c>
      <c r="Y36" s="52">
        <f>IF(X36='Pricing Options'!D$6,rngO_BP_cost,IF(X36='Pricing Options'!D$7,rngO_BL_cost,IF(X36='Pricing Options'!D$8,rngO_MM_cost,IF(X36='Pricing Options'!D$9,rngO_DM_cost,IF(X36='Pricing Options'!D$10,rngO_WL_cost,IF(X36='Pricing Options'!D$11,rngO_M_cost,0))))))</f>
        <v>0</v>
      </c>
      <c r="Z36" s="26" t="str">
        <f t="shared" ref="Z36:AB76" ca="1" si="30">OFFSET(rngP_code_index,MATCH($R36,rngP_Code,0),Z$16)</f>
        <v>BR</v>
      </c>
      <c r="AA36" s="26" t="str">
        <f t="shared" ca="1" si="30"/>
        <v>X</v>
      </c>
      <c r="AB36" s="26" t="str">
        <f t="shared" ca="1" si="30"/>
        <v>X</v>
      </c>
      <c r="AC36" s="216" t="str">
        <f>TRIM(UPPER('Page 2'!O19))</f>
        <v>BR</v>
      </c>
      <c r="AD36" s="223">
        <f>IF(OR(H36="RRBR",H36="RRFE", H36="RRSC",H36="RRUM"),0,IF(AC36='Pricing Options'!D$14,rngO_LE_cost,IF(AC36='Pricing Options'!D$15,rngO_FE_cost,IF(AC36='Pricing Options'!D$16,rngO_SC_cost,IF(AC36='Pricing Options'!D$17,rngO_UM_cost,0)))))</f>
        <v>0</v>
      </c>
      <c r="AE36" s="52">
        <f ca="1">IF(UPPER('Page 2'!P19)="YES",IF(OR($J36=Tables!$D$2,$J36=Tables!$D$3),INDIRECT("RNGO_SC_BC"),INDIRECT("rngO_SC_"&amp;$J36)),0)</f>
        <v>0</v>
      </c>
      <c r="AF36" s="52">
        <f ca="1">IF(UPPER('Page 2'!Q19)="YES",IF(OR($J36=Tables!$D$2,$J36=Tables!$D$3),INDIRECT("RNGO_SL_BC"),INDIRECT("rngO_SL_"&amp;$J36)),0)</f>
        <v>0</v>
      </c>
      <c r="AG36" s="52">
        <f>'Page 2'!R19*rngO_dividers_cost</f>
        <v>0</v>
      </c>
      <c r="AH36" s="52">
        <f>'Page 2'!T19*rngO_groove_cost</f>
        <v>0</v>
      </c>
      <c r="AI36" s="52"/>
      <c r="AJ36" s="52">
        <f>IF(UPPER('Page 2'!U19)="A",rngO_A_cost,IF(UPPER('Page 2'!U19)="B",rngO_B_cost,IF('Page 2'!U19="BOTH",rngO_Both_cost,0)))</f>
        <v>0</v>
      </c>
      <c r="AK36" s="222">
        <f ca="1">IF(H36="SP",I34,IF('Page 2'!X19="",(S36+Y36+SUM(AD36:AJ36)),0)*G36*(1+rngO_MarkUp))</f>
        <v>52.53</v>
      </c>
      <c r="AL36" s="48">
        <f t="shared" si="20"/>
        <v>0</v>
      </c>
      <c r="AM36" s="54">
        <f t="shared" ca="1" si="21"/>
        <v>52.53</v>
      </c>
      <c r="AN36" s="54">
        <f t="shared" si="22"/>
        <v>0</v>
      </c>
      <c r="AO36" s="54">
        <f t="shared" si="23"/>
        <v>0</v>
      </c>
      <c r="AP36" s="54">
        <f t="shared" si="24"/>
        <v>0</v>
      </c>
      <c r="AQ36" s="49">
        <f t="shared" ca="1" si="25"/>
        <v>44.650500000000001</v>
      </c>
      <c r="AR36" s="50">
        <f t="shared" ca="1" si="26"/>
        <v>7.8795000000000002</v>
      </c>
    </row>
    <row r="37" spans="1:44" x14ac:dyDescent="0.25">
      <c r="A37" s="47">
        <f>'Page 2'!B20</f>
        <v>2.0399999999999991</v>
      </c>
      <c r="B37" s="1" t="str">
        <f>'Page 2'!C20</f>
        <v>x</v>
      </c>
      <c r="C37" s="1">
        <f>'Page 2'!D20</f>
        <v>0</v>
      </c>
      <c r="D37" s="1">
        <f>'Page 2'!E20</f>
        <v>0</v>
      </c>
      <c r="E37" s="1">
        <f>'Page 2'!F20</f>
        <v>0</v>
      </c>
      <c r="F37" s="39" t="str">
        <f>'Page 2'!G20</f>
        <v>x</v>
      </c>
      <c r="G37" s="145">
        <f>IF('Page 2'!L20&lt;1,1,'Page 2'!L20)</f>
        <v>1</v>
      </c>
      <c r="H37" s="1" t="str">
        <f>UPPER('Page 2'!I20)</f>
        <v>RRFE</v>
      </c>
      <c r="I37" s="1">
        <f>'Page 2'!J20</f>
        <v>0</v>
      </c>
      <c r="J37" s="94" t="str">
        <f ca="1">IF(OR('Page 2'!K20="N/A",'Page 2'!K20="",'Page 2'!K20="(Basic/Classic/Light)"),"",OFFSET(Tables!$D$1,MATCH('Page 2'!K20,rngPackage,0),0))</f>
        <v/>
      </c>
      <c r="K37" s="37" t="e">
        <f t="shared" ca="1" si="15"/>
        <v>#N/A</v>
      </c>
      <c r="L37" s="146" t="e">
        <f t="shared" ca="1" si="16"/>
        <v>#N/A</v>
      </c>
      <c r="M37" s="146" t="e">
        <f t="shared" ca="1" si="17"/>
        <v>#N/A</v>
      </c>
      <c r="N37" s="146" t="e">
        <f t="shared" ca="1" si="17"/>
        <v>#N/A</v>
      </c>
      <c r="O37" s="146" t="e">
        <f t="shared" ca="1" si="17"/>
        <v>#N/A</v>
      </c>
      <c r="P37" s="146" t="e">
        <f t="shared" ca="1" si="17"/>
        <v>#N/A</v>
      </c>
      <c r="Q37" s="94" t="str">
        <f t="shared" si="27"/>
        <v/>
      </c>
      <c r="R37" s="1" t="str">
        <f t="shared" ca="1" si="28"/>
        <v>RRFE</v>
      </c>
      <c r="S37" s="20">
        <f t="shared" ca="1" si="29"/>
        <v>63.53</v>
      </c>
      <c r="T37" s="37" t="str">
        <f t="shared" ca="1" si="29"/>
        <v>X</v>
      </c>
      <c r="U37" s="37" t="str">
        <f t="shared" ca="1" si="29"/>
        <v>X</v>
      </c>
      <c r="V37" s="37" t="str">
        <f t="shared" ca="1" si="29"/>
        <v>X</v>
      </c>
      <c r="W37" s="34" t="str">
        <f t="shared" ca="1" si="29"/>
        <v>X</v>
      </c>
      <c r="X37" s="21" t="str">
        <f>TRIM(UPPER('Page 2'!N20))</f>
        <v/>
      </c>
      <c r="Y37" s="52">
        <f>IF(X37='Pricing Options'!D$6,rngO_BP_cost,IF(X37='Pricing Options'!D$7,rngO_BL_cost,IF(X37='Pricing Options'!D$8,rngO_MM_cost,IF(X37='Pricing Options'!D$9,rngO_DM_cost,IF(X37='Pricing Options'!D$10,rngO_WL_cost,IF(X37='Pricing Options'!D$11,rngO_M_cost,0))))))</f>
        <v>0</v>
      </c>
      <c r="Z37" s="26" t="str">
        <f t="shared" ca="1" si="30"/>
        <v>FE</v>
      </c>
      <c r="AA37" s="26" t="str">
        <f t="shared" ca="1" si="30"/>
        <v>X</v>
      </c>
      <c r="AB37" s="26" t="str">
        <f t="shared" ca="1" si="30"/>
        <v>X</v>
      </c>
      <c r="AC37" s="216" t="str">
        <f>TRIM(UPPER('Page 2'!O20))</f>
        <v>FE</v>
      </c>
      <c r="AD37" s="223">
        <f>IF(OR(H37="RRBR",H37="RRFE", H37="RRSC",H37="RRUM"),0,IF(AC37='Pricing Options'!D$14,rngO_LE_cost,IF(AC37='Pricing Options'!D$15,rngO_FE_cost,IF(AC37='Pricing Options'!D$16,rngO_SC_cost,IF(AC37='Pricing Options'!D$17,rngO_UM_cost,0)))))</f>
        <v>0</v>
      </c>
      <c r="AE37" s="52">
        <f ca="1">IF(UPPER('Page 2'!P20)="YES",IF(OR($J37=Tables!$D$2,$J37=Tables!$D$3),INDIRECT("RNGO_SC_BC"),INDIRECT("rngO_SC_"&amp;$J37)),0)</f>
        <v>0</v>
      </c>
      <c r="AF37" s="52">
        <f ca="1">IF(UPPER('Page 2'!Q20)="YES",IF(OR($J37=Tables!$D$2,$J37=Tables!$D$3),INDIRECT("RNGO_SL_BC"),INDIRECT("rngO_SL_"&amp;$J37)),0)</f>
        <v>0</v>
      </c>
      <c r="AG37" s="52">
        <f>'Page 2'!R20*rngO_dividers_cost</f>
        <v>0</v>
      </c>
      <c r="AH37" s="52">
        <f>'Page 2'!T20*rngO_groove_cost</f>
        <v>0</v>
      </c>
      <c r="AI37" s="52"/>
      <c r="AJ37" s="52">
        <f>IF(UPPER('Page 2'!U20)="A",rngO_A_cost,IF(UPPER('Page 2'!U20)="B",rngO_B_cost,IF('Page 2'!U20="BOTH",rngO_Both_cost,0)))</f>
        <v>0</v>
      </c>
      <c r="AK37" s="222">
        <f ca="1">IF(H37="SP",I35,IF('Page 2'!X20="",(S37+Y37+SUM(AD37:AJ37)),0)*G37*(1+rngO_MarkUp))</f>
        <v>63.53</v>
      </c>
      <c r="AL37" s="48">
        <f t="shared" si="20"/>
        <v>0</v>
      </c>
      <c r="AM37" s="54">
        <f t="shared" ca="1" si="21"/>
        <v>63.53</v>
      </c>
      <c r="AN37" s="54">
        <f t="shared" si="22"/>
        <v>0</v>
      </c>
      <c r="AO37" s="54">
        <f t="shared" si="23"/>
        <v>0</v>
      </c>
      <c r="AP37" s="54">
        <f t="shared" si="24"/>
        <v>0</v>
      </c>
      <c r="AQ37" s="49">
        <f t="shared" ca="1" si="25"/>
        <v>54.000500000000002</v>
      </c>
      <c r="AR37" s="50">
        <f t="shared" ca="1" si="26"/>
        <v>9.5295000000000005</v>
      </c>
    </row>
    <row r="38" spans="1:44" x14ac:dyDescent="0.25">
      <c r="A38" s="47">
        <f>'Page 2'!B21</f>
        <v>2.0499999999999989</v>
      </c>
      <c r="B38" s="1" t="str">
        <f>'Page 2'!C21</f>
        <v>x</v>
      </c>
      <c r="C38" s="1">
        <f>'Page 2'!D21</f>
        <v>0</v>
      </c>
      <c r="D38" s="1">
        <f>'Page 2'!E21</f>
        <v>0</v>
      </c>
      <c r="E38" s="1">
        <f>'Page 2'!F21</f>
        <v>0</v>
      </c>
      <c r="F38" s="39" t="str">
        <f>'Page 2'!G21</f>
        <v>x</v>
      </c>
      <c r="G38" s="145">
        <f>IF('Page 2'!L21&lt;1,1,'Page 2'!L21)</f>
        <v>1</v>
      </c>
      <c r="H38" s="1" t="str">
        <f>UPPER('Page 2'!I21)</f>
        <v>RRSC</v>
      </c>
      <c r="I38" s="1">
        <f>'Page 2'!J21</f>
        <v>0</v>
      </c>
      <c r="J38" s="94" t="str">
        <f ca="1">IF(OR('Page 2'!K21="N/A",'Page 2'!K21="",'Page 2'!K21="(Basic/Classic/Light)"),"",OFFSET(Tables!$D$1,MATCH('Page 2'!K21,rngPackage,0),0))</f>
        <v/>
      </c>
      <c r="K38" s="37" t="e">
        <f t="shared" ca="1" si="15"/>
        <v>#N/A</v>
      </c>
      <c r="L38" s="146" t="e">
        <f t="shared" ca="1" si="16"/>
        <v>#N/A</v>
      </c>
      <c r="M38" s="146" t="e">
        <f t="shared" ca="1" si="17"/>
        <v>#N/A</v>
      </c>
      <c r="N38" s="146" t="e">
        <f t="shared" ca="1" si="17"/>
        <v>#N/A</v>
      </c>
      <c r="O38" s="146" t="e">
        <f t="shared" ca="1" si="17"/>
        <v>#N/A</v>
      </c>
      <c r="P38" s="146" t="e">
        <f t="shared" ca="1" si="17"/>
        <v>#N/A</v>
      </c>
      <c r="Q38" s="94" t="str">
        <f t="shared" si="27"/>
        <v/>
      </c>
      <c r="R38" s="1" t="str">
        <f t="shared" ca="1" si="28"/>
        <v>RRSC</v>
      </c>
      <c r="S38" s="20">
        <f t="shared" ca="1" si="29"/>
        <v>92.4</v>
      </c>
      <c r="T38" s="37" t="str">
        <f t="shared" ca="1" si="29"/>
        <v>X</v>
      </c>
      <c r="U38" s="37" t="str">
        <f t="shared" ca="1" si="29"/>
        <v>X</v>
      </c>
      <c r="V38" s="37" t="str">
        <f t="shared" ca="1" si="29"/>
        <v>X</v>
      </c>
      <c r="W38" s="34" t="str">
        <f t="shared" ca="1" si="29"/>
        <v>X</v>
      </c>
      <c r="X38" s="21" t="str">
        <f>TRIM(UPPER('Page 2'!N21))</f>
        <v/>
      </c>
      <c r="Y38" s="52">
        <f>IF(X38='Pricing Options'!D$6,rngO_BP_cost,IF(X38='Pricing Options'!D$7,rngO_BL_cost,IF(X38='Pricing Options'!D$8,rngO_MM_cost,IF(X38='Pricing Options'!D$9,rngO_DM_cost,IF(X38='Pricing Options'!D$10,rngO_WL_cost,IF(X38='Pricing Options'!D$11,rngO_M_cost,0))))))</f>
        <v>0</v>
      </c>
      <c r="Z38" s="26" t="str">
        <f t="shared" ca="1" si="30"/>
        <v>SC</v>
      </c>
      <c r="AA38" s="26" t="str">
        <f t="shared" ca="1" si="30"/>
        <v>X</v>
      </c>
      <c r="AB38" s="26" t="str">
        <f t="shared" ca="1" si="30"/>
        <v>X</v>
      </c>
      <c r="AC38" s="216" t="str">
        <f>TRIM(UPPER('Page 2'!O21))</f>
        <v>SC</v>
      </c>
      <c r="AD38" s="223">
        <f>IF(OR(H38="RRBR",H38="RRFE", H38="RRSC",H38="RRUM"),0,IF(AC38='Pricing Options'!D$14,rngO_LE_cost,IF(AC38='Pricing Options'!D$15,rngO_FE_cost,IF(AC38='Pricing Options'!D$16,rngO_SC_cost,IF(AC38='Pricing Options'!D$17,rngO_UM_cost,0)))))</f>
        <v>0</v>
      </c>
      <c r="AE38" s="52">
        <f ca="1">IF(UPPER('Page 2'!P21)="YES",IF(OR($J38=Tables!$D$2,$J38=Tables!$D$3),INDIRECT("RNGO_SC_BC"),INDIRECT("rngO_SC_"&amp;$J38)),0)</f>
        <v>0</v>
      </c>
      <c r="AF38" s="52">
        <f ca="1">IF(UPPER('Page 2'!Q21)="YES",IF(OR($J38=Tables!$D$2,$J38=Tables!$D$3),INDIRECT("RNGO_SL_BC"),INDIRECT("rngO_SL_"&amp;$J38)),0)</f>
        <v>0</v>
      </c>
      <c r="AG38" s="52">
        <f>'Page 2'!R21*rngO_dividers_cost</f>
        <v>0</v>
      </c>
      <c r="AH38" s="52">
        <f>'Page 2'!T21*rngO_groove_cost</f>
        <v>0</v>
      </c>
      <c r="AI38" s="52"/>
      <c r="AJ38" s="52">
        <f>IF(UPPER('Page 2'!U21)="A",rngO_A_cost,IF(UPPER('Page 2'!U21)="B",rngO_B_cost,IF('Page 2'!U21="BOTH",rngO_Both_cost,0)))</f>
        <v>0</v>
      </c>
      <c r="AK38" s="222">
        <f ca="1">IF(H38="SP",I36,IF('Page 2'!X21="",(S38+Y38+SUM(AD38:AJ38)),0)*G38*(1+rngO_MarkUp))</f>
        <v>92.4</v>
      </c>
      <c r="AL38" s="48">
        <f t="shared" si="20"/>
        <v>0</v>
      </c>
      <c r="AM38" s="54">
        <f t="shared" ca="1" si="21"/>
        <v>92.4</v>
      </c>
      <c r="AN38" s="54">
        <f t="shared" si="22"/>
        <v>0</v>
      </c>
      <c r="AO38" s="54">
        <f t="shared" si="23"/>
        <v>0</v>
      </c>
      <c r="AP38" s="54">
        <f t="shared" si="24"/>
        <v>0</v>
      </c>
      <c r="AQ38" s="49">
        <f t="shared" ca="1" si="25"/>
        <v>78.540000000000006</v>
      </c>
      <c r="AR38" s="50">
        <f t="shared" ca="1" si="26"/>
        <v>13.86</v>
      </c>
    </row>
    <row r="39" spans="1:44" x14ac:dyDescent="0.25">
      <c r="A39" s="47">
        <f>'Page 2'!B22</f>
        <v>2.0599999999999987</v>
      </c>
      <c r="B39" s="1" t="str">
        <f>'Page 2'!C22</f>
        <v>x</v>
      </c>
      <c r="C39" s="1">
        <f>'Page 2'!D22</f>
        <v>0</v>
      </c>
      <c r="D39" s="1">
        <f>'Page 2'!E22</f>
        <v>0</v>
      </c>
      <c r="E39" s="1">
        <f>'Page 2'!F22</f>
        <v>0</v>
      </c>
      <c r="F39" s="39" t="str">
        <f>'Page 2'!G22</f>
        <v>x</v>
      </c>
      <c r="G39" s="145">
        <f>IF('Page 2'!L22&lt;1,1,'Page 2'!L22)</f>
        <v>1</v>
      </c>
      <c r="H39" s="1" t="str">
        <f>UPPER('Page 2'!I22)</f>
        <v>GAA1</v>
      </c>
      <c r="I39" s="1">
        <f>'Page 2'!J22</f>
        <v>0</v>
      </c>
      <c r="J39" s="94" t="str">
        <f ca="1">IF(OR('Page 2'!K22="N/A",'Page 2'!K22="",'Page 2'!K22="(Basic/Classic/Light)"),"",OFFSET(Tables!$D$1,MATCH('Page 2'!K22,rngPackage,0),0))</f>
        <v/>
      </c>
      <c r="K39" s="37" t="e">
        <f t="shared" ca="1" si="15"/>
        <v>#N/A</v>
      </c>
      <c r="L39" s="146" t="e">
        <f t="shared" ca="1" si="16"/>
        <v>#N/A</v>
      </c>
      <c r="M39" s="146" t="e">
        <f t="shared" ca="1" si="17"/>
        <v>#N/A</v>
      </c>
      <c r="N39" s="146" t="e">
        <f t="shared" ca="1" si="17"/>
        <v>#N/A</v>
      </c>
      <c r="O39" s="146" t="e">
        <f t="shared" ca="1" si="17"/>
        <v>#N/A</v>
      </c>
      <c r="P39" s="146" t="e">
        <f t="shared" ca="1" si="17"/>
        <v>#N/A</v>
      </c>
      <c r="Q39" s="94" t="str">
        <f t="shared" si="27"/>
        <v/>
      </c>
      <c r="R39" s="1" t="str">
        <f t="shared" ca="1" si="28"/>
        <v>GAA1</v>
      </c>
      <c r="S39" s="20">
        <f t="shared" ca="1" si="29"/>
        <v>391.36</v>
      </c>
      <c r="T39" s="37" t="str">
        <f t="shared" ca="1" si="29"/>
        <v>X</v>
      </c>
      <c r="U39" s="37" t="str">
        <f t="shared" ca="1" si="29"/>
        <v>X</v>
      </c>
      <c r="V39" s="37" t="str">
        <f t="shared" ca="1" si="29"/>
        <v>X</v>
      </c>
      <c r="W39" s="34" t="str">
        <f t="shared" ca="1" si="29"/>
        <v>X</v>
      </c>
      <c r="X39" s="21" t="str">
        <f>TRIM(UPPER('Page 2'!N22))</f>
        <v/>
      </c>
      <c r="Y39" s="52">
        <f>IF(X39='Pricing Options'!D$6,rngO_BP_cost,IF(X39='Pricing Options'!D$7,rngO_BL_cost,IF(X39='Pricing Options'!D$8,rngO_MM_cost,IF(X39='Pricing Options'!D$9,rngO_DM_cost,IF(X39='Pricing Options'!D$10,rngO_WL_cost,IF(X39='Pricing Options'!D$11,rngO_M_cost,0))))))</f>
        <v>0</v>
      </c>
      <c r="Z39" s="26" t="str">
        <f t="shared" ca="1" si="30"/>
        <v>X</v>
      </c>
      <c r="AA39" s="26" t="str">
        <f t="shared" ca="1" si="30"/>
        <v>X</v>
      </c>
      <c r="AB39" s="26" t="str">
        <f t="shared" ca="1" si="30"/>
        <v>X</v>
      </c>
      <c r="AC39" s="216" t="str">
        <f>TRIM(UPPER('Page 2'!O22))</f>
        <v/>
      </c>
      <c r="AD39" s="223">
        <f>IF(OR(H39="RRBR",H39="RRFE", H39="RRSC",H39="RRUM"),0,IF(AC39='Pricing Options'!D$14,rngO_LE_cost,IF(AC39='Pricing Options'!D$15,rngO_FE_cost,IF(AC39='Pricing Options'!D$16,rngO_SC_cost,IF(AC39='Pricing Options'!D$17,rngO_UM_cost,0)))))</f>
        <v>0</v>
      </c>
      <c r="AE39" s="52">
        <f ca="1">IF(UPPER('Page 2'!P22)="YES",IF(OR($J39=Tables!$D$2,$J39=Tables!$D$3),INDIRECT("RNGO_SC_BC"),INDIRECT("rngO_SC_"&amp;$J39)),0)</f>
        <v>0</v>
      </c>
      <c r="AF39" s="52">
        <f ca="1">IF(UPPER('Page 2'!Q22)="YES",IF(OR($J39=Tables!$D$2,$J39=Tables!$D$3),INDIRECT("RNGO_SL_BC"),INDIRECT("rngO_SL_"&amp;$J39)),0)</f>
        <v>0</v>
      </c>
      <c r="AG39" s="52">
        <f>'Page 2'!R22*rngO_dividers_cost</f>
        <v>0</v>
      </c>
      <c r="AH39" s="52">
        <f>'Page 2'!T22*rngO_groove_cost</f>
        <v>0</v>
      </c>
      <c r="AI39" s="52"/>
      <c r="AJ39" s="52">
        <f>IF(UPPER('Page 2'!U22)="A",rngO_A_cost,IF(UPPER('Page 2'!U22)="B",rngO_B_cost,IF('Page 2'!U22="BOTH",rngO_Both_cost,0)))</f>
        <v>0</v>
      </c>
      <c r="AK39" s="222">
        <f ca="1">IF(H39="SP",I37,IF('Page 2'!X22="",(S39+Y39+SUM(AD39:AJ39)),0)*G39*(1+rngO_MarkUp))</f>
        <v>391.36</v>
      </c>
      <c r="AL39" s="48">
        <f t="shared" si="20"/>
        <v>0</v>
      </c>
      <c r="AM39" s="54">
        <f t="shared" ca="1" si="21"/>
        <v>391.36</v>
      </c>
      <c r="AN39" s="54">
        <f t="shared" si="22"/>
        <v>0</v>
      </c>
      <c r="AO39" s="54">
        <f t="shared" si="23"/>
        <v>0</v>
      </c>
      <c r="AP39" s="54">
        <f t="shared" si="24"/>
        <v>0</v>
      </c>
      <c r="AQ39" s="49">
        <f t="shared" ca="1" si="25"/>
        <v>332.65600000000001</v>
      </c>
      <c r="AR39" s="50">
        <f t="shared" ca="1" si="26"/>
        <v>58.704000000000001</v>
      </c>
    </row>
    <row r="40" spans="1:44" x14ac:dyDescent="0.25">
      <c r="A40" s="47">
        <f>'Page 2'!B23</f>
        <v>2.0699999999999985</v>
      </c>
      <c r="B40" s="1" t="str">
        <f>'Page 2'!C23</f>
        <v>x</v>
      </c>
      <c r="C40" s="1">
        <f>'Page 2'!D23</f>
        <v>0</v>
      </c>
      <c r="D40" s="1">
        <f>'Page 2'!E23</f>
        <v>0</v>
      </c>
      <c r="E40" s="1">
        <f>'Page 2'!F23</f>
        <v>0</v>
      </c>
      <c r="F40" s="39" t="str">
        <f>'Page 2'!G23</f>
        <v>x</v>
      </c>
      <c r="G40" s="145">
        <f>IF('Page 2'!L23&lt;1,1,'Page 2'!L23)</f>
        <v>1</v>
      </c>
      <c r="H40" s="1" t="str">
        <f>UPPER('Page 2'!I23)</f>
        <v>GAA2</v>
      </c>
      <c r="I40" s="1">
        <f>'Page 2'!J23</f>
        <v>0</v>
      </c>
      <c r="J40" s="94" t="str">
        <f ca="1">IF(OR('Page 2'!K23="N/A",'Page 2'!K23="",'Page 2'!K23="(Basic/Classic/Light)"),"",OFFSET(Tables!$D$1,MATCH('Page 2'!K23,rngPackage,0),0))</f>
        <v/>
      </c>
      <c r="K40" s="37" t="e">
        <f t="shared" ca="1" si="15"/>
        <v>#N/A</v>
      </c>
      <c r="L40" s="146" t="e">
        <f t="shared" ca="1" si="16"/>
        <v>#N/A</v>
      </c>
      <c r="M40" s="146" t="e">
        <f t="shared" ca="1" si="17"/>
        <v>#N/A</v>
      </c>
      <c r="N40" s="146" t="e">
        <f t="shared" ca="1" si="17"/>
        <v>#N/A</v>
      </c>
      <c r="O40" s="146" t="e">
        <f t="shared" ca="1" si="17"/>
        <v>#N/A</v>
      </c>
      <c r="P40" s="146" t="e">
        <f t="shared" ca="1" si="17"/>
        <v>#N/A</v>
      </c>
      <c r="Q40" s="94" t="str">
        <f t="shared" si="27"/>
        <v/>
      </c>
      <c r="R40" s="1" t="str">
        <f t="shared" ca="1" si="28"/>
        <v>GAA2</v>
      </c>
      <c r="S40" s="20">
        <f t="shared" ca="1" si="29"/>
        <v>574</v>
      </c>
      <c r="T40" s="37" t="str">
        <f t="shared" ca="1" si="29"/>
        <v>X</v>
      </c>
      <c r="U40" s="37" t="str">
        <f t="shared" ca="1" si="29"/>
        <v>X</v>
      </c>
      <c r="V40" s="37" t="str">
        <f t="shared" ca="1" si="29"/>
        <v>X</v>
      </c>
      <c r="W40" s="34" t="str">
        <f t="shared" ca="1" si="29"/>
        <v>X</v>
      </c>
      <c r="X40" s="21" t="str">
        <f>TRIM(UPPER('Page 2'!N23))</f>
        <v/>
      </c>
      <c r="Y40" s="52">
        <f>IF(X40='Pricing Options'!D$6,rngO_BP_cost,IF(X40='Pricing Options'!D$7,rngO_BL_cost,IF(X40='Pricing Options'!D$8,rngO_MM_cost,IF(X40='Pricing Options'!D$9,rngO_DM_cost,IF(X40='Pricing Options'!D$10,rngO_WL_cost,IF(X40='Pricing Options'!D$11,rngO_M_cost,0))))))</f>
        <v>0</v>
      </c>
      <c r="Z40" s="26" t="str">
        <f t="shared" ca="1" si="30"/>
        <v>X</v>
      </c>
      <c r="AA40" s="26" t="str">
        <f t="shared" ca="1" si="30"/>
        <v>X</v>
      </c>
      <c r="AB40" s="26" t="str">
        <f t="shared" ca="1" si="30"/>
        <v>X</v>
      </c>
      <c r="AC40" s="216" t="str">
        <f>TRIM(UPPER('Page 2'!O23))</f>
        <v/>
      </c>
      <c r="AD40" s="223">
        <f>IF(OR(H40="RRBR",H40="RRFE", H40="RRSC",H40="RRUM"),0,IF(AC40='Pricing Options'!D$14,rngO_LE_cost,IF(AC40='Pricing Options'!D$15,rngO_FE_cost,IF(AC40='Pricing Options'!D$16,rngO_SC_cost,IF(AC40='Pricing Options'!D$17,rngO_UM_cost,0)))))</f>
        <v>0</v>
      </c>
      <c r="AE40" s="52">
        <f ca="1">IF(UPPER('Page 2'!P23)="YES",IF(OR($J40=Tables!$D$2,$J40=Tables!$D$3),INDIRECT("RNGO_SC_BC"),INDIRECT("rngO_SC_"&amp;$J40)),0)</f>
        <v>0</v>
      </c>
      <c r="AF40" s="52">
        <f ca="1">IF(UPPER('Page 2'!Q23)="YES",IF(OR($J40=Tables!$D$2,$J40=Tables!$D$3),INDIRECT("RNGO_SL_BC"),INDIRECT("rngO_SL_"&amp;$J40)),0)</f>
        <v>0</v>
      </c>
      <c r="AG40" s="52">
        <f>'Page 2'!R23*rngO_dividers_cost</f>
        <v>0</v>
      </c>
      <c r="AH40" s="52">
        <f>'Page 2'!T23*rngO_groove_cost</f>
        <v>0</v>
      </c>
      <c r="AI40" s="52"/>
      <c r="AJ40" s="52">
        <f>IF(UPPER('Page 2'!U23)="A",rngO_A_cost,IF(UPPER('Page 2'!U23)="B",rngO_B_cost,IF('Page 2'!U23="BOTH",rngO_Both_cost,0)))</f>
        <v>0</v>
      </c>
      <c r="AK40" s="222">
        <f ca="1">IF(H40="SP",I38,IF('Page 2'!X23="",(S40+Y40+SUM(AD40:AJ40)),0)*G40*(1+rngO_MarkUp))</f>
        <v>574</v>
      </c>
      <c r="AL40" s="48">
        <f t="shared" si="20"/>
        <v>0</v>
      </c>
      <c r="AM40" s="54">
        <f t="shared" ca="1" si="21"/>
        <v>574</v>
      </c>
      <c r="AN40" s="54">
        <f t="shared" si="22"/>
        <v>0</v>
      </c>
      <c r="AO40" s="54">
        <f t="shared" si="23"/>
        <v>0</v>
      </c>
      <c r="AP40" s="54">
        <f t="shared" si="24"/>
        <v>0</v>
      </c>
      <c r="AQ40" s="49">
        <f t="shared" ca="1" si="25"/>
        <v>487.9</v>
      </c>
      <c r="AR40" s="50">
        <f t="shared" ca="1" si="26"/>
        <v>86.1</v>
      </c>
    </row>
    <row r="41" spans="1:44" x14ac:dyDescent="0.25">
      <c r="A41" s="47">
        <f>'Page 2'!B24</f>
        <v>2.0799999999999983</v>
      </c>
      <c r="B41" s="1" t="str">
        <f>'Page 2'!C24</f>
        <v>x</v>
      </c>
      <c r="C41" s="1">
        <f>'Page 2'!D24</f>
        <v>0</v>
      </c>
      <c r="D41" s="1">
        <f>'Page 2'!E24</f>
        <v>0</v>
      </c>
      <c r="E41" s="1">
        <f>'Page 2'!F24</f>
        <v>0</v>
      </c>
      <c r="F41" s="39" t="str">
        <f>'Page 2'!G24</f>
        <v>x</v>
      </c>
      <c r="G41" s="145">
        <f>IF('Page 2'!L24&lt;1,1,'Page 2'!L24)</f>
        <v>1</v>
      </c>
      <c r="H41" s="1" t="str">
        <f>UPPER('Page 2'!I24)</f>
        <v>GAA3</v>
      </c>
      <c r="I41" s="1">
        <f>'Page 2'!J24</f>
        <v>0</v>
      </c>
      <c r="J41" s="94" t="str">
        <f ca="1">IF(OR('Page 2'!K24="N/A",'Page 2'!K24="",'Page 2'!K24="(Basic/Classic/Light)"),"",OFFSET(Tables!$D$1,MATCH('Page 2'!K24,rngPackage,0),0))</f>
        <v/>
      </c>
      <c r="K41" s="37" t="e">
        <f t="shared" ca="1" si="15"/>
        <v>#N/A</v>
      </c>
      <c r="L41" s="146" t="e">
        <f t="shared" ca="1" si="16"/>
        <v>#N/A</v>
      </c>
      <c r="M41" s="146" t="e">
        <f t="shared" ca="1" si="17"/>
        <v>#N/A</v>
      </c>
      <c r="N41" s="146" t="e">
        <f t="shared" ca="1" si="17"/>
        <v>#N/A</v>
      </c>
      <c r="O41" s="146" t="e">
        <f t="shared" ca="1" si="17"/>
        <v>#N/A</v>
      </c>
      <c r="P41" s="146" t="e">
        <f t="shared" ca="1" si="17"/>
        <v>#N/A</v>
      </c>
      <c r="Q41" s="94" t="str">
        <f t="shared" si="27"/>
        <v/>
      </c>
      <c r="R41" s="1" t="str">
        <f t="shared" ca="1" si="28"/>
        <v>GAA3</v>
      </c>
      <c r="S41" s="20">
        <f t="shared" ca="1" si="29"/>
        <v>974.05</v>
      </c>
      <c r="T41" s="37" t="str">
        <f t="shared" ca="1" si="29"/>
        <v>X</v>
      </c>
      <c r="U41" s="37" t="str">
        <f t="shared" ca="1" si="29"/>
        <v>X</v>
      </c>
      <c r="V41" s="37" t="str">
        <f t="shared" ca="1" si="29"/>
        <v>X</v>
      </c>
      <c r="W41" s="34" t="str">
        <f t="shared" ca="1" si="29"/>
        <v>X</v>
      </c>
      <c r="X41" s="21" t="str">
        <f>TRIM(UPPER('Page 2'!N24))</f>
        <v/>
      </c>
      <c r="Y41" s="52">
        <f>IF(X41='Pricing Options'!D$6,rngO_BP_cost,IF(X41='Pricing Options'!D$7,rngO_BL_cost,IF(X41='Pricing Options'!D$8,rngO_MM_cost,IF(X41='Pricing Options'!D$9,rngO_DM_cost,IF(X41='Pricing Options'!D$10,rngO_WL_cost,IF(X41='Pricing Options'!D$11,rngO_M_cost,0))))))</f>
        <v>0</v>
      </c>
      <c r="Z41" s="26" t="str">
        <f t="shared" ca="1" si="30"/>
        <v>X</v>
      </c>
      <c r="AA41" s="26" t="str">
        <f t="shared" ca="1" si="30"/>
        <v>X</v>
      </c>
      <c r="AB41" s="26" t="str">
        <f t="shared" ca="1" si="30"/>
        <v>X</v>
      </c>
      <c r="AC41" s="216" t="str">
        <f>TRIM(UPPER('Page 2'!O24))</f>
        <v/>
      </c>
      <c r="AD41" s="223">
        <f>IF(OR(H41="RRBR",H41="RRFE", H41="RRSC",H41="RRUM"),0,IF(AC41='Pricing Options'!D$14,rngO_LE_cost,IF(AC41='Pricing Options'!D$15,rngO_FE_cost,IF(AC41='Pricing Options'!D$16,rngO_SC_cost,IF(AC41='Pricing Options'!D$17,rngO_UM_cost,0)))))</f>
        <v>0</v>
      </c>
      <c r="AE41" s="52">
        <f ca="1">IF(UPPER('Page 2'!P24)="YES",IF(OR($J41=Tables!$D$2,$J41=Tables!$D$3),INDIRECT("RNGO_SC_BC"),INDIRECT("rngO_SC_"&amp;$J41)),0)</f>
        <v>0</v>
      </c>
      <c r="AF41" s="52">
        <f ca="1">IF(UPPER('Page 2'!Q24)="YES",IF(OR($J41=Tables!$D$2,$J41=Tables!$D$3),INDIRECT("RNGO_SL_BC"),INDIRECT("rngO_SL_"&amp;$J41)),0)</f>
        <v>0</v>
      </c>
      <c r="AG41" s="52">
        <f>'Page 2'!R24*rngO_dividers_cost</f>
        <v>0</v>
      </c>
      <c r="AH41" s="52">
        <f>'Page 2'!T24*rngO_groove_cost</f>
        <v>0</v>
      </c>
      <c r="AI41" s="52"/>
      <c r="AJ41" s="52">
        <f>IF(UPPER('Page 2'!U24)="A",rngO_A_cost,IF(UPPER('Page 2'!U24)="B",rngO_B_cost,IF('Page 2'!U24="BOTH",rngO_Both_cost,0)))</f>
        <v>0</v>
      </c>
      <c r="AK41" s="222">
        <f ca="1">IF(H41="SP",I39,IF('Page 2'!X24="",(S41+Y41+SUM(AD41:AJ41)),0)*G41*(1+rngO_MarkUp))</f>
        <v>974.05</v>
      </c>
      <c r="AL41" s="48">
        <f t="shared" si="20"/>
        <v>0</v>
      </c>
      <c r="AM41" s="54">
        <f t="shared" ca="1" si="21"/>
        <v>974.05</v>
      </c>
      <c r="AN41" s="54">
        <f t="shared" si="22"/>
        <v>0</v>
      </c>
      <c r="AO41" s="54">
        <f t="shared" si="23"/>
        <v>0</v>
      </c>
      <c r="AP41" s="54">
        <f t="shared" si="24"/>
        <v>0</v>
      </c>
      <c r="AQ41" s="49">
        <f t="shared" ca="1" si="25"/>
        <v>827.9425</v>
      </c>
      <c r="AR41" s="50">
        <f t="shared" ca="1" si="26"/>
        <v>146.10749999999999</v>
      </c>
    </row>
    <row r="42" spans="1:44" x14ac:dyDescent="0.25">
      <c r="A42" s="47">
        <f>'Page 2'!B25</f>
        <v>2.0899999999999981</v>
      </c>
      <c r="B42" s="1" t="str">
        <f>'Page 2'!C25</f>
        <v>x</v>
      </c>
      <c r="C42" s="1">
        <f>'Page 2'!D25</f>
        <v>0</v>
      </c>
      <c r="D42" s="1">
        <f>'Page 2'!E25</f>
        <v>0</v>
      </c>
      <c r="E42" s="1">
        <f>'Page 2'!F25</f>
        <v>0</v>
      </c>
      <c r="F42" s="39" t="str">
        <f>'Page 2'!G25</f>
        <v>x</v>
      </c>
      <c r="G42" s="145">
        <f>IF('Page 2'!L25&lt;1,1,'Page 2'!L25)</f>
        <v>1</v>
      </c>
      <c r="H42" s="1" t="str">
        <f>UPPER('Page 2'!I25)</f>
        <v>GAL1</v>
      </c>
      <c r="I42" s="1">
        <f>'Page 2'!J25</f>
        <v>0</v>
      </c>
      <c r="J42" s="94" t="str">
        <f ca="1">IF(OR('Page 2'!K25="N/A",'Page 2'!K25="",'Page 2'!K25="(Basic/Classic/Light)"),"",OFFSET(Tables!$D$1,MATCH('Page 2'!K25,rngPackage,0),0))</f>
        <v/>
      </c>
      <c r="K42" s="37" t="e">
        <f t="shared" ca="1" si="15"/>
        <v>#N/A</v>
      </c>
      <c r="L42" s="146" t="e">
        <f t="shared" ca="1" si="16"/>
        <v>#N/A</v>
      </c>
      <c r="M42" s="146" t="e">
        <f t="shared" ca="1" si="17"/>
        <v>#N/A</v>
      </c>
      <c r="N42" s="146" t="e">
        <f t="shared" ca="1" si="17"/>
        <v>#N/A</v>
      </c>
      <c r="O42" s="146" t="e">
        <f t="shared" ca="1" si="17"/>
        <v>#N/A</v>
      </c>
      <c r="P42" s="146" t="e">
        <f t="shared" ca="1" si="17"/>
        <v>#N/A</v>
      </c>
      <c r="Q42" s="94" t="str">
        <f t="shared" si="27"/>
        <v/>
      </c>
      <c r="R42" s="1" t="str">
        <f t="shared" ca="1" si="28"/>
        <v>GAL1</v>
      </c>
      <c r="S42" s="20">
        <f t="shared" ca="1" si="29"/>
        <v>433.11</v>
      </c>
      <c r="T42" s="37" t="str">
        <f t="shared" ca="1" si="29"/>
        <v>X</v>
      </c>
      <c r="U42" s="37" t="str">
        <f t="shared" ca="1" si="29"/>
        <v>X</v>
      </c>
      <c r="V42" s="37" t="str">
        <f t="shared" ca="1" si="29"/>
        <v>X</v>
      </c>
      <c r="W42" s="34" t="str">
        <f t="shared" ca="1" si="29"/>
        <v>X</v>
      </c>
      <c r="X42" s="21" t="str">
        <f>TRIM(UPPER('Page 2'!N25))</f>
        <v/>
      </c>
      <c r="Y42" s="52">
        <f>IF(X42='Pricing Options'!D$6,rngO_BP_cost,IF(X42='Pricing Options'!D$7,rngO_BL_cost,IF(X42='Pricing Options'!D$8,rngO_MM_cost,IF(X42='Pricing Options'!D$9,rngO_DM_cost,IF(X42='Pricing Options'!D$10,rngO_WL_cost,IF(X42='Pricing Options'!D$11,rngO_M_cost,0))))))</f>
        <v>0</v>
      </c>
      <c r="Z42" s="26" t="str">
        <f t="shared" ca="1" si="30"/>
        <v>X</v>
      </c>
      <c r="AA42" s="26" t="str">
        <f t="shared" ca="1" si="30"/>
        <v>X</v>
      </c>
      <c r="AB42" s="26" t="str">
        <f t="shared" ca="1" si="30"/>
        <v>X</v>
      </c>
      <c r="AC42" s="216" t="str">
        <f>TRIM(UPPER('Page 2'!O25))</f>
        <v/>
      </c>
      <c r="AD42" s="223">
        <f>IF(OR(H42="RRBR",H42="RRFE", H42="RRSC",H42="RRUM"),0,IF(AC42='Pricing Options'!D$14,rngO_LE_cost,IF(AC42='Pricing Options'!D$15,rngO_FE_cost,IF(AC42='Pricing Options'!D$16,rngO_SC_cost,IF(AC42='Pricing Options'!D$17,rngO_UM_cost,0)))))</f>
        <v>0</v>
      </c>
      <c r="AE42" s="52">
        <f ca="1">IF(UPPER('Page 2'!P25)="YES",IF(OR($J42=Tables!$D$2,$J42=Tables!$D$3),INDIRECT("RNGO_SC_BC"),INDIRECT("rngO_SC_"&amp;$J42)),0)</f>
        <v>0</v>
      </c>
      <c r="AF42" s="52">
        <f ca="1">IF(UPPER('Page 2'!Q25)="YES",IF(OR($J42=Tables!$D$2,$J42=Tables!$D$3),INDIRECT("RNGO_SL_BC"),INDIRECT("rngO_SL_"&amp;$J42)),0)</f>
        <v>0</v>
      </c>
      <c r="AG42" s="52">
        <f>'Page 2'!R25*rngO_dividers_cost</f>
        <v>0</v>
      </c>
      <c r="AH42" s="52">
        <f>'Page 2'!T25*rngO_groove_cost</f>
        <v>0</v>
      </c>
      <c r="AI42" s="52"/>
      <c r="AJ42" s="52">
        <f>IF(UPPER('Page 2'!U25)="A",rngO_A_cost,IF(UPPER('Page 2'!U25)="B",rngO_B_cost,IF('Page 2'!U25="BOTH",rngO_Both_cost,0)))</f>
        <v>0</v>
      </c>
      <c r="AK42" s="222">
        <f ca="1">IF(H42="SP",I40,IF('Page 2'!X25="",(S42+Y42+SUM(AD42:AJ42)),0)*G42*(1+rngO_MarkUp))</f>
        <v>433.11</v>
      </c>
      <c r="AL42" s="48">
        <f t="shared" si="20"/>
        <v>0</v>
      </c>
      <c r="AM42" s="54">
        <f t="shared" ca="1" si="21"/>
        <v>433.11</v>
      </c>
      <c r="AN42" s="54">
        <f t="shared" si="22"/>
        <v>0</v>
      </c>
      <c r="AO42" s="54">
        <f t="shared" si="23"/>
        <v>0</v>
      </c>
      <c r="AP42" s="54">
        <f t="shared" si="24"/>
        <v>0</v>
      </c>
      <c r="AQ42" s="49">
        <f t="shared" ca="1" si="25"/>
        <v>368.14350000000002</v>
      </c>
      <c r="AR42" s="50">
        <f t="shared" ca="1" si="26"/>
        <v>64.966499999999996</v>
      </c>
    </row>
    <row r="43" spans="1:44" x14ac:dyDescent="0.25">
      <c r="A43" s="47">
        <f>'Page 2'!B26</f>
        <v>2.0999999999999979</v>
      </c>
      <c r="B43" s="1" t="str">
        <f>'Page 2'!C26</f>
        <v>x</v>
      </c>
      <c r="C43" s="1">
        <f>'Page 2'!D26</f>
        <v>0</v>
      </c>
      <c r="D43" s="1">
        <f>'Page 2'!E26</f>
        <v>0</v>
      </c>
      <c r="E43" s="1">
        <f>'Page 2'!F26</f>
        <v>0</v>
      </c>
      <c r="F43" s="39" t="str">
        <f>'Page 2'!G26</f>
        <v>x</v>
      </c>
      <c r="G43" s="145">
        <f>IF('Page 2'!L26&lt;1,1,'Page 2'!L26)</f>
        <v>1</v>
      </c>
      <c r="H43" s="1" t="str">
        <f>UPPER('Page 2'!I26)</f>
        <v>GAL2</v>
      </c>
      <c r="I43" s="1">
        <f>'Page 2'!J26</f>
        <v>0</v>
      </c>
      <c r="J43" s="94" t="str">
        <f ca="1">IF(OR('Page 2'!K26="N/A",'Page 2'!K26="",'Page 2'!K26="(Basic/Classic/Light)"),"",OFFSET(Tables!$D$1,MATCH('Page 2'!K26,rngPackage,0),0))</f>
        <v/>
      </c>
      <c r="K43" s="37" t="e">
        <f t="shared" ca="1" si="15"/>
        <v>#N/A</v>
      </c>
      <c r="L43" s="146" t="e">
        <f t="shared" ca="1" si="16"/>
        <v>#N/A</v>
      </c>
      <c r="M43" s="146" t="e">
        <f t="shared" ca="1" si="17"/>
        <v>#N/A</v>
      </c>
      <c r="N43" s="146" t="e">
        <f t="shared" ca="1" si="17"/>
        <v>#N/A</v>
      </c>
      <c r="O43" s="146" t="e">
        <f t="shared" ca="1" si="17"/>
        <v>#N/A</v>
      </c>
      <c r="P43" s="146" t="e">
        <f t="shared" ca="1" si="17"/>
        <v>#N/A</v>
      </c>
      <c r="Q43" s="94" t="str">
        <f t="shared" si="27"/>
        <v/>
      </c>
      <c r="R43" s="1" t="str">
        <f t="shared" ca="1" si="28"/>
        <v>GAL2</v>
      </c>
      <c r="S43" s="20">
        <f t="shared" ca="1" si="29"/>
        <v>643.58000000000004</v>
      </c>
      <c r="T43" s="37" t="str">
        <f t="shared" ca="1" si="29"/>
        <v>X</v>
      </c>
      <c r="U43" s="37" t="str">
        <f t="shared" ca="1" si="29"/>
        <v>X</v>
      </c>
      <c r="V43" s="37" t="str">
        <f t="shared" ca="1" si="29"/>
        <v>X</v>
      </c>
      <c r="W43" s="34" t="str">
        <f t="shared" ca="1" si="29"/>
        <v>X</v>
      </c>
      <c r="X43" s="21" t="str">
        <f>TRIM(UPPER('Page 2'!N26))</f>
        <v/>
      </c>
      <c r="Y43" s="52">
        <f>IF(X43='Pricing Options'!D$6,rngO_BP_cost,IF(X43='Pricing Options'!D$7,rngO_BL_cost,IF(X43='Pricing Options'!D$8,rngO_MM_cost,IF(X43='Pricing Options'!D$9,rngO_DM_cost,IF(X43='Pricing Options'!D$10,rngO_WL_cost,IF(X43='Pricing Options'!D$11,rngO_M_cost,0))))))</f>
        <v>0</v>
      </c>
      <c r="Z43" s="26" t="str">
        <f t="shared" ca="1" si="30"/>
        <v>X</v>
      </c>
      <c r="AA43" s="26" t="str">
        <f t="shared" ca="1" si="30"/>
        <v>X</v>
      </c>
      <c r="AB43" s="26" t="str">
        <f t="shared" ca="1" si="30"/>
        <v>X</v>
      </c>
      <c r="AC43" s="216" t="str">
        <f>TRIM(UPPER('Page 2'!O26))</f>
        <v/>
      </c>
      <c r="AD43" s="223">
        <f>IF(OR(H43="RRBR",H43="RRFE", H43="RRSC",H43="RRUM"),0,IF(AC43='Pricing Options'!D$14,rngO_LE_cost,IF(AC43='Pricing Options'!D$15,rngO_FE_cost,IF(AC43='Pricing Options'!D$16,rngO_SC_cost,IF(AC43='Pricing Options'!D$17,rngO_UM_cost,0)))))</f>
        <v>0</v>
      </c>
      <c r="AE43" s="52">
        <f ca="1">IF(UPPER('Page 2'!P26)="YES",IF(OR($J43=Tables!$D$2,$J43=Tables!$D$3),INDIRECT("RNGO_SC_BC"),INDIRECT("rngO_SC_"&amp;$J43)),0)</f>
        <v>0</v>
      </c>
      <c r="AF43" s="52">
        <f ca="1">IF(UPPER('Page 2'!Q26)="YES",IF(OR($J43=Tables!$D$2,$J43=Tables!$D$3),INDIRECT("RNGO_SL_BC"),INDIRECT("rngO_SL_"&amp;$J43)),0)</f>
        <v>0</v>
      </c>
      <c r="AG43" s="52">
        <f>'Page 2'!R26*rngO_dividers_cost</f>
        <v>0</v>
      </c>
      <c r="AH43" s="52">
        <f>'Page 2'!T26*rngO_groove_cost</f>
        <v>0</v>
      </c>
      <c r="AI43" s="52"/>
      <c r="AJ43" s="52">
        <f>IF(UPPER('Page 2'!U26)="A",rngO_A_cost,IF(UPPER('Page 2'!U26)="B",rngO_B_cost,IF('Page 2'!U26="BOTH",rngO_Both_cost,0)))</f>
        <v>0</v>
      </c>
      <c r="AK43" s="222">
        <f ca="1">IF(H43="SP",I41,IF('Page 2'!X26="",(S43+Y43+SUM(AD43:AJ43)),0)*G43*(1+rngO_MarkUp))</f>
        <v>643.58000000000004</v>
      </c>
      <c r="AL43" s="48">
        <f t="shared" si="20"/>
        <v>0</v>
      </c>
      <c r="AM43" s="54">
        <f t="shared" ca="1" si="21"/>
        <v>643.58000000000004</v>
      </c>
      <c r="AN43" s="54">
        <f t="shared" si="22"/>
        <v>0</v>
      </c>
      <c r="AO43" s="54">
        <f t="shared" si="23"/>
        <v>0</v>
      </c>
      <c r="AP43" s="54">
        <f t="shared" si="24"/>
        <v>0</v>
      </c>
      <c r="AQ43" s="49">
        <f t="shared" ca="1" si="25"/>
        <v>547.04300000000001</v>
      </c>
      <c r="AR43" s="50">
        <f t="shared" ca="1" si="26"/>
        <v>96.537000000000006</v>
      </c>
    </row>
    <row r="44" spans="1:44" x14ac:dyDescent="0.25">
      <c r="A44" s="47">
        <f>'Page 2'!B27</f>
        <v>2.1099999999999977</v>
      </c>
      <c r="B44" s="1" t="str">
        <f>'Page 2'!C27</f>
        <v>x</v>
      </c>
      <c r="C44" s="1">
        <f>'Page 2'!D27</f>
        <v>0</v>
      </c>
      <c r="D44" s="1">
        <f>'Page 2'!E27</f>
        <v>0</v>
      </c>
      <c r="E44" s="1">
        <f>'Page 2'!F27</f>
        <v>0</v>
      </c>
      <c r="F44" s="39" t="str">
        <f>'Page 2'!G27</f>
        <v>x</v>
      </c>
      <c r="G44" s="145">
        <f>IF('Page 2'!L27&lt;1,1,'Page 2'!L27)</f>
        <v>1</v>
      </c>
      <c r="H44" s="1" t="str">
        <f>UPPER('Page 2'!I27)</f>
        <v>GAL3</v>
      </c>
      <c r="I44" s="1">
        <f>'Page 2'!J27</f>
        <v>0</v>
      </c>
      <c r="J44" s="94" t="str">
        <f ca="1">IF(OR('Page 2'!K27="N/A",'Page 2'!K27="",'Page 2'!K27="(Basic/Classic/Light)"),"",OFFSET(Tables!$D$1,MATCH('Page 2'!K27,rngPackage,0),0))</f>
        <v/>
      </c>
      <c r="K44" s="37" t="e">
        <f t="shared" ca="1" si="15"/>
        <v>#N/A</v>
      </c>
      <c r="L44" s="146" t="e">
        <f t="shared" ca="1" si="16"/>
        <v>#N/A</v>
      </c>
      <c r="M44" s="146" t="e">
        <f t="shared" ca="1" si="17"/>
        <v>#N/A</v>
      </c>
      <c r="N44" s="146" t="e">
        <f t="shared" ca="1" si="17"/>
        <v>#N/A</v>
      </c>
      <c r="O44" s="146" t="e">
        <f t="shared" ca="1" si="17"/>
        <v>#N/A</v>
      </c>
      <c r="P44" s="146" t="e">
        <f t="shared" ca="1" si="17"/>
        <v>#N/A</v>
      </c>
      <c r="Q44" s="94" t="str">
        <f t="shared" si="27"/>
        <v/>
      </c>
      <c r="R44" s="1" t="str">
        <f t="shared" ca="1" si="28"/>
        <v>GAL3</v>
      </c>
      <c r="S44" s="20">
        <f t="shared" ca="1" si="29"/>
        <v>1078.4100000000001</v>
      </c>
      <c r="T44" s="37" t="str">
        <f t="shared" ca="1" si="29"/>
        <v>X</v>
      </c>
      <c r="U44" s="37" t="str">
        <f t="shared" ca="1" si="29"/>
        <v>X</v>
      </c>
      <c r="V44" s="37" t="str">
        <f t="shared" ca="1" si="29"/>
        <v>X</v>
      </c>
      <c r="W44" s="34" t="str">
        <f t="shared" ca="1" si="29"/>
        <v>X</v>
      </c>
      <c r="X44" s="21" t="str">
        <f>TRIM(UPPER('Page 2'!N27))</f>
        <v/>
      </c>
      <c r="Y44" s="52">
        <f>IF(X44='Pricing Options'!D$6,rngO_BP_cost,IF(X44='Pricing Options'!D$7,rngO_BL_cost,IF(X44='Pricing Options'!D$8,rngO_MM_cost,IF(X44='Pricing Options'!D$9,rngO_DM_cost,IF(X44='Pricing Options'!D$10,rngO_WL_cost,IF(X44='Pricing Options'!D$11,rngO_M_cost,0))))))</f>
        <v>0</v>
      </c>
      <c r="Z44" s="26" t="str">
        <f t="shared" ca="1" si="30"/>
        <v>X</v>
      </c>
      <c r="AA44" s="26" t="str">
        <f t="shared" ca="1" si="30"/>
        <v>X</v>
      </c>
      <c r="AB44" s="26" t="str">
        <f t="shared" ca="1" si="30"/>
        <v>X</v>
      </c>
      <c r="AC44" s="216" t="str">
        <f>TRIM(UPPER('Page 2'!O27))</f>
        <v/>
      </c>
      <c r="AD44" s="223">
        <f>IF(OR(H44="RRBR",H44="RRFE", H44="RRSC",H44="RRUM"),0,IF(AC44='Pricing Options'!D$14,rngO_LE_cost,IF(AC44='Pricing Options'!D$15,rngO_FE_cost,IF(AC44='Pricing Options'!D$16,rngO_SC_cost,IF(AC44='Pricing Options'!D$17,rngO_UM_cost,0)))))</f>
        <v>0</v>
      </c>
      <c r="AE44" s="52">
        <f ca="1">IF(UPPER('Page 2'!P27)="YES",IF(OR($J44=Tables!$D$2,$J44=Tables!$D$3),INDIRECT("RNGO_SC_BC"),INDIRECT("rngO_SC_"&amp;$J44)),0)</f>
        <v>0</v>
      </c>
      <c r="AF44" s="52">
        <f ca="1">IF(UPPER('Page 2'!Q27)="YES",IF(OR($J44=Tables!$D$2,$J44=Tables!$D$3),INDIRECT("RNGO_SL_BC"),INDIRECT("rngO_SL_"&amp;$J44)),0)</f>
        <v>0</v>
      </c>
      <c r="AG44" s="52">
        <f>'Page 2'!R27*rngO_dividers_cost</f>
        <v>0</v>
      </c>
      <c r="AH44" s="52">
        <f>'Page 2'!T27*rngO_groove_cost</f>
        <v>0</v>
      </c>
      <c r="AI44" s="52"/>
      <c r="AJ44" s="52">
        <f>IF(UPPER('Page 2'!U27)="A",rngO_A_cost,IF(UPPER('Page 2'!U27)="B",rngO_B_cost,IF('Page 2'!U27="BOTH",rngO_Both_cost,0)))</f>
        <v>0</v>
      </c>
      <c r="AK44" s="222">
        <f ca="1">IF(H44="SP",I42,IF('Page 2'!X27="",(S44+Y44+SUM(AD44:AJ44)),0)*G44*(1+rngO_MarkUp))</f>
        <v>1078.4100000000001</v>
      </c>
      <c r="AL44" s="48">
        <f t="shared" si="20"/>
        <v>0</v>
      </c>
      <c r="AM44" s="54">
        <f t="shared" ca="1" si="21"/>
        <v>1078.4100000000001</v>
      </c>
      <c r="AN44" s="54">
        <f t="shared" si="22"/>
        <v>0</v>
      </c>
      <c r="AO44" s="54">
        <f t="shared" si="23"/>
        <v>0</v>
      </c>
      <c r="AP44" s="54">
        <f t="shared" si="24"/>
        <v>0</v>
      </c>
      <c r="AQ44" s="49">
        <f t="shared" ca="1" si="25"/>
        <v>916.64850000000001</v>
      </c>
      <c r="AR44" s="50">
        <f t="shared" ca="1" si="26"/>
        <v>161.76150000000001</v>
      </c>
    </row>
    <row r="45" spans="1:44" x14ac:dyDescent="0.25">
      <c r="A45" s="47">
        <f>'Page 2'!B28</f>
        <v>2.1199999999999974</v>
      </c>
      <c r="B45" s="1" t="str">
        <f>'Page 2'!C28</f>
        <v>x</v>
      </c>
      <c r="C45" s="1">
        <f>'Page 2'!D28</f>
        <v>0</v>
      </c>
      <c r="D45" s="1">
        <f>'Page 2'!E28</f>
        <v>0</v>
      </c>
      <c r="E45" s="1">
        <f>'Page 2'!F28</f>
        <v>0</v>
      </c>
      <c r="F45" s="39" t="str">
        <f>'Page 2'!G28</f>
        <v>x</v>
      </c>
      <c r="G45" s="145">
        <f>IF('Page 2'!L28&lt;1,1,'Page 2'!L28)</f>
        <v>1</v>
      </c>
      <c r="H45" s="1" t="str">
        <f>UPPER('Page 2'!I28)</f>
        <v>GAC</v>
      </c>
      <c r="I45" s="1">
        <f>'Page 2'!J28</f>
        <v>0</v>
      </c>
      <c r="J45" s="94" t="str">
        <f ca="1">IF(OR('Page 2'!K28="N/A",'Page 2'!K28="",'Page 2'!K28="(Basic/Classic/Light)"),"",OFFSET(Tables!$D$1,MATCH('Page 2'!K28,rngPackage,0),0))</f>
        <v/>
      </c>
      <c r="K45" s="37" t="e">
        <f t="shared" ca="1" si="15"/>
        <v>#N/A</v>
      </c>
      <c r="L45" s="146" t="e">
        <f t="shared" ca="1" si="16"/>
        <v>#N/A</v>
      </c>
      <c r="M45" s="146" t="e">
        <f t="shared" ca="1" si="17"/>
        <v>#N/A</v>
      </c>
      <c r="N45" s="146" t="e">
        <f t="shared" ca="1" si="17"/>
        <v>#N/A</v>
      </c>
      <c r="O45" s="146" t="e">
        <f t="shared" ca="1" si="17"/>
        <v>#N/A</v>
      </c>
      <c r="P45" s="146" t="e">
        <f t="shared" ca="1" si="17"/>
        <v>#N/A</v>
      </c>
      <c r="Q45" s="94" t="str">
        <f t="shared" si="27"/>
        <v/>
      </c>
      <c r="R45" s="1" t="str">
        <f t="shared" ca="1" si="28"/>
        <v>GAC</v>
      </c>
      <c r="S45" s="20">
        <f t="shared" ca="1" si="29"/>
        <v>869.69</v>
      </c>
      <c r="T45" s="37" t="str">
        <f t="shared" ca="1" si="29"/>
        <v>X</v>
      </c>
      <c r="U45" s="37" t="str">
        <f t="shared" ca="1" si="29"/>
        <v>X</v>
      </c>
      <c r="V45" s="37" t="str">
        <f t="shared" ca="1" si="29"/>
        <v>X</v>
      </c>
      <c r="W45" s="34" t="str">
        <f t="shared" ca="1" si="29"/>
        <v>X</v>
      </c>
      <c r="X45" s="21" t="str">
        <f>TRIM(UPPER('Page 2'!N28))</f>
        <v/>
      </c>
      <c r="Y45" s="52">
        <f>IF(X45='Pricing Options'!D$6,rngO_BP_cost,IF(X45='Pricing Options'!D$7,rngO_BL_cost,IF(X45='Pricing Options'!D$8,rngO_MM_cost,IF(X45='Pricing Options'!D$9,rngO_DM_cost,IF(X45='Pricing Options'!D$10,rngO_WL_cost,IF(X45='Pricing Options'!D$11,rngO_M_cost,0))))))</f>
        <v>0</v>
      </c>
      <c r="Z45" s="26" t="str">
        <f t="shared" ca="1" si="30"/>
        <v>X</v>
      </c>
      <c r="AA45" s="26" t="str">
        <f t="shared" ca="1" si="30"/>
        <v>X</v>
      </c>
      <c r="AB45" s="26" t="str">
        <f t="shared" ca="1" si="30"/>
        <v>X</v>
      </c>
      <c r="AC45" s="216" t="str">
        <f>TRIM(UPPER('Page 2'!O28))</f>
        <v/>
      </c>
      <c r="AD45" s="223">
        <f>IF(OR(H45="RRBR",H45="RRFE", H45="RRSC",H45="RRUM"),0,IF(AC45='Pricing Options'!D$14,rngO_LE_cost,IF(AC45='Pricing Options'!D$15,rngO_FE_cost,IF(AC45='Pricing Options'!D$16,rngO_SC_cost,IF(AC45='Pricing Options'!D$17,rngO_UM_cost,0)))))</f>
        <v>0</v>
      </c>
      <c r="AE45" s="52">
        <f ca="1">IF(UPPER('Page 2'!P28)="YES",IF(OR($J45=Tables!$D$2,$J45=Tables!$D$3),INDIRECT("RNGO_SC_BC"),INDIRECT("rngO_SC_"&amp;$J45)),0)</f>
        <v>0</v>
      </c>
      <c r="AF45" s="52">
        <f ca="1">IF(UPPER('Page 2'!Q28)="YES",IF(OR($J45=Tables!$D$2,$J45=Tables!$D$3),INDIRECT("RNGO_SL_BC"),INDIRECT("rngO_SL_"&amp;$J45)),0)</f>
        <v>0</v>
      </c>
      <c r="AG45" s="52">
        <f>'Page 2'!R28*rngO_dividers_cost</f>
        <v>0</v>
      </c>
      <c r="AH45" s="52">
        <f>'Page 2'!T28*rngO_groove_cost</f>
        <v>0</v>
      </c>
      <c r="AI45" s="52"/>
      <c r="AJ45" s="52">
        <f>IF(UPPER('Page 2'!U28)="A",rngO_A_cost,IF(UPPER('Page 2'!U28)="B",rngO_B_cost,IF('Page 2'!U28="BOTH",rngO_Both_cost,0)))</f>
        <v>0</v>
      </c>
      <c r="AK45" s="222">
        <f ca="1">IF(H45="SP",I43,IF('Page 2'!X28="",(S45+Y45+SUM(AD45:AJ45)),0)*G45*(1+rngO_MarkUp))</f>
        <v>869.69</v>
      </c>
      <c r="AL45" s="48">
        <f t="shared" si="20"/>
        <v>0</v>
      </c>
      <c r="AM45" s="54">
        <f t="shared" ca="1" si="21"/>
        <v>869.69</v>
      </c>
      <c r="AN45" s="54">
        <f t="shared" si="22"/>
        <v>0</v>
      </c>
      <c r="AO45" s="54">
        <f t="shared" si="23"/>
        <v>0</v>
      </c>
      <c r="AP45" s="54">
        <f t="shared" si="24"/>
        <v>0</v>
      </c>
      <c r="AQ45" s="49">
        <f t="shared" ca="1" si="25"/>
        <v>739.23649999999998</v>
      </c>
      <c r="AR45" s="50">
        <f t="shared" ca="1" si="26"/>
        <v>130.45349999999999</v>
      </c>
    </row>
    <row r="46" spans="1:44" x14ac:dyDescent="0.25">
      <c r="A46" s="47">
        <f>'Page 2'!B29</f>
        <v>2.1299999999999972</v>
      </c>
      <c r="B46" s="1" t="str">
        <f>'Page 2'!C29</f>
        <v>x</v>
      </c>
      <c r="C46" s="1">
        <f>'Page 2'!D29</f>
        <v>0</v>
      </c>
      <c r="D46" s="1">
        <f>'Page 2'!E29</f>
        <v>0</v>
      </c>
      <c r="E46" s="1">
        <f>'Page 2'!F29</f>
        <v>0</v>
      </c>
      <c r="F46" s="39" t="str">
        <f>'Page 2'!G29</f>
        <v>x</v>
      </c>
      <c r="G46" s="145">
        <f>IF('Page 2'!L29&lt;1,1,'Page 2'!L29)</f>
        <v>1</v>
      </c>
      <c r="H46" s="1" t="str">
        <f>UPPER('Page 2'!I29)</f>
        <v>GAT</v>
      </c>
      <c r="I46" s="1">
        <f>'Page 2'!J29</f>
        <v>0</v>
      </c>
      <c r="J46" s="94" t="str">
        <f ca="1">IF(OR('Page 2'!K29="N/A",'Page 2'!K29="",'Page 2'!K29="(Basic/Classic/Light)"),"",OFFSET(Tables!$D$1,MATCH('Page 2'!K29,rngPackage,0),0))</f>
        <v/>
      </c>
      <c r="K46" s="37" t="e">
        <f t="shared" ca="1" si="15"/>
        <v>#N/A</v>
      </c>
      <c r="L46" s="146" t="e">
        <f t="shared" ca="1" si="16"/>
        <v>#N/A</v>
      </c>
      <c r="M46" s="146" t="e">
        <f t="shared" ca="1" si="17"/>
        <v>#N/A</v>
      </c>
      <c r="N46" s="146" t="e">
        <f t="shared" ca="1" si="17"/>
        <v>#N/A</v>
      </c>
      <c r="O46" s="146" t="e">
        <f t="shared" ca="1" si="17"/>
        <v>#N/A</v>
      </c>
      <c r="P46" s="146" t="e">
        <f t="shared" ca="1" si="17"/>
        <v>#N/A</v>
      </c>
      <c r="Q46" s="94" t="str">
        <f t="shared" si="27"/>
        <v/>
      </c>
      <c r="R46" s="1" t="str">
        <f t="shared" ca="1" si="28"/>
        <v>GAT</v>
      </c>
      <c r="S46" s="20">
        <f t="shared" ca="1" si="29"/>
        <v>869.69</v>
      </c>
      <c r="T46" s="37" t="str">
        <f t="shared" ca="1" si="29"/>
        <v>X</v>
      </c>
      <c r="U46" s="37" t="str">
        <f t="shared" ca="1" si="29"/>
        <v>X</v>
      </c>
      <c r="V46" s="37" t="str">
        <f t="shared" ca="1" si="29"/>
        <v>X</v>
      </c>
      <c r="W46" s="34" t="str">
        <f t="shared" ca="1" si="29"/>
        <v>X</v>
      </c>
      <c r="X46" s="21" t="str">
        <f>TRIM(UPPER('Page 2'!N29))</f>
        <v/>
      </c>
      <c r="Y46" s="52">
        <f>IF(X46='Pricing Options'!D$6,rngO_BP_cost,IF(X46='Pricing Options'!D$7,rngO_BL_cost,IF(X46='Pricing Options'!D$8,rngO_MM_cost,IF(X46='Pricing Options'!D$9,rngO_DM_cost,IF(X46='Pricing Options'!D$10,rngO_WL_cost,IF(X46='Pricing Options'!D$11,rngO_M_cost,0))))))</f>
        <v>0</v>
      </c>
      <c r="Z46" s="26" t="str">
        <f t="shared" ca="1" si="30"/>
        <v>X</v>
      </c>
      <c r="AA46" s="26" t="str">
        <f t="shared" ca="1" si="30"/>
        <v>X</v>
      </c>
      <c r="AB46" s="26" t="str">
        <f t="shared" ca="1" si="30"/>
        <v>X</v>
      </c>
      <c r="AC46" s="216" t="str">
        <f>TRIM(UPPER('Page 2'!O29))</f>
        <v/>
      </c>
      <c r="AD46" s="223">
        <f>IF(OR(H46="RRBR",H46="RRFE", H46="RRSC",H46="RRUM"),0,IF(AC46='Pricing Options'!D$14,rngO_LE_cost,IF(AC46='Pricing Options'!D$15,rngO_FE_cost,IF(AC46='Pricing Options'!D$16,rngO_SC_cost,IF(AC46='Pricing Options'!D$17,rngO_UM_cost,0)))))</f>
        <v>0</v>
      </c>
      <c r="AE46" s="52">
        <f ca="1">IF(UPPER('Page 2'!P29)="YES",IF(OR($J46=Tables!$D$2,$J46=Tables!$D$3),INDIRECT("RNGO_SC_BC"),INDIRECT("rngO_SC_"&amp;$J46)),0)</f>
        <v>0</v>
      </c>
      <c r="AF46" s="52">
        <f ca="1">IF(UPPER('Page 2'!Q29)="YES",IF(OR($J46=Tables!$D$2,$J46=Tables!$D$3),INDIRECT("RNGO_SL_BC"),INDIRECT("rngO_SL_"&amp;$J46)),0)</f>
        <v>0</v>
      </c>
      <c r="AG46" s="52">
        <f>'Page 2'!R29*rngO_dividers_cost</f>
        <v>0</v>
      </c>
      <c r="AH46" s="52">
        <f>'Page 2'!T29*rngO_groove_cost</f>
        <v>0</v>
      </c>
      <c r="AI46" s="52"/>
      <c r="AJ46" s="52">
        <f>IF(UPPER('Page 2'!U29)="A",rngO_A_cost,IF(UPPER('Page 2'!U29)="B",rngO_B_cost,IF('Page 2'!U29="BOTH",rngO_Both_cost,0)))</f>
        <v>0</v>
      </c>
      <c r="AK46" s="222">
        <f ca="1">IF(H46="SP",I44,IF('Page 2'!X29="",(S46+Y46+SUM(AD46:AJ46)),0)*G46*(1+rngO_MarkUp))</f>
        <v>869.69</v>
      </c>
      <c r="AL46" s="48">
        <f t="shared" si="20"/>
        <v>0</v>
      </c>
      <c r="AM46" s="54">
        <f t="shared" ca="1" si="21"/>
        <v>869.69</v>
      </c>
      <c r="AN46" s="54">
        <f t="shared" si="22"/>
        <v>0</v>
      </c>
      <c r="AO46" s="54">
        <f t="shared" si="23"/>
        <v>0</v>
      </c>
      <c r="AP46" s="54">
        <f t="shared" si="24"/>
        <v>0</v>
      </c>
      <c r="AQ46" s="49">
        <f t="shared" ca="1" si="25"/>
        <v>739.23649999999998</v>
      </c>
      <c r="AR46" s="50">
        <f t="shared" ca="1" si="26"/>
        <v>130.45349999999999</v>
      </c>
    </row>
    <row r="47" spans="1:44" x14ac:dyDescent="0.25">
      <c r="A47" s="47">
        <f>'Page 2'!B30</f>
        <v>2.139999999999997</v>
      </c>
      <c r="B47" s="1" t="str">
        <f>'Page 2'!C30</f>
        <v>x</v>
      </c>
      <c r="C47" s="1">
        <f>'Page 2'!D30</f>
        <v>0</v>
      </c>
      <c r="D47" s="1">
        <f>'Page 2'!E30</f>
        <v>0</v>
      </c>
      <c r="E47" s="1">
        <f>'Page 2'!F30</f>
        <v>0</v>
      </c>
      <c r="F47" s="39" t="str">
        <f>'Page 2'!G30</f>
        <v>x</v>
      </c>
      <c r="G47" s="145">
        <f>IF('Page 2'!L30&lt;1,1,'Page 2'!L30)</f>
        <v>1</v>
      </c>
      <c r="H47" s="1" t="str">
        <f>UPPER('Page 2'!I30)</f>
        <v>GAU</v>
      </c>
      <c r="I47" s="1">
        <f>'Page 2'!J30</f>
        <v>0</v>
      </c>
      <c r="J47" s="94" t="str">
        <f ca="1">IF(OR('Page 2'!K30="N/A",'Page 2'!K30="",'Page 2'!K30="(Basic/Classic/Light)"),"",OFFSET(Tables!$D$1,MATCH('Page 2'!K30,rngPackage,0),0))</f>
        <v/>
      </c>
      <c r="K47" s="37" t="e">
        <f t="shared" ca="1" si="15"/>
        <v>#N/A</v>
      </c>
      <c r="L47" s="146" t="e">
        <f t="shared" ca="1" si="16"/>
        <v>#N/A</v>
      </c>
      <c r="M47" s="146" t="e">
        <f t="shared" ca="1" si="17"/>
        <v>#N/A</v>
      </c>
      <c r="N47" s="146" t="e">
        <f t="shared" ca="1" si="17"/>
        <v>#N/A</v>
      </c>
      <c r="O47" s="146" t="e">
        <f t="shared" ca="1" si="17"/>
        <v>#N/A</v>
      </c>
      <c r="P47" s="146" t="e">
        <f t="shared" ca="1" si="17"/>
        <v>#N/A</v>
      </c>
      <c r="Q47" s="94" t="str">
        <f t="shared" si="27"/>
        <v/>
      </c>
      <c r="R47" s="1" t="str">
        <f t="shared" ca="1" si="28"/>
        <v>GAU</v>
      </c>
      <c r="S47" s="20">
        <f t="shared" ca="1" si="29"/>
        <v>518.34</v>
      </c>
      <c r="T47" s="37" t="str">
        <f t="shared" ca="1" si="29"/>
        <v>X</v>
      </c>
      <c r="U47" s="37" t="str">
        <f t="shared" ca="1" si="29"/>
        <v>X</v>
      </c>
      <c r="V47" s="37" t="str">
        <f t="shared" ca="1" si="29"/>
        <v>X</v>
      </c>
      <c r="W47" s="34" t="str">
        <f t="shared" ca="1" si="29"/>
        <v>X</v>
      </c>
      <c r="X47" s="21" t="str">
        <f>TRIM(UPPER('Page 2'!N30))</f>
        <v/>
      </c>
      <c r="Y47" s="52">
        <f>IF(X47='Pricing Options'!D$6,rngO_BP_cost,IF(X47='Pricing Options'!D$7,rngO_BL_cost,IF(X47='Pricing Options'!D$8,rngO_MM_cost,IF(X47='Pricing Options'!D$9,rngO_DM_cost,IF(X47='Pricing Options'!D$10,rngO_WL_cost,IF(X47='Pricing Options'!D$11,rngO_M_cost,0))))))</f>
        <v>0</v>
      </c>
      <c r="Z47" s="26" t="str">
        <f t="shared" ca="1" si="30"/>
        <v>X</v>
      </c>
      <c r="AA47" s="26" t="str">
        <f t="shared" ca="1" si="30"/>
        <v>X</v>
      </c>
      <c r="AB47" s="26" t="str">
        <f t="shared" ca="1" si="30"/>
        <v>X</v>
      </c>
      <c r="AC47" s="216" t="str">
        <f>TRIM(UPPER('Page 2'!O30))</f>
        <v/>
      </c>
      <c r="AD47" s="223">
        <f>IF(OR(H47="RRBR",H47="RRFE", H47="RRSC",H47="RRUM"),0,IF(AC47='Pricing Options'!D$14,rngO_LE_cost,IF(AC47='Pricing Options'!D$15,rngO_FE_cost,IF(AC47='Pricing Options'!D$16,rngO_SC_cost,IF(AC47='Pricing Options'!D$17,rngO_UM_cost,0)))))</f>
        <v>0</v>
      </c>
      <c r="AE47" s="52">
        <f ca="1">IF(UPPER('Page 2'!P30)="YES",IF(OR($J47=Tables!$D$2,$J47=Tables!$D$3),INDIRECT("RNGO_SC_BC"),INDIRECT("rngO_SC_"&amp;$J47)),0)</f>
        <v>0</v>
      </c>
      <c r="AF47" s="52">
        <f ca="1">IF(UPPER('Page 2'!Q30)="YES",IF(OR($J47=Tables!$D$2,$J47=Tables!$D$3),INDIRECT("RNGO_SL_BC"),INDIRECT("rngO_SL_"&amp;$J47)),0)</f>
        <v>0</v>
      </c>
      <c r="AG47" s="52">
        <f>'Page 2'!R30*rngO_dividers_cost</f>
        <v>0</v>
      </c>
      <c r="AH47" s="52">
        <f>'Page 2'!T30*rngO_groove_cost</f>
        <v>0</v>
      </c>
      <c r="AI47" s="52"/>
      <c r="AJ47" s="52">
        <f>IF(UPPER('Page 2'!U30)="A",rngO_A_cost,IF(UPPER('Page 2'!U30)="B",rngO_B_cost,IF('Page 2'!U30="BOTH",rngO_Both_cost,0)))</f>
        <v>0</v>
      </c>
      <c r="AK47" s="222">
        <f ca="1">IF(H47="SP",I45,IF('Page 2'!X30="",(S47+Y47+SUM(AD47:AJ47)),0)*G47*(1+rngO_MarkUp))</f>
        <v>518.34</v>
      </c>
      <c r="AL47" s="48">
        <f t="shared" si="20"/>
        <v>0</v>
      </c>
      <c r="AM47" s="54">
        <f t="shared" ca="1" si="21"/>
        <v>518.34</v>
      </c>
      <c r="AN47" s="54">
        <f t="shared" si="22"/>
        <v>0</v>
      </c>
      <c r="AO47" s="54">
        <f t="shared" si="23"/>
        <v>0</v>
      </c>
      <c r="AP47" s="54">
        <f t="shared" si="24"/>
        <v>0</v>
      </c>
      <c r="AQ47" s="49">
        <f t="shared" ca="1" si="25"/>
        <v>440.589</v>
      </c>
      <c r="AR47" s="50">
        <f t="shared" ca="1" si="26"/>
        <v>77.751000000000005</v>
      </c>
    </row>
    <row r="48" spans="1:44" x14ac:dyDescent="0.25">
      <c r="A48" s="47">
        <f>'Page 2'!B31</f>
        <v>2.1499999999999968</v>
      </c>
      <c r="B48" s="1" t="str">
        <f>'Page 2'!C31</f>
        <v>x</v>
      </c>
      <c r="C48" s="1">
        <f>'Page 2'!D31</f>
        <v>0</v>
      </c>
      <c r="D48" s="1">
        <f>'Page 2'!E31</f>
        <v>0</v>
      </c>
      <c r="E48" s="1">
        <f>'Page 2'!F31</f>
        <v>0</v>
      </c>
      <c r="F48" s="39" t="str">
        <f>'Page 2'!G31</f>
        <v>x</v>
      </c>
      <c r="G48" s="145">
        <f>IF('Page 2'!L31&lt;1,1,'Page 2'!L31)</f>
        <v>1</v>
      </c>
      <c r="H48" s="1" t="str">
        <f>UPPER('Page 2'!I31)</f>
        <v>LSP</v>
      </c>
      <c r="I48" s="1">
        <f>'Page 2'!J31</f>
        <v>0</v>
      </c>
      <c r="J48" s="94" t="str">
        <f ca="1">IF(OR('Page 2'!K31="N/A",'Page 2'!K31="",'Page 2'!K31="(Basic/Classic/Light)"),"",OFFSET(Tables!$D$1,MATCH('Page 2'!K31,rngPackage,0),0))</f>
        <v/>
      </c>
      <c r="K48" s="37" t="e">
        <f t="shared" ca="1" si="15"/>
        <v>#N/A</v>
      </c>
      <c r="L48" s="146" t="e">
        <f t="shared" ca="1" si="16"/>
        <v>#N/A</v>
      </c>
      <c r="M48" s="146" t="e">
        <f t="shared" ca="1" si="17"/>
        <v>#N/A</v>
      </c>
      <c r="N48" s="146" t="e">
        <f t="shared" ca="1" si="17"/>
        <v>#N/A</v>
      </c>
      <c r="O48" s="146" t="e">
        <f t="shared" ca="1" si="17"/>
        <v>#N/A</v>
      </c>
      <c r="P48" s="146" t="e">
        <f t="shared" ca="1" si="17"/>
        <v>#N/A</v>
      </c>
      <c r="Q48" s="94" t="str">
        <f t="shared" si="27"/>
        <v/>
      </c>
      <c r="R48" s="1" t="str">
        <f t="shared" ca="1" si="28"/>
        <v>LSP</v>
      </c>
      <c r="S48" s="20">
        <f t="shared" ca="1" si="29"/>
        <v>231</v>
      </c>
      <c r="T48" s="37" t="str">
        <f t="shared" ca="1" si="29"/>
        <v>X</v>
      </c>
      <c r="U48" s="37" t="str">
        <f t="shared" ca="1" si="29"/>
        <v>X</v>
      </c>
      <c r="V48" s="37" t="str">
        <f t="shared" ca="1" si="29"/>
        <v>X</v>
      </c>
      <c r="W48" s="34" t="str">
        <f t="shared" ca="1" si="29"/>
        <v>X</v>
      </c>
      <c r="X48" s="21" t="str">
        <f>TRIM(UPPER('Page 2'!N31))</f>
        <v/>
      </c>
      <c r="Y48" s="52">
        <f>IF(X48='Pricing Options'!D$6,rngO_BP_cost,IF(X48='Pricing Options'!D$7,rngO_BL_cost,IF(X48='Pricing Options'!D$8,rngO_MM_cost,IF(X48='Pricing Options'!D$9,rngO_DM_cost,IF(X48='Pricing Options'!D$10,rngO_WL_cost,IF(X48='Pricing Options'!D$11,rngO_M_cost,0))))))</f>
        <v>0</v>
      </c>
      <c r="Z48" s="26" t="str">
        <f t="shared" ca="1" si="30"/>
        <v>X</v>
      </c>
      <c r="AA48" s="26" t="str">
        <f t="shared" ca="1" si="30"/>
        <v>X</v>
      </c>
      <c r="AB48" s="26" t="str">
        <f t="shared" ca="1" si="30"/>
        <v>X</v>
      </c>
      <c r="AC48" s="216" t="str">
        <f>TRIM(UPPER('Page 2'!O31))</f>
        <v/>
      </c>
      <c r="AD48" s="223">
        <f>IF(OR(H48="RRBR",H48="RRFE", H48="RRSC",H48="RRUM"),0,IF(AC48='Pricing Options'!D$14,rngO_LE_cost,IF(AC48='Pricing Options'!D$15,rngO_FE_cost,IF(AC48='Pricing Options'!D$16,rngO_SC_cost,IF(AC48='Pricing Options'!D$17,rngO_UM_cost,0)))))</f>
        <v>0</v>
      </c>
      <c r="AE48" s="52">
        <f ca="1">IF(UPPER('Page 2'!P31)="YES",IF(OR($J48=Tables!$D$2,$J48=Tables!$D$3),INDIRECT("RNGO_SC_BC"),INDIRECT("rngO_SC_"&amp;$J48)),0)</f>
        <v>0</v>
      </c>
      <c r="AF48" s="52">
        <f ca="1">IF(UPPER('Page 2'!Q31)="YES",IF(OR($J48=Tables!$D$2,$J48=Tables!$D$3),INDIRECT("RNGO_SL_BC"),INDIRECT("rngO_SL_"&amp;$J48)),0)</f>
        <v>0</v>
      </c>
      <c r="AG48" s="52">
        <f>'Page 2'!R31*rngO_dividers_cost</f>
        <v>0</v>
      </c>
      <c r="AH48" s="52">
        <f>'Page 2'!T31*rngO_groove_cost</f>
        <v>0</v>
      </c>
      <c r="AI48" s="52"/>
      <c r="AJ48" s="52">
        <f>IF(UPPER('Page 2'!U31)="A",rngO_A_cost,IF(UPPER('Page 2'!U31)="B",rngO_B_cost,IF('Page 2'!U31="BOTH",rngO_Both_cost,0)))</f>
        <v>0</v>
      </c>
      <c r="AK48" s="222">
        <f ca="1">IF(H48="SP",I46,IF('Page 2'!X31="",(S48+Y48+SUM(AD48:AJ48)),0)*G48*(1+rngO_MarkUp))</f>
        <v>231</v>
      </c>
      <c r="AL48" s="48">
        <f t="shared" si="20"/>
        <v>0</v>
      </c>
      <c r="AM48" s="54">
        <f t="shared" ca="1" si="21"/>
        <v>231</v>
      </c>
      <c r="AN48" s="54">
        <f t="shared" si="22"/>
        <v>0</v>
      </c>
      <c r="AO48" s="54">
        <f t="shared" si="23"/>
        <v>0</v>
      </c>
      <c r="AP48" s="54">
        <f t="shared" si="24"/>
        <v>0</v>
      </c>
      <c r="AQ48" s="49">
        <f t="shared" ca="1" si="25"/>
        <v>196.35</v>
      </c>
      <c r="AR48" s="50">
        <f t="shared" ca="1" si="26"/>
        <v>34.65</v>
      </c>
    </row>
    <row r="49" spans="1:44" x14ac:dyDescent="0.25">
      <c r="A49" s="47">
        <f>'Page 2'!B32</f>
        <v>2.1599999999999966</v>
      </c>
      <c r="B49" s="1" t="str">
        <f>'Page 2'!C32</f>
        <v>x</v>
      </c>
      <c r="C49" s="1">
        <f>'Page 2'!D32</f>
        <v>0</v>
      </c>
      <c r="D49" s="1">
        <f>'Page 2'!E32</f>
        <v>0</v>
      </c>
      <c r="E49" s="1">
        <f>'Page 2'!F32</f>
        <v>0</v>
      </c>
      <c r="F49" s="39" t="str">
        <f>'Page 2'!G32</f>
        <v>x</v>
      </c>
      <c r="G49" s="145">
        <f>IF('Page 2'!L32&lt;1,1,'Page 2'!L32)</f>
        <v>1</v>
      </c>
      <c r="H49" s="1" t="str">
        <f>UPPER('Page 2'!I32)</f>
        <v>LSW</v>
      </c>
      <c r="I49" s="1">
        <f>'Page 2'!J32</f>
        <v>0</v>
      </c>
      <c r="J49" s="94" t="str">
        <f ca="1">IF(OR('Page 2'!K32="N/A",'Page 2'!K32="",'Page 2'!K32="(Basic/Classic/Light)"),"",OFFSET(Tables!$D$1,MATCH('Page 2'!K32,rngPackage,0),0))</f>
        <v/>
      </c>
      <c r="K49" s="37" t="e">
        <f t="shared" ca="1" si="15"/>
        <v>#N/A</v>
      </c>
      <c r="L49" s="146" t="e">
        <f t="shared" ca="1" si="16"/>
        <v>#N/A</v>
      </c>
      <c r="M49" s="146" t="e">
        <f t="shared" ca="1" si="17"/>
        <v>#N/A</v>
      </c>
      <c r="N49" s="146" t="e">
        <f t="shared" ca="1" si="17"/>
        <v>#N/A</v>
      </c>
      <c r="O49" s="146" t="e">
        <f t="shared" ca="1" si="17"/>
        <v>#N/A</v>
      </c>
      <c r="P49" s="146" t="e">
        <f t="shared" ca="1" si="17"/>
        <v>#N/A</v>
      </c>
      <c r="Q49" s="94" t="str">
        <f t="shared" si="27"/>
        <v/>
      </c>
      <c r="R49" s="1" t="str">
        <f t="shared" ca="1" si="28"/>
        <v>LSW</v>
      </c>
      <c r="S49" s="20">
        <f t="shared" ca="1" si="29"/>
        <v>490.88</v>
      </c>
      <c r="T49" s="37" t="str">
        <f t="shared" ca="1" si="29"/>
        <v>X</v>
      </c>
      <c r="U49" s="37" t="str">
        <f t="shared" ca="1" si="29"/>
        <v>X</v>
      </c>
      <c r="V49" s="37" t="str">
        <f t="shared" ca="1" si="29"/>
        <v>X</v>
      </c>
      <c r="W49" s="34" t="str">
        <f t="shared" ca="1" si="29"/>
        <v>X</v>
      </c>
      <c r="X49" s="21" t="str">
        <f>TRIM(UPPER('Page 2'!N32))</f>
        <v/>
      </c>
      <c r="Y49" s="52">
        <f>IF(X49='Pricing Options'!D$6,rngO_BP_cost,IF(X49='Pricing Options'!D$7,rngO_BL_cost,IF(X49='Pricing Options'!D$8,rngO_MM_cost,IF(X49='Pricing Options'!D$9,rngO_DM_cost,IF(X49='Pricing Options'!D$10,rngO_WL_cost,IF(X49='Pricing Options'!D$11,rngO_M_cost,0))))))</f>
        <v>0</v>
      </c>
      <c r="Z49" s="26" t="str">
        <f t="shared" ca="1" si="30"/>
        <v>X</v>
      </c>
      <c r="AA49" s="26" t="str">
        <f t="shared" ca="1" si="30"/>
        <v>X</v>
      </c>
      <c r="AB49" s="26" t="str">
        <f t="shared" ca="1" si="30"/>
        <v>X</v>
      </c>
      <c r="AC49" s="216" t="str">
        <f>TRIM(UPPER('Page 2'!O32))</f>
        <v/>
      </c>
      <c r="AD49" s="223">
        <f>IF(OR(H49="RRBR",H49="RRFE", H49="RRSC",H49="RRUM"),0,IF(AC49='Pricing Options'!D$14,rngO_LE_cost,IF(AC49='Pricing Options'!D$15,rngO_FE_cost,IF(AC49='Pricing Options'!D$16,rngO_SC_cost,IF(AC49='Pricing Options'!D$17,rngO_UM_cost,0)))))</f>
        <v>0</v>
      </c>
      <c r="AE49" s="52">
        <f ca="1">IF(UPPER('Page 2'!P32)="YES",IF(OR($J49=Tables!$D$2,$J49=Tables!$D$3),INDIRECT("RNGO_SC_BC"),INDIRECT("rngO_SC_"&amp;$J49)),0)</f>
        <v>0</v>
      </c>
      <c r="AF49" s="52">
        <f ca="1">IF(UPPER('Page 2'!Q32)="YES",IF(OR($J49=Tables!$D$2,$J49=Tables!$D$3),INDIRECT("RNGO_SL_BC"),INDIRECT("rngO_SL_"&amp;$J49)),0)</f>
        <v>0</v>
      </c>
      <c r="AG49" s="52">
        <f>'Page 2'!R32*rngO_dividers_cost</f>
        <v>0</v>
      </c>
      <c r="AH49" s="52">
        <f>'Page 2'!T32*rngO_groove_cost</f>
        <v>0</v>
      </c>
      <c r="AI49" s="52"/>
      <c r="AJ49" s="52">
        <f>IF(UPPER('Page 2'!U32)="A",rngO_A_cost,IF(UPPER('Page 2'!U32)="B",rngO_B_cost,IF('Page 2'!U32="BOTH",rngO_Both_cost,0)))</f>
        <v>0</v>
      </c>
      <c r="AK49" s="222">
        <f ca="1">IF(H49="SP",I47,IF('Page 2'!X32="",(S49+Y49+SUM(AD49:AJ49)),0)*G49*(1+rngO_MarkUp))</f>
        <v>490.88</v>
      </c>
      <c r="AL49" s="48">
        <f t="shared" si="20"/>
        <v>0</v>
      </c>
      <c r="AM49" s="54">
        <f t="shared" ca="1" si="21"/>
        <v>490.88</v>
      </c>
      <c r="AN49" s="54">
        <f t="shared" si="22"/>
        <v>0</v>
      </c>
      <c r="AO49" s="54">
        <f t="shared" si="23"/>
        <v>0</v>
      </c>
      <c r="AP49" s="54">
        <f t="shared" si="24"/>
        <v>0</v>
      </c>
      <c r="AQ49" s="49">
        <f t="shared" ca="1" si="25"/>
        <v>417.24799999999999</v>
      </c>
      <c r="AR49" s="50">
        <f t="shared" ca="1" si="26"/>
        <v>73.632000000000005</v>
      </c>
    </row>
    <row r="50" spans="1:44" x14ac:dyDescent="0.25">
      <c r="A50" s="47">
        <f>'Page 2'!B33</f>
        <v>2.1699999999999964</v>
      </c>
      <c r="B50" s="1" t="str">
        <f>'Page 2'!C33</f>
        <v>x</v>
      </c>
      <c r="C50" s="1">
        <f>'Page 2'!D33</f>
        <v>0</v>
      </c>
      <c r="D50" s="1">
        <f>'Page 2'!E33</f>
        <v>0</v>
      </c>
      <c r="E50" s="1">
        <f>'Page 2'!F33</f>
        <v>0</v>
      </c>
      <c r="F50" s="39">
        <f>'Page 2'!G33</f>
        <v>0</v>
      </c>
      <c r="G50" s="145">
        <f>IF('Page 2'!L33&lt;1,1,'Page 2'!L33)</f>
        <v>1</v>
      </c>
      <c r="H50" s="1" t="str">
        <f>UPPER('Page 2'!I33)</f>
        <v/>
      </c>
      <c r="I50" s="1">
        <f>'Page 2'!J33</f>
        <v>0</v>
      </c>
      <c r="J50" s="94" t="str">
        <f ca="1">IF(OR('Page 2'!K33="N/A",'Page 2'!K33="",'Page 2'!K33="(Basic/Classic/Light)"),"",OFFSET(Tables!$D$1,MATCH('Page 2'!K33,rngPackage,0),0))</f>
        <v/>
      </c>
      <c r="K50" s="37" t="e">
        <f t="shared" ca="1" si="15"/>
        <v>#N/A</v>
      </c>
      <c r="L50" s="146" t="e">
        <f t="shared" ca="1" si="16"/>
        <v>#N/A</v>
      </c>
      <c r="M50" s="146" t="e">
        <f t="shared" ca="1" si="17"/>
        <v>#N/A</v>
      </c>
      <c r="N50" s="146" t="e">
        <f t="shared" ca="1" si="17"/>
        <v>#N/A</v>
      </c>
      <c r="O50" s="146" t="e">
        <f t="shared" ca="1" si="17"/>
        <v>#N/A</v>
      </c>
      <c r="P50" s="146" t="e">
        <f t="shared" ca="1" si="17"/>
        <v>#N/A</v>
      </c>
      <c r="Q50" s="94" t="str">
        <f t="shared" si="27"/>
        <v/>
      </c>
      <c r="R50" s="1" t="str">
        <f t="shared" si="28"/>
        <v/>
      </c>
      <c r="S50" s="20" t="e">
        <f t="shared" ca="1" si="29"/>
        <v>#N/A</v>
      </c>
      <c r="T50" s="37" t="e">
        <f t="shared" ca="1" si="29"/>
        <v>#N/A</v>
      </c>
      <c r="U50" s="37" t="e">
        <f t="shared" ca="1" si="29"/>
        <v>#N/A</v>
      </c>
      <c r="V50" s="37" t="e">
        <f t="shared" ca="1" si="29"/>
        <v>#N/A</v>
      </c>
      <c r="W50" s="34" t="e">
        <f t="shared" ca="1" si="29"/>
        <v>#N/A</v>
      </c>
      <c r="X50" s="21" t="str">
        <f>TRIM(UPPER('Page 2'!N33))</f>
        <v/>
      </c>
      <c r="Y50" s="52">
        <f>IF(X50='Pricing Options'!D$6,rngO_BP_cost,IF(X50='Pricing Options'!D$7,rngO_BL_cost,IF(X50='Pricing Options'!D$8,rngO_MM_cost,IF(X50='Pricing Options'!D$9,rngO_DM_cost,IF(X50='Pricing Options'!D$10,rngO_WL_cost,IF(X50='Pricing Options'!D$11,rngO_M_cost,0))))))</f>
        <v>0</v>
      </c>
      <c r="Z50" s="26" t="e">
        <f t="shared" ca="1" si="30"/>
        <v>#N/A</v>
      </c>
      <c r="AA50" s="26" t="e">
        <f t="shared" ca="1" si="30"/>
        <v>#N/A</v>
      </c>
      <c r="AB50" s="26" t="e">
        <f t="shared" ca="1" si="30"/>
        <v>#N/A</v>
      </c>
      <c r="AC50" s="216" t="str">
        <f>TRIM(UPPER('Page 2'!O33))</f>
        <v/>
      </c>
      <c r="AD50" s="223">
        <f>IF(OR(H50="RRBR",H50="RRFE", H50="RRSC",H50="RRUM"),0,IF(AC50='Pricing Options'!D$14,rngO_LE_cost,IF(AC50='Pricing Options'!D$15,rngO_FE_cost,IF(AC50='Pricing Options'!D$16,rngO_SC_cost,IF(AC50='Pricing Options'!D$17,rngO_UM_cost,0)))))</f>
        <v>0</v>
      </c>
      <c r="AE50" s="52">
        <f ca="1">IF(UPPER('Page 2'!P33)="YES",IF(OR($J50=Tables!$D$2,$J50=Tables!$D$3),INDIRECT("RNGO_SC_BC"),INDIRECT("rngO_SC_"&amp;$J50)),0)</f>
        <v>0</v>
      </c>
      <c r="AF50" s="52">
        <f ca="1">IF(UPPER('Page 2'!Q33)="YES",IF(OR($J50=Tables!$D$2,$J50=Tables!$D$3),INDIRECT("RNGO_SL_BC"),INDIRECT("rngO_SL_"&amp;$J50)),0)</f>
        <v>0</v>
      </c>
      <c r="AG50" s="52">
        <f>'Page 2'!R33*rngO_dividers_cost</f>
        <v>0</v>
      </c>
      <c r="AH50" s="52">
        <f>'Page 2'!T33*rngO_groove_cost</f>
        <v>0</v>
      </c>
      <c r="AI50" s="52"/>
      <c r="AJ50" s="52">
        <f>IF(UPPER('Page 2'!U33)="A",rngO_A_cost,IF(UPPER('Page 2'!U33)="B",rngO_B_cost,IF('Page 2'!U33="BOTH",rngO_Both_cost,0)))</f>
        <v>0</v>
      </c>
      <c r="AK50" s="222" t="e">
        <f ca="1">IF(H50="SP",I48,IF('Page 2'!X33="",(S50+Y50+SUM(AD50:AJ50)),0)*G50*(1+rngO_MarkUp))</f>
        <v>#N/A</v>
      </c>
      <c r="AL50" s="48">
        <f t="shared" si="20"/>
        <v>0</v>
      </c>
      <c r="AM50" s="54">
        <f t="shared" ca="1" si="21"/>
        <v>0</v>
      </c>
      <c r="AN50" s="54">
        <f t="shared" si="22"/>
        <v>0</v>
      </c>
      <c r="AO50" s="54">
        <f t="shared" si="23"/>
        <v>0</v>
      </c>
      <c r="AP50" s="54">
        <f t="shared" si="24"/>
        <v>0</v>
      </c>
      <c r="AQ50" s="49">
        <f t="shared" si="25"/>
        <v>0</v>
      </c>
      <c r="AR50" s="50">
        <f t="shared" si="26"/>
        <v>0</v>
      </c>
    </row>
    <row r="51" spans="1:44" x14ac:dyDescent="0.25">
      <c r="A51" s="47">
        <f>'Page 2'!B34</f>
        <v>2.1799999999999962</v>
      </c>
      <c r="B51" s="1" t="str">
        <f>'Page 2'!C34</f>
        <v>x</v>
      </c>
      <c r="C51" s="1">
        <f>'Page 2'!D34</f>
        <v>0</v>
      </c>
      <c r="D51" s="1">
        <f>'Page 2'!E34</f>
        <v>0</v>
      </c>
      <c r="E51" s="1">
        <f>'Page 2'!F34</f>
        <v>0</v>
      </c>
      <c r="F51" s="39" t="str">
        <f>'Page 2'!G34</f>
        <v>x</v>
      </c>
      <c r="G51" s="145">
        <f>IF('Page 2'!L34&lt;1,1,'Page 2'!L34)</f>
        <v>1</v>
      </c>
      <c r="H51" s="1" t="str">
        <f>UPPER('Page 2'!I34)</f>
        <v>PD</v>
      </c>
      <c r="I51" s="1">
        <f>'Page 2'!J34</f>
        <v>0</v>
      </c>
      <c r="J51" s="94" t="str">
        <f ca="1">IF(OR('Page 2'!K34="N/A",'Page 2'!K34="",'Page 2'!K34="(Basic/Classic/Light)"),"",OFFSET(Tables!$D$1,MATCH('Page 2'!K34,rngPackage,0),0))</f>
        <v/>
      </c>
      <c r="K51" s="37" t="e">
        <f t="shared" ca="1" si="15"/>
        <v>#N/A</v>
      </c>
      <c r="L51" s="146" t="e">
        <f t="shared" ca="1" si="16"/>
        <v>#N/A</v>
      </c>
      <c r="M51" s="146" t="e">
        <f t="shared" ca="1" si="17"/>
        <v>#N/A</v>
      </c>
      <c r="N51" s="146" t="e">
        <f t="shared" ca="1" si="17"/>
        <v>#N/A</v>
      </c>
      <c r="O51" s="146" t="e">
        <f t="shared" ca="1" si="17"/>
        <v>#N/A</v>
      </c>
      <c r="P51" s="146" t="e">
        <f t="shared" ca="1" si="17"/>
        <v>#N/A</v>
      </c>
      <c r="Q51" s="94" t="str">
        <f t="shared" si="27"/>
        <v/>
      </c>
      <c r="R51" s="1" t="str">
        <f t="shared" ca="1" si="28"/>
        <v>PD</v>
      </c>
      <c r="S51" s="20">
        <f t="shared" ca="1" si="29"/>
        <v>462</v>
      </c>
      <c r="T51" s="37" t="str">
        <f t="shared" ca="1" si="29"/>
        <v>X</v>
      </c>
      <c r="U51" s="37" t="str">
        <f t="shared" ca="1" si="29"/>
        <v>X</v>
      </c>
      <c r="V51" s="37" t="str">
        <f t="shared" ca="1" si="29"/>
        <v>X</v>
      </c>
      <c r="W51" s="34" t="str">
        <f t="shared" ca="1" si="29"/>
        <v>X</v>
      </c>
      <c r="X51" s="21" t="str">
        <f>TRIM(UPPER('Page 2'!N34))</f>
        <v/>
      </c>
      <c r="Y51" s="52">
        <f>IF(X51='Pricing Options'!D$6,rngO_BP_cost,IF(X51='Pricing Options'!D$7,rngO_BL_cost,IF(X51='Pricing Options'!D$8,rngO_MM_cost,IF(X51='Pricing Options'!D$9,rngO_DM_cost,IF(X51='Pricing Options'!D$10,rngO_WL_cost,IF(X51='Pricing Options'!D$11,rngO_M_cost,0))))))</f>
        <v>0</v>
      </c>
      <c r="Z51" s="26" t="str">
        <f t="shared" ca="1" si="30"/>
        <v>X</v>
      </c>
      <c r="AA51" s="26" t="str">
        <f t="shared" ca="1" si="30"/>
        <v>X</v>
      </c>
      <c r="AB51" s="26" t="str">
        <f t="shared" ca="1" si="30"/>
        <v>X</v>
      </c>
      <c r="AC51" s="216" t="str">
        <f>TRIM(UPPER('Page 2'!O34))</f>
        <v/>
      </c>
      <c r="AD51" s="223">
        <f>IF(OR(H51="RRBR",H51="RRFE", H51="RRSC",H51="RRUM"),0,IF(AC51='Pricing Options'!D$14,rngO_LE_cost,IF(AC51='Pricing Options'!D$15,rngO_FE_cost,IF(AC51='Pricing Options'!D$16,rngO_SC_cost,IF(AC51='Pricing Options'!D$17,rngO_UM_cost,0)))))</f>
        <v>0</v>
      </c>
      <c r="AE51" s="52">
        <f ca="1">IF(UPPER('Page 2'!P34)="YES",IF(OR($J51=Tables!$D$2,$J51=Tables!$D$3),INDIRECT("RNGO_SC_BC"),INDIRECT("rngO_SC_"&amp;$J51)),0)</f>
        <v>0</v>
      </c>
      <c r="AF51" s="52">
        <f ca="1">IF(UPPER('Page 2'!Q34)="YES",IF(OR($J51=Tables!$D$2,$J51=Tables!$D$3),INDIRECT("RNGO_SL_BC"),INDIRECT("rngO_SL_"&amp;$J51)),0)</f>
        <v>0</v>
      </c>
      <c r="AG51" s="52">
        <f>'Page 2'!R34*rngO_dividers_cost</f>
        <v>0</v>
      </c>
      <c r="AH51" s="52">
        <f>'Page 2'!T34*rngO_groove_cost</f>
        <v>0</v>
      </c>
      <c r="AI51" s="52"/>
      <c r="AJ51" s="52">
        <f>IF(UPPER('Page 2'!U34)="A",rngO_A_cost,IF(UPPER('Page 2'!U34)="B",rngO_B_cost,IF('Page 2'!U34="BOTH",rngO_Both_cost,0)))</f>
        <v>0</v>
      </c>
      <c r="AK51" s="222">
        <f ca="1">IF(H51="SP",I49,IF('Page 2'!X34="",(S51+Y51+SUM(AD51:AJ51)),0)*G51*(1+rngO_MarkUp))</f>
        <v>462</v>
      </c>
      <c r="AL51" s="48">
        <f t="shared" si="20"/>
        <v>0</v>
      </c>
      <c r="AM51" s="54">
        <f t="shared" ca="1" si="21"/>
        <v>462</v>
      </c>
      <c r="AN51" s="54">
        <f t="shared" si="22"/>
        <v>0</v>
      </c>
      <c r="AO51" s="54">
        <f t="shared" si="23"/>
        <v>0</v>
      </c>
      <c r="AP51" s="54">
        <f t="shared" si="24"/>
        <v>0</v>
      </c>
      <c r="AQ51" s="49">
        <f t="shared" ca="1" si="25"/>
        <v>392.7</v>
      </c>
      <c r="AR51" s="50">
        <f t="shared" ca="1" si="26"/>
        <v>69.3</v>
      </c>
    </row>
    <row r="52" spans="1:44" x14ac:dyDescent="0.25">
      <c r="A52" s="47">
        <f>'Page 2'!B35</f>
        <v>2.1899999999999959</v>
      </c>
      <c r="B52" s="1" t="str">
        <f>'Page 2'!C35</f>
        <v>x</v>
      </c>
      <c r="C52" s="1">
        <f>'Page 2'!D35</f>
        <v>0</v>
      </c>
      <c r="D52" s="1">
        <f>'Page 2'!E35</f>
        <v>0</v>
      </c>
      <c r="E52" s="1">
        <f>'Page 2'!F35</f>
        <v>0</v>
      </c>
      <c r="F52" s="39" t="str">
        <f>'Page 2'!G35</f>
        <v>x</v>
      </c>
      <c r="G52" s="145">
        <f>IF('Page 2'!L35&lt;1,1,'Page 2'!L35)</f>
        <v>1</v>
      </c>
      <c r="H52" s="1" t="str">
        <f>UPPER('Page 2'!I35)</f>
        <v>PO</v>
      </c>
      <c r="I52" s="1">
        <f>'Page 2'!J35</f>
        <v>0</v>
      </c>
      <c r="J52" s="94" t="str">
        <f ca="1">IF(OR('Page 2'!K35="N/A",'Page 2'!K35="",'Page 2'!K35="(Basic/Classic/Light)"),"",OFFSET(Tables!$D$1,MATCH('Page 2'!K35,rngPackage,0),0))</f>
        <v/>
      </c>
      <c r="K52" s="37" t="e">
        <f t="shared" ca="1" si="15"/>
        <v>#N/A</v>
      </c>
      <c r="L52" s="146" t="e">
        <f t="shared" ca="1" si="16"/>
        <v>#N/A</v>
      </c>
      <c r="M52" s="146" t="e">
        <f t="shared" ca="1" si="17"/>
        <v>#N/A</v>
      </c>
      <c r="N52" s="146" t="e">
        <f t="shared" ca="1" si="17"/>
        <v>#N/A</v>
      </c>
      <c r="O52" s="146" t="e">
        <f t="shared" ca="1" si="17"/>
        <v>#N/A</v>
      </c>
      <c r="P52" s="146" t="e">
        <f t="shared" ca="1" si="17"/>
        <v>#N/A</v>
      </c>
      <c r="Q52" s="94" t="str">
        <f t="shared" si="27"/>
        <v/>
      </c>
      <c r="R52" s="1" t="str">
        <f t="shared" ca="1" si="28"/>
        <v>PO</v>
      </c>
      <c r="S52" s="20">
        <f t="shared" ca="1" si="29"/>
        <v>258.72000000000003</v>
      </c>
      <c r="T52" s="37" t="str">
        <f t="shared" ca="1" si="29"/>
        <v>X</v>
      </c>
      <c r="U52" s="37" t="str">
        <f t="shared" ca="1" si="29"/>
        <v>X</v>
      </c>
      <c r="V52" s="37" t="str">
        <f t="shared" ca="1" si="29"/>
        <v>X</v>
      </c>
      <c r="W52" s="34" t="str">
        <f t="shared" ca="1" si="29"/>
        <v>X</v>
      </c>
      <c r="X52" s="21" t="str">
        <f>TRIM(UPPER('Page 2'!N35))</f>
        <v/>
      </c>
      <c r="Y52" s="52">
        <f>IF(X52='Pricing Options'!D$6,rngO_BP_cost,IF(X52='Pricing Options'!D$7,rngO_BL_cost,IF(X52='Pricing Options'!D$8,rngO_MM_cost,IF(X52='Pricing Options'!D$9,rngO_DM_cost,IF(X52='Pricing Options'!D$10,rngO_WL_cost,IF(X52='Pricing Options'!D$11,rngO_M_cost,0))))))</f>
        <v>0</v>
      </c>
      <c r="Z52" s="26" t="str">
        <f t="shared" ca="1" si="30"/>
        <v>X</v>
      </c>
      <c r="AA52" s="26" t="str">
        <f t="shared" ca="1" si="30"/>
        <v>X</v>
      </c>
      <c r="AB52" s="26" t="str">
        <f t="shared" ca="1" si="30"/>
        <v>X</v>
      </c>
      <c r="AC52" s="216" t="str">
        <f>TRIM(UPPER('Page 2'!O35))</f>
        <v/>
      </c>
      <c r="AD52" s="223">
        <f>IF(OR(H52="RRBR",H52="RRFE", H52="RRSC",H52="RRUM"),0,IF(AC52='Pricing Options'!D$14,rngO_LE_cost,IF(AC52='Pricing Options'!D$15,rngO_FE_cost,IF(AC52='Pricing Options'!D$16,rngO_SC_cost,IF(AC52='Pricing Options'!D$17,rngO_UM_cost,0)))))</f>
        <v>0</v>
      </c>
      <c r="AE52" s="52">
        <f ca="1">IF(UPPER('Page 2'!P35)="YES",IF(OR($J52=Tables!$D$2,$J52=Tables!$D$3),INDIRECT("RNGO_SC_BC"),INDIRECT("rngO_SC_"&amp;$J52)),0)</f>
        <v>0</v>
      </c>
      <c r="AF52" s="52">
        <f ca="1">IF(UPPER('Page 2'!Q35)="YES",IF(OR($J52=Tables!$D$2,$J52=Tables!$D$3),INDIRECT("RNGO_SL_BC"),INDIRECT("rngO_SL_"&amp;$J52)),0)</f>
        <v>0</v>
      </c>
      <c r="AG52" s="52">
        <f>'Page 2'!R35*rngO_dividers_cost</f>
        <v>0</v>
      </c>
      <c r="AH52" s="52">
        <f>'Page 2'!T35*rngO_groove_cost</f>
        <v>0</v>
      </c>
      <c r="AI52" s="52"/>
      <c r="AJ52" s="52">
        <f>IF(UPPER('Page 2'!U35)="A",rngO_A_cost,IF(UPPER('Page 2'!U35)="B",rngO_B_cost,IF('Page 2'!U35="BOTH",rngO_Both_cost,0)))</f>
        <v>0</v>
      </c>
      <c r="AK52" s="222">
        <f ca="1">IF(H52="SP",I50,IF('Page 2'!X35="",(S52+Y52+SUM(AD52:AJ52)),0)*G52*(1+rngO_MarkUp))</f>
        <v>258.72000000000003</v>
      </c>
      <c r="AL52" s="48">
        <f t="shared" si="20"/>
        <v>0</v>
      </c>
      <c r="AM52" s="54">
        <f t="shared" ca="1" si="21"/>
        <v>258.72000000000003</v>
      </c>
      <c r="AN52" s="54">
        <f t="shared" si="22"/>
        <v>0</v>
      </c>
      <c r="AO52" s="54">
        <f t="shared" si="23"/>
        <v>0</v>
      </c>
      <c r="AP52" s="54">
        <f t="shared" si="24"/>
        <v>0</v>
      </c>
      <c r="AQ52" s="49">
        <f t="shared" ca="1" si="25"/>
        <v>219.91200000000001</v>
      </c>
      <c r="AR52" s="50">
        <f t="shared" ca="1" si="26"/>
        <v>38.808</v>
      </c>
    </row>
    <row r="53" spans="1:44" x14ac:dyDescent="0.25">
      <c r="A53" s="47">
        <f>'Page 2'!B36</f>
        <v>2.1999999999999957</v>
      </c>
      <c r="B53" s="1" t="str">
        <f>'Page 2'!C36</f>
        <v>x</v>
      </c>
      <c r="C53" s="1">
        <f>'Page 2'!D36</f>
        <v>0</v>
      </c>
      <c r="D53" s="1">
        <f>'Page 2'!E36</f>
        <v>0</v>
      </c>
      <c r="E53" s="1">
        <f>'Page 2'!F36</f>
        <v>0</v>
      </c>
      <c r="F53" s="39" t="str">
        <f>'Page 2'!G36</f>
        <v>x</v>
      </c>
      <c r="G53" s="145">
        <f>IF('Page 2'!L36&lt;1,1,'Page 2'!L36)</f>
        <v>1</v>
      </c>
      <c r="H53" s="1" t="str">
        <f>UPPER('Page 2'!I36)</f>
        <v>IC</v>
      </c>
      <c r="I53" s="1">
        <f>'Page 2'!J36</f>
        <v>0</v>
      </c>
      <c r="J53" s="94" t="str">
        <f ca="1">IF(OR('Page 2'!K36="N/A",'Page 2'!K36="",'Page 2'!K36="(Basic/Classic/Light)"),"",OFFSET(Tables!$D$1,MATCH('Page 2'!K36,rngPackage,0),0))</f>
        <v/>
      </c>
      <c r="K53" s="37" t="e">
        <f t="shared" ca="1" si="15"/>
        <v>#N/A</v>
      </c>
      <c r="L53" s="146" t="e">
        <f t="shared" ca="1" si="16"/>
        <v>#N/A</v>
      </c>
      <c r="M53" s="146" t="e">
        <f t="shared" ca="1" si="17"/>
        <v>#N/A</v>
      </c>
      <c r="N53" s="146" t="e">
        <f t="shared" ca="1" si="17"/>
        <v>#N/A</v>
      </c>
      <c r="O53" s="146" t="e">
        <f t="shared" ca="1" si="17"/>
        <v>#N/A</v>
      </c>
      <c r="P53" s="146" t="e">
        <f t="shared" ca="1" si="17"/>
        <v>#N/A</v>
      </c>
      <c r="Q53" s="94" t="str">
        <f t="shared" si="27"/>
        <v/>
      </c>
      <c r="R53" s="1" t="str">
        <f t="shared" ca="1" si="28"/>
        <v>IC</v>
      </c>
      <c r="S53" s="20">
        <f t="shared" ca="1" si="29"/>
        <v>113.19</v>
      </c>
      <c r="T53" s="37" t="str">
        <f t="shared" ca="1" si="29"/>
        <v>X</v>
      </c>
      <c r="U53" s="37" t="str">
        <f t="shared" ca="1" si="29"/>
        <v>X</v>
      </c>
      <c r="V53" s="37" t="str">
        <f t="shared" ca="1" si="29"/>
        <v>X</v>
      </c>
      <c r="W53" s="34" t="str">
        <f t="shared" ca="1" si="29"/>
        <v>X</v>
      </c>
      <c r="X53" s="21" t="str">
        <f>TRIM(UPPER('Page 2'!N36))</f>
        <v/>
      </c>
      <c r="Y53" s="52">
        <f>IF(X53='Pricing Options'!D$6,rngO_BP_cost,IF(X53='Pricing Options'!D$7,rngO_BL_cost,IF(X53='Pricing Options'!D$8,rngO_MM_cost,IF(X53='Pricing Options'!D$9,rngO_DM_cost,IF(X53='Pricing Options'!D$10,rngO_WL_cost,IF(X53='Pricing Options'!D$11,rngO_M_cost,0))))))</f>
        <v>0</v>
      </c>
      <c r="Z53" s="26" t="str">
        <f t="shared" ca="1" si="30"/>
        <v>X</v>
      </c>
      <c r="AA53" s="26" t="str">
        <f t="shared" ca="1" si="30"/>
        <v>X</v>
      </c>
      <c r="AB53" s="26" t="str">
        <f t="shared" ca="1" si="30"/>
        <v>X</v>
      </c>
      <c r="AC53" s="216" t="str">
        <f>TRIM(UPPER('Page 2'!O36))</f>
        <v/>
      </c>
      <c r="AD53" s="223">
        <f>IF(OR(H53="RRBR",H53="RRFE", H53="RRSC",H53="RRUM"),0,IF(AC53='Pricing Options'!D$14,rngO_LE_cost,IF(AC53='Pricing Options'!D$15,rngO_FE_cost,IF(AC53='Pricing Options'!D$16,rngO_SC_cost,IF(AC53='Pricing Options'!D$17,rngO_UM_cost,0)))))</f>
        <v>0</v>
      </c>
      <c r="AE53" s="52">
        <f ca="1">IF(UPPER('Page 2'!P36)="YES",IF(OR($J53=Tables!$D$2,$J53=Tables!$D$3),INDIRECT("RNGO_SC_BC"),INDIRECT("rngO_SC_"&amp;$J53)),0)</f>
        <v>0</v>
      </c>
      <c r="AF53" s="52">
        <f ca="1">IF(UPPER('Page 2'!Q36)="YES",IF(OR($J53=Tables!$D$2,$J53=Tables!$D$3),INDIRECT("RNGO_SL_BC"),INDIRECT("rngO_SL_"&amp;$J53)),0)</f>
        <v>0</v>
      </c>
      <c r="AG53" s="52">
        <f>'Page 2'!R36*rngO_dividers_cost</f>
        <v>0</v>
      </c>
      <c r="AH53" s="52">
        <f>'Page 2'!T36*rngO_groove_cost</f>
        <v>0</v>
      </c>
      <c r="AI53" s="52"/>
      <c r="AJ53" s="52">
        <f>IF(UPPER('Page 2'!U36)="A",rngO_A_cost,IF(UPPER('Page 2'!U36)="B",rngO_B_cost,IF('Page 2'!U36="BOTH",rngO_Both_cost,0)))</f>
        <v>0</v>
      </c>
      <c r="AK53" s="222">
        <f ca="1">IF(H53="SP",I51,IF('Page 2'!X36="",(S53+Y53+SUM(AD53:AJ53)),0)*G53*(1+rngO_MarkUp))</f>
        <v>113.19</v>
      </c>
      <c r="AL53" s="48">
        <f t="shared" si="20"/>
        <v>0</v>
      </c>
      <c r="AM53" s="54">
        <f t="shared" ca="1" si="21"/>
        <v>113.19</v>
      </c>
      <c r="AN53" s="54">
        <f t="shared" si="22"/>
        <v>0</v>
      </c>
      <c r="AO53" s="54">
        <f t="shared" si="23"/>
        <v>0</v>
      </c>
      <c r="AP53" s="54">
        <f t="shared" si="24"/>
        <v>0</v>
      </c>
      <c r="AQ53" s="49">
        <f t="shared" ca="1" si="25"/>
        <v>96.211500000000001</v>
      </c>
      <c r="AR53" s="50">
        <f t="shared" ca="1" si="26"/>
        <v>16.9785</v>
      </c>
    </row>
    <row r="54" spans="1:44" x14ac:dyDescent="0.25">
      <c r="A54" s="47">
        <f>'Page 2'!B37</f>
        <v>2.2099999999999955</v>
      </c>
      <c r="B54" s="1" t="str">
        <f>'Page 2'!C37</f>
        <v>x</v>
      </c>
      <c r="C54" s="1">
        <f>'Page 2'!D37</f>
        <v>0</v>
      </c>
      <c r="D54" s="1">
        <f>'Page 2'!E37</f>
        <v>0</v>
      </c>
      <c r="E54" s="1">
        <f>'Page 2'!F37</f>
        <v>0</v>
      </c>
      <c r="F54" s="39" t="str">
        <f>'Page 2'!G37</f>
        <v>x</v>
      </c>
      <c r="G54" s="145">
        <f>IF('Page 2'!L37&lt;1,1,'Page 2'!L37)</f>
        <v>1</v>
      </c>
      <c r="H54" s="1" t="str">
        <f>UPPER('Page 2'!I37)</f>
        <v>IS</v>
      </c>
      <c r="I54" s="1">
        <f>'Page 2'!J37</f>
        <v>0</v>
      </c>
      <c r="J54" s="94" t="str">
        <f ca="1">IF(OR('Page 2'!K37="N/A",'Page 2'!K37="",'Page 2'!K37="(Basic/Classic/Light)"),"",OFFSET(Tables!$D$1,MATCH('Page 2'!K37,rngPackage,0),0))</f>
        <v/>
      </c>
      <c r="K54" s="37" t="e">
        <f t="shared" ca="1" si="15"/>
        <v>#N/A</v>
      </c>
      <c r="L54" s="146" t="e">
        <f t="shared" ca="1" si="16"/>
        <v>#N/A</v>
      </c>
      <c r="M54" s="146" t="e">
        <f t="shared" ref="M54:P73" ca="1" si="31">OFFSET(rngP_code_index,MATCH($H54&amp;M$15&amp;$J54,rngP_Code,0),M$16)</f>
        <v>#N/A</v>
      </c>
      <c r="N54" s="146" t="e">
        <f t="shared" ca="1" si="31"/>
        <v>#N/A</v>
      </c>
      <c r="O54" s="146" t="e">
        <f t="shared" ca="1" si="31"/>
        <v>#N/A</v>
      </c>
      <c r="P54" s="146" t="e">
        <f t="shared" ca="1" si="31"/>
        <v>#N/A</v>
      </c>
      <c r="Q54" s="94" t="str">
        <f t="shared" si="27"/>
        <v/>
      </c>
      <c r="R54" s="1" t="str">
        <f t="shared" ca="1" si="28"/>
        <v>IS</v>
      </c>
      <c r="S54" s="20">
        <f t="shared" ca="1" si="29"/>
        <v>113.19</v>
      </c>
      <c r="T54" s="37" t="str">
        <f t="shared" ca="1" si="29"/>
        <v>X</v>
      </c>
      <c r="U54" s="37" t="str">
        <f t="shared" ca="1" si="29"/>
        <v>X</v>
      </c>
      <c r="V54" s="37" t="str">
        <f t="shared" ca="1" si="29"/>
        <v>X</v>
      </c>
      <c r="W54" s="34" t="str">
        <f t="shared" ca="1" si="29"/>
        <v>X</v>
      </c>
      <c r="X54" s="21" t="str">
        <f>TRIM(UPPER('Page 2'!N37))</f>
        <v/>
      </c>
      <c r="Y54" s="52">
        <f>IF(X54='Pricing Options'!D$6,rngO_BP_cost,IF(X54='Pricing Options'!D$7,rngO_BL_cost,IF(X54='Pricing Options'!D$8,rngO_MM_cost,IF(X54='Pricing Options'!D$9,rngO_DM_cost,IF(X54='Pricing Options'!D$10,rngO_WL_cost,IF(X54='Pricing Options'!D$11,rngO_M_cost,0))))))</f>
        <v>0</v>
      </c>
      <c r="Z54" s="26" t="str">
        <f t="shared" ca="1" si="30"/>
        <v>X</v>
      </c>
      <c r="AA54" s="26" t="str">
        <f t="shared" ca="1" si="30"/>
        <v>X</v>
      </c>
      <c r="AB54" s="26" t="str">
        <f t="shared" ca="1" si="30"/>
        <v>X</v>
      </c>
      <c r="AC54" s="216" t="str">
        <f>TRIM(UPPER('Page 2'!O37))</f>
        <v/>
      </c>
      <c r="AD54" s="223">
        <f>IF(OR(H54="RRBR",H54="RRFE", H54="RRSC",H54="RRUM"),0,IF(AC54='Pricing Options'!D$14,rngO_LE_cost,IF(AC54='Pricing Options'!D$15,rngO_FE_cost,IF(AC54='Pricing Options'!D$16,rngO_SC_cost,IF(AC54='Pricing Options'!D$17,rngO_UM_cost,0)))))</f>
        <v>0</v>
      </c>
      <c r="AE54" s="52">
        <f ca="1">IF(UPPER('Page 2'!P37)="YES",IF(OR($J54=Tables!$D$2,$J54=Tables!$D$3),INDIRECT("RNGO_SC_BC"),INDIRECT("rngO_SC_"&amp;$J54)),0)</f>
        <v>0</v>
      </c>
      <c r="AF54" s="52">
        <f ca="1">IF(UPPER('Page 2'!Q37)="YES",IF(OR($J54=Tables!$D$2,$J54=Tables!$D$3),INDIRECT("RNGO_SL_BC"),INDIRECT("rngO_SL_"&amp;$J54)),0)</f>
        <v>0</v>
      </c>
      <c r="AG54" s="52">
        <f>'Page 2'!R37*rngO_dividers_cost</f>
        <v>0</v>
      </c>
      <c r="AH54" s="52">
        <f>'Page 2'!T37*rngO_groove_cost</f>
        <v>0</v>
      </c>
      <c r="AI54" s="52"/>
      <c r="AJ54" s="52">
        <f>IF(UPPER('Page 2'!U37)="A",rngO_A_cost,IF(UPPER('Page 2'!U37)="B",rngO_B_cost,IF('Page 2'!U37="BOTH",rngO_Both_cost,0)))</f>
        <v>0</v>
      </c>
      <c r="AK54" s="222">
        <f ca="1">IF(H54="SP",I52,IF('Page 2'!X37="",(S54+Y54+SUM(AD54:AJ54)),0)*G54*(1+rngO_MarkUp))</f>
        <v>113.19</v>
      </c>
      <c r="AL54" s="48">
        <f t="shared" si="20"/>
        <v>0</v>
      </c>
      <c r="AM54" s="54">
        <f t="shared" ca="1" si="21"/>
        <v>113.19</v>
      </c>
      <c r="AN54" s="54">
        <f t="shared" si="22"/>
        <v>0</v>
      </c>
      <c r="AO54" s="54">
        <f t="shared" si="23"/>
        <v>0</v>
      </c>
      <c r="AP54" s="54">
        <f t="shared" si="24"/>
        <v>0</v>
      </c>
      <c r="AQ54" s="49">
        <f t="shared" ca="1" si="25"/>
        <v>96.211500000000001</v>
      </c>
      <c r="AR54" s="50">
        <f t="shared" ca="1" si="26"/>
        <v>16.9785</v>
      </c>
    </row>
    <row r="55" spans="1:44" x14ac:dyDescent="0.25">
      <c r="A55" s="47">
        <f>'Page 2'!B38</f>
        <v>2.2199999999999953</v>
      </c>
      <c r="B55" s="1" t="str">
        <f>'Page 2'!C38</f>
        <v>x</v>
      </c>
      <c r="C55" s="1">
        <f>'Page 2'!D38</f>
        <v>0</v>
      </c>
      <c r="D55" s="1">
        <f>'Page 2'!E38</f>
        <v>0</v>
      </c>
      <c r="E55" s="1">
        <f>'Page 2'!F38</f>
        <v>0</v>
      </c>
      <c r="F55" s="39" t="str">
        <f>'Page 2'!G38</f>
        <v>x</v>
      </c>
      <c r="G55" s="145">
        <f>IF('Page 2'!L38&lt;1,1,'Page 2'!L38)</f>
        <v>1</v>
      </c>
      <c r="H55" s="1" t="str">
        <f>UPPER('Page 2'!I38)</f>
        <v>IU</v>
      </c>
      <c r="I55" s="1">
        <f>'Page 2'!J38</f>
        <v>0</v>
      </c>
      <c r="J55" s="94" t="str">
        <f ca="1">IF(OR('Page 2'!K38="N/A",'Page 2'!K38="",'Page 2'!K38="(Basic/Classic/Light)"),"",OFFSET(Tables!$D$1,MATCH('Page 2'!K38,rngPackage,0),0))</f>
        <v/>
      </c>
      <c r="K55" s="37" t="e">
        <f t="shared" ca="1" si="15"/>
        <v>#N/A</v>
      </c>
      <c r="L55" s="146" t="e">
        <f t="shared" ca="1" si="16"/>
        <v>#N/A</v>
      </c>
      <c r="M55" s="146" t="e">
        <f t="shared" ca="1" si="31"/>
        <v>#N/A</v>
      </c>
      <c r="N55" s="146" t="e">
        <f t="shared" ca="1" si="31"/>
        <v>#N/A</v>
      </c>
      <c r="O55" s="146" t="e">
        <f t="shared" ca="1" si="31"/>
        <v>#N/A</v>
      </c>
      <c r="P55" s="146" t="e">
        <f t="shared" ca="1" si="31"/>
        <v>#N/A</v>
      </c>
      <c r="Q55" s="94" t="str">
        <f t="shared" si="27"/>
        <v/>
      </c>
      <c r="R55" s="1" t="str">
        <f t="shared" ca="1" si="28"/>
        <v>IU</v>
      </c>
      <c r="S55" s="20">
        <f t="shared" ca="1" si="29"/>
        <v>113.19</v>
      </c>
      <c r="T55" s="37" t="str">
        <f t="shared" ca="1" si="29"/>
        <v>X</v>
      </c>
      <c r="U55" s="37" t="str">
        <f t="shared" ca="1" si="29"/>
        <v>X</v>
      </c>
      <c r="V55" s="37" t="str">
        <f t="shared" ca="1" si="29"/>
        <v>X</v>
      </c>
      <c r="W55" s="34" t="str">
        <f t="shared" ca="1" si="29"/>
        <v>X</v>
      </c>
      <c r="X55" s="21" t="str">
        <f>TRIM(UPPER('Page 2'!N38))</f>
        <v/>
      </c>
      <c r="Y55" s="52">
        <f>IF(X55='Pricing Options'!D$6,rngO_BP_cost,IF(X55='Pricing Options'!D$7,rngO_BL_cost,IF(X55='Pricing Options'!D$8,rngO_MM_cost,IF(X55='Pricing Options'!D$9,rngO_DM_cost,IF(X55='Pricing Options'!D$10,rngO_WL_cost,IF(X55='Pricing Options'!D$11,rngO_M_cost,0))))))</f>
        <v>0</v>
      </c>
      <c r="Z55" s="26" t="str">
        <f t="shared" ca="1" si="30"/>
        <v>X</v>
      </c>
      <c r="AA55" s="26" t="str">
        <f t="shared" ca="1" si="30"/>
        <v>X</v>
      </c>
      <c r="AB55" s="26" t="str">
        <f t="shared" ca="1" si="30"/>
        <v>X</v>
      </c>
      <c r="AC55" s="216" t="str">
        <f>TRIM(UPPER('Page 2'!O38))</f>
        <v/>
      </c>
      <c r="AD55" s="223">
        <f>IF(OR(H55="RRBR",H55="RRFE", H55="RRSC",H55="RRUM"),0,IF(AC55='Pricing Options'!D$14,rngO_LE_cost,IF(AC55='Pricing Options'!D$15,rngO_FE_cost,IF(AC55='Pricing Options'!D$16,rngO_SC_cost,IF(AC55='Pricing Options'!D$17,rngO_UM_cost,0)))))</f>
        <v>0</v>
      </c>
      <c r="AE55" s="52">
        <f ca="1">IF(UPPER('Page 2'!P38)="YES",IF(OR($J55=Tables!$D$2,$J55=Tables!$D$3),INDIRECT("RNGO_SC_BC"),INDIRECT("rngO_SC_"&amp;$J55)),0)</f>
        <v>0</v>
      </c>
      <c r="AF55" s="52">
        <f ca="1">IF(UPPER('Page 2'!Q38)="YES",IF(OR($J55=Tables!$D$2,$J55=Tables!$D$3),INDIRECT("RNGO_SL_BC"),INDIRECT("rngO_SL_"&amp;$J55)),0)</f>
        <v>0</v>
      </c>
      <c r="AG55" s="52">
        <f>'Page 2'!R38*rngO_dividers_cost</f>
        <v>0</v>
      </c>
      <c r="AH55" s="52">
        <f>'Page 2'!T38*rngO_groove_cost</f>
        <v>0</v>
      </c>
      <c r="AI55" s="52"/>
      <c r="AJ55" s="52">
        <f>IF(UPPER('Page 2'!U38)="A",rngO_A_cost,IF(UPPER('Page 2'!U38)="B",rngO_B_cost,IF('Page 2'!U38="BOTH",rngO_Both_cost,0)))</f>
        <v>0</v>
      </c>
      <c r="AK55" s="222">
        <f ca="1">IF(H55="SP",I53,IF('Page 2'!X38="",(S55+Y55+SUM(AD55:AJ55)),0)*G55*(1+rngO_MarkUp))</f>
        <v>113.19</v>
      </c>
      <c r="AL55" s="48">
        <f t="shared" si="20"/>
        <v>0</v>
      </c>
      <c r="AM55" s="54">
        <f t="shared" ca="1" si="21"/>
        <v>113.19</v>
      </c>
      <c r="AN55" s="54">
        <f t="shared" si="22"/>
        <v>0</v>
      </c>
      <c r="AO55" s="54">
        <f t="shared" si="23"/>
        <v>0</v>
      </c>
      <c r="AP55" s="54">
        <f t="shared" si="24"/>
        <v>0</v>
      </c>
      <c r="AQ55" s="49">
        <f t="shared" ca="1" si="25"/>
        <v>96.211500000000001</v>
      </c>
      <c r="AR55" s="50">
        <f t="shared" ca="1" si="26"/>
        <v>16.9785</v>
      </c>
    </row>
    <row r="56" spans="1:44" x14ac:dyDescent="0.25">
      <c r="A56" s="47">
        <f>'Page 2'!B39</f>
        <v>2.2299999999999951</v>
      </c>
      <c r="B56" s="1" t="str">
        <f>'Page 2'!C39</f>
        <v>x</v>
      </c>
      <c r="C56" s="1">
        <f>'Page 2'!D39</f>
        <v>0</v>
      </c>
      <c r="D56" s="1">
        <f>'Page 2'!E39</f>
        <v>0</v>
      </c>
      <c r="E56" s="1">
        <f>'Page 2'!F39</f>
        <v>0</v>
      </c>
      <c r="F56" s="39" t="str">
        <f>'Page 2'!G39</f>
        <v>x</v>
      </c>
      <c r="G56" s="145">
        <f>IF('Page 2'!L39&lt;1,1,'Page 2'!L39)</f>
        <v>1</v>
      </c>
      <c r="H56" s="1" t="str">
        <f>UPPER('Page 2'!I39)</f>
        <v>MIC</v>
      </c>
      <c r="I56" s="1">
        <f>'Page 2'!J39</f>
        <v>367</v>
      </c>
      <c r="J56" s="94" t="str">
        <f ca="1">IF(OR('Page 2'!K39="N/A",'Page 2'!K39="",'Page 2'!K39="(Basic/Classic/Light)"),"",OFFSET(Tables!$D$1,MATCH('Page 2'!K39,rngPackage,0),0))</f>
        <v/>
      </c>
      <c r="K56" s="37">
        <f t="shared" ca="1" si="15"/>
        <v>366</v>
      </c>
      <c r="L56" s="146">
        <f t="shared" ca="1" si="16"/>
        <v>457</v>
      </c>
      <c r="M56" s="146">
        <f t="shared" ca="1" si="31"/>
        <v>635</v>
      </c>
      <c r="N56" s="146">
        <f t="shared" ca="1" si="31"/>
        <v>635</v>
      </c>
      <c r="O56" s="146">
        <f t="shared" ca="1" si="31"/>
        <v>635</v>
      </c>
      <c r="P56" s="146" t="e">
        <f t="shared" ca="1" si="31"/>
        <v>#N/A</v>
      </c>
      <c r="Q56" s="94">
        <f t="shared" ca="1" si="27"/>
        <v>1</v>
      </c>
      <c r="R56" s="1" t="str">
        <f t="shared" ca="1" si="28"/>
        <v>MIC1</v>
      </c>
      <c r="S56" s="20">
        <f t="shared" ca="1" si="29"/>
        <v>113.19</v>
      </c>
      <c r="T56" s="37" t="str">
        <f t="shared" ca="1" si="29"/>
        <v>X</v>
      </c>
      <c r="U56" s="37" t="str">
        <f t="shared" ca="1" si="29"/>
        <v>X</v>
      </c>
      <c r="V56" s="37" t="str">
        <f t="shared" ca="1" si="29"/>
        <v>X</v>
      </c>
      <c r="W56" s="34" t="str">
        <f t="shared" ca="1" si="29"/>
        <v>X</v>
      </c>
      <c r="X56" s="21" t="str">
        <f>TRIM(UPPER('Page 2'!N39))</f>
        <v/>
      </c>
      <c r="Y56" s="52">
        <f>IF(X56='Pricing Options'!D$6,rngO_BP_cost,IF(X56='Pricing Options'!D$7,rngO_BL_cost,IF(X56='Pricing Options'!D$8,rngO_MM_cost,IF(X56='Pricing Options'!D$9,rngO_DM_cost,IF(X56='Pricing Options'!D$10,rngO_WL_cost,IF(X56='Pricing Options'!D$11,rngO_M_cost,0))))))</f>
        <v>0</v>
      </c>
      <c r="Z56" s="26" t="str">
        <f t="shared" ca="1" si="30"/>
        <v>X</v>
      </c>
      <c r="AA56" s="26" t="str">
        <f t="shared" ca="1" si="30"/>
        <v>X</v>
      </c>
      <c r="AB56" s="26" t="str">
        <f t="shared" ca="1" si="30"/>
        <v>X</v>
      </c>
      <c r="AC56" s="216" t="str">
        <f>TRIM(UPPER('Page 2'!O39))</f>
        <v/>
      </c>
      <c r="AD56" s="223">
        <f>IF(OR(H56="RRBR",H56="RRFE", H56="RRSC",H56="RRUM"),0,IF(AC56='Pricing Options'!D$14,rngO_LE_cost,IF(AC56='Pricing Options'!D$15,rngO_FE_cost,IF(AC56='Pricing Options'!D$16,rngO_SC_cost,IF(AC56='Pricing Options'!D$17,rngO_UM_cost,0)))))</f>
        <v>0</v>
      </c>
      <c r="AE56" s="52">
        <f ca="1">IF(UPPER('Page 2'!P39)="YES",IF(OR($J56=Tables!$D$2,$J56=Tables!$D$3),INDIRECT("RNGO_SC_BC"),INDIRECT("rngO_SC_"&amp;$J56)),0)</f>
        <v>0</v>
      </c>
      <c r="AF56" s="52">
        <f ca="1">IF(UPPER('Page 2'!Q39)="YES",IF(OR($J56=Tables!$D$2,$J56=Tables!$D$3),INDIRECT("RNGO_SL_BC"),INDIRECT("rngO_SL_"&amp;$J56)),0)</f>
        <v>0</v>
      </c>
      <c r="AG56" s="52">
        <f>'Page 2'!R39*rngO_dividers_cost</f>
        <v>0</v>
      </c>
      <c r="AH56" s="52">
        <f>'Page 2'!T39*rngO_groove_cost</f>
        <v>0</v>
      </c>
      <c r="AI56" s="52"/>
      <c r="AJ56" s="52">
        <f>IF(UPPER('Page 2'!U39)="A",rngO_A_cost,IF(UPPER('Page 2'!U39)="B",rngO_B_cost,IF('Page 2'!U39="BOTH",rngO_Both_cost,0)))</f>
        <v>0</v>
      </c>
      <c r="AK56" s="222">
        <f ca="1">IF(H56="SP",I54,IF('Page 2'!X39="",(S56+Y56+SUM(AD56:AJ56)),0)*G56*(1+rngO_MarkUp))</f>
        <v>113.19</v>
      </c>
      <c r="AL56" s="48">
        <f t="shared" si="20"/>
        <v>0</v>
      </c>
      <c r="AM56" s="54">
        <f t="shared" ca="1" si="21"/>
        <v>113.19</v>
      </c>
      <c r="AN56" s="54">
        <f t="shared" si="22"/>
        <v>0</v>
      </c>
      <c r="AO56" s="54">
        <f t="shared" si="23"/>
        <v>0</v>
      </c>
      <c r="AP56" s="54">
        <f t="shared" si="24"/>
        <v>0</v>
      </c>
      <c r="AQ56" s="49">
        <f t="shared" ca="1" si="25"/>
        <v>96.211500000000001</v>
      </c>
      <c r="AR56" s="50">
        <f t="shared" ca="1" si="26"/>
        <v>16.9785</v>
      </c>
    </row>
    <row r="57" spans="1:44" x14ac:dyDescent="0.25">
      <c r="A57" s="47">
        <f>'Page 2'!B40</f>
        <v>2.2399999999999949</v>
      </c>
      <c r="B57" s="1" t="str">
        <f>'Page 2'!C40</f>
        <v>x</v>
      </c>
      <c r="C57" s="1">
        <f>'Page 2'!D40</f>
        <v>0</v>
      </c>
      <c r="D57" s="1">
        <f>'Page 2'!E40</f>
        <v>0</v>
      </c>
      <c r="E57" s="1">
        <f>'Page 2'!F40</f>
        <v>0</v>
      </c>
      <c r="F57" s="39" t="str">
        <f>'Page 2'!G40</f>
        <v>x</v>
      </c>
      <c r="G57" s="145">
        <f>IF('Page 2'!L40&lt;1,1,'Page 2'!L40)</f>
        <v>1</v>
      </c>
      <c r="H57" s="1" t="str">
        <f>UPPER('Page 2'!I40)</f>
        <v>MIU</v>
      </c>
      <c r="I57" s="1">
        <f>'Page 2'!J40</f>
        <v>500</v>
      </c>
      <c r="J57" s="94" t="str">
        <f ca="1">IF(OR('Page 2'!K40="N/A",'Page 2'!K40="",'Page 2'!K40="(Basic/Classic/Light)"),"",OFFSET(Tables!$D$1,MATCH('Page 2'!K40,rngPackage,0),0))</f>
        <v/>
      </c>
      <c r="K57" s="37">
        <f t="shared" ca="1" si="15"/>
        <v>291</v>
      </c>
      <c r="L57" s="146">
        <f t="shared" ca="1" si="16"/>
        <v>399</v>
      </c>
      <c r="M57" s="146">
        <f t="shared" ca="1" si="31"/>
        <v>592</v>
      </c>
      <c r="N57" s="146">
        <f t="shared" ca="1" si="31"/>
        <v>592</v>
      </c>
      <c r="O57" s="146">
        <f t="shared" ca="1" si="31"/>
        <v>592</v>
      </c>
      <c r="P57" s="146" t="e">
        <f t="shared" ca="1" si="31"/>
        <v>#N/A</v>
      </c>
      <c r="Q57" s="94">
        <f t="shared" ca="1" si="27"/>
        <v>2</v>
      </c>
      <c r="R57" s="1" t="str">
        <f t="shared" ca="1" si="28"/>
        <v>MIU2</v>
      </c>
      <c r="S57" s="20">
        <f t="shared" ca="1" si="29"/>
        <v>113.19</v>
      </c>
      <c r="T57" s="37" t="str">
        <f t="shared" ca="1" si="29"/>
        <v>X</v>
      </c>
      <c r="U57" s="37" t="str">
        <f t="shared" ca="1" si="29"/>
        <v>X</v>
      </c>
      <c r="V57" s="37" t="str">
        <f t="shared" ca="1" si="29"/>
        <v>X</v>
      </c>
      <c r="W57" s="34" t="str">
        <f t="shared" ca="1" si="29"/>
        <v>X</v>
      </c>
      <c r="X57" s="21" t="str">
        <f>TRIM(UPPER('Page 2'!N40))</f>
        <v/>
      </c>
      <c r="Y57" s="52">
        <f>IF(X57='Pricing Options'!D$6,rngO_BP_cost,IF(X57='Pricing Options'!D$7,rngO_BL_cost,IF(X57='Pricing Options'!D$8,rngO_MM_cost,IF(X57='Pricing Options'!D$9,rngO_DM_cost,IF(X57='Pricing Options'!D$10,rngO_WL_cost,IF(X57='Pricing Options'!D$11,rngO_M_cost,0))))))</f>
        <v>0</v>
      </c>
      <c r="Z57" s="26" t="str">
        <f t="shared" ca="1" si="30"/>
        <v>X</v>
      </c>
      <c r="AA57" s="26" t="str">
        <f t="shared" ca="1" si="30"/>
        <v>X</v>
      </c>
      <c r="AB57" s="26" t="str">
        <f t="shared" ca="1" si="30"/>
        <v>X</v>
      </c>
      <c r="AC57" s="216" t="str">
        <f>TRIM(UPPER('Page 2'!O40))</f>
        <v/>
      </c>
      <c r="AD57" s="223">
        <f>IF(OR(H57="RRBR",H57="RRFE", H57="RRSC",H57="RRUM"),0,IF(AC57='Pricing Options'!D$14,rngO_LE_cost,IF(AC57='Pricing Options'!D$15,rngO_FE_cost,IF(AC57='Pricing Options'!D$16,rngO_SC_cost,IF(AC57='Pricing Options'!D$17,rngO_UM_cost,0)))))</f>
        <v>0</v>
      </c>
      <c r="AE57" s="52">
        <f ca="1">IF(UPPER('Page 2'!P40)="YES",IF(OR($J57=Tables!$D$2,$J57=Tables!$D$3),INDIRECT("RNGO_SC_BC"),INDIRECT("rngO_SC_"&amp;$J57)),0)</f>
        <v>0</v>
      </c>
      <c r="AF57" s="52">
        <f ca="1">IF(UPPER('Page 2'!Q40)="YES",IF(OR($J57=Tables!$D$2,$J57=Tables!$D$3),INDIRECT("RNGO_SL_BC"),INDIRECT("rngO_SL_"&amp;$J57)),0)</f>
        <v>0</v>
      </c>
      <c r="AG57" s="52">
        <f>'Page 2'!R40*rngO_dividers_cost</f>
        <v>0</v>
      </c>
      <c r="AH57" s="52">
        <f>'Page 2'!T40*rngO_groove_cost</f>
        <v>0</v>
      </c>
      <c r="AI57" s="52"/>
      <c r="AJ57" s="52">
        <f>IF(UPPER('Page 2'!U40)="A",rngO_A_cost,IF(UPPER('Page 2'!U40)="B",rngO_B_cost,IF('Page 2'!U40="BOTH",rngO_Both_cost,0)))</f>
        <v>0</v>
      </c>
      <c r="AK57" s="222">
        <f ca="1">IF(H57="SP",I55,IF('Page 2'!X40="",(S57+Y57+SUM(AD57:AJ57)),0)*G57*(1+rngO_MarkUp))</f>
        <v>113.19</v>
      </c>
      <c r="AL57" s="48">
        <f t="shared" si="20"/>
        <v>0</v>
      </c>
      <c r="AM57" s="54">
        <f t="shared" ca="1" si="21"/>
        <v>113.19</v>
      </c>
      <c r="AN57" s="54">
        <f t="shared" si="22"/>
        <v>0</v>
      </c>
      <c r="AO57" s="54">
        <f t="shared" si="23"/>
        <v>0</v>
      </c>
      <c r="AP57" s="54">
        <f t="shared" si="24"/>
        <v>0</v>
      </c>
      <c r="AQ57" s="49">
        <f t="shared" ca="1" si="25"/>
        <v>96.211500000000001</v>
      </c>
      <c r="AR57" s="50">
        <f t="shared" ca="1" si="26"/>
        <v>16.9785</v>
      </c>
    </row>
    <row r="58" spans="1:44" x14ac:dyDescent="0.25">
      <c r="A58" s="47">
        <f>'Page 2'!B41</f>
        <v>2.2499999999999947</v>
      </c>
      <c r="B58" s="1" t="str">
        <f>'Page 2'!C41</f>
        <v>x</v>
      </c>
      <c r="C58" s="1">
        <f>'Page 2'!D41</f>
        <v>0</v>
      </c>
      <c r="D58" s="1">
        <f>'Page 2'!E41</f>
        <v>0</v>
      </c>
      <c r="E58" s="1">
        <f>'Page 2'!F41</f>
        <v>0</v>
      </c>
      <c r="F58" s="39" t="str">
        <f>'Page 2'!G41</f>
        <v>x</v>
      </c>
      <c r="G58" s="145">
        <f>IF('Page 2'!L41&lt;1,1,'Page 2'!L41)</f>
        <v>1</v>
      </c>
      <c r="H58" s="1" t="str">
        <f>UPPER('Page 2'!I41)</f>
        <v>BT</v>
      </c>
      <c r="I58" s="1">
        <f>'Page 2'!J41</f>
        <v>0</v>
      </c>
      <c r="J58" s="94" t="str">
        <f ca="1">IF(OR('Page 2'!K41="N/A",'Page 2'!K41="",'Page 2'!K41="(Basic/Classic/Light)"),"",OFFSET(Tables!$D$1,MATCH('Page 2'!K41,rngPackage,0),0))</f>
        <v/>
      </c>
      <c r="K58" s="37" t="e">
        <f t="shared" ca="1" si="15"/>
        <v>#N/A</v>
      </c>
      <c r="L58" s="146" t="e">
        <f t="shared" ca="1" si="16"/>
        <v>#N/A</v>
      </c>
      <c r="M58" s="146" t="e">
        <f t="shared" ca="1" si="31"/>
        <v>#N/A</v>
      </c>
      <c r="N58" s="146" t="e">
        <f t="shared" ca="1" si="31"/>
        <v>#N/A</v>
      </c>
      <c r="O58" s="146" t="e">
        <f t="shared" ca="1" si="31"/>
        <v>#N/A</v>
      </c>
      <c r="P58" s="146" t="e">
        <f t="shared" ca="1" si="31"/>
        <v>#N/A</v>
      </c>
      <c r="Q58" s="94" t="str">
        <f t="shared" si="27"/>
        <v/>
      </c>
      <c r="R58" s="1" t="str">
        <f t="shared" ca="1" si="28"/>
        <v>BT</v>
      </c>
      <c r="S58" s="20">
        <f t="shared" ca="1" si="29"/>
        <v>62.37</v>
      </c>
      <c r="T58" s="37" t="str">
        <f t="shared" ca="1" si="29"/>
        <v>X</v>
      </c>
      <c r="U58" s="37" t="str">
        <f t="shared" ca="1" si="29"/>
        <v>X</v>
      </c>
      <c r="V58" s="37" t="str">
        <f t="shared" ca="1" si="29"/>
        <v>X</v>
      </c>
      <c r="W58" s="34" t="str">
        <f t="shared" ca="1" si="29"/>
        <v>X</v>
      </c>
      <c r="X58" s="21" t="str">
        <f>TRIM(UPPER('Page 2'!N41))</f>
        <v>C</v>
      </c>
      <c r="Y58" s="52">
        <f>IF(X58='Pricing Options'!D$6,rngO_BP_cost,IF(X58='Pricing Options'!D$7,rngO_BL_cost,IF(X58='Pricing Options'!D$8,rngO_MM_cost,IF(X58='Pricing Options'!D$9,rngO_DM_cost,IF(X58='Pricing Options'!D$10,rngO_WL_cost,IF(X58='Pricing Options'!D$11,rngO_M_cost,0))))))</f>
        <v>0</v>
      </c>
      <c r="Z58" s="26" t="str">
        <f t="shared" ca="1" si="30"/>
        <v>X</v>
      </c>
      <c r="AA58" s="26" t="str">
        <f t="shared" ca="1" si="30"/>
        <v>X</v>
      </c>
      <c r="AB58" s="26" t="str">
        <f t="shared" ca="1" si="30"/>
        <v>X</v>
      </c>
      <c r="AC58" s="216" t="str">
        <f>TRIM(UPPER('Page 2'!O41))</f>
        <v/>
      </c>
      <c r="AD58" s="223">
        <f>IF(OR(H58="RRBR",H58="RRFE", H58="RRSC",H58="RRUM"),0,IF(AC58='Pricing Options'!D$14,rngO_LE_cost,IF(AC58='Pricing Options'!D$15,rngO_FE_cost,IF(AC58='Pricing Options'!D$16,rngO_SC_cost,IF(AC58='Pricing Options'!D$17,rngO_UM_cost,0)))))</f>
        <v>0</v>
      </c>
      <c r="AE58" s="52">
        <f ca="1">IF(UPPER('Page 2'!P41)="YES",IF(OR($J58=Tables!$D$2,$J58=Tables!$D$3),INDIRECT("RNGO_SC_BC"),INDIRECT("rngO_SC_"&amp;$J58)),0)</f>
        <v>0</v>
      </c>
      <c r="AF58" s="52">
        <f ca="1">IF(UPPER('Page 2'!Q41)="YES",IF(OR($J58=Tables!$D$2,$J58=Tables!$D$3),INDIRECT("RNGO_SL_BC"),INDIRECT("rngO_SL_"&amp;$J58)),0)</f>
        <v>0</v>
      </c>
      <c r="AG58" s="52">
        <f>'Page 2'!R41*rngO_dividers_cost</f>
        <v>0</v>
      </c>
      <c r="AH58" s="52">
        <f>'Page 2'!T41*rngO_groove_cost</f>
        <v>0</v>
      </c>
      <c r="AI58" s="52"/>
      <c r="AJ58" s="52">
        <f>IF(UPPER('Page 2'!U41)="A",rngO_A_cost,IF(UPPER('Page 2'!U41)="B",rngO_B_cost,IF('Page 2'!U41="BOTH",rngO_Both_cost,0)))</f>
        <v>0</v>
      </c>
      <c r="AK58" s="222">
        <f ca="1">IF(H58="SP",I56,IF('Page 2'!X41="",(S58+Y58+SUM(AD58:AJ58)),0)*G58*(1+rngO_MarkUp))</f>
        <v>62.37</v>
      </c>
      <c r="AL58" s="48">
        <f t="shared" si="20"/>
        <v>0</v>
      </c>
      <c r="AM58" s="54">
        <f t="shared" ca="1" si="21"/>
        <v>62.37</v>
      </c>
      <c r="AN58" s="54">
        <f t="shared" si="22"/>
        <v>0</v>
      </c>
      <c r="AO58" s="54">
        <f t="shared" si="23"/>
        <v>0</v>
      </c>
      <c r="AP58" s="54">
        <f t="shared" si="24"/>
        <v>0</v>
      </c>
      <c r="AQ58" s="49">
        <f t="shared" ca="1" si="25"/>
        <v>53.014499999999998</v>
      </c>
      <c r="AR58" s="50">
        <f t="shared" ca="1" si="26"/>
        <v>9.3554999999999993</v>
      </c>
    </row>
    <row r="59" spans="1:44" x14ac:dyDescent="0.25">
      <c r="A59" s="47">
        <f>'Page 2'!B42</f>
        <v>2.2599999999999945</v>
      </c>
      <c r="B59" s="1" t="str">
        <f>'Page 2'!C42</f>
        <v>x</v>
      </c>
      <c r="C59" s="1">
        <f>'Page 2'!D42</f>
        <v>0</v>
      </c>
      <c r="D59" s="1">
        <f>'Page 2'!E42</f>
        <v>0</v>
      </c>
      <c r="E59" s="1">
        <f>'Page 2'!F42</f>
        <v>0</v>
      </c>
      <c r="F59" s="39">
        <f>'Page 2'!G42</f>
        <v>0</v>
      </c>
      <c r="G59" s="145">
        <f>IF('Page 2'!L42&lt;1,1,'Page 2'!L42)</f>
        <v>1</v>
      </c>
      <c r="H59" s="1" t="str">
        <f>UPPER('Page 2'!I42)</f>
        <v/>
      </c>
      <c r="I59" s="1">
        <f>'Page 2'!J42</f>
        <v>0</v>
      </c>
      <c r="J59" s="94" t="str">
        <f ca="1">IF(OR('Page 2'!K42="N/A",'Page 2'!K42="",'Page 2'!K42="(Basic/Classic/Light)"),"",OFFSET(Tables!$D$1,MATCH('Page 2'!K42,rngPackage,0),0))</f>
        <v/>
      </c>
      <c r="K59" s="37" t="e">
        <f t="shared" ca="1" si="15"/>
        <v>#N/A</v>
      </c>
      <c r="L59" s="146" t="e">
        <f t="shared" ca="1" si="16"/>
        <v>#N/A</v>
      </c>
      <c r="M59" s="146" t="e">
        <f t="shared" ca="1" si="31"/>
        <v>#N/A</v>
      </c>
      <c r="N59" s="146" t="e">
        <f t="shared" ca="1" si="31"/>
        <v>#N/A</v>
      </c>
      <c r="O59" s="146" t="e">
        <f t="shared" ca="1" si="31"/>
        <v>#N/A</v>
      </c>
      <c r="P59" s="146" t="e">
        <f t="shared" ca="1" si="31"/>
        <v>#N/A</v>
      </c>
      <c r="Q59" s="94" t="str">
        <f t="shared" si="27"/>
        <v/>
      </c>
      <c r="R59" s="1" t="str">
        <f t="shared" si="28"/>
        <v/>
      </c>
      <c r="S59" s="20" t="e">
        <f t="shared" ca="1" si="29"/>
        <v>#N/A</v>
      </c>
      <c r="T59" s="37" t="e">
        <f t="shared" ca="1" si="29"/>
        <v>#N/A</v>
      </c>
      <c r="U59" s="37" t="e">
        <f t="shared" ca="1" si="29"/>
        <v>#N/A</v>
      </c>
      <c r="V59" s="37" t="e">
        <f t="shared" ca="1" si="29"/>
        <v>#N/A</v>
      </c>
      <c r="W59" s="34" t="e">
        <f t="shared" ca="1" si="29"/>
        <v>#N/A</v>
      </c>
      <c r="X59" s="21" t="str">
        <f>TRIM(UPPER('Page 2'!N42))</f>
        <v/>
      </c>
      <c r="Y59" s="52">
        <f>IF(X59='Pricing Options'!D$6,rngO_BP_cost,IF(X59='Pricing Options'!D$7,rngO_BL_cost,IF(X59='Pricing Options'!D$8,rngO_MM_cost,IF(X59='Pricing Options'!D$9,rngO_DM_cost,IF(X59='Pricing Options'!D$10,rngO_WL_cost,IF(X59='Pricing Options'!D$11,rngO_M_cost,0))))))</f>
        <v>0</v>
      </c>
      <c r="Z59" s="26" t="e">
        <f t="shared" ca="1" si="30"/>
        <v>#N/A</v>
      </c>
      <c r="AA59" s="26" t="e">
        <f t="shared" ca="1" si="30"/>
        <v>#N/A</v>
      </c>
      <c r="AB59" s="26" t="e">
        <f t="shared" ca="1" si="30"/>
        <v>#N/A</v>
      </c>
      <c r="AC59" s="216" t="str">
        <f>TRIM(UPPER('Page 2'!O42))</f>
        <v/>
      </c>
      <c r="AD59" s="223">
        <f>IF(OR(H59="RRBR",H59="RRFE", H59="RRSC",H59="RRUM"),0,IF(AC59='Pricing Options'!D$14,rngO_LE_cost,IF(AC59='Pricing Options'!D$15,rngO_FE_cost,IF(AC59='Pricing Options'!D$16,rngO_SC_cost,IF(AC59='Pricing Options'!D$17,rngO_UM_cost,0)))))</f>
        <v>0</v>
      </c>
      <c r="AE59" s="52">
        <f ca="1">IF(UPPER('Page 2'!P42)="YES",IF(OR($J59=Tables!$D$2,$J59=Tables!$D$3),INDIRECT("RNGO_SC_BC"),INDIRECT("rngO_SC_"&amp;$J59)),0)</f>
        <v>0</v>
      </c>
      <c r="AF59" s="52">
        <f ca="1">IF(UPPER('Page 2'!Q42)="YES",IF(OR($J59=Tables!$D$2,$J59=Tables!$D$3),INDIRECT("RNGO_SL_BC"),INDIRECT("rngO_SL_"&amp;$J59)),0)</f>
        <v>0</v>
      </c>
      <c r="AG59" s="52">
        <f>'Page 2'!R42*rngO_dividers_cost</f>
        <v>0</v>
      </c>
      <c r="AH59" s="52">
        <f>'Page 2'!T42*rngO_groove_cost</f>
        <v>0</v>
      </c>
      <c r="AI59" s="52"/>
      <c r="AJ59" s="52">
        <f>IF(UPPER('Page 2'!U42)="A",rngO_A_cost,IF(UPPER('Page 2'!U42)="B",rngO_B_cost,IF('Page 2'!U42="BOTH",rngO_Both_cost,0)))</f>
        <v>0</v>
      </c>
      <c r="AK59" s="222" t="e">
        <f ca="1">IF(H59="SP",I57,IF('Page 2'!X42="",(S59+Y59+SUM(AD59:AJ59)),0)*G59*(1+rngO_MarkUp))</f>
        <v>#N/A</v>
      </c>
      <c r="AL59" s="48">
        <f t="shared" si="20"/>
        <v>0</v>
      </c>
      <c r="AM59" s="54">
        <f t="shared" ca="1" si="21"/>
        <v>0</v>
      </c>
      <c r="AN59" s="54">
        <f t="shared" si="22"/>
        <v>0</v>
      </c>
      <c r="AO59" s="54">
        <f t="shared" si="23"/>
        <v>0</v>
      </c>
      <c r="AP59" s="54">
        <f t="shared" si="24"/>
        <v>0</v>
      </c>
      <c r="AQ59" s="49">
        <f t="shared" si="25"/>
        <v>0</v>
      </c>
      <c r="AR59" s="50">
        <f t="shared" si="26"/>
        <v>0</v>
      </c>
    </row>
    <row r="60" spans="1:44" x14ac:dyDescent="0.25">
      <c r="A60" s="47">
        <f>'Page 2'!B43</f>
        <v>2.2699999999999942</v>
      </c>
      <c r="B60" s="1" t="str">
        <f>'Page 2'!C43</f>
        <v>x</v>
      </c>
      <c r="C60" s="1">
        <f>'Page 2'!D43</f>
        <v>0</v>
      </c>
      <c r="D60" s="1">
        <f>'Page 2'!E43</f>
        <v>0</v>
      </c>
      <c r="E60" s="1">
        <f>'Page 2'!F43</f>
        <v>0</v>
      </c>
      <c r="F60" s="39" t="str">
        <f>'Page 2'!G43</f>
        <v>x</v>
      </c>
      <c r="G60" s="145">
        <f>IF('Page 2'!L43&lt;1,1,'Page 2'!L43)</f>
        <v>1</v>
      </c>
      <c r="H60" s="1" t="str">
        <f>UPPER('Page 2'!I43)</f>
        <v>RS</v>
      </c>
      <c r="I60" s="1">
        <f>'Page 2'!J43</f>
        <v>0</v>
      </c>
      <c r="J60" s="94" t="str">
        <f ca="1">IF(OR('Page 2'!K43="N/A",'Page 2'!K43="",'Page 2'!K43="(Basic/Classic/Light)"),"",OFFSET(Tables!$D$1,MATCH('Page 2'!K43,rngPackage,0),0))</f>
        <v/>
      </c>
      <c r="K60" s="37" t="e">
        <f t="shared" ca="1" si="15"/>
        <v>#N/A</v>
      </c>
      <c r="L60" s="146" t="e">
        <f t="shared" ca="1" si="16"/>
        <v>#N/A</v>
      </c>
      <c r="M60" s="146" t="e">
        <f t="shared" ca="1" si="31"/>
        <v>#N/A</v>
      </c>
      <c r="N60" s="146" t="e">
        <f t="shared" ca="1" si="31"/>
        <v>#N/A</v>
      </c>
      <c r="O60" s="146" t="e">
        <f t="shared" ca="1" si="31"/>
        <v>#N/A</v>
      </c>
      <c r="P60" s="146" t="e">
        <f t="shared" ca="1" si="31"/>
        <v>#N/A</v>
      </c>
      <c r="Q60" s="94" t="str">
        <f t="shared" si="27"/>
        <v/>
      </c>
      <c r="R60" s="1" t="str">
        <f t="shared" ca="1" si="28"/>
        <v>RS</v>
      </c>
      <c r="S60" s="20">
        <f t="shared" ca="1" si="29"/>
        <v>66.989999999999995</v>
      </c>
      <c r="T60" s="37" t="str">
        <f t="shared" ca="1" si="29"/>
        <v>X</v>
      </c>
      <c r="U60" s="37" t="str">
        <f t="shared" ca="1" si="29"/>
        <v>X</v>
      </c>
      <c r="V60" s="37" t="str">
        <f t="shared" ca="1" si="29"/>
        <v>X</v>
      </c>
      <c r="W60" s="34" t="str">
        <f t="shared" ca="1" si="29"/>
        <v>X</v>
      </c>
      <c r="X60" s="21" t="str">
        <f>TRIM(UPPER('Page 2'!N43))</f>
        <v/>
      </c>
      <c r="Y60" s="52">
        <f>IF(X60='Pricing Options'!D$6,rngO_BP_cost,IF(X60='Pricing Options'!D$7,rngO_BL_cost,IF(X60='Pricing Options'!D$8,rngO_MM_cost,IF(X60='Pricing Options'!D$9,rngO_DM_cost,IF(X60='Pricing Options'!D$10,rngO_WL_cost,IF(X60='Pricing Options'!D$11,rngO_M_cost,0))))))</f>
        <v>0</v>
      </c>
      <c r="Z60" s="26" t="str">
        <f t="shared" ca="1" si="30"/>
        <v>X</v>
      </c>
      <c r="AA60" s="26" t="str">
        <f t="shared" ca="1" si="30"/>
        <v>X</v>
      </c>
      <c r="AB60" s="26" t="str">
        <f t="shared" ca="1" si="30"/>
        <v>X</v>
      </c>
      <c r="AC60" s="216" t="str">
        <f>TRIM(UPPER('Page 2'!O43))</f>
        <v/>
      </c>
      <c r="AD60" s="223">
        <f>IF(OR(H60="RRBR",H60="RRFE", H60="RRSC",H60="RRUM"),0,IF(AC60='Pricing Options'!D$14,rngO_LE_cost,IF(AC60='Pricing Options'!D$15,rngO_FE_cost,IF(AC60='Pricing Options'!D$16,rngO_SC_cost,IF(AC60='Pricing Options'!D$17,rngO_UM_cost,0)))))</f>
        <v>0</v>
      </c>
      <c r="AE60" s="52">
        <f ca="1">IF(UPPER('Page 2'!P43)="YES",IF(OR($J60=Tables!$D$2,$J60=Tables!$D$3),INDIRECT("RNGO_SC_BC"),INDIRECT("rngO_SC_"&amp;$J60)),0)</f>
        <v>0</v>
      </c>
      <c r="AF60" s="52">
        <f ca="1">IF(UPPER('Page 2'!Q43)="YES",IF(OR($J60=Tables!$D$2,$J60=Tables!$D$3),INDIRECT("RNGO_SL_BC"),INDIRECT("rngO_SL_"&amp;$J60)),0)</f>
        <v>0</v>
      </c>
      <c r="AG60" s="52">
        <f>'Page 2'!R43*rngO_dividers_cost</f>
        <v>0</v>
      </c>
      <c r="AH60" s="52">
        <f>'Page 2'!T43*rngO_groove_cost</f>
        <v>0</v>
      </c>
      <c r="AI60" s="52"/>
      <c r="AJ60" s="52">
        <f>IF(UPPER('Page 2'!U43)="A",rngO_A_cost,IF(UPPER('Page 2'!U43)="B",rngO_B_cost,IF('Page 2'!U43="BOTH",rngO_Both_cost,0)))</f>
        <v>0</v>
      </c>
      <c r="AK60" s="222">
        <f ca="1">IF(H60="SP",I58,IF('Page 2'!X43="",(S60+Y60+SUM(AD60:AJ60)),0)*G60*(1+rngO_MarkUp))</f>
        <v>66.989999999999995</v>
      </c>
      <c r="AL60" s="48">
        <f t="shared" si="20"/>
        <v>0</v>
      </c>
      <c r="AM60" s="54">
        <f t="shared" ca="1" si="21"/>
        <v>66.989999999999995</v>
      </c>
      <c r="AN60" s="54">
        <f t="shared" si="22"/>
        <v>0</v>
      </c>
      <c r="AO60" s="54">
        <f t="shared" si="23"/>
        <v>0</v>
      </c>
      <c r="AP60" s="54">
        <f t="shared" si="24"/>
        <v>0</v>
      </c>
      <c r="AQ60" s="49">
        <f t="shared" ca="1" si="25"/>
        <v>56.941499999999998</v>
      </c>
      <c r="AR60" s="50">
        <f t="shared" ca="1" si="26"/>
        <v>10.048500000000001</v>
      </c>
    </row>
    <row r="61" spans="1:44" x14ac:dyDescent="0.25">
      <c r="A61" s="47">
        <f>'Page 2'!B44</f>
        <v>2.279999999999994</v>
      </c>
      <c r="B61" s="1" t="str">
        <f>'Page 2'!C44</f>
        <v>x</v>
      </c>
      <c r="C61" s="1">
        <f>'Page 2'!D44</f>
        <v>0</v>
      </c>
      <c r="D61" s="1">
        <f>'Page 2'!E44</f>
        <v>0</v>
      </c>
      <c r="E61" s="1">
        <f>'Page 2'!F44</f>
        <v>0</v>
      </c>
      <c r="F61" s="39" t="str">
        <f>'Page 2'!G44</f>
        <v>x</v>
      </c>
      <c r="G61" s="145">
        <f>IF('Page 2'!L44&lt;1,1,'Page 2'!L44)</f>
        <v>1</v>
      </c>
      <c r="H61" s="1" t="str">
        <f>UPPER('Page 2'!I44)</f>
        <v>TRK</v>
      </c>
      <c r="I61" s="1">
        <f>'Page 2'!J44</f>
        <v>400</v>
      </c>
      <c r="J61" s="94" t="str">
        <f ca="1">IF(OR('Page 2'!K44="N/A",'Page 2'!K44="",'Page 2'!K44="(Basic/Classic/Light)"),"",OFFSET(Tables!$D$1,MATCH('Page 2'!K44,rngPackage,0),0))</f>
        <v/>
      </c>
      <c r="K61" s="37">
        <f t="shared" ca="1" si="15"/>
        <v>364</v>
      </c>
      <c r="L61" s="146">
        <f t="shared" ca="1" si="16"/>
        <v>400</v>
      </c>
      <c r="M61" s="146">
        <f t="shared" ca="1" si="31"/>
        <v>600</v>
      </c>
      <c r="N61" s="146">
        <f t="shared" ca="1" si="31"/>
        <v>600</v>
      </c>
      <c r="O61" s="146">
        <f t="shared" ca="1" si="31"/>
        <v>600</v>
      </c>
      <c r="P61" s="146" t="e">
        <f t="shared" ca="1" si="31"/>
        <v>#N/A</v>
      </c>
      <c r="Q61" s="94">
        <f t="shared" ca="1" si="27"/>
        <v>1</v>
      </c>
      <c r="R61" s="1" t="str">
        <f t="shared" ca="1" si="28"/>
        <v>TRK1</v>
      </c>
      <c r="S61" s="20">
        <f t="shared" ca="1" si="29"/>
        <v>111.93</v>
      </c>
      <c r="T61" s="37" t="str">
        <f t="shared" ca="1" si="29"/>
        <v>X</v>
      </c>
      <c r="U61" s="37" t="str">
        <f t="shared" ca="1" si="29"/>
        <v>X</v>
      </c>
      <c r="V61" s="37" t="str">
        <f t="shared" ca="1" si="29"/>
        <v>X</v>
      </c>
      <c r="W61" s="34" t="str">
        <f t="shared" ca="1" si="29"/>
        <v>X</v>
      </c>
      <c r="X61" s="21" t="str">
        <f>TRIM(UPPER('Page 2'!N44))</f>
        <v/>
      </c>
      <c r="Y61" s="52">
        <f>IF(X61='Pricing Options'!D$6,rngO_BP_cost,IF(X61='Pricing Options'!D$7,rngO_BL_cost,IF(X61='Pricing Options'!D$8,rngO_MM_cost,IF(X61='Pricing Options'!D$9,rngO_DM_cost,IF(X61='Pricing Options'!D$10,rngO_WL_cost,IF(X61='Pricing Options'!D$11,rngO_M_cost,0))))))</f>
        <v>0</v>
      </c>
      <c r="Z61" s="26" t="str">
        <f t="shared" ca="1" si="30"/>
        <v>X</v>
      </c>
      <c r="AA61" s="26" t="str">
        <f t="shared" ca="1" si="30"/>
        <v>X</v>
      </c>
      <c r="AB61" s="26" t="str">
        <f t="shared" ca="1" si="30"/>
        <v>X</v>
      </c>
      <c r="AC61" s="216" t="str">
        <f>TRIM(UPPER('Page 2'!O44))</f>
        <v/>
      </c>
      <c r="AD61" s="223">
        <f>IF(OR(H61="RRBR",H61="RRFE", H61="RRSC",H61="RRUM"),0,IF(AC61='Pricing Options'!D$14,rngO_LE_cost,IF(AC61='Pricing Options'!D$15,rngO_FE_cost,IF(AC61='Pricing Options'!D$16,rngO_SC_cost,IF(AC61='Pricing Options'!D$17,rngO_UM_cost,0)))))</f>
        <v>0</v>
      </c>
      <c r="AE61" s="52">
        <f ca="1">IF(UPPER('Page 2'!P44)="YES",IF(OR($J61=Tables!$D$2,$J61=Tables!$D$3),INDIRECT("RNGO_SC_BC"),INDIRECT("rngO_SC_"&amp;$J61)),0)</f>
        <v>0</v>
      </c>
      <c r="AF61" s="52">
        <f ca="1">IF(UPPER('Page 2'!Q44)="YES",IF(OR($J61=Tables!$D$2,$J61=Tables!$D$3),INDIRECT("RNGO_SL_BC"),INDIRECT("rngO_SL_"&amp;$J61)),0)</f>
        <v>0</v>
      </c>
      <c r="AG61" s="52">
        <f>'Page 2'!R44*rngO_dividers_cost</f>
        <v>0</v>
      </c>
      <c r="AH61" s="52">
        <f>'Page 2'!T44*rngO_groove_cost</f>
        <v>0</v>
      </c>
      <c r="AI61" s="52"/>
      <c r="AJ61" s="52">
        <f>IF(UPPER('Page 2'!U44)="A",rngO_A_cost,IF(UPPER('Page 2'!U44)="B",rngO_B_cost,IF('Page 2'!U44="BOTH",rngO_Both_cost,0)))</f>
        <v>0</v>
      </c>
      <c r="AK61" s="222">
        <f ca="1">IF(H61="SP",I59,IF('Page 2'!X44="",(S61+Y61+SUM(AD61:AJ61)),0)*G61*(1+rngO_MarkUp))</f>
        <v>111.93</v>
      </c>
      <c r="AL61" s="48">
        <f t="shared" si="20"/>
        <v>0</v>
      </c>
      <c r="AM61" s="54">
        <f t="shared" ca="1" si="21"/>
        <v>111.93</v>
      </c>
      <c r="AN61" s="54">
        <f t="shared" si="22"/>
        <v>0</v>
      </c>
      <c r="AO61" s="54">
        <f t="shared" si="23"/>
        <v>0</v>
      </c>
      <c r="AP61" s="54">
        <f t="shared" si="24"/>
        <v>0</v>
      </c>
      <c r="AQ61" s="49">
        <f t="shared" ca="1" si="25"/>
        <v>95.140500000000003</v>
      </c>
      <c r="AR61" s="50">
        <f t="shared" ca="1" si="26"/>
        <v>16.7895</v>
      </c>
    </row>
    <row r="62" spans="1:44" x14ac:dyDescent="0.25">
      <c r="A62" s="47">
        <f>'Page 2'!B45</f>
        <v>2.2899999999999938</v>
      </c>
      <c r="B62" s="1" t="str">
        <f>'Page 2'!C45</f>
        <v>x</v>
      </c>
      <c r="C62" s="1">
        <f>'Page 2'!D45</f>
        <v>0</v>
      </c>
      <c r="D62" s="1">
        <f>'Page 2'!E45</f>
        <v>0</v>
      </c>
      <c r="E62" s="1">
        <f>'Page 2'!F45</f>
        <v>0</v>
      </c>
      <c r="F62" s="39" t="str">
        <f>'Page 2'!G45</f>
        <v>x</v>
      </c>
      <c r="G62" s="145">
        <f>IF('Page 2'!L45&lt;1,1,'Page 2'!L45)</f>
        <v>1</v>
      </c>
      <c r="H62" s="1" t="str">
        <f>UPPER('Page 2'!I45)</f>
        <v>TTF</v>
      </c>
      <c r="I62" s="1">
        <f>'Page 2'!J45</f>
        <v>0</v>
      </c>
      <c r="J62" s="94" t="str">
        <f ca="1">IF(OR('Page 2'!K45="N/A",'Page 2'!K45="",'Page 2'!K45="(Basic/Classic/Light)"),"",OFFSET(Tables!$D$1,MATCH('Page 2'!K45,rngPackage,0),0))</f>
        <v/>
      </c>
      <c r="K62" s="37" t="e">
        <f t="shared" ca="1" si="15"/>
        <v>#N/A</v>
      </c>
      <c r="L62" s="146" t="e">
        <f t="shared" ca="1" si="16"/>
        <v>#N/A</v>
      </c>
      <c r="M62" s="146" t="e">
        <f t="shared" ca="1" si="31"/>
        <v>#N/A</v>
      </c>
      <c r="N62" s="146" t="e">
        <f t="shared" ca="1" si="31"/>
        <v>#N/A</v>
      </c>
      <c r="O62" s="146" t="e">
        <f t="shared" ca="1" si="31"/>
        <v>#N/A</v>
      </c>
      <c r="P62" s="146" t="e">
        <f t="shared" ca="1" si="31"/>
        <v>#N/A</v>
      </c>
      <c r="Q62" s="94" t="str">
        <f t="shared" si="27"/>
        <v/>
      </c>
      <c r="R62" s="1" t="str">
        <f t="shared" ca="1" si="28"/>
        <v>TTF</v>
      </c>
      <c r="S62" s="20">
        <f t="shared" ca="1" si="29"/>
        <v>32.340000000000003</v>
      </c>
      <c r="T62" s="37" t="str">
        <f t="shared" ca="1" si="29"/>
        <v>X</v>
      </c>
      <c r="U62" s="37" t="str">
        <f t="shared" ca="1" si="29"/>
        <v>X</v>
      </c>
      <c r="V62" s="37" t="str">
        <f t="shared" ca="1" si="29"/>
        <v>X</v>
      </c>
      <c r="W62" s="34" t="str">
        <f t="shared" ca="1" si="29"/>
        <v>X</v>
      </c>
      <c r="X62" s="21" t="str">
        <f>TRIM(UPPER('Page 2'!N45))</f>
        <v>A</v>
      </c>
      <c r="Y62" s="52">
        <f>IF(X62='Pricing Options'!D$6,rngO_BP_cost,IF(X62='Pricing Options'!D$7,rngO_BL_cost,IF(X62='Pricing Options'!D$8,rngO_MM_cost,IF(X62='Pricing Options'!D$9,rngO_DM_cost,IF(X62='Pricing Options'!D$10,rngO_WL_cost,IF(X62='Pricing Options'!D$11,rngO_M_cost,0))))))</f>
        <v>0</v>
      </c>
      <c r="Z62" s="26" t="str">
        <f t="shared" ca="1" si="30"/>
        <v>X</v>
      </c>
      <c r="AA62" s="26" t="str">
        <f t="shared" ca="1" si="30"/>
        <v>X</v>
      </c>
      <c r="AB62" s="26" t="str">
        <f t="shared" ca="1" si="30"/>
        <v>X</v>
      </c>
      <c r="AC62" s="216" t="str">
        <f>TRIM(UPPER('Page 2'!O45))</f>
        <v/>
      </c>
      <c r="AD62" s="223">
        <f>IF(OR(H62="RRBR",H62="RRFE", H62="RRSC",H62="RRUM"),0,IF(AC62='Pricing Options'!D$14,rngO_LE_cost,IF(AC62='Pricing Options'!D$15,rngO_FE_cost,IF(AC62='Pricing Options'!D$16,rngO_SC_cost,IF(AC62='Pricing Options'!D$17,rngO_UM_cost,0)))))</f>
        <v>0</v>
      </c>
      <c r="AE62" s="52">
        <f ca="1">IF(UPPER('Page 2'!P45)="YES",IF(OR($J62=Tables!$D$2,$J62=Tables!$D$3),INDIRECT("RNGO_SC_BC"),INDIRECT("rngO_SC_"&amp;$J62)),0)</f>
        <v>0</v>
      </c>
      <c r="AF62" s="52">
        <f ca="1">IF(UPPER('Page 2'!Q45)="YES",IF(OR($J62=Tables!$D$2,$J62=Tables!$D$3),INDIRECT("RNGO_SL_BC"),INDIRECT("rngO_SL_"&amp;$J62)),0)</f>
        <v>0</v>
      </c>
      <c r="AG62" s="52">
        <f>'Page 2'!R45*rngO_dividers_cost</f>
        <v>0</v>
      </c>
      <c r="AH62" s="52">
        <f>'Page 2'!T45*rngO_groove_cost</f>
        <v>0</v>
      </c>
      <c r="AI62" s="52"/>
      <c r="AJ62" s="52">
        <f>IF(UPPER('Page 2'!U45)="A",rngO_A_cost,IF(UPPER('Page 2'!U45)="B",rngO_B_cost,IF('Page 2'!U45="BOTH",rngO_Both_cost,0)))</f>
        <v>0</v>
      </c>
      <c r="AK62" s="222">
        <f ca="1">IF(H62="SP",I60,IF('Page 2'!X45="",(S62+Y62+SUM(AD62:AJ62)),0)*G62*(1+rngO_MarkUp))</f>
        <v>32.340000000000003</v>
      </c>
      <c r="AL62" s="48">
        <f t="shared" si="20"/>
        <v>0</v>
      </c>
      <c r="AM62" s="54">
        <f t="shared" ca="1" si="21"/>
        <v>32.340000000000003</v>
      </c>
      <c r="AN62" s="54">
        <f t="shared" si="22"/>
        <v>0</v>
      </c>
      <c r="AO62" s="54">
        <f t="shared" si="23"/>
        <v>0</v>
      </c>
      <c r="AP62" s="54">
        <f t="shared" si="24"/>
        <v>0</v>
      </c>
      <c r="AQ62" s="49">
        <f t="shared" ca="1" si="25"/>
        <v>27.489000000000001</v>
      </c>
      <c r="AR62" s="50">
        <f t="shared" ca="1" si="26"/>
        <v>4.851</v>
      </c>
    </row>
    <row r="63" spans="1:44" x14ac:dyDescent="0.25">
      <c r="A63" s="47">
        <f>'Page 2'!B46</f>
        <v>2.2999999999999936</v>
      </c>
      <c r="B63" s="1" t="str">
        <f>'Page 2'!C46</f>
        <v>x</v>
      </c>
      <c r="C63" s="1">
        <f>'Page 2'!D46</f>
        <v>0</v>
      </c>
      <c r="D63" s="1">
        <f>'Page 2'!E46</f>
        <v>0</v>
      </c>
      <c r="E63" s="1">
        <f>'Page 2'!F46</f>
        <v>0</v>
      </c>
      <c r="F63" s="39" t="str">
        <f>'Page 2'!G46</f>
        <v>x</v>
      </c>
      <c r="G63" s="145">
        <f>IF('Page 2'!L46&lt;1,1,'Page 2'!L46)</f>
        <v>1</v>
      </c>
      <c r="H63" s="1" t="str">
        <f>UPPER('Page 2'!I46)</f>
        <v>TD</v>
      </c>
      <c r="I63" s="1">
        <f>'Page 2'!J46</f>
        <v>0</v>
      </c>
      <c r="J63" s="94" t="str">
        <f ca="1">IF(OR('Page 2'!K46="N/A",'Page 2'!K46="",'Page 2'!K46="(Basic/Classic/Light)"),"",OFFSET(Tables!$D$1,MATCH('Page 2'!K46,rngPackage,0),0))</f>
        <v/>
      </c>
      <c r="K63" s="37" t="e">
        <f t="shared" ca="1" si="15"/>
        <v>#N/A</v>
      </c>
      <c r="L63" s="146" t="e">
        <f t="shared" ca="1" si="16"/>
        <v>#N/A</v>
      </c>
      <c r="M63" s="146" t="e">
        <f t="shared" ca="1" si="31"/>
        <v>#N/A</v>
      </c>
      <c r="N63" s="146" t="e">
        <f t="shared" ca="1" si="31"/>
        <v>#N/A</v>
      </c>
      <c r="O63" s="146" t="e">
        <f t="shared" ca="1" si="31"/>
        <v>#N/A</v>
      </c>
      <c r="P63" s="146" t="e">
        <f t="shared" ca="1" si="31"/>
        <v>#N/A</v>
      </c>
      <c r="Q63" s="94" t="str">
        <f t="shared" si="27"/>
        <v/>
      </c>
      <c r="R63" s="1" t="str">
        <f t="shared" ca="1" si="28"/>
        <v>TD</v>
      </c>
      <c r="S63" s="20">
        <f t="shared" ca="1" si="29"/>
        <v>24.26</v>
      </c>
      <c r="T63" s="37" t="str">
        <f t="shared" ca="1" si="29"/>
        <v>X</v>
      </c>
      <c r="U63" s="37" t="str">
        <f t="shared" ca="1" si="29"/>
        <v>X</v>
      </c>
      <c r="V63" s="37" t="str">
        <f t="shared" ca="1" si="29"/>
        <v>X</v>
      </c>
      <c r="W63" s="34" t="str">
        <f t="shared" ca="1" si="29"/>
        <v>X</v>
      </c>
      <c r="X63" s="21" t="str">
        <f>TRIM(UPPER('Page 2'!N46))</f>
        <v>W</v>
      </c>
      <c r="Y63" s="52">
        <f>IF(X63='Pricing Options'!D$6,rngO_BP_cost,IF(X63='Pricing Options'!D$7,rngO_BL_cost,IF(X63='Pricing Options'!D$8,rngO_MM_cost,IF(X63='Pricing Options'!D$9,rngO_DM_cost,IF(X63='Pricing Options'!D$10,rngO_WL_cost,IF(X63='Pricing Options'!D$11,rngO_M_cost,0))))))</f>
        <v>0</v>
      </c>
      <c r="Z63" s="26" t="str">
        <f t="shared" ca="1" si="30"/>
        <v>X</v>
      </c>
      <c r="AA63" s="26" t="str">
        <f t="shared" ca="1" si="30"/>
        <v>X</v>
      </c>
      <c r="AB63" s="26" t="str">
        <f t="shared" ca="1" si="30"/>
        <v>X</v>
      </c>
      <c r="AC63" s="216" t="str">
        <f>TRIM(UPPER('Page 2'!O46))</f>
        <v/>
      </c>
      <c r="AD63" s="223">
        <f>IF(OR(H63="RRBR",H63="RRFE", H63="RRSC",H63="RRUM"),0,IF(AC63='Pricing Options'!D$14,rngO_LE_cost,IF(AC63='Pricing Options'!D$15,rngO_FE_cost,IF(AC63='Pricing Options'!D$16,rngO_SC_cost,IF(AC63='Pricing Options'!D$17,rngO_UM_cost,0)))))</f>
        <v>0</v>
      </c>
      <c r="AE63" s="52">
        <f ca="1">IF(UPPER('Page 2'!P46)="YES",IF(OR($J63=Tables!$D$2,$J63=Tables!$D$3),INDIRECT("RNGO_SC_BC"),INDIRECT("rngO_SC_"&amp;$J63)),0)</f>
        <v>0</v>
      </c>
      <c r="AF63" s="52">
        <f ca="1">IF(UPPER('Page 2'!Q46)="YES",IF(OR($J63=Tables!$D$2,$J63=Tables!$D$3),INDIRECT("RNGO_SL_BC"),INDIRECT("rngO_SL_"&amp;$J63)),0)</f>
        <v>0</v>
      </c>
      <c r="AG63" s="52">
        <f>'Page 2'!R46*rngO_dividers_cost</f>
        <v>0</v>
      </c>
      <c r="AH63" s="52">
        <f>'Page 2'!T46*rngO_groove_cost</f>
        <v>0</v>
      </c>
      <c r="AI63" s="52"/>
      <c r="AJ63" s="52">
        <f>IF(UPPER('Page 2'!U46)="A",rngO_A_cost,IF(UPPER('Page 2'!U46)="B",rngO_B_cost,IF('Page 2'!U46="BOTH",rngO_Both_cost,0)))</f>
        <v>0</v>
      </c>
      <c r="AK63" s="222">
        <f ca="1">IF(H63="SP",I61,IF('Page 2'!X46="",(S63+Y63+SUM(AD63:AJ63)),0)*G63*(1+rngO_MarkUp))</f>
        <v>24.26</v>
      </c>
      <c r="AL63" s="48">
        <f t="shared" si="20"/>
        <v>0</v>
      </c>
      <c r="AM63" s="54">
        <f t="shared" ca="1" si="21"/>
        <v>24.26</v>
      </c>
      <c r="AN63" s="54">
        <f t="shared" si="22"/>
        <v>0</v>
      </c>
      <c r="AO63" s="54">
        <f t="shared" si="23"/>
        <v>0</v>
      </c>
      <c r="AP63" s="54">
        <f t="shared" si="24"/>
        <v>0</v>
      </c>
      <c r="AQ63" s="49">
        <f t="shared" ca="1" si="25"/>
        <v>20.620999999999999</v>
      </c>
      <c r="AR63" s="50">
        <f t="shared" ca="1" si="26"/>
        <v>3.6389999999999998</v>
      </c>
    </row>
    <row r="64" spans="1:44" x14ac:dyDescent="0.25">
      <c r="A64" s="47">
        <f>'Page 2'!B47</f>
        <v>2.3099999999999934</v>
      </c>
      <c r="B64" s="1" t="str">
        <f>'Page 2'!C47</f>
        <v>x</v>
      </c>
      <c r="C64" s="1">
        <f>'Page 2'!D47</f>
        <v>0</v>
      </c>
      <c r="D64" s="1">
        <f>'Page 2'!E47</f>
        <v>0</v>
      </c>
      <c r="E64" s="1" t="str">
        <f>'Page 2'!F47</f>
        <v>x</v>
      </c>
      <c r="F64" s="39" t="str">
        <f>'Page 2'!G47</f>
        <v>x</v>
      </c>
      <c r="G64" s="145">
        <f>IF('Page 2'!L47&lt;1,1,'Page 2'!L47)</f>
        <v>1</v>
      </c>
      <c r="H64" s="1" t="str">
        <f>UPPER('Page 2'!I47)</f>
        <v>SRR</v>
      </c>
      <c r="I64" s="1">
        <f>'Page 2'!J47</f>
        <v>0</v>
      </c>
      <c r="J64" s="94" t="str">
        <f ca="1">IF(OR('Page 2'!K47="N/A",'Page 2'!K47="",'Page 2'!K47="(Basic/Classic/Light)"),"",OFFSET(Tables!$D$1,MATCH('Page 2'!K47,rngPackage,0),0))</f>
        <v/>
      </c>
      <c r="K64" s="37" t="e">
        <f t="shared" ca="1" si="15"/>
        <v>#N/A</v>
      </c>
      <c r="L64" s="146" t="e">
        <f t="shared" ca="1" si="16"/>
        <v>#N/A</v>
      </c>
      <c r="M64" s="146" t="e">
        <f t="shared" ca="1" si="31"/>
        <v>#N/A</v>
      </c>
      <c r="N64" s="146" t="e">
        <f t="shared" ca="1" si="31"/>
        <v>#N/A</v>
      </c>
      <c r="O64" s="146" t="e">
        <f t="shared" ca="1" si="31"/>
        <v>#N/A</v>
      </c>
      <c r="P64" s="146" t="e">
        <f t="shared" ca="1" si="31"/>
        <v>#N/A</v>
      </c>
      <c r="Q64" s="94" t="str">
        <f t="shared" si="27"/>
        <v/>
      </c>
      <c r="R64" s="1" t="str">
        <f t="shared" ca="1" si="28"/>
        <v>SRR</v>
      </c>
      <c r="S64" s="20">
        <f t="shared" ca="1" si="29"/>
        <v>115.5</v>
      </c>
      <c r="T64" s="37" t="str">
        <f t="shared" ca="1" si="29"/>
        <v>X</v>
      </c>
      <c r="U64" s="37" t="str">
        <f t="shared" ca="1" si="29"/>
        <v>X</v>
      </c>
      <c r="V64" s="37" t="str">
        <f t="shared" ca="1" si="29"/>
        <v>X</v>
      </c>
      <c r="W64" s="34" t="str">
        <f t="shared" ca="1" si="29"/>
        <v>X</v>
      </c>
      <c r="X64" s="21" t="str">
        <f>TRIM(UPPER('Page 2'!N47))</f>
        <v/>
      </c>
      <c r="Y64" s="52">
        <f>IF(X64='Pricing Options'!D$6,rngO_BP_cost,IF(X64='Pricing Options'!D$7,rngO_BL_cost,IF(X64='Pricing Options'!D$8,rngO_MM_cost,IF(X64='Pricing Options'!D$9,rngO_DM_cost,IF(X64='Pricing Options'!D$10,rngO_WL_cost,IF(X64='Pricing Options'!D$11,rngO_M_cost,0))))))</f>
        <v>0</v>
      </c>
      <c r="Z64" s="26" t="str">
        <f t="shared" ca="1" si="30"/>
        <v>X</v>
      </c>
      <c r="AA64" s="26" t="str">
        <f t="shared" ca="1" si="30"/>
        <v>X</v>
      </c>
      <c r="AB64" s="26" t="str">
        <f t="shared" ca="1" si="30"/>
        <v>X</v>
      </c>
      <c r="AC64" s="216" t="str">
        <f>TRIM(UPPER('Page 2'!O47))</f>
        <v/>
      </c>
      <c r="AD64" s="223">
        <f>IF(OR(H64="RRBR",H64="RRFE", H64="RRSC",H64="RRUM"),0,IF(AC64='Pricing Options'!D$14,rngO_LE_cost,IF(AC64='Pricing Options'!D$15,rngO_FE_cost,IF(AC64='Pricing Options'!D$16,rngO_SC_cost,IF(AC64='Pricing Options'!D$17,rngO_UM_cost,0)))))</f>
        <v>0</v>
      </c>
      <c r="AE64" s="52">
        <f ca="1">IF(UPPER('Page 2'!P47)="YES",IF(OR($J64=Tables!$D$2,$J64=Tables!$D$3),INDIRECT("RNGO_SC_BC"),INDIRECT("rngO_SC_"&amp;$J64)),0)</f>
        <v>0</v>
      </c>
      <c r="AF64" s="52">
        <f ca="1">IF(UPPER('Page 2'!Q47)="YES",IF(OR($J64=Tables!$D$2,$J64=Tables!$D$3),INDIRECT("RNGO_SL_BC"),INDIRECT("rngO_SL_"&amp;$J64)),0)</f>
        <v>0</v>
      </c>
      <c r="AG64" s="52">
        <f>'Page 2'!R47*rngO_dividers_cost</f>
        <v>0</v>
      </c>
      <c r="AH64" s="52">
        <f>'Page 2'!T47*rngO_groove_cost</f>
        <v>0</v>
      </c>
      <c r="AI64" s="52"/>
      <c r="AJ64" s="52">
        <f>IF(UPPER('Page 2'!U47)="A",rngO_A_cost,IF(UPPER('Page 2'!U47)="B",rngO_B_cost,IF('Page 2'!U47="BOTH",rngO_Both_cost,0)))</f>
        <v>0</v>
      </c>
      <c r="AK64" s="222">
        <f ca="1">IF(H64="SP",I62,IF('Page 2'!X47="",(S64+Y64+SUM(AD64:AJ64)),0)*G64*(1+rngO_MarkUp))</f>
        <v>115.5</v>
      </c>
      <c r="AL64" s="48">
        <f t="shared" si="20"/>
        <v>0</v>
      </c>
      <c r="AM64" s="54">
        <f t="shared" ca="1" si="21"/>
        <v>115.5</v>
      </c>
      <c r="AN64" s="54">
        <f t="shared" si="22"/>
        <v>0</v>
      </c>
      <c r="AO64" s="54">
        <f t="shared" si="23"/>
        <v>0</v>
      </c>
      <c r="AP64" s="54">
        <f t="shared" ca="1" si="24"/>
        <v>115.5</v>
      </c>
      <c r="AQ64" s="49">
        <f t="shared" ca="1" si="25"/>
        <v>0</v>
      </c>
      <c r="AR64" s="50">
        <f t="shared" ca="1" si="26"/>
        <v>115.5</v>
      </c>
    </row>
    <row r="65" spans="1:44" x14ac:dyDescent="0.25">
      <c r="A65" s="47">
        <f>'Page 2'!B48</f>
        <v>2.3199999999999932</v>
      </c>
      <c r="B65" s="1" t="str">
        <f>'Page 2'!C48</f>
        <v>x</v>
      </c>
      <c r="C65" s="1">
        <f>'Page 2'!D48</f>
        <v>0</v>
      </c>
      <c r="D65" s="1">
        <f>'Page 2'!E48</f>
        <v>0</v>
      </c>
      <c r="E65" s="1">
        <f>'Page 2'!F48</f>
        <v>0</v>
      </c>
      <c r="F65" s="39" t="str">
        <f>'Page 2'!G48</f>
        <v>x</v>
      </c>
      <c r="G65" s="145">
        <f>IF('Page 2'!L48&lt;1,1,'Page 2'!L48)</f>
        <v>1</v>
      </c>
      <c r="H65" s="1" t="str">
        <f>UPPER('Page 2'!I48)</f>
        <v>SRCL</v>
      </c>
      <c r="I65" s="1">
        <f>'Page 2'!J48</f>
        <v>140</v>
      </c>
      <c r="J65" s="94" t="str">
        <f ca="1">IF(OR('Page 2'!K48="N/A",'Page 2'!K48="",'Page 2'!K48="(Basic/Classic/Light)"),"",OFFSET(Tables!$D$1,MATCH('Page 2'!K48,rngPackage,0),0))</f>
        <v>B</v>
      </c>
      <c r="K65" s="37">
        <f t="shared" ca="1" si="15"/>
        <v>139</v>
      </c>
      <c r="L65" s="146">
        <f t="shared" ca="1" si="16"/>
        <v>400</v>
      </c>
      <c r="M65" s="146">
        <f t="shared" ca="1" si="31"/>
        <v>400</v>
      </c>
      <c r="N65" s="146">
        <f t="shared" ca="1" si="31"/>
        <v>400</v>
      </c>
      <c r="O65" s="146">
        <f t="shared" ca="1" si="31"/>
        <v>400</v>
      </c>
      <c r="P65" s="146" t="e">
        <f t="shared" ca="1" si="31"/>
        <v>#N/A</v>
      </c>
      <c r="Q65" s="94">
        <f t="shared" ca="1" si="27"/>
        <v>1</v>
      </c>
      <c r="R65" s="1" t="str">
        <f t="shared" ca="1" si="28"/>
        <v>SRCL1B</v>
      </c>
      <c r="S65" s="20">
        <f t="shared" ca="1" si="29"/>
        <v>258.72000000000003</v>
      </c>
      <c r="T65" s="37" t="str">
        <f t="shared" ca="1" si="29"/>
        <v>BP</v>
      </c>
      <c r="U65" s="37" t="str">
        <f t="shared" ca="1" si="29"/>
        <v>BM</v>
      </c>
      <c r="V65" s="37" t="str">
        <f t="shared" ca="1" si="29"/>
        <v>WM</v>
      </c>
      <c r="W65" s="34" t="str">
        <f t="shared" ca="1" si="29"/>
        <v>MP</v>
      </c>
      <c r="X65" s="21" t="str">
        <f>TRIM(UPPER('Page 2'!N48))</f>
        <v>BP</v>
      </c>
      <c r="Y65" s="52">
        <f>IF(X65='Pricing Options'!D$6,rngO_BP_cost,IF(X65='Pricing Options'!D$7,rngO_BL_cost,IF(X65='Pricing Options'!D$8,rngO_MM_cost,IF(X65='Pricing Options'!D$9,rngO_DM_cost,IF(X65='Pricing Options'!D$10,rngO_WL_cost,IF(X65='Pricing Options'!D$11,rngO_M_cost,0))))))</f>
        <v>0</v>
      </c>
      <c r="Z65" s="26" t="str">
        <f t="shared" ca="1" si="30"/>
        <v>BR</v>
      </c>
      <c r="AA65" s="26" t="str">
        <f t="shared" ca="1" si="30"/>
        <v>FE</v>
      </c>
      <c r="AB65" s="26" t="str">
        <f t="shared" ca="1" si="30"/>
        <v>X</v>
      </c>
      <c r="AC65" s="216" t="str">
        <f>TRIM(UPPER('Page 2'!O48))</f>
        <v>BR</v>
      </c>
      <c r="AD65" s="223">
        <f>IF(OR(H65="RRBR",H65="RRFE", H65="RRSC",H65="RRUM"),0,IF(AC65='Pricing Options'!D$14,rngO_LE_cost,IF(AC65='Pricing Options'!D$15,rngO_FE_cost,IF(AC65='Pricing Options'!D$16,rngO_SC_cost,IF(AC65='Pricing Options'!D$17,rngO_UM_cost,0)))))</f>
        <v>0</v>
      </c>
      <c r="AE65" s="52">
        <f ca="1">IF(UPPER('Page 2'!P48)="YES",IF(OR($J65=Tables!$D$2,$J65=Tables!$D$3),INDIRECT("RNGO_SC_BC"),INDIRECT("rngO_SC_"&amp;$J65)),0)</f>
        <v>0</v>
      </c>
      <c r="AF65" s="52">
        <f ca="1">IF(UPPER('Page 2'!Q48)="YES",IF(OR($J65=Tables!$D$2,$J65=Tables!$D$3),INDIRECT("RNGO_SL_BC"),INDIRECT("rngO_SL_"&amp;$J65)),0)</f>
        <v>0</v>
      </c>
      <c r="AG65" s="52">
        <f>'Page 2'!R48*rngO_dividers_cost</f>
        <v>0</v>
      </c>
      <c r="AH65" s="52">
        <f>'Page 2'!T48*rngO_groove_cost</f>
        <v>0</v>
      </c>
      <c r="AI65" s="52"/>
      <c r="AJ65" s="52">
        <f>IF(UPPER('Page 2'!U48)="A",rngO_A_cost,IF(UPPER('Page 2'!U48)="B",rngO_B_cost,IF('Page 2'!U48="BOTH",rngO_Both_cost,0)))</f>
        <v>0</v>
      </c>
      <c r="AK65" s="222">
        <f ca="1">IF(H65="SP",I63,IF('Page 2'!X48="",(S65+Y65+SUM(AD65:AJ65)),0)*G65*(1+rngO_MarkUp))</f>
        <v>258.72000000000003</v>
      </c>
      <c r="AL65" s="48">
        <f t="shared" si="20"/>
        <v>0</v>
      </c>
      <c r="AM65" s="54">
        <f t="shared" ca="1" si="21"/>
        <v>258.72000000000003</v>
      </c>
      <c r="AN65" s="54">
        <f t="shared" si="22"/>
        <v>0</v>
      </c>
      <c r="AO65" s="54">
        <f t="shared" si="23"/>
        <v>0</v>
      </c>
      <c r="AP65" s="54">
        <f t="shared" si="24"/>
        <v>0</v>
      </c>
      <c r="AQ65" s="49">
        <f t="shared" ca="1" si="25"/>
        <v>219.91200000000001</v>
      </c>
      <c r="AR65" s="50">
        <f t="shared" ca="1" si="26"/>
        <v>38.808</v>
      </c>
    </row>
    <row r="66" spans="1:44" x14ac:dyDescent="0.25">
      <c r="A66" s="47">
        <f>'Page 2'!B49</f>
        <v>2.329999999999993</v>
      </c>
      <c r="B66" s="1" t="str">
        <f>'Page 2'!C49</f>
        <v>x</v>
      </c>
      <c r="C66" s="1">
        <f>'Page 2'!D49</f>
        <v>0</v>
      </c>
      <c r="D66" s="1">
        <f>'Page 2'!E49</f>
        <v>0</v>
      </c>
      <c r="E66" s="1">
        <f>'Page 2'!F49</f>
        <v>0</v>
      </c>
      <c r="F66" s="39" t="str">
        <f>'Page 2'!G49</f>
        <v>x</v>
      </c>
      <c r="G66" s="145">
        <f>IF('Page 2'!L49&lt;1,1,'Page 2'!L49)</f>
        <v>1</v>
      </c>
      <c r="H66" s="1" t="str">
        <f>UPPER('Page 2'!I49)</f>
        <v>SRCS</v>
      </c>
      <c r="I66" s="1">
        <f>'Page 2'!J49</f>
        <v>400</v>
      </c>
      <c r="J66" s="94" t="str">
        <f ca="1">IF(OR('Page 2'!K49="N/A",'Page 2'!K49="",'Page 2'!K49="(Basic/Classic/Light)"),"",OFFSET(Tables!$D$1,MATCH('Page 2'!K49,rngPackage,0),0))</f>
        <v>DM</v>
      </c>
      <c r="K66" s="37">
        <f t="shared" ref="K66:K83" ca="1" si="32">OFFSET(rngP_code_index,MATCH($H66&amp;K$15&amp;J66,rngP_Code,0),K$16)</f>
        <v>139</v>
      </c>
      <c r="L66" s="146">
        <f t="shared" ref="L66:L83" ca="1" si="33">OFFSET(rngP_code_index,MATCH($H66&amp;L$15&amp;J66,rngP_Code,0),L$16)</f>
        <v>400</v>
      </c>
      <c r="M66" s="146">
        <f t="shared" ca="1" si="31"/>
        <v>400</v>
      </c>
      <c r="N66" s="146">
        <f t="shared" ca="1" si="31"/>
        <v>400</v>
      </c>
      <c r="O66" s="146">
        <f t="shared" ca="1" si="31"/>
        <v>400</v>
      </c>
      <c r="P66" s="146" t="e">
        <f t="shared" ca="1" si="31"/>
        <v>#N/A</v>
      </c>
      <c r="Q66" s="94">
        <f t="shared" ca="1" si="27"/>
        <v>1</v>
      </c>
      <c r="R66" s="1" t="str">
        <f t="shared" ca="1" si="28"/>
        <v>SRCS1DM</v>
      </c>
      <c r="S66" s="20">
        <f t="shared" ca="1" si="29"/>
        <v>269.49000000000007</v>
      </c>
      <c r="T66" s="37" t="str">
        <f t="shared" ca="1" si="29"/>
        <v>MP</v>
      </c>
      <c r="U66" s="37" t="str">
        <f t="shared" ca="1" si="29"/>
        <v>MM</v>
      </c>
      <c r="V66" s="37" t="str">
        <f t="shared" ca="1" si="29"/>
        <v>X</v>
      </c>
      <c r="W66" s="34" t="str">
        <f t="shared" ca="1" si="29"/>
        <v>X</v>
      </c>
      <c r="X66" s="21" t="str">
        <f>TRIM(UPPER('Page 2'!N49))</f>
        <v>MP</v>
      </c>
      <c r="Y66" s="52">
        <f>IF(X66='Pricing Options'!D$6,rngO_BP_cost,IF(X66='Pricing Options'!D$7,rngO_BL_cost,IF(X66='Pricing Options'!D$8,rngO_MM_cost,IF(X66='Pricing Options'!D$9,rngO_DM_cost,IF(X66='Pricing Options'!D$10,rngO_WL_cost,IF(X66='Pricing Options'!D$11,rngO_M_cost,0))))))</f>
        <v>34.65</v>
      </c>
      <c r="Z66" s="26" t="str">
        <f t="shared" ca="1" si="30"/>
        <v>FE</v>
      </c>
      <c r="AA66" s="26" t="str">
        <f t="shared" ca="1" si="30"/>
        <v>X</v>
      </c>
      <c r="AB66" s="26" t="str">
        <f t="shared" ca="1" si="30"/>
        <v>X</v>
      </c>
      <c r="AC66" s="216" t="str">
        <f>TRIM(UPPER('Page 2'!O49))</f>
        <v>FE</v>
      </c>
      <c r="AD66" s="223">
        <f>IF(OR(H66="RRBR",H66="RRFE", H66="RRSC",H66="RRUM"),0,IF(AC66='Pricing Options'!D$14,rngO_LE_cost,IF(AC66='Pricing Options'!D$15,rngO_FE_cost,IF(AC66='Pricing Options'!D$16,rngO_SC_cost,IF(AC66='Pricing Options'!D$17,rngO_UM_cost,0)))))</f>
        <v>34.65</v>
      </c>
      <c r="AE66" s="52">
        <f ca="1">IF(UPPER('Page 2'!P49)="YES",IF(OR($J66=Tables!$D$2,$J66=Tables!$D$3),INDIRECT("RNGO_SC_BC"),INDIRECT("rngO_SC_"&amp;$J66)),0)</f>
        <v>0</v>
      </c>
      <c r="AF66" s="52">
        <f ca="1">IF(UPPER('Page 2'!Q49)="YES",IF(OR($J66=Tables!$D$2,$J66=Tables!$D$3),INDIRECT("RNGO_SL_BC"),INDIRECT("rngO_SL_"&amp;$J66)),0)</f>
        <v>0</v>
      </c>
      <c r="AG66" s="52">
        <f>'Page 2'!R49*rngO_dividers_cost</f>
        <v>0</v>
      </c>
      <c r="AH66" s="52">
        <f>'Page 2'!T49*rngO_groove_cost</f>
        <v>0</v>
      </c>
      <c r="AI66" s="52"/>
      <c r="AJ66" s="52">
        <f>IF(UPPER('Page 2'!U49)="A",rngO_A_cost,IF(UPPER('Page 2'!U49)="B",rngO_B_cost,IF('Page 2'!U49="BOTH",rngO_Both_cost,0)))</f>
        <v>0</v>
      </c>
      <c r="AK66" s="222">
        <f ca="1">IF(H66="SP",I64,IF('Page 2'!X49="",(S66+Y66+SUM(AD66:AJ66)),0)*G66*(1+rngO_MarkUp))</f>
        <v>338.79</v>
      </c>
      <c r="AL66" s="48">
        <f t="shared" ref="AL66:AL83" si="34">IF(rngO_ExcludeLaborOnlyProductsFromLaborDiscount="No",0, IF(OR(H66="SRR",H66="EL"),1,0))</f>
        <v>0</v>
      </c>
      <c r="AM66" s="54">
        <f t="shared" ca="1" si="21"/>
        <v>338.79</v>
      </c>
      <c r="AN66" s="54">
        <f t="shared" si="22"/>
        <v>0</v>
      </c>
      <c r="AO66" s="54">
        <f t="shared" si="23"/>
        <v>0</v>
      </c>
      <c r="AP66" s="54">
        <f t="shared" si="24"/>
        <v>0</v>
      </c>
      <c r="AQ66" s="49">
        <f t="shared" ref="AQ66:AQ83" ca="1" si="35">IF(F66="X",IF(ISNA(AK66),0,IF(H66="EM",AK66,IF(OR(H66="EL",H66="SRR"),0,ROUND(AK66*(1-rngO_Labor),4)))),0)</f>
        <v>287.97149999999999</v>
      </c>
      <c r="AR66" s="50">
        <f t="shared" ref="AR66:AR83" ca="1" si="36">IF(F66="X",IF(ISNA(AK66),0,IF(H66="EM",0,IF(OR(H66="EL",H66="SRR"),AK66,ROUND(AK66*(rngO_Labor),4)))),0)</f>
        <v>50.8185</v>
      </c>
    </row>
    <row r="67" spans="1:44" x14ac:dyDescent="0.25">
      <c r="A67" s="47">
        <f>'Page 2'!B50</f>
        <v>2.3399999999999928</v>
      </c>
      <c r="B67" s="1" t="str">
        <f>'Page 2'!C50</f>
        <v>x</v>
      </c>
      <c r="C67" s="1">
        <f>'Page 2'!D50</f>
        <v>0</v>
      </c>
      <c r="D67" s="1">
        <f>'Page 2'!E50</f>
        <v>0</v>
      </c>
      <c r="E67" s="1">
        <f>'Page 2'!F50</f>
        <v>0</v>
      </c>
      <c r="F67" s="39" t="str">
        <f>'Page 2'!G50</f>
        <v>x</v>
      </c>
      <c r="G67" s="145">
        <f>IF('Page 2'!L50&lt;1,1,'Page 2'!L50)</f>
        <v>1</v>
      </c>
      <c r="H67" s="1" t="str">
        <f>UPPER('Page 2'!I50)</f>
        <v>DHRI</v>
      </c>
      <c r="I67" s="1">
        <f>'Page 2'!J50</f>
        <v>400</v>
      </c>
      <c r="J67" s="94" t="str">
        <f ca="1">IF(OR('Page 2'!K50="N/A",'Page 2'!K50="",'Page 2'!K50="(Basic/Classic/Light)"),"",OFFSET(Tables!$D$1,MATCH('Page 2'!K50,rngPackage,0),0))</f>
        <v>B</v>
      </c>
      <c r="K67" s="37">
        <f t="shared" ca="1" si="32"/>
        <v>1</v>
      </c>
      <c r="L67" s="146">
        <f t="shared" ca="1" si="33"/>
        <v>400</v>
      </c>
      <c r="M67" s="146">
        <f t="shared" ca="1" si="31"/>
        <v>600</v>
      </c>
      <c r="N67" s="146">
        <f t="shared" ca="1" si="31"/>
        <v>800</v>
      </c>
      <c r="O67" s="146">
        <f t="shared" ca="1" si="31"/>
        <v>1500</v>
      </c>
      <c r="P67" s="146" t="e">
        <f t="shared" ca="1" si="31"/>
        <v>#N/A</v>
      </c>
      <c r="Q67" s="94">
        <f t="shared" ca="1" si="27"/>
        <v>1</v>
      </c>
      <c r="R67" s="1" t="str">
        <f t="shared" ca="1" si="28"/>
        <v>DHRI1B</v>
      </c>
      <c r="S67" s="20">
        <f t="shared" ca="1" si="29"/>
        <v>145.35</v>
      </c>
      <c r="T67" s="37" t="str">
        <f t="shared" ca="1" si="29"/>
        <v>BP</v>
      </c>
      <c r="U67" s="37" t="str">
        <f t="shared" ca="1" si="29"/>
        <v>BM</v>
      </c>
      <c r="V67" s="37" t="str">
        <f t="shared" ca="1" si="29"/>
        <v>WM</v>
      </c>
      <c r="W67" s="34" t="str">
        <f t="shared" ca="1" si="29"/>
        <v>X</v>
      </c>
      <c r="X67" s="21" t="str">
        <f>TRIM(UPPER('Page 2'!N50))</f>
        <v>BP</v>
      </c>
      <c r="Y67" s="52">
        <f>IF(X67='Pricing Options'!D$6,rngO_BP_cost,IF(X67='Pricing Options'!D$7,rngO_BL_cost,IF(X67='Pricing Options'!D$8,rngO_MM_cost,IF(X67='Pricing Options'!D$9,rngO_DM_cost,IF(X67='Pricing Options'!D$10,rngO_WL_cost,IF(X67='Pricing Options'!D$11,rngO_M_cost,0))))))</f>
        <v>0</v>
      </c>
      <c r="Z67" s="26" t="str">
        <f t="shared" ca="1" si="30"/>
        <v>X</v>
      </c>
      <c r="AA67" s="26" t="str">
        <f t="shared" ca="1" si="30"/>
        <v>X</v>
      </c>
      <c r="AB67" s="26" t="str">
        <f t="shared" ca="1" si="30"/>
        <v>X</v>
      </c>
      <c r="AC67" s="216" t="str">
        <f>TRIM(UPPER('Page 2'!O50))</f>
        <v/>
      </c>
      <c r="AD67" s="223">
        <f>IF(OR(H67="RRBR",H67="RRFE", H67="RRSC",H67="RRUM"),0,IF(AC67='Pricing Options'!D$14,rngO_LE_cost,IF(AC67='Pricing Options'!D$15,rngO_FE_cost,IF(AC67='Pricing Options'!D$16,rngO_SC_cost,IF(AC67='Pricing Options'!D$17,rngO_UM_cost,0)))))</f>
        <v>0</v>
      </c>
      <c r="AE67" s="52">
        <f ca="1">IF(UPPER('Page 2'!P50)="YES",IF(OR($J67=Tables!$D$2,$J67=Tables!$D$3),INDIRECT("RNGO_SC_BC"),INDIRECT("rngO_SC_"&amp;$J67)),0)</f>
        <v>0</v>
      </c>
      <c r="AF67" s="52">
        <f ca="1">IF(UPPER('Page 2'!Q50)="YES",IF(OR($J67=Tables!$D$2,$J67=Tables!$D$3),INDIRECT("RNGO_SL_BC"),INDIRECT("rngO_SL_"&amp;$J67)),0)</f>
        <v>0</v>
      </c>
      <c r="AG67" s="52">
        <f>'Page 2'!R50*rngO_dividers_cost</f>
        <v>0</v>
      </c>
      <c r="AH67" s="52">
        <f>'Page 2'!T50*rngO_groove_cost</f>
        <v>0</v>
      </c>
      <c r="AI67" s="52"/>
      <c r="AJ67" s="52">
        <f>IF(UPPER('Page 2'!U50)="A",rngO_A_cost,IF(UPPER('Page 2'!U50)="B",rngO_B_cost,IF('Page 2'!U50="BOTH",rngO_Both_cost,0)))</f>
        <v>0</v>
      </c>
      <c r="AK67" s="222">
        <f ca="1">IF(H67="SP",I65,IF('Page 2'!X50="",(S67+Y67+SUM(AD67:AJ67)),0)*G67*(1+rngO_MarkUp))</f>
        <v>145.35</v>
      </c>
      <c r="AL67" s="48">
        <f t="shared" si="34"/>
        <v>0</v>
      </c>
      <c r="AM67" s="54">
        <f t="shared" ca="1" si="21"/>
        <v>145.35</v>
      </c>
      <c r="AN67" s="54">
        <f t="shared" si="22"/>
        <v>0</v>
      </c>
      <c r="AO67" s="54">
        <f t="shared" si="23"/>
        <v>0</v>
      </c>
      <c r="AP67" s="54">
        <f t="shared" si="24"/>
        <v>0</v>
      </c>
      <c r="AQ67" s="49">
        <f t="shared" ca="1" si="35"/>
        <v>123.5475</v>
      </c>
      <c r="AR67" s="50">
        <f t="shared" ca="1" si="36"/>
        <v>21.802499999999998</v>
      </c>
    </row>
    <row r="68" spans="1:44" x14ac:dyDescent="0.25">
      <c r="A68" s="47">
        <f>'Page 2'!B51</f>
        <v>2.3499999999999925</v>
      </c>
      <c r="B68" s="1" t="str">
        <f>'Page 2'!C51</f>
        <v>x</v>
      </c>
      <c r="C68" s="1">
        <f>'Page 2'!D51</f>
        <v>0</v>
      </c>
      <c r="D68" s="1">
        <f>'Page 2'!E51</f>
        <v>0</v>
      </c>
      <c r="E68" s="1">
        <f>'Page 2'!F51</f>
        <v>0</v>
      </c>
      <c r="F68" s="39" t="str">
        <f>'Page 2'!G51</f>
        <v>x</v>
      </c>
      <c r="G68" s="145">
        <f>IF('Page 2'!L51&lt;1,1,'Page 2'!L51)</f>
        <v>1</v>
      </c>
      <c r="H68" s="1" t="str">
        <f>UPPER('Page 2'!I51)</f>
        <v>PSRCL</v>
      </c>
      <c r="I68" s="1">
        <f>'Page 2'!J51</f>
        <v>400</v>
      </c>
      <c r="J68" s="94" t="str">
        <f ca="1">IF(OR('Page 2'!K51="N/A",'Page 2'!K51="",'Page 2'!K51="(Basic/Classic/Light)"),"",OFFSET(Tables!$D$1,MATCH('Page 2'!K51,rngPackage,0),0))</f>
        <v>B</v>
      </c>
      <c r="K68" s="37">
        <f t="shared" ca="1" si="32"/>
        <v>225</v>
      </c>
      <c r="L68" s="146">
        <f t="shared" ca="1" si="33"/>
        <v>400</v>
      </c>
      <c r="M68" s="146">
        <f t="shared" ca="1" si="31"/>
        <v>400</v>
      </c>
      <c r="N68" s="146">
        <f t="shared" ca="1" si="31"/>
        <v>400</v>
      </c>
      <c r="O68" s="146">
        <f t="shared" ca="1" si="31"/>
        <v>400</v>
      </c>
      <c r="P68" s="146" t="e">
        <f t="shared" ca="1" si="31"/>
        <v>#N/A</v>
      </c>
      <c r="Q68" s="94">
        <f t="shared" ca="1" si="27"/>
        <v>1</v>
      </c>
      <c r="R68" s="1" t="str">
        <f t="shared" ca="1" si="28"/>
        <v>PSRCL1B</v>
      </c>
      <c r="S68" s="20">
        <f t="shared" ca="1" si="29"/>
        <v>308.72000000000003</v>
      </c>
      <c r="T68" s="37" t="str">
        <f t="shared" ca="1" si="29"/>
        <v>BP</v>
      </c>
      <c r="U68" s="37" t="str">
        <f t="shared" ca="1" si="29"/>
        <v>BM</v>
      </c>
      <c r="V68" s="37" t="str">
        <f t="shared" ca="1" si="29"/>
        <v>WM</v>
      </c>
      <c r="W68" s="34" t="str">
        <f t="shared" ca="1" si="29"/>
        <v>MP</v>
      </c>
      <c r="X68" s="21" t="str">
        <f>TRIM(UPPER('Page 2'!N51))</f>
        <v>BP</v>
      </c>
      <c r="Y68" s="52">
        <f>IF(X68='Pricing Options'!D$6,rngO_BP_cost,IF(X68='Pricing Options'!D$7,rngO_BL_cost,IF(X68='Pricing Options'!D$8,rngO_MM_cost,IF(X68='Pricing Options'!D$9,rngO_DM_cost,IF(X68='Pricing Options'!D$10,rngO_WL_cost,IF(X68='Pricing Options'!D$11,rngO_M_cost,0))))))</f>
        <v>0</v>
      </c>
      <c r="Z68" s="26" t="str">
        <f t="shared" ca="1" si="30"/>
        <v>BR</v>
      </c>
      <c r="AA68" s="26" t="str">
        <f t="shared" ca="1" si="30"/>
        <v>FE</v>
      </c>
      <c r="AB68" s="26" t="str">
        <f t="shared" ca="1" si="30"/>
        <v>X</v>
      </c>
      <c r="AC68" s="216" t="str">
        <f>TRIM(UPPER('Page 2'!O51))</f>
        <v>BR</v>
      </c>
      <c r="AD68" s="223">
        <f>IF(OR(H68="RRBR",H68="RRFE", H68="RRSC",H68="RRUM"),0,IF(AC68='Pricing Options'!D$14,rngO_LE_cost,IF(AC68='Pricing Options'!D$15,rngO_FE_cost,IF(AC68='Pricing Options'!D$16,rngO_SC_cost,IF(AC68='Pricing Options'!D$17,rngO_UM_cost,0)))))</f>
        <v>0</v>
      </c>
      <c r="AE68" s="52">
        <f ca="1">IF(UPPER('Page 2'!P51)="YES",IF(OR($J68=Tables!$D$2,$J68=Tables!$D$3),INDIRECT("RNGO_SC_BC"),INDIRECT("rngO_SC_"&amp;$J68)),0)</f>
        <v>0</v>
      </c>
      <c r="AF68" s="52">
        <f ca="1">IF(UPPER('Page 2'!Q51)="YES",IF(OR($J68=Tables!$D$2,$J68=Tables!$D$3),INDIRECT("RNGO_SL_BC"),INDIRECT("rngO_SL_"&amp;$J68)),0)</f>
        <v>0</v>
      </c>
      <c r="AG68" s="52">
        <f>'Page 2'!R51*rngO_dividers_cost</f>
        <v>0</v>
      </c>
      <c r="AH68" s="52">
        <f>'Page 2'!T51*rngO_groove_cost</f>
        <v>0</v>
      </c>
      <c r="AI68" s="52"/>
      <c r="AJ68" s="52">
        <f>IF(UPPER('Page 2'!U51)="A",rngO_A_cost,IF(UPPER('Page 2'!U51)="B",rngO_B_cost,IF('Page 2'!U51="BOTH",rngO_Both_cost,0)))</f>
        <v>0</v>
      </c>
      <c r="AK68" s="222">
        <f ca="1">IF(H68="SP",I66,IF('Page 2'!X51="",(S68+Y68+SUM(AD68:AJ68)),0)*G68*(1+rngO_MarkUp))</f>
        <v>308.72000000000003</v>
      </c>
      <c r="AL68" s="48">
        <f t="shared" si="34"/>
        <v>0</v>
      </c>
      <c r="AM68" s="54">
        <f t="shared" ca="1" si="21"/>
        <v>308.72000000000003</v>
      </c>
      <c r="AN68" s="54">
        <f t="shared" si="22"/>
        <v>0</v>
      </c>
      <c r="AO68" s="54">
        <f t="shared" si="23"/>
        <v>0</v>
      </c>
      <c r="AP68" s="54">
        <f t="shared" si="24"/>
        <v>0</v>
      </c>
      <c r="AQ68" s="49">
        <f t="shared" ca="1" si="35"/>
        <v>262.41199999999998</v>
      </c>
      <c r="AR68" s="50">
        <f t="shared" ca="1" si="36"/>
        <v>46.308</v>
      </c>
    </row>
    <row r="69" spans="1:44" x14ac:dyDescent="0.25">
      <c r="A69" s="47">
        <f>'Page 2'!B52</f>
        <v>2.3599999999999923</v>
      </c>
      <c r="B69" s="1" t="str">
        <f>'Page 2'!C52</f>
        <v>x</v>
      </c>
      <c r="C69" s="1">
        <f>'Page 2'!D52</f>
        <v>0</v>
      </c>
      <c r="D69" s="1">
        <f>'Page 2'!E52</f>
        <v>0</v>
      </c>
      <c r="E69" s="1">
        <f>'Page 2'!F52</f>
        <v>0</v>
      </c>
      <c r="F69" s="39" t="str">
        <f>'Page 2'!G52</f>
        <v>x</v>
      </c>
      <c r="G69" s="145">
        <f>IF('Page 2'!L52&lt;1,1,'Page 2'!L52)</f>
        <v>1</v>
      </c>
      <c r="H69" s="1" t="str">
        <f>UPPER('Page 2'!I52)</f>
        <v>PSRCS</v>
      </c>
      <c r="I69" s="1">
        <f>'Page 2'!J52</f>
        <v>226</v>
      </c>
      <c r="J69" s="94" t="str">
        <f ca="1">IF(OR('Page 2'!K52="N/A",'Page 2'!K52="",'Page 2'!K52="(Basic/Classic/Light)"),"",OFFSET(Tables!$D$1,MATCH('Page 2'!K52,rngPackage,0),0))</f>
        <v>DL</v>
      </c>
      <c r="K69" s="37">
        <f t="shared" ca="1" si="32"/>
        <v>225</v>
      </c>
      <c r="L69" s="146">
        <f t="shared" ca="1" si="33"/>
        <v>400</v>
      </c>
      <c r="M69" s="146">
        <f t="shared" ca="1" si="31"/>
        <v>400</v>
      </c>
      <c r="N69" s="146">
        <f t="shared" ca="1" si="31"/>
        <v>400</v>
      </c>
      <c r="O69" s="146">
        <f t="shared" ca="1" si="31"/>
        <v>400</v>
      </c>
      <c r="P69" s="146" t="e">
        <f t="shared" ca="1" si="31"/>
        <v>#N/A</v>
      </c>
      <c r="Q69" s="94">
        <f t="shared" ca="1" si="27"/>
        <v>1</v>
      </c>
      <c r="R69" s="1" t="str">
        <f t="shared" ca="1" si="28"/>
        <v>PSRCS1DL</v>
      </c>
      <c r="S69" s="20">
        <f t="shared" ca="1" si="29"/>
        <v>319.49000000000007</v>
      </c>
      <c r="T69" s="37" t="str">
        <f t="shared" ca="1" si="29"/>
        <v>BM</v>
      </c>
      <c r="U69" s="37" t="str">
        <f t="shared" ca="1" si="29"/>
        <v>WM</v>
      </c>
      <c r="V69" s="37" t="str">
        <f t="shared" ca="1" si="29"/>
        <v>MP</v>
      </c>
      <c r="W69" s="34" t="str">
        <f t="shared" ca="1" si="29"/>
        <v>X</v>
      </c>
      <c r="X69" s="21" t="str">
        <f>TRIM(UPPER('Page 2'!N52))</f>
        <v>BM</v>
      </c>
      <c r="Y69" s="52">
        <f>IF(X69='Pricing Options'!D$6,rngO_BP_cost,IF(X69='Pricing Options'!D$7,rngO_BL_cost,IF(X69='Pricing Options'!D$8,rngO_MM_cost,IF(X69='Pricing Options'!D$9,rngO_DM_cost,IF(X69='Pricing Options'!D$10,rngO_WL_cost,IF(X69='Pricing Options'!D$11,rngO_M_cost,0))))))</f>
        <v>34.65</v>
      </c>
      <c r="Z69" s="26" t="str">
        <f t="shared" ca="1" si="30"/>
        <v>FE</v>
      </c>
      <c r="AA69" s="26" t="str">
        <f t="shared" ca="1" si="30"/>
        <v>X</v>
      </c>
      <c r="AB69" s="26" t="str">
        <f t="shared" ca="1" si="30"/>
        <v>X</v>
      </c>
      <c r="AC69" s="216" t="str">
        <f>TRIM(UPPER('Page 2'!O52))</f>
        <v>FE</v>
      </c>
      <c r="AD69" s="223">
        <f>IF(OR(H69="RRBR",H69="RRFE", H69="RRSC",H69="RRUM"),0,IF(AC69='Pricing Options'!D$14,rngO_LE_cost,IF(AC69='Pricing Options'!D$15,rngO_FE_cost,IF(AC69='Pricing Options'!D$16,rngO_SC_cost,IF(AC69='Pricing Options'!D$17,rngO_UM_cost,0)))))</f>
        <v>34.65</v>
      </c>
      <c r="AE69" s="52">
        <f ca="1">IF(UPPER('Page 2'!P52)="YES",IF(OR($J69=Tables!$D$2,$J69=Tables!$D$3),INDIRECT("RNGO_SC_BC"),INDIRECT("rngO_SC_"&amp;$J69)),0)</f>
        <v>0</v>
      </c>
      <c r="AF69" s="52">
        <f ca="1">IF(UPPER('Page 2'!Q52)="YES",IF(OR($J69=Tables!$D$2,$J69=Tables!$D$3),INDIRECT("RNGO_SL_BC"),INDIRECT("rngO_SL_"&amp;$J69)),0)</f>
        <v>0</v>
      </c>
      <c r="AG69" s="52">
        <f>'Page 2'!R52*rngO_dividers_cost</f>
        <v>0</v>
      </c>
      <c r="AH69" s="52">
        <f>'Page 2'!T52*rngO_groove_cost</f>
        <v>0</v>
      </c>
      <c r="AI69" s="52"/>
      <c r="AJ69" s="52">
        <f>IF(UPPER('Page 2'!U52)="A",rngO_A_cost,IF(UPPER('Page 2'!U52)="B",rngO_B_cost,IF('Page 2'!U52="BOTH",rngO_Both_cost,0)))</f>
        <v>0</v>
      </c>
      <c r="AK69" s="222">
        <f ca="1">IF(H69="SP",I67,IF('Page 2'!X52="",(S69+Y69+SUM(AD69:AJ69)),0)*G69*(1+rngO_MarkUp))</f>
        <v>388.79</v>
      </c>
      <c r="AL69" s="48">
        <f t="shared" si="34"/>
        <v>0</v>
      </c>
      <c r="AM69" s="54">
        <f t="shared" ca="1" si="21"/>
        <v>388.79</v>
      </c>
      <c r="AN69" s="54">
        <f t="shared" si="22"/>
        <v>0</v>
      </c>
      <c r="AO69" s="54">
        <f t="shared" si="23"/>
        <v>0</v>
      </c>
      <c r="AP69" s="54">
        <f t="shared" si="24"/>
        <v>0</v>
      </c>
      <c r="AQ69" s="49">
        <f t="shared" ca="1" si="35"/>
        <v>330.47149999999999</v>
      </c>
      <c r="AR69" s="50">
        <f t="shared" ca="1" si="36"/>
        <v>58.3185</v>
      </c>
    </row>
    <row r="70" spans="1:44" x14ac:dyDescent="0.25">
      <c r="A70" s="47">
        <f>'Page 2'!B53</f>
        <v>2.3699999999999921</v>
      </c>
      <c r="B70" s="1" t="str">
        <f>'Page 2'!C53</f>
        <v>x</v>
      </c>
      <c r="C70" s="1">
        <f>'Page 2'!D53</f>
        <v>0</v>
      </c>
      <c r="D70" s="1">
        <f>'Page 2'!E53</f>
        <v>0</v>
      </c>
      <c r="E70" s="1">
        <f>'Page 2'!F53</f>
        <v>0</v>
      </c>
      <c r="F70" s="39" t="str">
        <f>'Page 2'!G53</f>
        <v>x</v>
      </c>
      <c r="G70" s="145">
        <f>IF('Page 2'!L53&lt;1,1,'Page 2'!L53)</f>
        <v>1</v>
      </c>
      <c r="H70" s="1" t="str">
        <f>UPPER('Page 2'!I53)</f>
        <v>GAA1B</v>
      </c>
      <c r="I70" s="1">
        <f>'Page 2'!J53</f>
        <v>0</v>
      </c>
      <c r="J70" s="94" t="str">
        <f ca="1">IF(OR('Page 2'!K53="N/A",'Page 2'!K53="",'Page 2'!K53="(Basic/Classic/Light)"),"",OFFSET(Tables!$D$1,MATCH('Page 2'!K53,rngPackage,0),0))</f>
        <v/>
      </c>
      <c r="K70" s="37" t="e">
        <f t="shared" ca="1" si="32"/>
        <v>#N/A</v>
      </c>
      <c r="L70" s="146" t="e">
        <f t="shared" ca="1" si="33"/>
        <v>#N/A</v>
      </c>
      <c r="M70" s="146" t="e">
        <f t="shared" ca="1" si="31"/>
        <v>#N/A</v>
      </c>
      <c r="N70" s="146" t="e">
        <f t="shared" ca="1" si="31"/>
        <v>#N/A</v>
      </c>
      <c r="O70" s="146" t="e">
        <f t="shared" ca="1" si="31"/>
        <v>#N/A</v>
      </c>
      <c r="P70" s="146" t="e">
        <f t="shared" ca="1" si="31"/>
        <v>#N/A</v>
      </c>
      <c r="Q70" s="94" t="str">
        <f t="shared" si="27"/>
        <v/>
      </c>
      <c r="R70" s="1" t="str">
        <f t="shared" ca="1" si="28"/>
        <v>GAA1B</v>
      </c>
      <c r="S70" s="20">
        <f t="shared" ca="1" si="29"/>
        <v>281.77999999999997</v>
      </c>
      <c r="T70" s="37" t="str">
        <f t="shared" ca="1" si="29"/>
        <v>X</v>
      </c>
      <c r="U70" s="37" t="str">
        <f t="shared" ca="1" si="29"/>
        <v>X</v>
      </c>
      <c r="V70" s="37" t="str">
        <f t="shared" ca="1" si="29"/>
        <v>X</v>
      </c>
      <c r="W70" s="34" t="str">
        <f t="shared" ca="1" si="29"/>
        <v>X</v>
      </c>
      <c r="X70" s="21" t="str">
        <f>TRIM(UPPER('Page 2'!N53))</f>
        <v/>
      </c>
      <c r="Y70" s="52">
        <f>IF(X70='Pricing Options'!D$6,rngO_BP_cost,IF(X70='Pricing Options'!D$7,rngO_BL_cost,IF(X70='Pricing Options'!D$8,rngO_MM_cost,IF(X70='Pricing Options'!D$9,rngO_DM_cost,IF(X70='Pricing Options'!D$10,rngO_WL_cost,IF(X70='Pricing Options'!D$11,rngO_M_cost,0))))))</f>
        <v>0</v>
      </c>
      <c r="Z70" s="26" t="str">
        <f t="shared" ca="1" si="30"/>
        <v>X</v>
      </c>
      <c r="AA70" s="26" t="str">
        <f t="shared" ca="1" si="30"/>
        <v>X</v>
      </c>
      <c r="AB70" s="26" t="str">
        <f t="shared" ca="1" si="30"/>
        <v>X</v>
      </c>
      <c r="AC70" s="216" t="str">
        <f>TRIM(UPPER('Page 2'!O53))</f>
        <v/>
      </c>
      <c r="AD70" s="223">
        <f>IF(OR(H70="RRBR",H70="RRFE", H70="RRSC",H70="RRUM"),0,IF(AC70='Pricing Options'!D$14,rngO_LE_cost,IF(AC70='Pricing Options'!D$15,rngO_FE_cost,IF(AC70='Pricing Options'!D$16,rngO_SC_cost,IF(AC70='Pricing Options'!D$17,rngO_UM_cost,0)))))</f>
        <v>0</v>
      </c>
      <c r="AE70" s="52">
        <f ca="1">IF(UPPER('Page 2'!P53)="YES",IF(OR($J70=Tables!$D$2,$J70=Tables!$D$3),INDIRECT("RNGO_SC_BC"),INDIRECT("rngO_SC_"&amp;$J70)),0)</f>
        <v>0</v>
      </c>
      <c r="AF70" s="52">
        <f ca="1">IF(UPPER('Page 2'!Q53)="YES",IF(OR($J70=Tables!$D$2,$J70=Tables!$D$3),INDIRECT("RNGO_SL_BC"),INDIRECT("rngO_SL_"&amp;$J70)),0)</f>
        <v>0</v>
      </c>
      <c r="AG70" s="52">
        <f>'Page 2'!R53*rngO_dividers_cost</f>
        <v>0</v>
      </c>
      <c r="AH70" s="52">
        <f>'Page 2'!T53*rngO_groove_cost</f>
        <v>0</v>
      </c>
      <c r="AI70" s="52"/>
      <c r="AJ70" s="52">
        <f>IF(UPPER('Page 2'!U53)="A",rngO_A_cost,IF(UPPER('Page 2'!U53)="B",rngO_B_cost,IF('Page 2'!U53="BOTH",rngO_Both_cost,0)))</f>
        <v>0</v>
      </c>
      <c r="AK70" s="222">
        <f ca="1">IF(H70="SP",I68,IF('Page 2'!X53="",(S70+Y70+SUM(AD70:AJ70)),0)*G70*(1+rngO_MarkUp))</f>
        <v>281.77999999999997</v>
      </c>
      <c r="AL70" s="48">
        <f t="shared" si="34"/>
        <v>0</v>
      </c>
      <c r="AM70" s="54">
        <f t="shared" ca="1" si="21"/>
        <v>281.77999999999997</v>
      </c>
      <c r="AN70" s="54">
        <f t="shared" si="22"/>
        <v>0</v>
      </c>
      <c r="AO70" s="54">
        <f t="shared" si="23"/>
        <v>0</v>
      </c>
      <c r="AP70" s="54">
        <f t="shared" si="24"/>
        <v>0</v>
      </c>
      <c r="AQ70" s="49">
        <f t="shared" ca="1" si="35"/>
        <v>239.51300000000001</v>
      </c>
      <c r="AR70" s="50">
        <f t="shared" ca="1" si="36"/>
        <v>42.267000000000003</v>
      </c>
    </row>
    <row r="71" spans="1:44" x14ac:dyDescent="0.25">
      <c r="A71" s="47">
        <f>'Page 2'!B54</f>
        <v>2.3799999999999919</v>
      </c>
      <c r="B71" s="1" t="str">
        <f>'Page 2'!C54</f>
        <v>x</v>
      </c>
      <c r="C71" s="1">
        <f>'Page 2'!D54</f>
        <v>0</v>
      </c>
      <c r="D71" s="1">
        <f>'Page 2'!E54</f>
        <v>0</v>
      </c>
      <c r="E71" s="1">
        <f>'Page 2'!F54</f>
        <v>0</v>
      </c>
      <c r="F71" s="39" t="str">
        <f>'Page 2'!G54</f>
        <v>x</v>
      </c>
      <c r="G71" s="145">
        <f>IF('Page 2'!L54&lt;1,1,'Page 2'!L54)</f>
        <v>1</v>
      </c>
      <c r="H71" s="1" t="str">
        <f>UPPER('Page 2'!I54)</f>
        <v>GAA2B</v>
      </c>
      <c r="I71" s="1">
        <f>'Page 2'!J54</f>
        <v>0</v>
      </c>
      <c r="J71" s="94" t="str">
        <f ca="1">IF(OR('Page 2'!K54="N/A",'Page 2'!K54="",'Page 2'!K54="(Basic/Classic/Light)"),"",OFFSET(Tables!$D$1,MATCH('Page 2'!K54,rngPackage,0),0))</f>
        <v/>
      </c>
      <c r="K71" s="37" t="e">
        <f t="shared" ca="1" si="32"/>
        <v>#N/A</v>
      </c>
      <c r="L71" s="146" t="e">
        <f t="shared" ca="1" si="33"/>
        <v>#N/A</v>
      </c>
      <c r="M71" s="146" t="e">
        <f t="shared" ca="1" si="31"/>
        <v>#N/A</v>
      </c>
      <c r="N71" s="146" t="e">
        <f t="shared" ca="1" si="31"/>
        <v>#N/A</v>
      </c>
      <c r="O71" s="146" t="e">
        <f t="shared" ca="1" si="31"/>
        <v>#N/A</v>
      </c>
      <c r="P71" s="146" t="e">
        <f t="shared" ca="1" si="31"/>
        <v>#N/A</v>
      </c>
      <c r="Q71" s="94" t="str">
        <f t="shared" si="27"/>
        <v/>
      </c>
      <c r="R71" s="1" t="str">
        <f t="shared" ca="1" si="28"/>
        <v>GAA2B</v>
      </c>
      <c r="S71" s="20">
        <f t="shared" ca="1" si="29"/>
        <v>413.28</v>
      </c>
      <c r="T71" s="37" t="str">
        <f t="shared" ca="1" si="29"/>
        <v>X</v>
      </c>
      <c r="U71" s="37" t="str">
        <f t="shared" ca="1" si="29"/>
        <v>X</v>
      </c>
      <c r="V71" s="37" t="str">
        <f t="shared" ca="1" si="29"/>
        <v>X</v>
      </c>
      <c r="W71" s="34" t="str">
        <f t="shared" ca="1" si="29"/>
        <v>X</v>
      </c>
      <c r="X71" s="21" t="str">
        <f>TRIM(UPPER('Page 2'!N54))</f>
        <v/>
      </c>
      <c r="Y71" s="52">
        <f>IF(X71='Pricing Options'!D$6,rngO_BP_cost,IF(X71='Pricing Options'!D$7,rngO_BL_cost,IF(X71='Pricing Options'!D$8,rngO_MM_cost,IF(X71='Pricing Options'!D$9,rngO_DM_cost,IF(X71='Pricing Options'!D$10,rngO_WL_cost,IF(X71='Pricing Options'!D$11,rngO_M_cost,0))))))</f>
        <v>0</v>
      </c>
      <c r="Z71" s="26" t="str">
        <f t="shared" ca="1" si="30"/>
        <v>X</v>
      </c>
      <c r="AA71" s="26" t="str">
        <f t="shared" ca="1" si="30"/>
        <v>X</v>
      </c>
      <c r="AB71" s="26" t="str">
        <f t="shared" ca="1" si="30"/>
        <v>X</v>
      </c>
      <c r="AC71" s="216" t="str">
        <f>TRIM(UPPER('Page 2'!O54))</f>
        <v/>
      </c>
      <c r="AD71" s="223">
        <f>IF(OR(H71="RRBR",H71="RRFE", H71="RRSC",H71="RRUM"),0,IF(AC71='Pricing Options'!D$14,rngO_LE_cost,IF(AC71='Pricing Options'!D$15,rngO_FE_cost,IF(AC71='Pricing Options'!D$16,rngO_SC_cost,IF(AC71='Pricing Options'!D$17,rngO_UM_cost,0)))))</f>
        <v>0</v>
      </c>
      <c r="AE71" s="52">
        <f ca="1">IF(UPPER('Page 2'!P54)="YES",IF(OR($J71=Tables!$D$2,$J71=Tables!$D$3),INDIRECT("RNGO_SC_BC"),INDIRECT("rngO_SC_"&amp;$J71)),0)</f>
        <v>0</v>
      </c>
      <c r="AF71" s="52">
        <f ca="1">IF(UPPER('Page 2'!Q54)="YES",IF(OR($J71=Tables!$D$2,$J71=Tables!$D$3),INDIRECT("RNGO_SL_BC"),INDIRECT("rngO_SL_"&amp;$J71)),0)</f>
        <v>0</v>
      </c>
      <c r="AG71" s="52">
        <f>'Page 2'!R54*rngO_dividers_cost</f>
        <v>0</v>
      </c>
      <c r="AH71" s="52">
        <f>'Page 2'!T54*rngO_groove_cost</f>
        <v>0</v>
      </c>
      <c r="AI71" s="52"/>
      <c r="AJ71" s="52">
        <f>IF(UPPER('Page 2'!U54)="A",rngO_A_cost,IF(UPPER('Page 2'!U54)="B",rngO_B_cost,IF('Page 2'!U54="BOTH",rngO_Both_cost,0)))</f>
        <v>0</v>
      </c>
      <c r="AK71" s="222">
        <f ca="1">IF(H71="SP",I69,IF('Page 2'!X54="",(S71+Y71+SUM(AD71:AJ71)),0)*G71*(1+rngO_MarkUp))</f>
        <v>413.28</v>
      </c>
      <c r="AL71" s="48">
        <f t="shared" si="34"/>
        <v>0</v>
      </c>
      <c r="AM71" s="54">
        <f t="shared" ca="1" si="21"/>
        <v>413.28</v>
      </c>
      <c r="AN71" s="54">
        <f t="shared" si="22"/>
        <v>0</v>
      </c>
      <c r="AO71" s="54">
        <f t="shared" si="23"/>
        <v>0</v>
      </c>
      <c r="AP71" s="54">
        <f t="shared" si="24"/>
        <v>0</v>
      </c>
      <c r="AQ71" s="49">
        <f t="shared" ca="1" si="35"/>
        <v>351.28800000000001</v>
      </c>
      <c r="AR71" s="50">
        <f t="shared" ca="1" si="36"/>
        <v>61.991999999999997</v>
      </c>
    </row>
    <row r="72" spans="1:44" x14ac:dyDescent="0.25">
      <c r="A72" s="47">
        <f>'Page 2'!B55</f>
        <v>2.3899999999999917</v>
      </c>
      <c r="B72" s="1" t="str">
        <f>'Page 2'!C55</f>
        <v>x</v>
      </c>
      <c r="C72" s="1">
        <f>'Page 2'!D55</f>
        <v>0</v>
      </c>
      <c r="D72" s="1">
        <f>'Page 2'!E55</f>
        <v>0</v>
      </c>
      <c r="E72" s="1">
        <f>'Page 2'!F55</f>
        <v>0</v>
      </c>
      <c r="F72" s="39" t="str">
        <f>'Page 2'!G55</f>
        <v>x</v>
      </c>
      <c r="G72" s="145">
        <f>IF('Page 2'!L55&lt;1,1,'Page 2'!L55)</f>
        <v>1</v>
      </c>
      <c r="H72" s="1" t="str">
        <f>UPPER('Page 2'!I55)</f>
        <v>GAA3B</v>
      </c>
      <c r="I72" s="1">
        <f>'Page 2'!J55</f>
        <v>0</v>
      </c>
      <c r="J72" s="94" t="str">
        <f ca="1">IF(OR('Page 2'!K55="N/A",'Page 2'!K55="",'Page 2'!K55="(Basic/Classic/Light)"),"",OFFSET(Tables!$D$1,MATCH('Page 2'!K55,rngPackage,0),0))</f>
        <v/>
      </c>
      <c r="K72" s="37" t="e">
        <f t="shared" ca="1" si="32"/>
        <v>#N/A</v>
      </c>
      <c r="L72" s="146" t="e">
        <f t="shared" ca="1" si="33"/>
        <v>#N/A</v>
      </c>
      <c r="M72" s="146" t="e">
        <f t="shared" ca="1" si="31"/>
        <v>#N/A</v>
      </c>
      <c r="N72" s="146" t="e">
        <f t="shared" ca="1" si="31"/>
        <v>#N/A</v>
      </c>
      <c r="O72" s="146" t="e">
        <f t="shared" ca="1" si="31"/>
        <v>#N/A</v>
      </c>
      <c r="P72" s="146" t="e">
        <f t="shared" ca="1" si="31"/>
        <v>#N/A</v>
      </c>
      <c r="Q72" s="94" t="str">
        <f t="shared" si="27"/>
        <v/>
      </c>
      <c r="R72" s="1" t="str">
        <f t="shared" ca="1" si="28"/>
        <v>GAA3B</v>
      </c>
      <c r="S72" s="20">
        <f t="shared" ca="1" si="29"/>
        <v>701.32</v>
      </c>
      <c r="T72" s="37" t="str">
        <f t="shared" ca="1" si="29"/>
        <v>X</v>
      </c>
      <c r="U72" s="37" t="str">
        <f t="shared" ca="1" si="29"/>
        <v>X</v>
      </c>
      <c r="V72" s="37" t="str">
        <f t="shared" ca="1" si="29"/>
        <v>X</v>
      </c>
      <c r="W72" s="34" t="str">
        <f t="shared" ca="1" si="29"/>
        <v>X</v>
      </c>
      <c r="X72" s="21" t="str">
        <f>TRIM(UPPER('Page 2'!N55))</f>
        <v/>
      </c>
      <c r="Y72" s="52">
        <f>IF(X72='Pricing Options'!D$6,rngO_BP_cost,IF(X72='Pricing Options'!D$7,rngO_BL_cost,IF(X72='Pricing Options'!D$8,rngO_MM_cost,IF(X72='Pricing Options'!D$9,rngO_DM_cost,IF(X72='Pricing Options'!D$10,rngO_WL_cost,IF(X72='Pricing Options'!D$11,rngO_M_cost,0))))))</f>
        <v>0</v>
      </c>
      <c r="Z72" s="26" t="str">
        <f t="shared" ca="1" si="30"/>
        <v>X</v>
      </c>
      <c r="AA72" s="26" t="str">
        <f t="shared" ca="1" si="30"/>
        <v>X</v>
      </c>
      <c r="AB72" s="26" t="str">
        <f t="shared" ca="1" si="30"/>
        <v>X</v>
      </c>
      <c r="AC72" s="216" t="str">
        <f>TRIM(UPPER('Page 2'!O55))</f>
        <v/>
      </c>
      <c r="AD72" s="223">
        <f>IF(OR(H72="RRBR",H72="RRFE", H72="RRSC",H72="RRUM"),0,IF(AC72='Pricing Options'!D$14,rngO_LE_cost,IF(AC72='Pricing Options'!D$15,rngO_FE_cost,IF(AC72='Pricing Options'!D$16,rngO_SC_cost,IF(AC72='Pricing Options'!D$17,rngO_UM_cost,0)))))</f>
        <v>0</v>
      </c>
      <c r="AE72" s="52">
        <f ca="1">IF(UPPER('Page 2'!P55)="YES",IF(OR($J72=Tables!$D$2,$J72=Tables!$D$3),INDIRECT("RNGO_SC_BC"),INDIRECT("rngO_SC_"&amp;$J72)),0)</f>
        <v>0</v>
      </c>
      <c r="AF72" s="52">
        <f ca="1">IF(UPPER('Page 2'!Q55)="YES",IF(OR($J72=Tables!$D$2,$J72=Tables!$D$3),INDIRECT("RNGO_SL_BC"),INDIRECT("rngO_SL_"&amp;$J72)),0)</f>
        <v>0</v>
      </c>
      <c r="AG72" s="52">
        <f>'Page 2'!R55*rngO_dividers_cost</f>
        <v>0</v>
      </c>
      <c r="AH72" s="52">
        <f>'Page 2'!T55*rngO_groove_cost</f>
        <v>0</v>
      </c>
      <c r="AI72" s="52"/>
      <c r="AJ72" s="52">
        <f>IF(UPPER('Page 2'!U55)="A",rngO_A_cost,IF(UPPER('Page 2'!U55)="B",rngO_B_cost,IF('Page 2'!U55="BOTH",rngO_Both_cost,0)))</f>
        <v>0</v>
      </c>
      <c r="AK72" s="222">
        <f ca="1">IF(H72="SP",I70,IF('Page 2'!X55="",(S72+Y72+SUM(AD72:AJ72)),0)*G72*(1+rngO_MarkUp))</f>
        <v>701.32</v>
      </c>
      <c r="AL72" s="48">
        <f t="shared" si="34"/>
        <v>0</v>
      </c>
      <c r="AM72" s="54">
        <f t="shared" ca="1" si="21"/>
        <v>701.32</v>
      </c>
      <c r="AN72" s="54">
        <f t="shared" si="22"/>
        <v>0</v>
      </c>
      <c r="AO72" s="54">
        <f t="shared" si="23"/>
        <v>0</v>
      </c>
      <c r="AP72" s="54">
        <f t="shared" si="24"/>
        <v>0</v>
      </c>
      <c r="AQ72" s="49">
        <f t="shared" ca="1" si="35"/>
        <v>596.12199999999996</v>
      </c>
      <c r="AR72" s="50">
        <f t="shared" ca="1" si="36"/>
        <v>105.19799999999999</v>
      </c>
    </row>
    <row r="73" spans="1:44" x14ac:dyDescent="0.25">
      <c r="A73" s="47">
        <f>'Page 2'!B56</f>
        <v>2.3999999999999915</v>
      </c>
      <c r="B73" s="1" t="str">
        <f>'Page 2'!C56</f>
        <v>x</v>
      </c>
      <c r="C73" s="1">
        <f>'Page 2'!D56</f>
        <v>0</v>
      </c>
      <c r="D73" s="1">
        <f>'Page 2'!E56</f>
        <v>0</v>
      </c>
      <c r="E73" s="1">
        <f>'Page 2'!F56</f>
        <v>0</v>
      </c>
      <c r="F73" s="39" t="str">
        <f>'Page 2'!G56</f>
        <v>x</v>
      </c>
      <c r="G73" s="145">
        <f>IF('Page 2'!L56&lt;1,1,'Page 2'!L56)</f>
        <v>1</v>
      </c>
      <c r="H73" s="1" t="str">
        <f>UPPER('Page 2'!I56)</f>
        <v>GAL1B</v>
      </c>
      <c r="I73" s="1">
        <f>'Page 2'!J56</f>
        <v>0</v>
      </c>
      <c r="J73" s="94" t="str">
        <f ca="1">IF(OR('Page 2'!K56="N/A",'Page 2'!K56="",'Page 2'!K56="(Basic/Classic/Light)"),"",OFFSET(Tables!$D$1,MATCH('Page 2'!K56,rngPackage,0),0))</f>
        <v/>
      </c>
      <c r="K73" s="37" t="e">
        <f t="shared" ca="1" si="32"/>
        <v>#N/A</v>
      </c>
      <c r="L73" s="146" t="e">
        <f t="shared" ca="1" si="33"/>
        <v>#N/A</v>
      </c>
      <c r="M73" s="146" t="e">
        <f t="shared" ca="1" si="31"/>
        <v>#N/A</v>
      </c>
      <c r="N73" s="146" t="e">
        <f t="shared" ca="1" si="31"/>
        <v>#N/A</v>
      </c>
      <c r="O73" s="146" t="e">
        <f t="shared" ca="1" si="31"/>
        <v>#N/A</v>
      </c>
      <c r="P73" s="146" t="e">
        <f t="shared" ca="1" si="31"/>
        <v>#N/A</v>
      </c>
      <c r="Q73" s="94" t="str">
        <f t="shared" si="27"/>
        <v/>
      </c>
      <c r="R73" s="1" t="str">
        <f t="shared" ca="1" si="28"/>
        <v>GAL1B</v>
      </c>
      <c r="S73" s="20">
        <f t="shared" ca="1" si="29"/>
        <v>311.83999999999997</v>
      </c>
      <c r="T73" s="37" t="str">
        <f t="shared" ca="1" si="29"/>
        <v>X</v>
      </c>
      <c r="U73" s="37" t="str">
        <f t="shared" ca="1" si="29"/>
        <v>X</v>
      </c>
      <c r="V73" s="37" t="str">
        <f t="shared" ca="1" si="29"/>
        <v>X</v>
      </c>
      <c r="W73" s="34" t="str">
        <f t="shared" ca="1" si="29"/>
        <v>X</v>
      </c>
      <c r="X73" s="21" t="str">
        <f>TRIM(UPPER('Page 2'!N56))</f>
        <v/>
      </c>
      <c r="Y73" s="52">
        <f>IF(X73='Pricing Options'!D$6,rngO_BP_cost,IF(X73='Pricing Options'!D$7,rngO_BL_cost,IF(X73='Pricing Options'!D$8,rngO_MM_cost,IF(X73='Pricing Options'!D$9,rngO_DM_cost,IF(X73='Pricing Options'!D$10,rngO_WL_cost,IF(X73='Pricing Options'!D$11,rngO_M_cost,0))))))</f>
        <v>0</v>
      </c>
      <c r="Z73" s="26" t="str">
        <f t="shared" ca="1" si="30"/>
        <v>X</v>
      </c>
      <c r="AA73" s="26" t="str">
        <f t="shared" ca="1" si="30"/>
        <v>X</v>
      </c>
      <c r="AB73" s="26" t="str">
        <f t="shared" ca="1" si="30"/>
        <v>X</v>
      </c>
      <c r="AC73" s="216" t="str">
        <f>TRIM(UPPER('Page 2'!O56))</f>
        <v/>
      </c>
      <c r="AD73" s="223">
        <f>IF(OR(H73="RRBR",H73="RRFE", H73="RRSC",H73="RRUM"),0,IF(AC73='Pricing Options'!D$14,rngO_LE_cost,IF(AC73='Pricing Options'!D$15,rngO_FE_cost,IF(AC73='Pricing Options'!D$16,rngO_SC_cost,IF(AC73='Pricing Options'!D$17,rngO_UM_cost,0)))))</f>
        <v>0</v>
      </c>
      <c r="AE73" s="52">
        <f ca="1">IF(UPPER('Page 2'!P56)="YES",IF(OR($J73=Tables!$D$2,$J73=Tables!$D$3),INDIRECT("RNGO_SC_BC"),INDIRECT("rngO_SC_"&amp;$J73)),0)</f>
        <v>0</v>
      </c>
      <c r="AF73" s="52">
        <f ca="1">IF(UPPER('Page 2'!Q56)="YES",IF(OR($J73=Tables!$D$2,$J73=Tables!$D$3),INDIRECT("RNGO_SL_BC"),INDIRECT("rngO_SL_"&amp;$J73)),0)</f>
        <v>0</v>
      </c>
      <c r="AG73" s="52">
        <f>'Page 2'!R56*rngO_dividers_cost</f>
        <v>0</v>
      </c>
      <c r="AH73" s="52">
        <f>'Page 2'!T56*rngO_groove_cost</f>
        <v>0</v>
      </c>
      <c r="AI73" s="52"/>
      <c r="AJ73" s="52">
        <f>IF(UPPER('Page 2'!U56)="A",rngO_A_cost,IF(UPPER('Page 2'!U56)="B",rngO_B_cost,IF('Page 2'!U56="BOTH",rngO_Both_cost,0)))</f>
        <v>0</v>
      </c>
      <c r="AK73" s="222">
        <f ca="1">IF(H73="SP",I71,IF('Page 2'!X56="",(S73+Y73+SUM(AD73:AJ73)),0)*G73*(1+rngO_MarkUp))</f>
        <v>311.83999999999997</v>
      </c>
      <c r="AL73" s="48">
        <f t="shared" si="34"/>
        <v>0</v>
      </c>
      <c r="AM73" s="54">
        <f t="shared" ca="1" si="21"/>
        <v>311.83999999999997</v>
      </c>
      <c r="AN73" s="54">
        <f t="shared" si="22"/>
        <v>0</v>
      </c>
      <c r="AO73" s="54">
        <f t="shared" si="23"/>
        <v>0</v>
      </c>
      <c r="AP73" s="54">
        <f t="shared" si="24"/>
        <v>0</v>
      </c>
      <c r="AQ73" s="49">
        <f t="shared" ca="1" si="35"/>
        <v>265.06400000000002</v>
      </c>
      <c r="AR73" s="50">
        <f t="shared" ca="1" si="36"/>
        <v>46.776000000000003</v>
      </c>
    </row>
    <row r="74" spans="1:44" x14ac:dyDescent="0.25">
      <c r="A74" s="47">
        <f>'Page 2'!B57</f>
        <v>2.4099999999999913</v>
      </c>
      <c r="B74" s="1" t="str">
        <f>'Page 2'!C57</f>
        <v>x</v>
      </c>
      <c r="C74" s="1">
        <f>'Page 2'!D57</f>
        <v>0</v>
      </c>
      <c r="D74" s="1">
        <f>'Page 2'!E57</f>
        <v>0</v>
      </c>
      <c r="E74" s="1">
        <f>'Page 2'!F57</f>
        <v>0</v>
      </c>
      <c r="F74" s="39" t="str">
        <f>'Page 2'!G57</f>
        <v>x</v>
      </c>
      <c r="G74" s="145">
        <f>IF('Page 2'!L57&lt;1,1,'Page 2'!L57)</f>
        <v>1</v>
      </c>
      <c r="H74" s="1" t="str">
        <f>UPPER('Page 2'!I57)</f>
        <v>GAL2B</v>
      </c>
      <c r="I74" s="1">
        <f>'Page 2'!J57</f>
        <v>0</v>
      </c>
      <c r="J74" s="94" t="str">
        <f ca="1">IF(OR('Page 2'!K57="N/A",'Page 2'!K57="",'Page 2'!K57="(Basic/Classic/Light)"),"",OFFSET(Tables!$D$1,MATCH('Page 2'!K57,rngPackage,0),0))</f>
        <v/>
      </c>
      <c r="K74" s="37" t="e">
        <f t="shared" ca="1" si="32"/>
        <v>#N/A</v>
      </c>
      <c r="L74" s="146" t="e">
        <f t="shared" ca="1" si="33"/>
        <v>#N/A</v>
      </c>
      <c r="M74" s="146" t="e">
        <f t="shared" ref="M74:P83" ca="1" si="37">OFFSET(rngP_code_index,MATCH($H74&amp;M$15&amp;$J74,rngP_Code,0),M$16)</f>
        <v>#N/A</v>
      </c>
      <c r="N74" s="146" t="e">
        <f t="shared" ca="1" si="37"/>
        <v>#N/A</v>
      </c>
      <c r="O74" s="146" t="e">
        <f t="shared" ca="1" si="37"/>
        <v>#N/A</v>
      </c>
      <c r="P74" s="146" t="e">
        <f t="shared" ca="1" si="37"/>
        <v>#N/A</v>
      </c>
      <c r="Q74" s="94" t="str">
        <f t="shared" si="27"/>
        <v/>
      </c>
      <c r="R74" s="1" t="str">
        <f t="shared" ca="1" si="28"/>
        <v>GAL2B</v>
      </c>
      <c r="S74" s="20">
        <f t="shared" ca="1" si="29"/>
        <v>463.37</v>
      </c>
      <c r="T74" s="37" t="str">
        <f t="shared" ca="1" si="29"/>
        <v>X</v>
      </c>
      <c r="U74" s="37" t="str">
        <f t="shared" ca="1" si="29"/>
        <v>X</v>
      </c>
      <c r="V74" s="37" t="str">
        <f t="shared" ca="1" si="29"/>
        <v>X</v>
      </c>
      <c r="W74" s="34" t="str">
        <f t="shared" ca="1" si="29"/>
        <v>X</v>
      </c>
      <c r="X74" s="21" t="str">
        <f>TRIM(UPPER('Page 2'!N57))</f>
        <v/>
      </c>
      <c r="Y74" s="52">
        <f>IF(X74='Pricing Options'!D$6,rngO_BP_cost,IF(X74='Pricing Options'!D$7,rngO_BL_cost,IF(X74='Pricing Options'!D$8,rngO_MM_cost,IF(X74='Pricing Options'!D$9,rngO_DM_cost,IF(X74='Pricing Options'!D$10,rngO_WL_cost,IF(X74='Pricing Options'!D$11,rngO_M_cost,0))))))</f>
        <v>0</v>
      </c>
      <c r="Z74" s="26" t="str">
        <f t="shared" ca="1" si="30"/>
        <v>X</v>
      </c>
      <c r="AA74" s="26" t="str">
        <f t="shared" ca="1" si="30"/>
        <v>X</v>
      </c>
      <c r="AB74" s="26" t="str">
        <f t="shared" ca="1" si="30"/>
        <v>X</v>
      </c>
      <c r="AC74" s="216" t="str">
        <f>TRIM(UPPER('Page 2'!O57))</f>
        <v/>
      </c>
      <c r="AD74" s="223">
        <f>IF(OR(H74="RRBR",H74="RRFE", H74="RRSC",H74="RRUM"),0,IF(AC74='Pricing Options'!D$14,rngO_LE_cost,IF(AC74='Pricing Options'!D$15,rngO_FE_cost,IF(AC74='Pricing Options'!D$16,rngO_SC_cost,IF(AC74='Pricing Options'!D$17,rngO_UM_cost,0)))))</f>
        <v>0</v>
      </c>
      <c r="AE74" s="52">
        <f ca="1">IF(UPPER('Page 2'!P57)="YES",IF(OR($J74=Tables!$D$2,$J74=Tables!$D$3),INDIRECT("RNGO_SC_BC"),INDIRECT("rngO_SC_"&amp;$J74)),0)</f>
        <v>0</v>
      </c>
      <c r="AF74" s="52">
        <f ca="1">IF(UPPER('Page 2'!Q57)="YES",IF(OR($J74=Tables!$D$2,$J74=Tables!$D$3),INDIRECT("RNGO_SL_BC"),INDIRECT("rngO_SL_"&amp;$J74)),0)</f>
        <v>0</v>
      </c>
      <c r="AG74" s="52">
        <f>'Page 2'!R57*rngO_dividers_cost</f>
        <v>0</v>
      </c>
      <c r="AH74" s="52">
        <f>'Page 2'!T57*rngO_groove_cost</f>
        <v>0</v>
      </c>
      <c r="AI74" s="52"/>
      <c r="AJ74" s="52">
        <f>IF(UPPER('Page 2'!U57)="A",rngO_A_cost,IF(UPPER('Page 2'!U57)="B",rngO_B_cost,IF('Page 2'!U57="BOTH",rngO_Both_cost,0)))</f>
        <v>0</v>
      </c>
      <c r="AK74" s="222">
        <f ca="1">IF(H74="SP",I72,IF('Page 2'!X57="",(S74+Y74+SUM(AD74:AJ74)),0)*G74*(1+rngO_MarkUp))</f>
        <v>463.37</v>
      </c>
      <c r="AL74" s="48">
        <f t="shared" si="34"/>
        <v>0</v>
      </c>
      <c r="AM74" s="54">
        <f t="shared" ca="1" si="21"/>
        <v>463.37</v>
      </c>
      <c r="AN74" s="54">
        <f t="shared" si="22"/>
        <v>0</v>
      </c>
      <c r="AO74" s="54">
        <f t="shared" si="23"/>
        <v>0</v>
      </c>
      <c r="AP74" s="54">
        <f t="shared" si="24"/>
        <v>0</v>
      </c>
      <c r="AQ74" s="49">
        <f t="shared" ca="1" si="35"/>
        <v>393.86450000000002</v>
      </c>
      <c r="AR74" s="50">
        <f t="shared" ca="1" si="36"/>
        <v>69.505499999999998</v>
      </c>
    </row>
    <row r="75" spans="1:44" x14ac:dyDescent="0.25">
      <c r="A75" s="47">
        <f>'Page 2'!B58</f>
        <v>2.419999999999991</v>
      </c>
      <c r="B75" s="1" t="str">
        <f>'Page 2'!C58</f>
        <v>x</v>
      </c>
      <c r="C75" s="1">
        <f>'Page 2'!D58</f>
        <v>0</v>
      </c>
      <c r="D75" s="1">
        <f>'Page 2'!E58</f>
        <v>0</v>
      </c>
      <c r="E75" s="1">
        <f>'Page 2'!F58</f>
        <v>0</v>
      </c>
      <c r="F75" s="39" t="str">
        <f>'Page 2'!G58</f>
        <v>x</v>
      </c>
      <c r="G75" s="145">
        <f>IF('Page 2'!L58&lt;1,1,'Page 2'!L58)</f>
        <v>1</v>
      </c>
      <c r="H75" s="1" t="str">
        <f>UPPER('Page 2'!I58)</f>
        <v>GAL3B</v>
      </c>
      <c r="I75" s="1">
        <f>'Page 2'!J58</f>
        <v>0</v>
      </c>
      <c r="J75" s="94" t="str">
        <f ca="1">IF(OR('Page 2'!K58="N/A",'Page 2'!K58="",'Page 2'!K58="(Basic/Classic/Light)"),"",OFFSET(Tables!$D$1,MATCH('Page 2'!K58,rngPackage,0),0))</f>
        <v/>
      </c>
      <c r="K75" s="37" t="e">
        <f t="shared" ca="1" si="32"/>
        <v>#N/A</v>
      </c>
      <c r="L75" s="146" t="e">
        <f t="shared" ca="1" si="33"/>
        <v>#N/A</v>
      </c>
      <c r="M75" s="146" t="e">
        <f t="shared" ca="1" si="37"/>
        <v>#N/A</v>
      </c>
      <c r="N75" s="146" t="e">
        <f t="shared" ca="1" si="37"/>
        <v>#N/A</v>
      </c>
      <c r="O75" s="146" t="e">
        <f t="shared" ca="1" si="37"/>
        <v>#N/A</v>
      </c>
      <c r="P75" s="146" t="e">
        <f t="shared" ca="1" si="37"/>
        <v>#N/A</v>
      </c>
      <c r="Q75" s="94" t="str">
        <f t="shared" si="27"/>
        <v/>
      </c>
      <c r="R75" s="1" t="str">
        <f t="shared" ca="1" si="28"/>
        <v>GAL3B</v>
      </c>
      <c r="S75" s="20">
        <f t="shared" ca="1" si="29"/>
        <v>776.46</v>
      </c>
      <c r="T75" s="37" t="str">
        <f t="shared" ca="1" si="29"/>
        <v>X</v>
      </c>
      <c r="U75" s="37" t="str">
        <f t="shared" ca="1" si="29"/>
        <v>X</v>
      </c>
      <c r="V75" s="37" t="str">
        <f t="shared" ca="1" si="29"/>
        <v>X</v>
      </c>
      <c r="W75" s="34" t="str">
        <f t="shared" ca="1" si="29"/>
        <v>X</v>
      </c>
      <c r="X75" s="21" t="str">
        <f>TRIM(UPPER('Page 2'!N58))</f>
        <v/>
      </c>
      <c r="Y75" s="52">
        <f>IF(X75='Pricing Options'!D$6,rngO_BP_cost,IF(X75='Pricing Options'!D$7,rngO_BL_cost,IF(X75='Pricing Options'!D$8,rngO_MM_cost,IF(X75='Pricing Options'!D$9,rngO_DM_cost,IF(X75='Pricing Options'!D$10,rngO_WL_cost,IF(X75='Pricing Options'!D$11,rngO_M_cost,0))))))</f>
        <v>0</v>
      </c>
      <c r="Z75" s="26" t="str">
        <f t="shared" ca="1" si="30"/>
        <v>X</v>
      </c>
      <c r="AA75" s="26" t="str">
        <f t="shared" ca="1" si="30"/>
        <v>X</v>
      </c>
      <c r="AB75" s="26" t="str">
        <f t="shared" ca="1" si="30"/>
        <v>X</v>
      </c>
      <c r="AC75" s="216" t="str">
        <f>TRIM(UPPER('Page 2'!O58))</f>
        <v/>
      </c>
      <c r="AD75" s="223">
        <f>IF(OR(H75="RRBR",H75="RRFE", H75="RRSC",H75="RRUM"),0,IF(AC75='Pricing Options'!D$14,rngO_LE_cost,IF(AC75='Pricing Options'!D$15,rngO_FE_cost,IF(AC75='Pricing Options'!D$16,rngO_SC_cost,IF(AC75='Pricing Options'!D$17,rngO_UM_cost,0)))))</f>
        <v>0</v>
      </c>
      <c r="AE75" s="52">
        <f ca="1">IF(UPPER('Page 2'!P58)="YES",IF(OR($J75=Tables!$D$2,$J75=Tables!$D$3),INDIRECT("RNGO_SC_BC"),INDIRECT("rngO_SC_"&amp;$J75)),0)</f>
        <v>0</v>
      </c>
      <c r="AF75" s="52">
        <f ca="1">IF(UPPER('Page 2'!Q58)="YES",IF(OR($J75=Tables!$D$2,$J75=Tables!$D$3),INDIRECT("RNGO_SL_BC"),INDIRECT("rngO_SL_"&amp;$J75)),0)</f>
        <v>0</v>
      </c>
      <c r="AG75" s="52">
        <f>'Page 2'!R58*rngO_dividers_cost</f>
        <v>0</v>
      </c>
      <c r="AH75" s="52">
        <f>'Page 2'!T58*rngO_groove_cost</f>
        <v>0</v>
      </c>
      <c r="AI75" s="52"/>
      <c r="AJ75" s="52">
        <f>IF(UPPER('Page 2'!U58)="A",rngO_A_cost,IF(UPPER('Page 2'!U58)="B",rngO_B_cost,IF('Page 2'!U58="BOTH",rngO_Both_cost,0)))</f>
        <v>0</v>
      </c>
      <c r="AK75" s="222">
        <f ca="1">IF(H75="SP",I73,IF('Page 2'!X58="",(S75+Y75+SUM(AD75:AJ75)),0)*G75*(1+rngO_MarkUp))</f>
        <v>776.46</v>
      </c>
      <c r="AL75" s="48">
        <f t="shared" si="34"/>
        <v>0</v>
      </c>
      <c r="AM75" s="54">
        <f t="shared" ca="1" si="21"/>
        <v>776.46</v>
      </c>
      <c r="AN75" s="54">
        <f t="shared" si="22"/>
        <v>0</v>
      </c>
      <c r="AO75" s="54">
        <f t="shared" si="23"/>
        <v>0</v>
      </c>
      <c r="AP75" s="54">
        <f t="shared" si="24"/>
        <v>0</v>
      </c>
      <c r="AQ75" s="49">
        <f t="shared" ca="1" si="35"/>
        <v>659.99099999999999</v>
      </c>
      <c r="AR75" s="50">
        <f t="shared" ca="1" si="36"/>
        <v>116.46899999999999</v>
      </c>
    </row>
    <row r="76" spans="1:44" x14ac:dyDescent="0.25">
      <c r="A76" s="47">
        <f>'Page 2'!B59</f>
        <v>2.4299999999999908</v>
      </c>
      <c r="B76" s="1" t="str">
        <f>'Page 2'!C59</f>
        <v>x</v>
      </c>
      <c r="C76" s="1">
        <f>'Page 2'!D59</f>
        <v>0</v>
      </c>
      <c r="D76" s="1">
        <f>'Page 2'!E59</f>
        <v>0</v>
      </c>
      <c r="E76" s="1">
        <f>'Page 2'!F59</f>
        <v>0</v>
      </c>
      <c r="F76" s="39" t="str">
        <f>'Page 2'!G59</f>
        <v>x</v>
      </c>
      <c r="G76" s="145">
        <f>IF('Page 2'!L59&lt;1,1,'Page 2'!L59)</f>
        <v>1</v>
      </c>
      <c r="H76" s="1" t="str">
        <f>UPPER('Page 2'!I59)</f>
        <v>GACB</v>
      </c>
      <c r="I76" s="1">
        <f>'Page 2'!J59</f>
        <v>0</v>
      </c>
      <c r="J76" s="94" t="str">
        <f ca="1">IF(OR('Page 2'!K59="N/A",'Page 2'!K59="",'Page 2'!K59="(Basic/Classic/Light)"),"",OFFSET(Tables!$D$1,MATCH('Page 2'!K59,rngPackage,0),0))</f>
        <v/>
      </c>
      <c r="K76" s="37" t="e">
        <f t="shared" ca="1" si="32"/>
        <v>#N/A</v>
      </c>
      <c r="L76" s="146" t="e">
        <f t="shared" ca="1" si="33"/>
        <v>#N/A</v>
      </c>
      <c r="M76" s="146" t="e">
        <f t="shared" ca="1" si="37"/>
        <v>#N/A</v>
      </c>
      <c r="N76" s="146" t="e">
        <f t="shared" ca="1" si="37"/>
        <v>#N/A</v>
      </c>
      <c r="O76" s="146" t="e">
        <f t="shared" ca="1" si="37"/>
        <v>#N/A</v>
      </c>
      <c r="P76" s="146" t="e">
        <f t="shared" ca="1" si="37"/>
        <v>#N/A</v>
      </c>
      <c r="Q76" s="94" t="str">
        <f t="shared" si="27"/>
        <v/>
      </c>
      <c r="R76" s="1" t="str">
        <f t="shared" ca="1" si="28"/>
        <v>GACB</v>
      </c>
      <c r="S76" s="20">
        <f t="shared" ca="1" si="29"/>
        <v>626.17999999999995</v>
      </c>
      <c r="T76" s="37" t="str">
        <f t="shared" ca="1" si="29"/>
        <v>X</v>
      </c>
      <c r="U76" s="37" t="str">
        <f t="shared" ca="1" si="29"/>
        <v>X</v>
      </c>
      <c r="V76" s="37" t="str">
        <f t="shared" ca="1" si="29"/>
        <v>X</v>
      </c>
      <c r="W76" s="34" t="str">
        <f t="shared" ca="1" si="29"/>
        <v>X</v>
      </c>
      <c r="X76" s="21" t="str">
        <f>TRIM(UPPER('Page 2'!N59))</f>
        <v/>
      </c>
      <c r="Y76" s="52">
        <f>IF(X76='Pricing Options'!D$6,rngO_BP_cost,IF(X76='Pricing Options'!D$7,rngO_BL_cost,IF(X76='Pricing Options'!D$8,rngO_MM_cost,IF(X76='Pricing Options'!D$9,rngO_DM_cost,IF(X76='Pricing Options'!D$10,rngO_WL_cost,IF(X76='Pricing Options'!D$11,rngO_M_cost,0))))))</f>
        <v>0</v>
      </c>
      <c r="Z76" s="26" t="str">
        <f t="shared" ca="1" si="30"/>
        <v>X</v>
      </c>
      <c r="AA76" s="26" t="str">
        <f t="shared" ca="1" si="30"/>
        <v>X</v>
      </c>
      <c r="AB76" s="26" t="str">
        <f t="shared" ca="1" si="30"/>
        <v>X</v>
      </c>
      <c r="AC76" s="216" t="str">
        <f>TRIM(UPPER('Page 2'!O59))</f>
        <v/>
      </c>
      <c r="AD76" s="223">
        <f>IF(OR(H76="RRBR",H76="RRFE", H76="RRSC",H76="RRUM"),0,IF(AC76='Pricing Options'!D$14,rngO_LE_cost,IF(AC76='Pricing Options'!D$15,rngO_FE_cost,IF(AC76='Pricing Options'!D$16,rngO_SC_cost,IF(AC76='Pricing Options'!D$17,rngO_UM_cost,0)))))</f>
        <v>0</v>
      </c>
      <c r="AE76" s="52">
        <f ca="1">IF(UPPER('Page 2'!P59)="YES",IF(OR($J76=Tables!$D$2,$J76=Tables!$D$3),INDIRECT("RNGO_SC_BC"),INDIRECT("rngO_SC_"&amp;$J76)),0)</f>
        <v>0</v>
      </c>
      <c r="AF76" s="52">
        <f ca="1">IF(UPPER('Page 2'!Q59)="YES",IF(OR($J76=Tables!$D$2,$J76=Tables!$D$3),INDIRECT("RNGO_SL_BC"),INDIRECT("rngO_SL_"&amp;$J76)),0)</f>
        <v>0</v>
      </c>
      <c r="AG76" s="52">
        <f>'Page 2'!R59*rngO_dividers_cost</f>
        <v>0</v>
      </c>
      <c r="AH76" s="52">
        <f>'Page 2'!T59*rngO_groove_cost</f>
        <v>0</v>
      </c>
      <c r="AI76" s="52"/>
      <c r="AJ76" s="52">
        <f>IF(UPPER('Page 2'!U59)="A",rngO_A_cost,IF(UPPER('Page 2'!U59)="B",rngO_B_cost,IF('Page 2'!U59="BOTH",rngO_Both_cost,0)))</f>
        <v>0</v>
      </c>
      <c r="AK76" s="222">
        <f ca="1">IF(H76="SP",I74,IF('Page 2'!X59="",(S76+Y76+SUM(AD76:AJ76)),0)*G76*(1+rngO_MarkUp))</f>
        <v>626.17999999999995</v>
      </c>
      <c r="AL76" s="48">
        <f t="shared" si="34"/>
        <v>0</v>
      </c>
      <c r="AM76" s="54">
        <f t="shared" ca="1" si="21"/>
        <v>626.17999999999995</v>
      </c>
      <c r="AN76" s="54">
        <f t="shared" si="22"/>
        <v>0</v>
      </c>
      <c r="AO76" s="54">
        <f t="shared" si="23"/>
        <v>0</v>
      </c>
      <c r="AP76" s="54">
        <f t="shared" si="24"/>
        <v>0</v>
      </c>
      <c r="AQ76" s="49">
        <f t="shared" ca="1" si="35"/>
        <v>532.25300000000004</v>
      </c>
      <c r="AR76" s="50">
        <f t="shared" ca="1" si="36"/>
        <v>93.927000000000007</v>
      </c>
    </row>
    <row r="77" spans="1:44" x14ac:dyDescent="0.25">
      <c r="A77" s="47">
        <f>'Page 2'!B60</f>
        <v>2.4399999999999906</v>
      </c>
      <c r="B77" s="1" t="str">
        <f>'Page 2'!C60</f>
        <v>x</v>
      </c>
      <c r="C77" s="1">
        <f>'Page 2'!D60</f>
        <v>0</v>
      </c>
      <c r="D77" s="1">
        <f>'Page 2'!E60</f>
        <v>0</v>
      </c>
      <c r="E77" s="1">
        <f>'Page 2'!F60</f>
        <v>0</v>
      </c>
      <c r="F77" s="39" t="str">
        <f>'Page 2'!G60</f>
        <v>x</v>
      </c>
      <c r="G77" s="145">
        <f>IF('Page 2'!L60&lt;1,1,'Page 2'!L60)</f>
        <v>1</v>
      </c>
      <c r="H77" s="1" t="str">
        <f>UPPER('Page 2'!I60)</f>
        <v>S</v>
      </c>
      <c r="I77" s="1">
        <f>'Page 2'!J60</f>
        <v>500</v>
      </c>
      <c r="J77" s="94" t="str">
        <f ca="1">IF(OR('Page 2'!K60="N/A",'Page 2'!K60="",'Page 2'!K60="(Basic/Classic/Light)"),"",OFFSET(Tables!$D$1,MATCH('Page 2'!K60,rngPackage,0),0))</f>
        <v>DM</v>
      </c>
      <c r="K77" s="37">
        <f t="shared" ca="1" si="32"/>
        <v>1</v>
      </c>
      <c r="L77" s="146">
        <f t="shared" ca="1" si="33"/>
        <v>400</v>
      </c>
      <c r="M77" s="146">
        <f t="shared" ca="1" si="37"/>
        <v>600</v>
      </c>
      <c r="N77" s="146">
        <f t="shared" ca="1" si="37"/>
        <v>800</v>
      </c>
      <c r="O77" s="146">
        <f t="shared" ca="1" si="37"/>
        <v>1500</v>
      </c>
      <c r="P77" s="146" t="e">
        <f t="shared" ca="1" si="37"/>
        <v>#N/A</v>
      </c>
      <c r="Q77" s="94">
        <f t="shared" ca="1" si="27"/>
        <v>2</v>
      </c>
      <c r="R77" s="1" t="str">
        <f t="shared" ca="1" si="28"/>
        <v>S2DM</v>
      </c>
      <c r="S77" s="20">
        <f t="shared" ref="S77:W83" ca="1" si="38">OFFSET(rngP_code_index,MATCH($R77,rngP_Code,0),S$16)</f>
        <v>272.87000000000006</v>
      </c>
      <c r="T77" s="37" t="str">
        <f t="shared" ca="1" si="38"/>
        <v>MP</v>
      </c>
      <c r="U77" s="37" t="str">
        <f t="shared" ca="1" si="38"/>
        <v>MM</v>
      </c>
      <c r="V77" s="37" t="str">
        <f t="shared" ca="1" si="38"/>
        <v>X</v>
      </c>
      <c r="W77" s="34" t="str">
        <f t="shared" ca="1" si="38"/>
        <v>X</v>
      </c>
      <c r="X77" s="21" t="str">
        <f>TRIM(UPPER('Page 2'!N60))</f>
        <v>MM</v>
      </c>
      <c r="Y77" s="52">
        <f>IF(X77='Pricing Options'!D$6,rngO_BP_cost,IF(X77='Pricing Options'!D$7,rngO_BL_cost,IF(X77='Pricing Options'!D$8,rngO_MM_cost,IF(X77='Pricing Options'!D$9,rngO_DM_cost,IF(X77='Pricing Options'!D$10,rngO_WL_cost,IF(X77='Pricing Options'!D$11,rngO_M_cost,0))))))</f>
        <v>34.65</v>
      </c>
      <c r="Z77" s="26" t="str">
        <f t="shared" ref="Z77:AB83" ca="1" si="39">OFFSET(rngP_code_index,MATCH($R77,rngP_Code,0),Z$16)</f>
        <v>FE</v>
      </c>
      <c r="AA77" s="26" t="str">
        <f t="shared" ca="1" si="39"/>
        <v>SC</v>
      </c>
      <c r="AB77" s="26" t="str">
        <f t="shared" ca="1" si="39"/>
        <v>X</v>
      </c>
      <c r="AC77" s="216" t="str">
        <f>TRIM(UPPER('Page 2'!O60))</f>
        <v>FE</v>
      </c>
      <c r="AD77" s="223">
        <f>IF(OR(H77="RRBR",H77="RRFE", H77="RRSC",H77="RRUM"),0,IF(AC77='Pricing Options'!D$14,rngO_LE_cost,IF(AC77='Pricing Options'!D$15,rngO_FE_cost,IF(AC77='Pricing Options'!D$16,rngO_SC_cost,IF(AC77='Pricing Options'!D$17,rngO_UM_cost,0)))))</f>
        <v>34.65</v>
      </c>
      <c r="AE77" s="52">
        <f ca="1">IF(UPPER('Page 2'!P60)="YES",IF(OR($J77=Tables!$D$2,$J77=Tables!$D$3),INDIRECT("RNGO_SC_BC"),INDIRECT("rngO_SC_"&amp;$J77)),0)</f>
        <v>0</v>
      </c>
      <c r="AF77" s="52">
        <f ca="1">IF(UPPER('Page 2'!Q60)="YES",IF(OR($J77=Tables!$D$2,$J77=Tables!$D$3),INDIRECT("RNGO_SL_BC"),INDIRECT("rngO_SL_"&amp;$J77)),0)</f>
        <v>0</v>
      </c>
      <c r="AG77" s="52">
        <f>'Page 2'!R60*rngO_dividers_cost</f>
        <v>0</v>
      </c>
      <c r="AH77" s="52">
        <f>'Page 2'!T60*rngO_groove_cost</f>
        <v>0</v>
      </c>
      <c r="AI77" s="52"/>
      <c r="AJ77" s="52">
        <f>IF(UPPER('Page 2'!U60)="A",rngO_A_cost,IF(UPPER('Page 2'!U60)="B",rngO_B_cost,IF('Page 2'!U60="BOTH",rngO_Both_cost,0)))</f>
        <v>0</v>
      </c>
      <c r="AK77" s="222">
        <f ca="1">IF(H77="SP",I75,IF('Page 2'!X60="",(S77+Y77+SUM(AD77:AJ77)),0)*G77*(1+rngO_MarkUp))</f>
        <v>342.17</v>
      </c>
      <c r="AL77" s="48">
        <f t="shared" si="34"/>
        <v>0</v>
      </c>
      <c r="AM77" s="54">
        <f t="shared" ca="1" si="21"/>
        <v>342.17</v>
      </c>
      <c r="AN77" s="54">
        <f t="shared" si="22"/>
        <v>0</v>
      </c>
      <c r="AO77" s="54">
        <f t="shared" si="23"/>
        <v>0</v>
      </c>
      <c r="AP77" s="54">
        <f t="shared" si="24"/>
        <v>0</v>
      </c>
      <c r="AQ77" s="49">
        <f t="shared" ca="1" si="35"/>
        <v>290.84449999999998</v>
      </c>
      <c r="AR77" s="50">
        <f t="shared" ca="1" si="36"/>
        <v>51.325499999999998</v>
      </c>
    </row>
    <row r="78" spans="1:44" x14ac:dyDescent="0.25">
      <c r="A78" s="47">
        <f>'Page 2'!B61</f>
        <v>2.4499999999999904</v>
      </c>
      <c r="B78" s="1" t="str">
        <f>'Page 2'!C61</f>
        <v>x</v>
      </c>
      <c r="C78" s="1">
        <f>'Page 2'!D61</f>
        <v>0</v>
      </c>
      <c r="D78" s="1">
        <f>'Page 2'!E61</f>
        <v>0</v>
      </c>
      <c r="E78" s="1">
        <f>'Page 2'!F61</f>
        <v>0</v>
      </c>
      <c r="F78" s="39" t="str">
        <f>'Page 2'!G61</f>
        <v>x</v>
      </c>
      <c r="G78" s="145">
        <f>IF('Page 2'!L61&lt;1,1,'Page 2'!L61)</f>
        <v>1</v>
      </c>
      <c r="H78" s="1" t="str">
        <f>UPPER('Page 2'!I61)</f>
        <v>S</v>
      </c>
      <c r="I78" s="1">
        <f>'Page 2'!J61</f>
        <v>500</v>
      </c>
      <c r="J78" s="94" t="str">
        <f ca="1">IF(OR('Page 2'!K61="N/A",'Page 2'!K61="",'Page 2'!K61="(Basic/Classic/Light)"),"",OFFSET(Tables!$D$1,MATCH('Page 2'!K61,rngPackage,0),0))</f>
        <v>DD</v>
      </c>
      <c r="K78" s="37">
        <f t="shared" ca="1" si="32"/>
        <v>1</v>
      </c>
      <c r="L78" s="146">
        <f t="shared" ca="1" si="33"/>
        <v>400</v>
      </c>
      <c r="M78" s="146">
        <f t="shared" ca="1" si="37"/>
        <v>600</v>
      </c>
      <c r="N78" s="146">
        <f t="shared" ca="1" si="37"/>
        <v>800</v>
      </c>
      <c r="O78" s="146">
        <f t="shared" ca="1" si="37"/>
        <v>1500</v>
      </c>
      <c r="P78" s="146" t="e">
        <f t="shared" ca="1" si="37"/>
        <v>#N/A</v>
      </c>
      <c r="Q78" s="94">
        <f t="shared" ca="1" si="27"/>
        <v>2</v>
      </c>
      <c r="R78" s="1" t="str">
        <f t="shared" ca="1" si="28"/>
        <v>S2DD</v>
      </c>
      <c r="S78" s="20">
        <f t="shared" ca="1" si="38"/>
        <v>272.87000000000006</v>
      </c>
      <c r="T78" s="37" t="str">
        <f t="shared" ca="1" si="38"/>
        <v>MP</v>
      </c>
      <c r="U78" s="37" t="str">
        <f t="shared" ca="1" si="38"/>
        <v>DM</v>
      </c>
      <c r="V78" s="37" t="str">
        <f t="shared" ca="1" si="38"/>
        <v>X</v>
      </c>
      <c r="W78" s="34" t="str">
        <f t="shared" ca="1" si="38"/>
        <v>X</v>
      </c>
      <c r="X78" s="21" t="str">
        <f>TRIM(UPPER('Page 2'!N61))</f>
        <v>DM</v>
      </c>
      <c r="Y78" s="52">
        <f>IF(X78='Pricing Options'!D$6,rngO_BP_cost,IF(X78='Pricing Options'!D$7,rngO_BL_cost,IF(X78='Pricing Options'!D$8,rngO_MM_cost,IF(X78='Pricing Options'!D$9,rngO_DM_cost,IF(X78='Pricing Options'!D$10,rngO_WL_cost,IF(X78='Pricing Options'!D$11,rngO_M_cost,0))))))</f>
        <v>34.65</v>
      </c>
      <c r="Z78" s="26" t="str">
        <f t="shared" ca="1" si="39"/>
        <v>FE</v>
      </c>
      <c r="AA78" s="26" t="str">
        <f t="shared" ca="1" si="39"/>
        <v>SC</v>
      </c>
      <c r="AB78" s="26" t="str">
        <f t="shared" ca="1" si="39"/>
        <v>X</v>
      </c>
      <c r="AC78" s="216" t="str">
        <f>TRIM(UPPER('Page 2'!O61))</f>
        <v>FE</v>
      </c>
      <c r="AD78" s="223">
        <f>IF(OR(H78="RRBR",H78="RRFE", H78="RRSC",H78="RRUM"),0,IF(AC78='Pricing Options'!D$14,rngO_LE_cost,IF(AC78='Pricing Options'!D$15,rngO_FE_cost,IF(AC78='Pricing Options'!D$16,rngO_SC_cost,IF(AC78='Pricing Options'!D$17,rngO_UM_cost,0)))))</f>
        <v>34.65</v>
      </c>
      <c r="AE78" s="52">
        <f ca="1">IF(UPPER('Page 2'!P61)="YES",IF(OR($J78=Tables!$D$2,$J78=Tables!$D$3),INDIRECT("RNGO_SC_BC"),INDIRECT("rngO_SC_"&amp;$J78)),0)</f>
        <v>0</v>
      </c>
      <c r="AF78" s="52">
        <f ca="1">IF(UPPER('Page 2'!Q61)="YES",IF(OR($J78=Tables!$D$2,$J78=Tables!$D$3),INDIRECT("RNGO_SL_BC"),INDIRECT("rngO_SL_"&amp;$J78)),0)</f>
        <v>0</v>
      </c>
      <c r="AG78" s="52">
        <f>'Page 2'!R61*rngO_dividers_cost</f>
        <v>0</v>
      </c>
      <c r="AH78" s="52">
        <f>'Page 2'!T61*rngO_groove_cost</f>
        <v>0</v>
      </c>
      <c r="AI78" s="52"/>
      <c r="AJ78" s="52">
        <f>IF(UPPER('Page 2'!U61)="A",rngO_A_cost,IF(UPPER('Page 2'!U61)="B",rngO_B_cost,IF('Page 2'!U61="BOTH",rngO_Both_cost,0)))</f>
        <v>0</v>
      </c>
      <c r="AK78" s="222">
        <f ca="1">IF(H78="SP",I76,IF('Page 2'!X61="",(S78+Y78+SUM(AD78:AJ78)),0)*G78*(1+rngO_MarkUp))</f>
        <v>342.17</v>
      </c>
      <c r="AL78" s="48">
        <f t="shared" si="34"/>
        <v>0</v>
      </c>
      <c r="AM78" s="54">
        <f t="shared" ref="AM78:AP83" ca="1" si="40">IF(B78="X",IF(ISNA($AK78),0,$AK78),0)</f>
        <v>342.17</v>
      </c>
      <c r="AN78" s="54">
        <f t="shared" si="40"/>
        <v>0</v>
      </c>
      <c r="AO78" s="54">
        <f t="shared" si="40"/>
        <v>0</v>
      </c>
      <c r="AP78" s="54">
        <f t="shared" si="40"/>
        <v>0</v>
      </c>
      <c r="AQ78" s="49">
        <f t="shared" ca="1" si="35"/>
        <v>290.84449999999998</v>
      </c>
      <c r="AR78" s="50">
        <f t="shared" ca="1" si="36"/>
        <v>51.325499999999998</v>
      </c>
    </row>
    <row r="79" spans="1:44" x14ac:dyDescent="0.25">
      <c r="A79" s="47">
        <f>'Page 2'!B62</f>
        <v>2.4599999999999902</v>
      </c>
      <c r="B79" s="1" t="str">
        <f>'Page 2'!C62</f>
        <v>x</v>
      </c>
      <c r="C79" s="1">
        <f>'Page 2'!D62</f>
        <v>0</v>
      </c>
      <c r="D79" s="1">
        <f>'Page 2'!E62</f>
        <v>0</v>
      </c>
      <c r="E79" s="1">
        <f>'Page 2'!F62</f>
        <v>0</v>
      </c>
      <c r="F79" s="39">
        <f>'Page 2'!G62</f>
        <v>0</v>
      </c>
      <c r="G79" s="145">
        <f>IF('Page 2'!L62&lt;1,1,'Page 2'!L62)</f>
        <v>1</v>
      </c>
      <c r="H79" s="1" t="str">
        <f>UPPER('Page 2'!I62)</f>
        <v>SU</v>
      </c>
      <c r="I79" s="1">
        <f>'Page 2'!J62</f>
        <v>800</v>
      </c>
      <c r="J79" s="94" t="str">
        <f ca="1">IF(OR('Page 2'!K62="N/A",'Page 2'!K62="",'Page 2'!K62="(Basic/Classic/Light)"),"",OFFSET(Tables!$D$1,MATCH('Page 2'!K62,rngPackage,0),0))</f>
        <v>DL</v>
      </c>
      <c r="K79" s="37">
        <f t="shared" ca="1" si="32"/>
        <v>1</v>
      </c>
      <c r="L79" s="146">
        <f t="shared" ca="1" si="33"/>
        <v>400</v>
      </c>
      <c r="M79" s="146">
        <f t="shared" ca="1" si="37"/>
        <v>600</v>
      </c>
      <c r="N79" s="146">
        <f t="shared" ca="1" si="37"/>
        <v>800</v>
      </c>
      <c r="O79" s="146">
        <f t="shared" ca="1" si="37"/>
        <v>1200</v>
      </c>
      <c r="P79" s="146" t="e">
        <f t="shared" ca="1" si="37"/>
        <v>#N/A</v>
      </c>
      <c r="Q79" s="94">
        <f t="shared" ca="1" si="27"/>
        <v>3</v>
      </c>
      <c r="R79" s="1" t="str">
        <f t="shared" ca="1" si="28"/>
        <v>SU3DL</v>
      </c>
      <c r="S79" s="20">
        <f t="shared" ca="1" si="38"/>
        <v>329.63000000000005</v>
      </c>
      <c r="T79" s="37" t="str">
        <f t="shared" ca="1" si="38"/>
        <v>BM</v>
      </c>
      <c r="U79" s="37" t="str">
        <f t="shared" ca="1" si="38"/>
        <v>WM</v>
      </c>
      <c r="V79" s="37" t="str">
        <f t="shared" ca="1" si="38"/>
        <v>MP</v>
      </c>
      <c r="W79" s="34" t="str">
        <f t="shared" ca="1" si="38"/>
        <v>X</v>
      </c>
      <c r="X79" s="21" t="str">
        <f>TRIM(UPPER('Page 2'!N62))</f>
        <v>BM</v>
      </c>
      <c r="Y79" s="52">
        <f>IF(X79='Pricing Options'!D$6,rngO_BP_cost,IF(X79='Pricing Options'!D$7,rngO_BL_cost,IF(X79='Pricing Options'!D$8,rngO_MM_cost,IF(X79='Pricing Options'!D$9,rngO_DM_cost,IF(X79='Pricing Options'!D$10,rngO_WL_cost,IF(X79='Pricing Options'!D$11,rngO_M_cost,0))))))</f>
        <v>34.65</v>
      </c>
      <c r="Z79" s="26" t="str">
        <f t="shared" ca="1" si="39"/>
        <v>FE</v>
      </c>
      <c r="AA79" s="26" t="str">
        <f t="shared" ca="1" si="39"/>
        <v>SC</v>
      </c>
      <c r="AB79" s="26" t="str">
        <f t="shared" ca="1" si="39"/>
        <v>X</v>
      </c>
      <c r="AC79" s="216" t="str">
        <f>TRIM(UPPER('Page 2'!O62))</f>
        <v>FE</v>
      </c>
      <c r="AD79" s="223">
        <f>IF(OR(H79="RRBR",H79="RRFE", H79="RRSC",H79="RRUM"),0,IF(AC79='Pricing Options'!D$14,rngO_LE_cost,IF(AC79='Pricing Options'!D$15,rngO_FE_cost,IF(AC79='Pricing Options'!D$16,rngO_SC_cost,IF(AC79='Pricing Options'!D$17,rngO_UM_cost,0)))))</f>
        <v>34.65</v>
      </c>
      <c r="AE79" s="52">
        <f ca="1">IF(UPPER('Page 2'!P62)="YES",IF(OR($J79=Tables!$D$2,$J79=Tables!$D$3),INDIRECT("RNGO_SC_BC"),INDIRECT("rngO_SC_"&amp;$J79)),0)</f>
        <v>0</v>
      </c>
      <c r="AF79" s="52">
        <f ca="1">IF(UPPER('Page 2'!Q62)="YES",IF(OR($J79=Tables!$D$2,$J79=Tables!$D$3),INDIRECT("RNGO_SL_BC"),INDIRECT("rngO_SL_"&amp;$J79)),0)</f>
        <v>0</v>
      </c>
      <c r="AG79" s="52">
        <f>'Page 2'!R62*rngO_dividers_cost</f>
        <v>0</v>
      </c>
      <c r="AH79" s="52">
        <f>'Page 2'!T62*rngO_groove_cost</f>
        <v>0</v>
      </c>
      <c r="AI79" s="52"/>
      <c r="AJ79" s="52">
        <f>IF(UPPER('Page 2'!U62)="A",rngO_A_cost,IF(UPPER('Page 2'!U62)="B",rngO_B_cost,IF('Page 2'!U62="BOTH",rngO_Both_cost,0)))</f>
        <v>0</v>
      </c>
      <c r="AK79" s="222">
        <f ca="1">IF(H79="SP",I77,IF('Page 2'!X62="",(S79+Y79+SUM(AD79:AJ79)),0)*G79*(1+rngO_MarkUp))</f>
        <v>398.93</v>
      </c>
      <c r="AL79" s="48">
        <f t="shared" si="34"/>
        <v>0</v>
      </c>
      <c r="AM79" s="54">
        <f t="shared" ca="1" si="40"/>
        <v>398.93</v>
      </c>
      <c r="AN79" s="54">
        <f t="shared" si="40"/>
        <v>0</v>
      </c>
      <c r="AO79" s="54">
        <f t="shared" si="40"/>
        <v>0</v>
      </c>
      <c r="AP79" s="54">
        <f t="shared" si="40"/>
        <v>0</v>
      </c>
      <c r="AQ79" s="49">
        <f t="shared" si="35"/>
        <v>0</v>
      </c>
      <c r="AR79" s="50">
        <f t="shared" si="36"/>
        <v>0</v>
      </c>
    </row>
    <row r="80" spans="1:44" x14ac:dyDescent="0.25">
      <c r="A80" s="47">
        <f>'Page 2'!B63</f>
        <v>2.46999999999999</v>
      </c>
      <c r="B80" s="1" t="str">
        <f>'Page 2'!C63</f>
        <v>x</v>
      </c>
      <c r="C80" s="1">
        <f>'Page 2'!D63</f>
        <v>0</v>
      </c>
      <c r="D80" s="1">
        <f>'Page 2'!E63</f>
        <v>0</v>
      </c>
      <c r="E80" s="1">
        <f>'Page 2'!F63</f>
        <v>0</v>
      </c>
      <c r="F80" s="39" t="str">
        <f>'Page 2'!G63</f>
        <v>x</v>
      </c>
      <c r="G80" s="145">
        <f>IF('Page 2'!L63&lt;1,1,'Page 2'!L63)</f>
        <v>1</v>
      </c>
      <c r="H80" s="1" t="str">
        <f>UPPER('Page 2'!I63)</f>
        <v>TSH</v>
      </c>
      <c r="I80" s="1">
        <f>'Page 2'!J63</f>
        <v>200</v>
      </c>
      <c r="J80" s="94" t="str">
        <f ca="1">IF(OR('Page 2'!K63="N/A",'Page 2'!K63="",'Page 2'!K63="(Basic/Classic/Light)"),"",OFFSET(Tables!$D$1,MATCH('Page 2'!K63,rngPackage,0),0))</f>
        <v/>
      </c>
      <c r="K80" s="37">
        <f t="shared" ca="1" si="32"/>
        <v>1</v>
      </c>
      <c r="L80" s="146">
        <f t="shared" ca="1" si="33"/>
        <v>400</v>
      </c>
      <c r="M80" s="146">
        <f t="shared" ca="1" si="37"/>
        <v>600</v>
      </c>
      <c r="N80" s="146">
        <f t="shared" ca="1" si="37"/>
        <v>800</v>
      </c>
      <c r="O80" s="146">
        <f t="shared" ca="1" si="37"/>
        <v>1200</v>
      </c>
      <c r="P80" s="146">
        <f t="shared" ca="1" si="37"/>
        <v>1500</v>
      </c>
      <c r="Q80" s="94">
        <f t="shared" ca="1" si="27"/>
        <v>1</v>
      </c>
      <c r="R80" s="1" t="str">
        <f t="shared" ca="1" si="28"/>
        <v>TSH1</v>
      </c>
      <c r="S80" s="20">
        <f t="shared" ca="1" si="38"/>
        <v>51.98</v>
      </c>
      <c r="T80" s="37" t="str">
        <f t="shared" ca="1" si="38"/>
        <v>X</v>
      </c>
      <c r="U80" s="37" t="str">
        <f t="shared" ca="1" si="38"/>
        <v>X</v>
      </c>
      <c r="V80" s="37" t="str">
        <f t="shared" ca="1" si="38"/>
        <v>X</v>
      </c>
      <c r="W80" s="34" t="str">
        <f t="shared" ca="1" si="38"/>
        <v>X</v>
      </c>
      <c r="X80" s="21" t="str">
        <f>TRIM(UPPER('Page 2'!N63))</f>
        <v/>
      </c>
      <c r="Y80" s="52">
        <f>IF(X80='Pricing Options'!D$6,rngO_BP_cost,IF(X80='Pricing Options'!D$7,rngO_BL_cost,IF(X80='Pricing Options'!D$8,rngO_MM_cost,IF(X80='Pricing Options'!D$9,rngO_DM_cost,IF(X80='Pricing Options'!D$10,rngO_WL_cost,IF(X80='Pricing Options'!D$11,rngO_M_cost,0))))))</f>
        <v>0</v>
      </c>
      <c r="Z80" s="26" t="str">
        <f t="shared" ca="1" si="39"/>
        <v>X</v>
      </c>
      <c r="AA80" s="26" t="str">
        <f t="shared" ca="1" si="39"/>
        <v>X</v>
      </c>
      <c r="AB80" s="26" t="str">
        <f t="shared" ca="1" si="39"/>
        <v>X</v>
      </c>
      <c r="AC80" s="216" t="str">
        <f>TRIM(UPPER('Page 2'!O63))</f>
        <v/>
      </c>
      <c r="AD80" s="223">
        <f>IF(OR(H80="RRBR",H80="RRFE", H80="RRSC",H80="RRUM"),0,IF(AC80='Pricing Options'!D$14,rngO_LE_cost,IF(AC80='Pricing Options'!D$15,rngO_FE_cost,IF(AC80='Pricing Options'!D$16,rngO_SC_cost,IF(AC80='Pricing Options'!D$17,rngO_UM_cost,0)))))</f>
        <v>0</v>
      </c>
      <c r="AE80" s="52">
        <f ca="1">IF(UPPER('Page 2'!P63)="YES",IF(OR($J80=Tables!$D$2,$J80=Tables!$D$3),INDIRECT("RNGO_SC_BC"),INDIRECT("rngO_SC_"&amp;$J80)),0)</f>
        <v>0</v>
      </c>
      <c r="AF80" s="52">
        <f ca="1">IF(UPPER('Page 2'!Q63)="YES",IF(OR($J80=Tables!$D$2,$J80=Tables!$D$3),INDIRECT("RNGO_SL_BC"),INDIRECT("rngO_SL_"&amp;$J80)),0)</f>
        <v>0</v>
      </c>
      <c r="AG80" s="52">
        <f>'Page 2'!R63*rngO_dividers_cost</f>
        <v>0</v>
      </c>
      <c r="AH80" s="52">
        <f>'Page 2'!T63*rngO_groove_cost</f>
        <v>0</v>
      </c>
      <c r="AI80" s="52"/>
      <c r="AJ80" s="52">
        <f>IF(UPPER('Page 2'!U63)="A",rngO_A_cost,IF(UPPER('Page 2'!U63)="B",rngO_B_cost,IF('Page 2'!U63="BOTH",rngO_Both_cost,0)))</f>
        <v>0</v>
      </c>
      <c r="AK80" s="222">
        <f ca="1">IF(H80="SP",I78,IF('Page 2'!X63="",(S80+Y80+SUM(AD80:AJ80)),0)*G80*(1+rngO_MarkUp))</f>
        <v>51.98</v>
      </c>
      <c r="AL80" s="48">
        <f t="shared" si="34"/>
        <v>0</v>
      </c>
      <c r="AM80" s="54">
        <f t="shared" ca="1" si="40"/>
        <v>51.98</v>
      </c>
      <c r="AN80" s="54">
        <f t="shared" si="40"/>
        <v>0</v>
      </c>
      <c r="AO80" s="54">
        <f t="shared" si="40"/>
        <v>0</v>
      </c>
      <c r="AP80" s="54">
        <f t="shared" si="40"/>
        <v>0</v>
      </c>
      <c r="AQ80" s="49">
        <f t="shared" ca="1" si="35"/>
        <v>44.183</v>
      </c>
      <c r="AR80" s="50">
        <f t="shared" ca="1" si="36"/>
        <v>7.7969999999999997</v>
      </c>
    </row>
    <row r="81" spans="1:44" x14ac:dyDescent="0.25">
      <c r="A81" s="47">
        <f>'Page 2'!B64</f>
        <v>2.4799999999999898</v>
      </c>
      <c r="B81" s="1" t="str">
        <f>'Page 2'!C64</f>
        <v>x</v>
      </c>
      <c r="C81" s="1">
        <f>'Page 2'!D64</f>
        <v>0</v>
      </c>
      <c r="D81" s="1">
        <f>'Page 2'!E64</f>
        <v>0</v>
      </c>
      <c r="E81" s="1">
        <f>'Page 2'!F64</f>
        <v>0</v>
      </c>
      <c r="F81" s="39" t="str">
        <f>'Page 2'!G64</f>
        <v>x</v>
      </c>
      <c r="G81" s="145">
        <f>IF('Page 2'!L64&lt;1,1,'Page 2'!L64)</f>
        <v>1</v>
      </c>
      <c r="H81" s="1" t="str">
        <f>UPPER('Page 2'!I64)</f>
        <v>DNDL</v>
      </c>
      <c r="I81" s="1">
        <f>'Page 2'!J64</f>
        <v>500</v>
      </c>
      <c r="J81" s="94" t="str">
        <f ca="1">IF(OR('Page 2'!K64="N/A",'Page 2'!K64="",'Page 2'!K64="(Basic/Classic/Light)"),"",OFFSET(Tables!$D$1,MATCH('Page 2'!K64,rngPackage,0),0))</f>
        <v>C</v>
      </c>
      <c r="K81" s="37">
        <f t="shared" ca="1" si="32"/>
        <v>1</v>
      </c>
      <c r="L81" s="146">
        <f t="shared" ca="1" si="33"/>
        <v>400</v>
      </c>
      <c r="M81" s="146">
        <f t="shared" ca="1" si="37"/>
        <v>600</v>
      </c>
      <c r="N81" s="146">
        <f t="shared" ca="1" si="37"/>
        <v>600</v>
      </c>
      <c r="O81" s="146">
        <f t="shared" ca="1" si="37"/>
        <v>600</v>
      </c>
      <c r="P81" s="146" t="e">
        <f t="shared" ca="1" si="37"/>
        <v>#N/A</v>
      </c>
      <c r="Q81" s="94">
        <f t="shared" ca="1" si="27"/>
        <v>2</v>
      </c>
      <c r="R81" s="1" t="str">
        <f t="shared" ca="1" si="28"/>
        <v>DNDL2C</v>
      </c>
      <c r="S81" s="20">
        <f t="shared" ca="1" si="38"/>
        <v>597.20000000000005</v>
      </c>
      <c r="T81" s="37" t="str">
        <f t="shared" ca="1" si="38"/>
        <v>BM</v>
      </c>
      <c r="U81" s="37" t="str">
        <f t="shared" ca="1" si="38"/>
        <v>WM</v>
      </c>
      <c r="V81" s="37" t="str">
        <f t="shared" ca="1" si="38"/>
        <v>X</v>
      </c>
      <c r="W81" s="34" t="str">
        <f t="shared" ca="1" si="38"/>
        <v>X</v>
      </c>
      <c r="X81" s="21" t="str">
        <f>TRIM(UPPER('Page 2'!N64))</f>
        <v>BM</v>
      </c>
      <c r="Y81" s="52">
        <f>IF(X81='Pricing Options'!D$6,rngO_BP_cost,IF(X81='Pricing Options'!D$7,rngO_BL_cost,IF(X81='Pricing Options'!D$8,rngO_MM_cost,IF(X81='Pricing Options'!D$9,rngO_DM_cost,IF(X81='Pricing Options'!D$10,rngO_WL_cost,IF(X81='Pricing Options'!D$11,rngO_M_cost,0))))))</f>
        <v>34.65</v>
      </c>
      <c r="Z81" s="26" t="str">
        <f t="shared" ca="1" si="39"/>
        <v>FE</v>
      </c>
      <c r="AA81" s="26" t="str">
        <f t="shared" ca="1" si="39"/>
        <v>SC</v>
      </c>
      <c r="AB81" s="26" t="str">
        <f t="shared" ca="1" si="39"/>
        <v>X</v>
      </c>
      <c r="AC81" s="216" t="str">
        <f>TRIM(UPPER('Page 2'!O64))</f>
        <v>FE</v>
      </c>
      <c r="AD81" s="223">
        <f>IF(OR(H81="RRBR",H81="RRFE", H81="RRSC",H81="RRUM"),0,IF(AC81='Pricing Options'!D$14,rngO_LE_cost,IF(AC81='Pricing Options'!D$15,rngO_FE_cost,IF(AC81='Pricing Options'!D$16,rngO_SC_cost,IF(AC81='Pricing Options'!D$17,rngO_UM_cost,0)))))</f>
        <v>34.65</v>
      </c>
      <c r="AE81" s="52">
        <f ca="1">IF(UPPER('Page 2'!P64)="YES",IF(OR($J81=Tables!$D$2,$J81=Tables!$D$3),INDIRECT("RNGO_SC_BC"),INDIRECT("rngO_SC_"&amp;$J81)),0)</f>
        <v>0</v>
      </c>
      <c r="AF81" s="52">
        <f ca="1">IF(UPPER('Page 2'!Q64)="YES",IF(OR($J81=Tables!$D$2,$J81=Tables!$D$3),INDIRECT("RNGO_SL_BC"),INDIRECT("rngO_SL_"&amp;$J81)),0)</f>
        <v>0</v>
      </c>
      <c r="AG81" s="52">
        <f>'Page 2'!R64*rngO_dividers_cost</f>
        <v>0</v>
      </c>
      <c r="AH81" s="52">
        <f>'Page 2'!T64*rngO_groove_cost</f>
        <v>0</v>
      </c>
      <c r="AI81" s="52"/>
      <c r="AJ81" s="52">
        <f>IF(UPPER('Page 2'!U64)="A",rngO_A_cost,IF(UPPER('Page 2'!U64)="B",rngO_B_cost,IF('Page 2'!U64="BOTH",rngO_Both_cost,0)))</f>
        <v>0</v>
      </c>
      <c r="AK81" s="222">
        <f ca="1">IF(H81="SP",I79,IF('Page 2'!X64="",(S81+Y81+SUM(AD81:AJ81)),0)*G81*(1+rngO_MarkUp))</f>
        <v>666.5</v>
      </c>
      <c r="AL81" s="48">
        <f t="shared" si="34"/>
        <v>0</v>
      </c>
      <c r="AM81" s="54">
        <f t="shared" ca="1" si="40"/>
        <v>666.5</v>
      </c>
      <c r="AN81" s="54">
        <f t="shared" si="40"/>
        <v>0</v>
      </c>
      <c r="AO81" s="54">
        <f t="shared" si="40"/>
        <v>0</v>
      </c>
      <c r="AP81" s="54">
        <f t="shared" si="40"/>
        <v>0</v>
      </c>
      <c r="AQ81" s="49">
        <f t="shared" ca="1" si="35"/>
        <v>566.52499999999998</v>
      </c>
      <c r="AR81" s="50">
        <f t="shared" ca="1" si="36"/>
        <v>99.974999999999994</v>
      </c>
    </row>
    <row r="82" spans="1:44" x14ac:dyDescent="0.25">
      <c r="A82" s="47">
        <f>'Page 2'!B65</f>
        <v>2.4899999999999896</v>
      </c>
      <c r="B82" s="1" t="str">
        <f>'Page 2'!C65</f>
        <v>x</v>
      </c>
      <c r="C82" s="1">
        <f>'Page 2'!D65</f>
        <v>0</v>
      </c>
      <c r="D82" s="1">
        <f>'Page 2'!E65</f>
        <v>0</v>
      </c>
      <c r="E82" s="1">
        <f>'Page 2'!F65</f>
        <v>0</v>
      </c>
      <c r="F82" s="39" t="str">
        <f>'Page 2'!G65</f>
        <v>x</v>
      </c>
      <c r="G82" s="145">
        <f>IF('Page 2'!L65&lt;1,1,'Page 2'!L65)</f>
        <v>1</v>
      </c>
      <c r="H82" s="1" t="str">
        <f>UPPER('Page 2'!I65)</f>
        <v>DNDS</v>
      </c>
      <c r="I82" s="1">
        <f>'Page 2'!J65</f>
        <v>400</v>
      </c>
      <c r="J82" s="94" t="str">
        <f ca="1">IF(OR('Page 2'!K65="N/A",'Page 2'!K65="",'Page 2'!K65="(Basic/Classic/Light)"),"",OFFSET(Tables!$D$1,MATCH('Page 2'!K65,rngPackage,0),0))</f>
        <v>DL</v>
      </c>
      <c r="K82" s="37">
        <f t="shared" ca="1" si="32"/>
        <v>1</v>
      </c>
      <c r="L82" s="146">
        <f t="shared" ca="1" si="33"/>
        <v>400</v>
      </c>
      <c r="M82" s="146">
        <f t="shared" ca="1" si="37"/>
        <v>600</v>
      </c>
      <c r="N82" s="146">
        <f t="shared" ca="1" si="37"/>
        <v>600</v>
      </c>
      <c r="O82" s="146">
        <f t="shared" ca="1" si="37"/>
        <v>600</v>
      </c>
      <c r="P82" s="146" t="e">
        <f t="shared" ca="1" si="37"/>
        <v>#N/A</v>
      </c>
      <c r="Q82" s="94">
        <f t="shared" ca="1" si="27"/>
        <v>1</v>
      </c>
      <c r="R82" s="1" t="str">
        <f t="shared" ca="1" si="28"/>
        <v>DNDS1DL</v>
      </c>
      <c r="S82" s="20">
        <f t="shared" ca="1" si="38"/>
        <v>625.79999999999995</v>
      </c>
      <c r="T82" s="37" t="str">
        <f t="shared" ca="1" si="38"/>
        <v>BM</v>
      </c>
      <c r="U82" s="37" t="str">
        <f t="shared" ca="1" si="38"/>
        <v>WM</v>
      </c>
      <c r="V82" s="37" t="str">
        <f t="shared" ca="1" si="38"/>
        <v>MP</v>
      </c>
      <c r="W82" s="34" t="str">
        <f t="shared" ca="1" si="38"/>
        <v>X</v>
      </c>
      <c r="X82" s="21" t="str">
        <f>TRIM(UPPER('Page 2'!N65))</f>
        <v>BM</v>
      </c>
      <c r="Y82" s="52">
        <f>IF(X82='Pricing Options'!D$6,rngO_BP_cost,IF(X82='Pricing Options'!D$7,rngO_BL_cost,IF(X82='Pricing Options'!D$8,rngO_MM_cost,IF(X82='Pricing Options'!D$9,rngO_DM_cost,IF(X82='Pricing Options'!D$10,rngO_WL_cost,IF(X82='Pricing Options'!D$11,rngO_M_cost,0))))))</f>
        <v>34.65</v>
      </c>
      <c r="Z82" s="26" t="str">
        <f t="shared" ca="1" si="39"/>
        <v>FE</v>
      </c>
      <c r="AA82" s="26" t="str">
        <f t="shared" ca="1" si="39"/>
        <v>SC</v>
      </c>
      <c r="AB82" s="26" t="str">
        <f t="shared" ca="1" si="39"/>
        <v>X</v>
      </c>
      <c r="AC82" s="216" t="str">
        <f>TRIM(UPPER('Page 2'!O65))</f>
        <v>FE</v>
      </c>
      <c r="AD82" s="223">
        <f>IF(OR(H82="RRBR",H82="RRFE", H82="RRSC",H82="RRUM"),0,IF(AC82='Pricing Options'!D$14,rngO_LE_cost,IF(AC82='Pricing Options'!D$15,rngO_FE_cost,IF(AC82='Pricing Options'!D$16,rngO_SC_cost,IF(AC82='Pricing Options'!D$17,rngO_UM_cost,0)))))</f>
        <v>34.65</v>
      </c>
      <c r="AE82" s="52">
        <f ca="1">IF(UPPER('Page 2'!P65)="YES",IF(OR($J82=Tables!$D$2,$J82=Tables!$D$3),INDIRECT("RNGO_SC_BC"),INDIRECT("rngO_SC_"&amp;$J82)),0)</f>
        <v>0</v>
      </c>
      <c r="AF82" s="52">
        <f ca="1">IF(UPPER('Page 2'!Q65)="YES",IF(OR($J82=Tables!$D$2,$J82=Tables!$D$3),INDIRECT("RNGO_SL_BC"),INDIRECT("rngO_SL_"&amp;$J82)),0)</f>
        <v>0</v>
      </c>
      <c r="AG82" s="52">
        <f>'Page 2'!R65*rngO_dividers_cost</f>
        <v>0</v>
      </c>
      <c r="AH82" s="52">
        <f>'Page 2'!T65*rngO_groove_cost</f>
        <v>0</v>
      </c>
      <c r="AI82" s="52"/>
      <c r="AJ82" s="52">
        <f>IF(UPPER('Page 2'!U65)="A",rngO_A_cost,IF(UPPER('Page 2'!U65)="B",rngO_B_cost,IF('Page 2'!U65="BOTH",rngO_Both_cost,0)))</f>
        <v>0</v>
      </c>
      <c r="AK82" s="222">
        <f ca="1">IF(H82="SP",I80,IF('Page 2'!X65="",(S82+Y82+SUM(AD82:AJ82)),0)*G82*(1+rngO_MarkUp))</f>
        <v>695.09999999999991</v>
      </c>
      <c r="AL82" s="48">
        <f t="shared" si="34"/>
        <v>0</v>
      </c>
      <c r="AM82" s="54">
        <f t="shared" ca="1" si="40"/>
        <v>695.09999999999991</v>
      </c>
      <c r="AN82" s="54">
        <f t="shared" si="40"/>
        <v>0</v>
      </c>
      <c r="AO82" s="54">
        <f t="shared" si="40"/>
        <v>0</v>
      </c>
      <c r="AP82" s="54">
        <f t="shared" si="40"/>
        <v>0</v>
      </c>
      <c r="AQ82" s="49">
        <f t="shared" ca="1" si="35"/>
        <v>590.83500000000004</v>
      </c>
      <c r="AR82" s="50">
        <f t="shared" ca="1" si="36"/>
        <v>104.265</v>
      </c>
    </row>
    <row r="83" spans="1:44" x14ac:dyDescent="0.25">
      <c r="A83" s="47">
        <f>'Page 2'!B66</f>
        <v>2.4999999999999893</v>
      </c>
      <c r="B83" s="1" t="str">
        <f>'Page 2'!C66</f>
        <v>x</v>
      </c>
      <c r="C83" s="1">
        <f>'Page 2'!D66</f>
        <v>0</v>
      </c>
      <c r="D83" s="1">
        <f>'Page 2'!E66</f>
        <v>0</v>
      </c>
      <c r="E83" s="1">
        <f>'Page 2'!F66</f>
        <v>0</v>
      </c>
      <c r="F83" s="39" t="str">
        <f>'Page 2'!G66</f>
        <v>x</v>
      </c>
      <c r="G83" s="145">
        <f>IF('Page 2'!L66&lt;1,1,'Page 2'!L66)</f>
        <v>1</v>
      </c>
      <c r="H83" s="1" t="str">
        <f>UPPER('Page 2'!I66)</f>
        <v>DU</v>
      </c>
      <c r="I83" s="1">
        <f>'Page 2'!J66</f>
        <v>600</v>
      </c>
      <c r="J83" s="94" t="str">
        <f ca="1">IF(OR('Page 2'!K66="N/A",'Page 2'!K66="",'Page 2'!K66="(Basic/Classic/Light)"),"",OFFSET(Tables!$D$1,MATCH('Page 2'!K66,rngPackage,0),0))</f>
        <v>DD</v>
      </c>
      <c r="K83" s="37">
        <f t="shared" ca="1" si="32"/>
        <v>1</v>
      </c>
      <c r="L83" s="146">
        <f t="shared" ca="1" si="33"/>
        <v>400</v>
      </c>
      <c r="M83" s="146">
        <f t="shared" ca="1" si="37"/>
        <v>600</v>
      </c>
      <c r="N83" s="146">
        <f t="shared" ca="1" si="37"/>
        <v>800</v>
      </c>
      <c r="O83" s="146">
        <f t="shared" ca="1" si="37"/>
        <v>1200</v>
      </c>
      <c r="P83" s="146" t="e">
        <f t="shared" ca="1" si="37"/>
        <v>#N/A</v>
      </c>
      <c r="Q83" s="94">
        <f t="shared" ca="1" si="27"/>
        <v>2</v>
      </c>
      <c r="R83" s="1" t="str">
        <f t="shared" ca="1" si="28"/>
        <v>DU2DD</v>
      </c>
      <c r="S83" s="20">
        <f t="shared" ca="1" si="38"/>
        <v>288.81000000000006</v>
      </c>
      <c r="T83" s="37" t="str">
        <f t="shared" ca="1" si="38"/>
        <v>MP</v>
      </c>
      <c r="U83" s="37" t="str">
        <f t="shared" ca="1" si="38"/>
        <v>DM</v>
      </c>
      <c r="V83" s="37" t="str">
        <f t="shared" ca="1" si="38"/>
        <v>X</v>
      </c>
      <c r="W83" s="34" t="str">
        <f t="shared" ca="1" si="38"/>
        <v>X</v>
      </c>
      <c r="X83" s="21" t="str">
        <f>TRIM(UPPER('Page 2'!N66))</f>
        <v>DM</v>
      </c>
      <c r="Y83" s="52">
        <f>IF(X83='Pricing Options'!D$6,rngO_BP_cost,IF(X83='Pricing Options'!D$7,rngO_BL_cost,IF(X83='Pricing Options'!D$8,rngO_MM_cost,IF(X83='Pricing Options'!D$9,rngO_DM_cost,IF(X83='Pricing Options'!D$10,rngO_WL_cost,IF(X83='Pricing Options'!D$11,rngO_M_cost,0))))))</f>
        <v>34.65</v>
      </c>
      <c r="Z83" s="26" t="str">
        <f t="shared" ca="1" si="39"/>
        <v>FE</v>
      </c>
      <c r="AA83" s="26" t="str">
        <f t="shared" ca="1" si="39"/>
        <v>SC</v>
      </c>
      <c r="AB83" s="26" t="str">
        <f t="shared" ca="1" si="39"/>
        <v>X</v>
      </c>
      <c r="AC83" s="216" t="str">
        <f>TRIM(UPPER('Page 2'!O66))</f>
        <v>FE</v>
      </c>
      <c r="AD83" s="223">
        <f>IF(OR(H83="RRBR",H83="RRFE", H83="RRSC",H83="RRUM"),0,IF(AC83='Pricing Options'!D$14,rngO_LE_cost,IF(AC83='Pricing Options'!D$15,rngO_FE_cost,IF(AC83='Pricing Options'!D$16,rngO_SC_cost,IF(AC83='Pricing Options'!D$17,rngO_UM_cost,0)))))</f>
        <v>34.65</v>
      </c>
      <c r="AE83" s="52">
        <f ca="1">IF(UPPER('Page 2'!P66)="YES",IF(OR($J83=Tables!$D$2,$J83=Tables!$D$3),INDIRECT("RNGO_SC_BC"),INDIRECT("rngO_SC_"&amp;$J83)),0)</f>
        <v>0</v>
      </c>
      <c r="AF83" s="52">
        <f ca="1">IF(UPPER('Page 2'!Q66)="YES",IF(OR($J83=Tables!$D$2,$J83=Tables!$D$3),INDIRECT("RNGO_SL_BC"),INDIRECT("rngO_SL_"&amp;$J83)),0)</f>
        <v>0</v>
      </c>
      <c r="AG83" s="52">
        <f>'Page 2'!R66*rngO_dividers_cost</f>
        <v>0</v>
      </c>
      <c r="AH83" s="52">
        <f>'Page 2'!T66*rngO_groove_cost</f>
        <v>0</v>
      </c>
      <c r="AI83" s="52"/>
      <c r="AJ83" s="52">
        <f>IF(UPPER('Page 2'!U66)="A",rngO_A_cost,IF(UPPER('Page 2'!U66)="B",rngO_B_cost,IF('Page 2'!U66="BOTH",rngO_Both_cost,0)))</f>
        <v>0</v>
      </c>
      <c r="AK83" s="222">
        <f ca="1">IF(H83="SP",I81,IF('Page 2'!X66="",(S83+Y83+SUM(AD83:AJ83)),0)*G83*(1+rngO_MarkUp))</f>
        <v>358.11</v>
      </c>
      <c r="AL83" s="48">
        <f t="shared" si="34"/>
        <v>0</v>
      </c>
      <c r="AM83" s="54">
        <f t="shared" ca="1" si="40"/>
        <v>358.11</v>
      </c>
      <c r="AN83" s="54">
        <f t="shared" si="40"/>
        <v>0</v>
      </c>
      <c r="AO83" s="54">
        <f t="shared" si="40"/>
        <v>0</v>
      </c>
      <c r="AP83" s="54">
        <f t="shared" si="40"/>
        <v>0</v>
      </c>
      <c r="AQ83" s="49">
        <f t="shared" ca="1" si="35"/>
        <v>304.39350000000002</v>
      </c>
      <c r="AR83" s="50">
        <f t="shared" ca="1" si="36"/>
        <v>53.716500000000003</v>
      </c>
    </row>
    <row r="84" spans="1:44" x14ac:dyDescent="0.25">
      <c r="A84" s="35"/>
      <c r="B84" s="35"/>
      <c r="C84" s="35"/>
      <c r="D84" s="35"/>
      <c r="E84" s="35"/>
      <c r="F84" s="35"/>
      <c r="G84" s="35"/>
      <c r="H84" s="35"/>
      <c r="I84" s="35"/>
      <c r="J84" s="35"/>
      <c r="K84" s="35"/>
      <c r="L84" s="35"/>
      <c r="M84" s="35"/>
      <c r="N84" s="35"/>
      <c r="O84" s="35"/>
      <c r="P84" s="35"/>
      <c r="Q84" s="35"/>
      <c r="R84" s="35"/>
      <c r="S84" s="35"/>
      <c r="T84" s="35"/>
      <c r="U84" s="35"/>
      <c r="V84" s="35"/>
    </row>
    <row r="85" spans="1:44" x14ac:dyDescent="0.25">
      <c r="A85" s="35"/>
      <c r="B85" s="35"/>
      <c r="C85" s="35"/>
      <c r="D85" s="35"/>
      <c r="E85" s="35"/>
      <c r="F85" s="35"/>
      <c r="G85" s="35"/>
      <c r="H85" s="35"/>
      <c r="I85" s="35"/>
      <c r="J85" s="35"/>
      <c r="K85" s="35"/>
      <c r="L85" s="35"/>
      <c r="M85" s="35"/>
      <c r="N85" s="35"/>
      <c r="O85" s="35"/>
      <c r="P85" s="35"/>
      <c r="Q85" s="35"/>
      <c r="R85" s="35"/>
      <c r="S85" s="35"/>
      <c r="T85" s="35"/>
      <c r="U85" s="35"/>
      <c r="V85" s="35"/>
    </row>
    <row r="86" spans="1:44" x14ac:dyDescent="0.25">
      <c r="A86" s="35"/>
      <c r="B86" s="35"/>
      <c r="C86" s="35"/>
      <c r="D86" s="35"/>
      <c r="E86" s="35"/>
      <c r="F86" s="35"/>
      <c r="G86" s="35"/>
      <c r="H86" s="35"/>
      <c r="I86" s="35"/>
      <c r="J86" s="35"/>
      <c r="K86" s="35"/>
      <c r="L86" s="35"/>
      <c r="M86" s="35"/>
      <c r="N86" s="35"/>
      <c r="O86" s="35"/>
      <c r="P86" s="35"/>
      <c r="Q86" s="35"/>
      <c r="R86" s="35"/>
      <c r="S86" s="35"/>
      <c r="T86" s="35"/>
      <c r="U86" s="35"/>
      <c r="V86" s="35"/>
    </row>
    <row r="87" spans="1:44" x14ac:dyDescent="0.25">
      <c r="A87" s="35"/>
      <c r="B87" s="35"/>
      <c r="C87" s="35"/>
      <c r="D87" s="35"/>
      <c r="E87" s="35"/>
      <c r="F87" s="35"/>
      <c r="G87" s="35"/>
      <c r="H87" s="35"/>
      <c r="I87" s="35"/>
      <c r="J87" s="35"/>
      <c r="K87" s="35"/>
      <c r="L87" s="35"/>
      <c r="M87" s="35"/>
      <c r="N87" s="35"/>
      <c r="O87" s="35"/>
      <c r="P87" s="35"/>
      <c r="Q87" s="35"/>
      <c r="R87" s="35"/>
      <c r="S87" s="35"/>
      <c r="T87" s="35"/>
      <c r="U87" s="35"/>
      <c r="V87" s="35"/>
    </row>
    <row r="88" spans="1:44" x14ac:dyDescent="0.25">
      <c r="A88" s="35"/>
      <c r="B88" s="35"/>
      <c r="C88" s="35"/>
      <c r="D88" s="35"/>
      <c r="E88" s="35"/>
      <c r="F88" s="35"/>
      <c r="G88" s="35"/>
      <c r="H88" s="35"/>
      <c r="I88" s="35"/>
      <c r="J88" s="35"/>
      <c r="K88" s="35"/>
      <c r="L88" s="35"/>
      <c r="M88" s="35"/>
      <c r="N88" s="35"/>
      <c r="O88" s="35"/>
      <c r="P88" s="35"/>
      <c r="Q88" s="35"/>
      <c r="R88" s="35"/>
      <c r="S88" s="35"/>
      <c r="T88" s="35"/>
      <c r="U88" s="35"/>
      <c r="V88" s="35"/>
    </row>
    <row r="89" spans="1:44" x14ac:dyDescent="0.25">
      <c r="A89" s="35"/>
      <c r="B89" s="35"/>
      <c r="C89" s="35"/>
      <c r="D89" s="35"/>
      <c r="E89" s="35"/>
      <c r="F89" s="35"/>
      <c r="G89" s="35"/>
      <c r="H89" s="35"/>
      <c r="I89" s="35"/>
      <c r="J89" s="35"/>
      <c r="K89" s="35"/>
      <c r="L89" s="35"/>
      <c r="M89" s="35"/>
      <c r="N89" s="35"/>
      <c r="O89" s="35"/>
      <c r="P89" s="35"/>
      <c r="Q89" s="35"/>
      <c r="R89" s="35"/>
      <c r="S89" s="35"/>
      <c r="T89" s="35"/>
      <c r="U89" s="35"/>
      <c r="V89" s="35"/>
    </row>
    <row r="90" spans="1:44" x14ac:dyDescent="0.25">
      <c r="A90" s="35"/>
      <c r="B90" s="35"/>
      <c r="C90" s="35"/>
      <c r="D90" s="35"/>
      <c r="E90" s="35"/>
      <c r="F90" s="35"/>
      <c r="G90" s="35"/>
      <c r="H90" s="35"/>
      <c r="I90" s="35"/>
      <c r="J90" s="35"/>
      <c r="K90" s="35"/>
      <c r="L90" s="35"/>
      <c r="M90" s="35"/>
      <c r="N90" s="35"/>
      <c r="O90" s="35"/>
      <c r="P90" s="35"/>
      <c r="Q90" s="35"/>
      <c r="R90" s="35"/>
      <c r="S90" s="35"/>
      <c r="T90" s="35"/>
      <c r="U90" s="35"/>
      <c r="V90" s="35"/>
    </row>
    <row r="91" spans="1:44" x14ac:dyDescent="0.25">
      <c r="A91" s="35"/>
      <c r="B91" s="35"/>
      <c r="C91" s="35"/>
      <c r="D91" s="35"/>
      <c r="E91" s="35"/>
      <c r="F91" s="35"/>
      <c r="G91" s="35"/>
      <c r="H91" s="35"/>
      <c r="I91" s="35"/>
      <c r="J91" s="35"/>
      <c r="K91" s="35"/>
      <c r="L91" s="35"/>
      <c r="M91" s="35"/>
      <c r="N91" s="35"/>
      <c r="O91" s="35"/>
      <c r="P91" s="35"/>
      <c r="Q91" s="35"/>
      <c r="R91" s="35"/>
      <c r="S91" s="35"/>
      <c r="T91" s="35"/>
      <c r="U91" s="35"/>
      <c r="V91" s="35"/>
    </row>
    <row r="92" spans="1:44" x14ac:dyDescent="0.25">
      <c r="A92" s="35"/>
      <c r="B92" s="35"/>
      <c r="C92" s="35"/>
      <c r="D92" s="35"/>
      <c r="E92" s="35"/>
      <c r="F92" s="35"/>
      <c r="G92" s="35"/>
      <c r="H92" s="35"/>
      <c r="I92" s="35"/>
      <c r="J92" s="35"/>
      <c r="K92" s="35"/>
      <c r="L92" s="35"/>
      <c r="M92" s="35"/>
      <c r="N92" s="35"/>
      <c r="O92" s="35"/>
      <c r="P92" s="35"/>
      <c r="Q92" s="35"/>
      <c r="R92" s="35"/>
      <c r="S92" s="35"/>
      <c r="T92" s="35"/>
      <c r="U92" s="35"/>
      <c r="V92" s="35"/>
    </row>
    <row r="93" spans="1:44" x14ac:dyDescent="0.25">
      <c r="A93" s="35"/>
      <c r="B93" s="35"/>
      <c r="C93" s="35"/>
      <c r="D93" s="35"/>
      <c r="E93" s="35"/>
      <c r="F93" s="35"/>
      <c r="G93" s="35"/>
      <c r="H93" s="35"/>
      <c r="I93" s="35"/>
      <c r="J93" s="35"/>
      <c r="K93" s="35"/>
      <c r="L93" s="35"/>
      <c r="M93" s="35"/>
      <c r="N93" s="35"/>
      <c r="O93" s="35"/>
      <c r="P93" s="35"/>
      <c r="Q93" s="35"/>
      <c r="R93" s="35"/>
      <c r="S93" s="35"/>
      <c r="T93" s="35"/>
      <c r="U93" s="35"/>
      <c r="V93" s="35"/>
    </row>
    <row r="94" spans="1:44" x14ac:dyDescent="0.25">
      <c r="A94" s="35"/>
      <c r="B94" s="35"/>
      <c r="C94" s="35"/>
      <c r="D94" s="35"/>
      <c r="E94" s="35"/>
      <c r="F94" s="35"/>
      <c r="G94" s="35"/>
      <c r="H94" s="35"/>
      <c r="I94" s="35"/>
      <c r="J94" s="35"/>
      <c r="K94" s="35"/>
      <c r="L94" s="35"/>
      <c r="M94" s="35"/>
      <c r="N94" s="35"/>
      <c r="O94" s="35"/>
      <c r="P94" s="35"/>
      <c r="Q94" s="35"/>
      <c r="R94" s="35"/>
      <c r="S94" s="35"/>
      <c r="T94" s="35"/>
      <c r="U94" s="35"/>
      <c r="V94" s="35"/>
    </row>
    <row r="95" spans="1:44" x14ac:dyDescent="0.25">
      <c r="A95" s="35"/>
      <c r="B95" s="35"/>
      <c r="C95" s="35"/>
      <c r="D95" s="35"/>
      <c r="E95" s="35"/>
      <c r="F95" s="35"/>
      <c r="G95" s="35"/>
      <c r="H95" s="35"/>
      <c r="I95" s="35"/>
      <c r="J95" s="35"/>
      <c r="K95" s="35"/>
      <c r="L95" s="35"/>
      <c r="M95" s="35"/>
      <c r="N95" s="35"/>
      <c r="O95" s="35"/>
      <c r="P95" s="35"/>
      <c r="Q95" s="35"/>
      <c r="R95" s="35"/>
      <c r="S95" s="35"/>
      <c r="T95" s="35"/>
      <c r="U95" s="35"/>
      <c r="V95" s="35"/>
    </row>
    <row r="96" spans="1:44" x14ac:dyDescent="0.25">
      <c r="A96" s="35"/>
      <c r="B96" s="35"/>
      <c r="C96" s="35"/>
      <c r="D96" s="35"/>
      <c r="E96" s="35"/>
      <c r="F96" s="35"/>
      <c r="G96" s="35"/>
      <c r="H96" s="35"/>
      <c r="I96" s="35"/>
      <c r="J96" s="35"/>
      <c r="K96" s="35"/>
      <c r="L96" s="35"/>
      <c r="M96" s="35"/>
      <c r="N96" s="35"/>
      <c r="O96" s="35"/>
      <c r="P96" s="35"/>
      <c r="Q96" s="35"/>
      <c r="R96" s="35"/>
      <c r="S96" s="35"/>
      <c r="T96" s="35"/>
      <c r="U96" s="35"/>
      <c r="V96" s="35"/>
    </row>
    <row r="97" spans="1:22" x14ac:dyDescent="0.25">
      <c r="A97" s="35"/>
      <c r="B97" s="35"/>
      <c r="C97" s="35"/>
      <c r="D97" s="35"/>
      <c r="E97" s="35"/>
      <c r="F97" s="35"/>
      <c r="G97" s="35"/>
      <c r="H97" s="35"/>
      <c r="I97" s="35"/>
      <c r="J97" s="35"/>
      <c r="K97" s="35"/>
      <c r="L97" s="35"/>
      <c r="M97" s="35"/>
      <c r="N97" s="35"/>
      <c r="O97" s="35"/>
      <c r="P97" s="35"/>
      <c r="Q97" s="35"/>
      <c r="R97" s="35"/>
      <c r="S97" s="35"/>
      <c r="T97" s="35"/>
      <c r="U97" s="35"/>
      <c r="V97" s="35"/>
    </row>
    <row r="98" spans="1:22" x14ac:dyDescent="0.25">
      <c r="A98" s="35"/>
      <c r="B98" s="35"/>
      <c r="C98" s="35"/>
      <c r="D98" s="35"/>
      <c r="E98" s="35"/>
      <c r="F98" s="35"/>
      <c r="G98" s="35"/>
      <c r="H98" s="35"/>
      <c r="I98" s="35"/>
      <c r="J98" s="35"/>
      <c r="K98" s="35"/>
      <c r="L98" s="35"/>
      <c r="M98" s="35"/>
      <c r="N98" s="35"/>
      <c r="O98" s="35"/>
      <c r="P98" s="35"/>
      <c r="Q98" s="35"/>
      <c r="R98" s="35"/>
      <c r="S98" s="35"/>
      <c r="T98" s="35"/>
      <c r="U98" s="35"/>
      <c r="V98" s="35"/>
    </row>
    <row r="99" spans="1:22" x14ac:dyDescent="0.25">
      <c r="A99" s="35"/>
      <c r="B99" s="35"/>
      <c r="C99" s="35"/>
      <c r="D99" s="35"/>
      <c r="E99" s="35"/>
      <c r="F99" s="35"/>
      <c r="G99" s="35"/>
      <c r="H99" s="35"/>
      <c r="I99" s="35"/>
      <c r="J99" s="35"/>
      <c r="K99" s="35"/>
      <c r="L99" s="35"/>
      <c r="M99" s="35"/>
      <c r="N99" s="35"/>
      <c r="O99" s="35"/>
      <c r="P99" s="35"/>
      <c r="Q99" s="35"/>
      <c r="R99" s="35"/>
      <c r="S99" s="35"/>
      <c r="T99" s="35"/>
      <c r="U99" s="35"/>
      <c r="V99" s="35"/>
    </row>
    <row r="100" spans="1:22" x14ac:dyDescent="0.25">
      <c r="A100" s="35"/>
      <c r="B100" s="35"/>
      <c r="C100" s="35"/>
      <c r="D100" s="35"/>
      <c r="E100" s="35"/>
      <c r="F100" s="35"/>
      <c r="G100" s="35"/>
      <c r="H100" s="35"/>
      <c r="I100" s="35"/>
      <c r="J100" s="35"/>
      <c r="K100" s="35"/>
      <c r="L100" s="35"/>
      <c r="M100" s="35"/>
      <c r="N100" s="35"/>
      <c r="O100" s="35"/>
      <c r="P100" s="35"/>
      <c r="Q100" s="35"/>
      <c r="R100" s="35"/>
      <c r="S100" s="35"/>
      <c r="T100" s="35"/>
      <c r="U100" s="35"/>
      <c r="V100" s="35"/>
    </row>
    <row r="101" spans="1:22" x14ac:dyDescent="0.25">
      <c r="A101" s="35"/>
      <c r="B101" s="35"/>
      <c r="C101" s="35"/>
      <c r="D101" s="35"/>
      <c r="E101" s="35"/>
      <c r="F101" s="35"/>
      <c r="G101" s="35"/>
      <c r="H101" s="35"/>
      <c r="I101" s="35"/>
      <c r="J101" s="35"/>
      <c r="K101" s="35"/>
      <c r="L101" s="35"/>
      <c r="M101" s="35"/>
      <c r="N101" s="35"/>
      <c r="O101" s="35"/>
      <c r="P101" s="35"/>
      <c r="Q101" s="35"/>
      <c r="R101" s="35"/>
      <c r="S101" s="35"/>
      <c r="T101" s="35"/>
      <c r="U101" s="35"/>
      <c r="V101" s="35"/>
    </row>
    <row r="102" spans="1:22" x14ac:dyDescent="0.25">
      <c r="A102" s="35"/>
      <c r="B102" s="35"/>
      <c r="C102" s="35"/>
      <c r="D102" s="35"/>
      <c r="E102" s="35"/>
      <c r="F102" s="35"/>
      <c r="G102" s="35"/>
      <c r="H102" s="35"/>
      <c r="I102" s="35"/>
      <c r="J102" s="35"/>
      <c r="K102" s="35"/>
      <c r="L102" s="35"/>
      <c r="M102" s="35"/>
      <c r="N102" s="35"/>
      <c r="O102" s="35"/>
      <c r="P102" s="35"/>
      <c r="Q102" s="35"/>
      <c r="R102" s="35"/>
      <c r="S102" s="35"/>
      <c r="T102" s="35"/>
      <c r="U102" s="35"/>
      <c r="V102" s="35"/>
    </row>
    <row r="103" spans="1:22" x14ac:dyDescent="0.25">
      <c r="A103" s="35"/>
      <c r="B103" s="35"/>
      <c r="C103" s="35"/>
      <c r="D103" s="35"/>
      <c r="E103" s="35"/>
      <c r="F103" s="35"/>
      <c r="G103" s="35"/>
      <c r="H103" s="35"/>
      <c r="I103" s="35"/>
      <c r="J103" s="35"/>
      <c r="K103" s="35"/>
      <c r="L103" s="35"/>
      <c r="M103" s="35"/>
      <c r="N103" s="35"/>
      <c r="O103" s="35"/>
      <c r="P103" s="35"/>
      <c r="Q103" s="35"/>
      <c r="R103" s="35"/>
      <c r="S103" s="35"/>
      <c r="T103" s="35"/>
      <c r="U103" s="35"/>
      <c r="V103" s="35"/>
    </row>
    <row r="104" spans="1:22" x14ac:dyDescent="0.25">
      <c r="A104" s="35"/>
      <c r="B104" s="35"/>
      <c r="C104" s="35"/>
      <c r="D104" s="35"/>
      <c r="E104" s="35"/>
      <c r="F104" s="35"/>
      <c r="G104" s="35"/>
      <c r="H104" s="35"/>
      <c r="I104" s="35"/>
      <c r="J104" s="35"/>
      <c r="K104" s="35"/>
      <c r="L104" s="35"/>
      <c r="M104" s="35"/>
      <c r="N104" s="35"/>
      <c r="O104" s="35"/>
      <c r="P104" s="35"/>
      <c r="Q104" s="35"/>
      <c r="R104" s="35"/>
      <c r="S104" s="35"/>
      <c r="T104" s="35"/>
      <c r="U104" s="35"/>
      <c r="V104" s="35"/>
    </row>
    <row r="105" spans="1:22" x14ac:dyDescent="0.25">
      <c r="A105" s="35"/>
      <c r="B105" s="35"/>
      <c r="C105" s="35"/>
      <c r="D105" s="35"/>
      <c r="E105" s="35"/>
      <c r="F105" s="35"/>
      <c r="G105" s="35"/>
      <c r="H105" s="35"/>
      <c r="I105" s="35"/>
      <c r="J105" s="35"/>
      <c r="K105" s="35"/>
      <c r="L105" s="35"/>
      <c r="M105" s="35"/>
      <c r="N105" s="35"/>
      <c r="O105" s="35"/>
      <c r="P105" s="35"/>
      <c r="Q105" s="35"/>
      <c r="R105" s="35"/>
      <c r="S105" s="35"/>
      <c r="T105" s="35"/>
      <c r="U105" s="35"/>
      <c r="V105" s="35"/>
    </row>
    <row r="106" spans="1:22" x14ac:dyDescent="0.25">
      <c r="A106" s="35"/>
      <c r="B106" s="35"/>
      <c r="C106" s="35"/>
      <c r="D106" s="35"/>
      <c r="E106" s="35"/>
      <c r="F106" s="35"/>
      <c r="G106" s="35"/>
      <c r="H106" s="35"/>
      <c r="I106" s="35"/>
      <c r="J106" s="35"/>
      <c r="K106" s="35"/>
      <c r="L106" s="35"/>
      <c r="M106" s="35"/>
      <c r="N106" s="35"/>
      <c r="O106" s="35"/>
      <c r="P106" s="35"/>
      <c r="Q106" s="35"/>
      <c r="R106" s="35"/>
      <c r="S106" s="35"/>
      <c r="T106" s="35"/>
      <c r="U106" s="35"/>
      <c r="V106" s="35"/>
    </row>
    <row r="107" spans="1:22" x14ac:dyDescent="0.25">
      <c r="A107" s="35"/>
      <c r="B107" s="35"/>
      <c r="C107" s="35"/>
      <c r="D107" s="35"/>
      <c r="E107" s="35"/>
      <c r="F107" s="35"/>
      <c r="G107" s="35"/>
      <c r="H107" s="35"/>
      <c r="I107" s="35"/>
      <c r="J107" s="35"/>
      <c r="K107" s="35"/>
      <c r="L107" s="35"/>
      <c r="M107" s="35"/>
      <c r="N107" s="35"/>
      <c r="O107" s="35"/>
      <c r="P107" s="35"/>
      <c r="Q107" s="35"/>
      <c r="R107" s="35"/>
      <c r="S107" s="35"/>
      <c r="T107" s="35"/>
      <c r="U107" s="35"/>
      <c r="V107" s="35"/>
    </row>
    <row r="108" spans="1:22" x14ac:dyDescent="0.25">
      <c r="A108" s="35"/>
      <c r="B108" s="35"/>
      <c r="C108" s="35"/>
      <c r="D108" s="35"/>
      <c r="E108" s="35"/>
      <c r="F108" s="35"/>
      <c r="G108" s="35"/>
      <c r="H108" s="35"/>
      <c r="I108" s="35"/>
      <c r="J108" s="35"/>
      <c r="K108" s="35"/>
      <c r="L108" s="35"/>
      <c r="M108" s="35"/>
      <c r="N108" s="35"/>
      <c r="O108" s="35"/>
      <c r="P108" s="35"/>
      <c r="Q108" s="35"/>
      <c r="R108" s="35"/>
      <c r="S108" s="35"/>
      <c r="T108" s="35"/>
      <c r="U108" s="35"/>
      <c r="V108" s="35"/>
    </row>
    <row r="109" spans="1:22" x14ac:dyDescent="0.25">
      <c r="A109" s="35"/>
      <c r="B109" s="35"/>
      <c r="C109" s="35"/>
      <c r="D109" s="35"/>
      <c r="E109" s="35"/>
      <c r="F109" s="35"/>
      <c r="G109" s="35"/>
      <c r="H109" s="35"/>
      <c r="I109" s="35"/>
      <c r="J109" s="35"/>
      <c r="K109" s="35"/>
      <c r="L109" s="35"/>
      <c r="M109" s="35"/>
      <c r="N109" s="35"/>
      <c r="O109" s="35"/>
      <c r="P109" s="35"/>
      <c r="Q109" s="35"/>
      <c r="R109" s="35"/>
      <c r="S109" s="35"/>
      <c r="T109" s="35"/>
      <c r="U109" s="35"/>
      <c r="V109" s="35"/>
    </row>
    <row r="110" spans="1:22" x14ac:dyDescent="0.25">
      <c r="A110" s="35"/>
      <c r="B110" s="35"/>
      <c r="C110" s="35"/>
      <c r="D110" s="35"/>
      <c r="E110" s="35"/>
      <c r="F110" s="35"/>
      <c r="G110" s="35"/>
      <c r="H110" s="35"/>
      <c r="I110" s="35"/>
      <c r="J110" s="35"/>
      <c r="K110" s="35"/>
      <c r="L110" s="35"/>
      <c r="M110" s="35"/>
      <c r="N110" s="35"/>
      <c r="O110" s="35"/>
      <c r="P110" s="35"/>
      <c r="Q110" s="35"/>
      <c r="R110" s="35"/>
      <c r="S110" s="35"/>
      <c r="T110" s="35"/>
      <c r="U110" s="35"/>
      <c r="V110" s="35"/>
    </row>
    <row r="111" spans="1:22" x14ac:dyDescent="0.25">
      <c r="A111" s="35"/>
      <c r="B111" s="35"/>
      <c r="C111" s="35"/>
      <c r="D111" s="35"/>
      <c r="E111" s="35"/>
      <c r="F111" s="35"/>
      <c r="G111" s="35"/>
      <c r="H111" s="35"/>
      <c r="I111" s="35"/>
      <c r="J111" s="35"/>
      <c r="K111" s="35"/>
      <c r="L111" s="35"/>
      <c r="M111" s="35"/>
      <c r="N111" s="35"/>
      <c r="O111" s="35"/>
      <c r="P111" s="35"/>
      <c r="Q111" s="35"/>
      <c r="R111" s="35"/>
      <c r="S111" s="35"/>
      <c r="T111" s="35"/>
      <c r="U111" s="35"/>
      <c r="V111" s="35"/>
    </row>
    <row r="112" spans="1:22" x14ac:dyDescent="0.25">
      <c r="A112" s="35"/>
      <c r="B112" s="35"/>
      <c r="C112" s="35"/>
      <c r="D112" s="35"/>
      <c r="E112" s="35"/>
      <c r="F112" s="35"/>
      <c r="G112" s="35"/>
      <c r="H112" s="35"/>
      <c r="I112" s="35"/>
      <c r="J112" s="35"/>
      <c r="K112" s="35"/>
      <c r="L112" s="35"/>
      <c r="M112" s="35"/>
      <c r="N112" s="35"/>
      <c r="O112" s="35"/>
      <c r="P112" s="35"/>
      <c r="Q112" s="35"/>
      <c r="R112" s="35"/>
      <c r="S112" s="35"/>
      <c r="T112" s="35"/>
      <c r="U112" s="35"/>
      <c r="V112" s="35"/>
    </row>
    <row r="113" spans="1:22" x14ac:dyDescent="0.25">
      <c r="A113" s="35"/>
      <c r="B113" s="35"/>
      <c r="C113" s="35"/>
      <c r="D113" s="35"/>
      <c r="E113" s="35"/>
      <c r="F113" s="35"/>
      <c r="G113" s="35"/>
      <c r="H113" s="35"/>
      <c r="I113" s="35"/>
      <c r="J113" s="35"/>
      <c r="K113" s="35"/>
      <c r="L113" s="35"/>
      <c r="M113" s="35"/>
      <c r="N113" s="35"/>
      <c r="O113" s="35"/>
      <c r="P113" s="35"/>
      <c r="Q113" s="35"/>
      <c r="R113" s="35"/>
      <c r="S113" s="35"/>
      <c r="T113" s="35"/>
      <c r="U113" s="35"/>
      <c r="V113" s="35"/>
    </row>
    <row r="114" spans="1:22" x14ac:dyDescent="0.25">
      <c r="A114" s="35"/>
      <c r="B114" s="35"/>
      <c r="C114" s="35"/>
      <c r="D114" s="35"/>
      <c r="E114" s="35"/>
      <c r="F114" s="35"/>
      <c r="G114" s="35"/>
      <c r="H114" s="35"/>
      <c r="I114" s="35"/>
      <c r="J114" s="35"/>
      <c r="K114" s="35"/>
      <c r="L114" s="35"/>
      <c r="M114" s="35"/>
      <c r="N114" s="35"/>
      <c r="O114" s="35"/>
      <c r="P114" s="35"/>
      <c r="Q114" s="35"/>
      <c r="R114" s="35"/>
      <c r="S114" s="35"/>
      <c r="T114" s="35"/>
      <c r="U114" s="35"/>
      <c r="V114" s="35"/>
    </row>
    <row r="115" spans="1:22" x14ac:dyDescent="0.25">
      <c r="A115" s="35"/>
      <c r="B115" s="35"/>
      <c r="C115" s="35"/>
      <c r="D115" s="35"/>
      <c r="E115" s="35"/>
      <c r="F115" s="35"/>
      <c r="G115" s="35"/>
      <c r="H115" s="35"/>
      <c r="I115" s="35"/>
      <c r="J115" s="35"/>
      <c r="K115" s="35"/>
      <c r="L115" s="35"/>
      <c r="M115" s="35"/>
      <c r="N115" s="35"/>
      <c r="O115" s="35"/>
      <c r="P115" s="35"/>
      <c r="Q115" s="35"/>
      <c r="R115" s="35"/>
      <c r="S115" s="35"/>
      <c r="T115" s="35"/>
      <c r="U115" s="35"/>
      <c r="V115" s="35"/>
    </row>
    <row r="116" spans="1:22" x14ac:dyDescent="0.25">
      <c r="A116" s="35"/>
      <c r="B116" s="35"/>
      <c r="C116" s="35"/>
      <c r="D116" s="35"/>
      <c r="E116" s="35"/>
      <c r="F116" s="35"/>
      <c r="G116" s="35"/>
      <c r="H116" s="35"/>
      <c r="I116" s="35"/>
      <c r="J116" s="35"/>
      <c r="K116" s="35"/>
      <c r="L116" s="35"/>
      <c r="M116" s="35"/>
      <c r="N116" s="35"/>
      <c r="O116" s="35"/>
      <c r="P116" s="35"/>
      <c r="Q116" s="35"/>
      <c r="R116" s="35"/>
      <c r="S116" s="35"/>
      <c r="T116" s="35"/>
      <c r="U116" s="35"/>
      <c r="V116" s="35"/>
    </row>
    <row r="117" spans="1:22" x14ac:dyDescent="0.25">
      <c r="A117" s="35"/>
      <c r="B117" s="35"/>
      <c r="C117" s="35"/>
      <c r="D117" s="35"/>
      <c r="E117" s="35"/>
      <c r="F117" s="35"/>
      <c r="G117" s="35"/>
      <c r="H117" s="35"/>
      <c r="I117" s="35"/>
      <c r="J117" s="35"/>
      <c r="K117" s="35"/>
      <c r="L117" s="35"/>
      <c r="M117" s="35"/>
      <c r="N117" s="35"/>
      <c r="O117" s="35"/>
      <c r="P117" s="35"/>
      <c r="Q117" s="35"/>
      <c r="R117" s="35"/>
      <c r="S117" s="35"/>
      <c r="T117" s="35"/>
      <c r="U117" s="35"/>
      <c r="V117" s="35"/>
    </row>
    <row r="118" spans="1:22" x14ac:dyDescent="0.25">
      <c r="A118" s="35"/>
      <c r="B118" s="35"/>
      <c r="C118" s="35"/>
      <c r="D118" s="35"/>
      <c r="E118" s="35"/>
      <c r="F118" s="35"/>
      <c r="G118" s="35"/>
      <c r="H118" s="35"/>
      <c r="I118" s="35"/>
      <c r="J118" s="35"/>
      <c r="K118" s="35"/>
      <c r="L118" s="35"/>
      <c r="M118" s="35"/>
      <c r="N118" s="35"/>
      <c r="O118" s="35"/>
      <c r="P118" s="35"/>
      <c r="Q118" s="35"/>
      <c r="R118" s="35"/>
      <c r="S118" s="35"/>
      <c r="T118" s="35"/>
      <c r="U118" s="35"/>
      <c r="V118" s="35"/>
    </row>
    <row r="119" spans="1:22" x14ac:dyDescent="0.25">
      <c r="A119" s="35"/>
      <c r="B119" s="35"/>
      <c r="C119" s="35"/>
      <c r="D119" s="35"/>
      <c r="E119" s="35"/>
      <c r="F119" s="35"/>
      <c r="G119" s="35"/>
      <c r="H119" s="35"/>
      <c r="I119" s="35"/>
      <c r="J119" s="35"/>
      <c r="K119" s="35"/>
      <c r="L119" s="35"/>
      <c r="M119" s="35"/>
      <c r="N119" s="35"/>
      <c r="O119" s="35"/>
      <c r="P119" s="35"/>
      <c r="Q119" s="35"/>
      <c r="R119" s="35"/>
      <c r="S119" s="35"/>
      <c r="T119" s="35"/>
      <c r="U119" s="35"/>
      <c r="V119" s="35"/>
    </row>
    <row r="120" spans="1:22" x14ac:dyDescent="0.25">
      <c r="A120" s="35"/>
      <c r="B120" s="35"/>
      <c r="C120" s="35"/>
      <c r="D120" s="35"/>
      <c r="E120" s="35"/>
      <c r="F120" s="35"/>
      <c r="G120" s="35"/>
      <c r="H120" s="35"/>
      <c r="I120" s="35"/>
      <c r="J120" s="35"/>
      <c r="K120" s="35"/>
      <c r="L120" s="35"/>
      <c r="M120" s="35"/>
      <c r="N120" s="35"/>
      <c r="O120" s="35"/>
      <c r="P120" s="35"/>
      <c r="Q120" s="35"/>
      <c r="R120" s="35"/>
      <c r="S120" s="35"/>
      <c r="T120" s="35"/>
      <c r="U120" s="35"/>
      <c r="V120" s="35"/>
    </row>
    <row r="121" spans="1:22" x14ac:dyDescent="0.25">
      <c r="A121" s="35"/>
      <c r="B121" s="35"/>
      <c r="C121" s="35"/>
      <c r="D121" s="35"/>
      <c r="E121" s="35"/>
      <c r="F121" s="35"/>
      <c r="G121" s="35"/>
      <c r="H121" s="35"/>
      <c r="I121" s="35"/>
      <c r="J121" s="35"/>
      <c r="K121" s="35"/>
      <c r="L121" s="35"/>
      <c r="M121" s="35"/>
      <c r="N121" s="35"/>
      <c r="O121" s="35"/>
      <c r="P121" s="35"/>
      <c r="Q121" s="35"/>
      <c r="R121" s="35"/>
      <c r="S121" s="35"/>
      <c r="T121" s="35"/>
      <c r="U121" s="35"/>
      <c r="V121" s="35"/>
    </row>
    <row r="122" spans="1:22" x14ac:dyDescent="0.25">
      <c r="A122" s="35"/>
      <c r="B122" s="35"/>
      <c r="C122" s="35"/>
      <c r="D122" s="35"/>
      <c r="E122" s="35"/>
      <c r="F122" s="35"/>
      <c r="G122" s="35"/>
      <c r="H122" s="35"/>
      <c r="I122" s="35"/>
      <c r="J122" s="35"/>
      <c r="K122" s="35"/>
      <c r="L122" s="35"/>
      <c r="M122" s="35"/>
      <c r="N122" s="35"/>
      <c r="O122" s="35"/>
      <c r="P122" s="35"/>
      <c r="Q122" s="35"/>
      <c r="R122" s="35"/>
      <c r="S122" s="35"/>
      <c r="T122" s="35"/>
      <c r="U122" s="35"/>
      <c r="V122" s="35"/>
    </row>
    <row r="123" spans="1:22" x14ac:dyDescent="0.25">
      <c r="A123" s="35"/>
      <c r="B123" s="35"/>
      <c r="C123" s="35"/>
      <c r="D123" s="35"/>
      <c r="E123" s="35"/>
      <c r="F123" s="35"/>
      <c r="G123" s="35"/>
      <c r="H123" s="35"/>
      <c r="I123" s="35"/>
      <c r="J123" s="35"/>
      <c r="K123" s="35"/>
      <c r="L123" s="35"/>
      <c r="M123" s="35"/>
      <c r="N123" s="35"/>
      <c r="O123" s="35"/>
      <c r="P123" s="35"/>
      <c r="Q123" s="35"/>
      <c r="R123" s="35"/>
      <c r="S123" s="35"/>
      <c r="T123" s="35"/>
      <c r="U123" s="35"/>
      <c r="V123" s="35"/>
    </row>
    <row r="124" spans="1:22" x14ac:dyDescent="0.25">
      <c r="A124" s="35"/>
      <c r="B124" s="35"/>
      <c r="C124" s="35"/>
      <c r="D124" s="35"/>
      <c r="E124" s="35"/>
      <c r="F124" s="35"/>
      <c r="G124" s="35"/>
      <c r="H124" s="35"/>
      <c r="I124" s="35"/>
      <c r="J124" s="35"/>
      <c r="K124" s="35"/>
      <c r="L124" s="35"/>
      <c r="M124" s="35"/>
      <c r="N124" s="35"/>
      <c r="O124" s="35"/>
      <c r="P124" s="35"/>
      <c r="Q124" s="35"/>
      <c r="R124" s="35"/>
      <c r="S124" s="35"/>
      <c r="T124" s="35"/>
      <c r="U124" s="35"/>
      <c r="V124" s="35"/>
    </row>
    <row r="125" spans="1:22" x14ac:dyDescent="0.25">
      <c r="A125" s="35"/>
      <c r="B125" s="35"/>
      <c r="C125" s="35"/>
      <c r="D125" s="35"/>
      <c r="E125" s="35"/>
      <c r="F125" s="35"/>
      <c r="G125" s="35"/>
      <c r="H125" s="35"/>
      <c r="I125" s="35"/>
      <c r="J125" s="35"/>
      <c r="K125" s="35"/>
      <c r="L125" s="35"/>
      <c r="M125" s="35"/>
      <c r="N125" s="35"/>
      <c r="O125" s="35"/>
      <c r="P125" s="35"/>
      <c r="Q125" s="35"/>
      <c r="R125" s="35"/>
      <c r="S125" s="35"/>
      <c r="T125" s="35"/>
      <c r="U125" s="35"/>
      <c r="V125" s="35"/>
    </row>
    <row r="126" spans="1:22" x14ac:dyDescent="0.25">
      <c r="A126" s="35"/>
      <c r="B126" s="35"/>
      <c r="C126" s="35"/>
      <c r="D126" s="35"/>
      <c r="E126" s="35"/>
      <c r="F126" s="35"/>
      <c r="G126" s="35"/>
      <c r="H126" s="35"/>
      <c r="I126" s="35"/>
      <c r="J126" s="35"/>
      <c r="K126" s="35"/>
      <c r="L126" s="35"/>
      <c r="M126" s="35"/>
      <c r="N126" s="35"/>
      <c r="O126" s="35"/>
      <c r="P126" s="35"/>
      <c r="Q126" s="35"/>
      <c r="R126" s="35"/>
      <c r="S126" s="35"/>
      <c r="T126" s="35"/>
      <c r="U126" s="35"/>
      <c r="V126" s="35"/>
    </row>
    <row r="127" spans="1:22" x14ac:dyDescent="0.25">
      <c r="A127" s="35"/>
      <c r="B127" s="35"/>
      <c r="C127" s="35"/>
      <c r="D127" s="35"/>
      <c r="E127" s="35"/>
      <c r="F127" s="35"/>
      <c r="G127" s="35"/>
      <c r="H127" s="35"/>
      <c r="I127" s="35"/>
      <c r="J127" s="35"/>
      <c r="K127" s="35"/>
      <c r="L127" s="35"/>
      <c r="M127" s="35"/>
      <c r="N127" s="35"/>
      <c r="O127" s="35"/>
      <c r="P127" s="35"/>
      <c r="Q127" s="35"/>
      <c r="R127" s="35"/>
      <c r="S127" s="35"/>
      <c r="T127" s="35"/>
      <c r="U127" s="35"/>
      <c r="V127" s="35"/>
    </row>
    <row r="128" spans="1:22" x14ac:dyDescent="0.25">
      <c r="A128" s="35"/>
      <c r="B128" s="35"/>
      <c r="C128" s="35"/>
      <c r="D128" s="35"/>
      <c r="E128" s="35"/>
      <c r="F128" s="35"/>
      <c r="G128" s="35"/>
      <c r="H128" s="35"/>
      <c r="I128" s="35"/>
      <c r="J128" s="35"/>
      <c r="K128" s="35"/>
      <c r="L128" s="35"/>
      <c r="M128" s="35"/>
      <c r="N128" s="35"/>
      <c r="O128" s="35"/>
      <c r="P128" s="35"/>
      <c r="Q128" s="35"/>
      <c r="R128" s="35"/>
      <c r="S128" s="35"/>
      <c r="T128" s="35"/>
      <c r="U128" s="35"/>
      <c r="V128" s="35"/>
    </row>
    <row r="129" spans="1:22" x14ac:dyDescent="0.25">
      <c r="A129" s="35"/>
      <c r="B129" s="35"/>
      <c r="C129" s="35"/>
      <c r="D129" s="35"/>
      <c r="E129" s="35"/>
      <c r="F129" s="35"/>
      <c r="G129" s="35"/>
      <c r="H129" s="35"/>
      <c r="I129" s="35"/>
      <c r="J129" s="35"/>
      <c r="K129" s="35"/>
      <c r="L129" s="35"/>
      <c r="M129" s="35"/>
      <c r="N129" s="35"/>
      <c r="O129" s="35"/>
      <c r="P129" s="35"/>
      <c r="Q129" s="35"/>
      <c r="R129" s="35"/>
      <c r="S129" s="35"/>
      <c r="T129" s="35"/>
      <c r="U129" s="35"/>
      <c r="V129" s="35"/>
    </row>
    <row r="130" spans="1:22" x14ac:dyDescent="0.25">
      <c r="A130" s="35"/>
      <c r="B130" s="35"/>
      <c r="C130" s="35"/>
      <c r="D130" s="35"/>
      <c r="E130" s="35"/>
      <c r="F130" s="35"/>
      <c r="G130" s="35"/>
      <c r="H130" s="35"/>
      <c r="I130" s="35"/>
      <c r="J130" s="35"/>
      <c r="K130" s="35"/>
      <c r="L130" s="35"/>
      <c r="M130" s="35"/>
      <c r="N130" s="35"/>
      <c r="O130" s="35"/>
      <c r="P130" s="35"/>
      <c r="Q130" s="35"/>
      <c r="R130" s="35"/>
      <c r="S130" s="35"/>
      <c r="T130" s="35"/>
      <c r="U130" s="35"/>
      <c r="V130" s="35"/>
    </row>
    <row r="131" spans="1:22" x14ac:dyDescent="0.25">
      <c r="A131" s="35"/>
      <c r="B131" s="35"/>
      <c r="C131" s="35"/>
      <c r="D131" s="35"/>
      <c r="E131" s="35"/>
      <c r="F131" s="35"/>
      <c r="G131" s="35"/>
      <c r="H131" s="35"/>
      <c r="I131" s="35"/>
      <c r="J131" s="35"/>
      <c r="K131" s="35"/>
      <c r="L131" s="35"/>
      <c r="M131" s="35"/>
      <c r="N131" s="35"/>
      <c r="O131" s="35"/>
      <c r="P131" s="35"/>
      <c r="Q131" s="35"/>
      <c r="R131" s="35"/>
      <c r="S131" s="35"/>
      <c r="T131" s="35"/>
      <c r="U131" s="35"/>
      <c r="V131" s="35"/>
    </row>
    <row r="132" spans="1:22" x14ac:dyDescent="0.25">
      <c r="A132" s="35"/>
      <c r="B132" s="35"/>
      <c r="C132" s="35"/>
      <c r="D132" s="35"/>
      <c r="E132" s="35"/>
      <c r="F132" s="35"/>
      <c r="G132" s="35"/>
      <c r="H132" s="35"/>
      <c r="I132" s="35"/>
      <c r="J132" s="35"/>
      <c r="K132" s="35"/>
      <c r="L132" s="35"/>
      <c r="M132" s="35"/>
      <c r="N132" s="35"/>
      <c r="O132" s="35"/>
      <c r="P132" s="35"/>
      <c r="Q132" s="35"/>
      <c r="R132" s="35"/>
      <c r="S132" s="35"/>
      <c r="T132" s="35"/>
      <c r="U132" s="35"/>
      <c r="V132" s="35"/>
    </row>
    <row r="133" spans="1:22" x14ac:dyDescent="0.25">
      <c r="A133" s="35"/>
      <c r="B133" s="35"/>
      <c r="C133" s="35"/>
      <c r="D133" s="35"/>
      <c r="E133" s="35"/>
      <c r="F133" s="35"/>
      <c r="G133" s="35"/>
      <c r="H133" s="35"/>
      <c r="I133" s="35"/>
      <c r="J133" s="35"/>
      <c r="K133" s="35"/>
      <c r="L133" s="35"/>
      <c r="M133" s="35"/>
      <c r="N133" s="35"/>
      <c r="O133" s="35"/>
      <c r="P133" s="35"/>
      <c r="Q133" s="35"/>
      <c r="R133" s="35"/>
      <c r="S133" s="35"/>
      <c r="T133" s="35"/>
      <c r="U133" s="35"/>
      <c r="V133" s="35"/>
    </row>
    <row r="134" spans="1:22" x14ac:dyDescent="0.25">
      <c r="A134" s="35"/>
      <c r="B134" s="35"/>
      <c r="C134" s="35"/>
      <c r="D134" s="35"/>
      <c r="E134" s="35"/>
      <c r="F134" s="35"/>
      <c r="G134" s="35"/>
      <c r="H134" s="35"/>
      <c r="I134" s="35"/>
      <c r="J134" s="35"/>
      <c r="K134" s="35"/>
      <c r="L134" s="35"/>
      <c r="M134" s="35"/>
      <c r="N134" s="35"/>
      <c r="O134" s="35"/>
      <c r="P134" s="35"/>
      <c r="Q134" s="35"/>
      <c r="R134" s="35"/>
      <c r="S134" s="35"/>
      <c r="T134" s="35"/>
      <c r="U134" s="35"/>
      <c r="V134" s="35"/>
    </row>
    <row r="135" spans="1:22" x14ac:dyDescent="0.25">
      <c r="A135" s="35"/>
      <c r="B135" s="35"/>
      <c r="C135" s="35"/>
      <c r="D135" s="35"/>
      <c r="E135" s="35"/>
      <c r="F135" s="35"/>
      <c r="G135" s="35"/>
      <c r="H135" s="35"/>
      <c r="I135" s="35"/>
      <c r="J135" s="35"/>
      <c r="K135" s="35"/>
      <c r="L135" s="35"/>
      <c r="M135" s="35"/>
      <c r="N135" s="35"/>
      <c r="O135" s="35"/>
      <c r="P135" s="35"/>
      <c r="Q135" s="35"/>
      <c r="R135" s="35"/>
      <c r="S135" s="35"/>
      <c r="T135" s="35"/>
      <c r="U135" s="35"/>
      <c r="V135" s="35"/>
    </row>
    <row r="136" spans="1:22" x14ac:dyDescent="0.25">
      <c r="A136" s="35"/>
      <c r="B136" s="35"/>
      <c r="C136" s="35"/>
      <c r="D136" s="35"/>
      <c r="E136" s="35"/>
      <c r="F136" s="35"/>
      <c r="G136" s="35"/>
      <c r="H136" s="35"/>
      <c r="I136" s="35"/>
      <c r="J136" s="35"/>
      <c r="K136" s="35"/>
      <c r="L136" s="35"/>
      <c r="M136" s="35"/>
      <c r="N136" s="35"/>
      <c r="O136" s="35"/>
      <c r="P136" s="35"/>
      <c r="Q136" s="35"/>
      <c r="R136" s="35"/>
      <c r="S136" s="35"/>
      <c r="T136" s="35"/>
      <c r="U136" s="35"/>
      <c r="V136" s="35"/>
    </row>
    <row r="137" spans="1:22" x14ac:dyDescent="0.25">
      <c r="A137" s="35"/>
      <c r="B137" s="35"/>
      <c r="C137" s="35"/>
      <c r="D137" s="35"/>
      <c r="E137" s="35"/>
      <c r="F137" s="35"/>
      <c r="G137" s="35"/>
      <c r="H137" s="35"/>
      <c r="I137" s="35"/>
      <c r="J137" s="35"/>
      <c r="K137" s="35"/>
      <c r="L137" s="35"/>
      <c r="M137" s="35"/>
      <c r="N137" s="35"/>
      <c r="O137" s="35"/>
      <c r="P137" s="35"/>
      <c r="Q137" s="35"/>
      <c r="R137" s="35"/>
      <c r="S137" s="35"/>
      <c r="T137" s="35"/>
      <c r="U137" s="35"/>
      <c r="V137" s="35"/>
    </row>
    <row r="138" spans="1:22" x14ac:dyDescent="0.25">
      <c r="A138" s="35"/>
      <c r="B138" s="35"/>
      <c r="C138" s="35"/>
      <c r="D138" s="35"/>
      <c r="E138" s="35"/>
      <c r="F138" s="35"/>
      <c r="G138" s="35"/>
      <c r="H138" s="35"/>
      <c r="I138" s="35"/>
      <c r="J138" s="35"/>
      <c r="K138" s="35"/>
      <c r="L138" s="35"/>
      <c r="M138" s="35"/>
      <c r="N138" s="35"/>
      <c r="O138" s="35"/>
      <c r="P138" s="35"/>
      <c r="Q138" s="35"/>
      <c r="R138" s="35"/>
      <c r="S138" s="35"/>
      <c r="T138" s="35"/>
      <c r="U138" s="35"/>
      <c r="V138" s="35"/>
    </row>
    <row r="139" spans="1:22" x14ac:dyDescent="0.25">
      <c r="A139" s="35"/>
      <c r="B139" s="35"/>
      <c r="C139" s="35"/>
      <c r="D139" s="35"/>
      <c r="E139" s="35"/>
      <c r="F139" s="35"/>
      <c r="G139" s="35"/>
      <c r="H139" s="35"/>
      <c r="I139" s="35"/>
      <c r="J139" s="35"/>
      <c r="K139" s="35"/>
      <c r="L139" s="35"/>
      <c r="M139" s="35"/>
      <c r="N139" s="35"/>
      <c r="O139" s="35"/>
      <c r="P139" s="35"/>
      <c r="Q139" s="35"/>
      <c r="R139" s="35"/>
      <c r="S139" s="35"/>
      <c r="T139" s="35"/>
      <c r="U139" s="35"/>
      <c r="V139" s="35"/>
    </row>
    <row r="140" spans="1:22" x14ac:dyDescent="0.25">
      <c r="A140" s="35"/>
      <c r="B140" s="35"/>
      <c r="C140" s="35"/>
      <c r="D140" s="35"/>
      <c r="E140" s="35"/>
      <c r="F140" s="35"/>
      <c r="G140" s="35"/>
      <c r="H140" s="35"/>
      <c r="I140" s="35"/>
      <c r="J140" s="35"/>
      <c r="K140" s="35"/>
      <c r="L140" s="35"/>
      <c r="M140" s="35"/>
      <c r="N140" s="35"/>
      <c r="O140" s="35"/>
      <c r="P140" s="35"/>
      <c r="Q140" s="35"/>
      <c r="R140" s="35"/>
      <c r="S140" s="35"/>
      <c r="T140" s="35"/>
      <c r="U140" s="35"/>
      <c r="V140" s="35"/>
    </row>
    <row r="141" spans="1:22" x14ac:dyDescent="0.25">
      <c r="A141" s="35"/>
      <c r="B141" s="35"/>
      <c r="C141" s="35"/>
      <c r="D141" s="35"/>
      <c r="E141" s="35"/>
      <c r="F141" s="35"/>
      <c r="G141" s="35"/>
      <c r="H141" s="35"/>
      <c r="I141" s="35"/>
      <c r="J141" s="35"/>
      <c r="K141" s="35"/>
      <c r="L141" s="35"/>
      <c r="M141" s="35"/>
      <c r="N141" s="35"/>
      <c r="O141" s="35"/>
      <c r="P141" s="35"/>
      <c r="Q141" s="35"/>
      <c r="R141" s="35"/>
      <c r="S141" s="35"/>
      <c r="T141" s="35"/>
      <c r="U141" s="35"/>
      <c r="V141" s="35"/>
    </row>
    <row r="142" spans="1:22" x14ac:dyDescent="0.25">
      <c r="A142" s="35"/>
      <c r="B142" s="35"/>
      <c r="C142" s="35"/>
      <c r="D142" s="35"/>
      <c r="E142" s="35"/>
      <c r="F142" s="35"/>
      <c r="G142" s="35"/>
      <c r="H142" s="35"/>
      <c r="I142" s="35"/>
      <c r="J142" s="35"/>
      <c r="K142" s="35"/>
      <c r="L142" s="35"/>
      <c r="M142" s="35"/>
      <c r="N142" s="35"/>
      <c r="O142" s="35"/>
      <c r="P142" s="35"/>
      <c r="Q142" s="35"/>
      <c r="R142" s="35"/>
      <c r="S142" s="35"/>
      <c r="T142" s="35"/>
      <c r="U142" s="35"/>
      <c r="V142" s="35"/>
    </row>
    <row r="143" spans="1:22" x14ac:dyDescent="0.25">
      <c r="A143" s="35"/>
      <c r="B143" s="35"/>
      <c r="C143" s="35"/>
      <c r="D143" s="35"/>
      <c r="E143" s="35"/>
      <c r="F143" s="35"/>
      <c r="G143" s="35"/>
      <c r="H143" s="35"/>
      <c r="I143" s="35"/>
      <c r="J143" s="35"/>
      <c r="K143" s="35"/>
      <c r="L143" s="35"/>
      <c r="M143" s="35"/>
      <c r="N143" s="35"/>
      <c r="O143" s="35"/>
      <c r="P143" s="35"/>
      <c r="Q143" s="35"/>
      <c r="R143" s="35"/>
      <c r="S143" s="35"/>
      <c r="T143" s="35"/>
      <c r="U143" s="35"/>
      <c r="V143" s="35"/>
    </row>
    <row r="144" spans="1:22" x14ac:dyDescent="0.25">
      <c r="A144" s="35"/>
      <c r="B144" s="35"/>
      <c r="C144" s="35"/>
      <c r="D144" s="35"/>
      <c r="E144" s="35"/>
      <c r="F144" s="35"/>
      <c r="G144" s="35"/>
      <c r="H144" s="35"/>
      <c r="I144" s="35"/>
      <c r="J144" s="35"/>
      <c r="K144" s="35"/>
      <c r="L144" s="35"/>
      <c r="M144" s="35"/>
      <c r="N144" s="35"/>
      <c r="O144" s="35"/>
      <c r="P144" s="35"/>
      <c r="Q144" s="35"/>
      <c r="R144" s="35"/>
      <c r="S144" s="35"/>
      <c r="T144" s="35"/>
      <c r="U144" s="35"/>
      <c r="V144" s="35"/>
    </row>
    <row r="145" spans="1:22" x14ac:dyDescent="0.25">
      <c r="A145" s="35"/>
      <c r="B145" s="35"/>
      <c r="C145" s="35"/>
      <c r="D145" s="35"/>
      <c r="E145" s="35"/>
      <c r="F145" s="35"/>
      <c r="G145" s="35"/>
      <c r="H145" s="35"/>
      <c r="I145" s="35"/>
      <c r="J145" s="35"/>
      <c r="K145" s="35"/>
      <c r="L145" s="35"/>
      <c r="M145" s="35"/>
      <c r="N145" s="35"/>
      <c r="O145" s="35"/>
      <c r="P145" s="35"/>
      <c r="Q145" s="35"/>
      <c r="R145" s="35"/>
      <c r="S145" s="35"/>
      <c r="T145" s="35"/>
      <c r="U145" s="35"/>
      <c r="V145" s="35"/>
    </row>
    <row r="146" spans="1:22" x14ac:dyDescent="0.25">
      <c r="A146" s="35"/>
      <c r="B146" s="35"/>
      <c r="C146" s="35"/>
      <c r="D146" s="35"/>
      <c r="E146" s="35"/>
      <c r="F146" s="35"/>
      <c r="G146" s="35"/>
      <c r="H146" s="35"/>
      <c r="I146" s="35"/>
      <c r="J146" s="35"/>
      <c r="K146" s="35"/>
      <c r="L146" s="35"/>
      <c r="M146" s="35"/>
      <c r="N146" s="35"/>
      <c r="O146" s="35"/>
      <c r="P146" s="35"/>
      <c r="Q146" s="35"/>
      <c r="R146" s="35"/>
      <c r="S146" s="35"/>
      <c r="T146" s="35"/>
      <c r="U146" s="35"/>
      <c r="V146" s="35"/>
    </row>
    <row r="147" spans="1:22" x14ac:dyDescent="0.25">
      <c r="A147" s="35"/>
      <c r="B147" s="35"/>
      <c r="C147" s="35"/>
      <c r="D147" s="35"/>
      <c r="E147" s="35"/>
      <c r="F147" s="35"/>
      <c r="G147" s="35"/>
      <c r="H147" s="35"/>
      <c r="I147" s="35"/>
      <c r="J147" s="35"/>
      <c r="K147" s="35"/>
      <c r="L147" s="35"/>
      <c r="M147" s="35"/>
      <c r="N147" s="35"/>
      <c r="O147" s="35"/>
      <c r="P147" s="35"/>
      <c r="Q147" s="35"/>
      <c r="R147" s="35"/>
      <c r="S147" s="35"/>
      <c r="T147" s="35"/>
      <c r="U147" s="35"/>
      <c r="V147" s="35"/>
    </row>
    <row r="148" spans="1:22" x14ac:dyDescent="0.25">
      <c r="A148" s="35"/>
      <c r="B148" s="35"/>
      <c r="C148" s="35"/>
      <c r="D148" s="35"/>
      <c r="E148" s="35"/>
      <c r="F148" s="35"/>
      <c r="G148" s="35"/>
      <c r="H148" s="35"/>
      <c r="I148" s="35"/>
      <c r="J148" s="35"/>
      <c r="K148" s="35"/>
      <c r="L148" s="35"/>
      <c r="M148" s="35"/>
      <c r="N148" s="35"/>
      <c r="O148" s="35"/>
      <c r="P148" s="35"/>
      <c r="Q148" s="35"/>
      <c r="R148" s="35"/>
      <c r="S148" s="35"/>
      <c r="T148" s="35"/>
      <c r="U148" s="35"/>
      <c r="V148" s="35"/>
    </row>
    <row r="149" spans="1:22" x14ac:dyDescent="0.25">
      <c r="A149" s="35"/>
      <c r="B149" s="35"/>
      <c r="C149" s="35"/>
      <c r="D149" s="35"/>
      <c r="E149" s="35"/>
      <c r="F149" s="35"/>
      <c r="G149" s="35"/>
      <c r="H149" s="35"/>
      <c r="I149" s="35"/>
      <c r="J149" s="35"/>
      <c r="K149" s="35"/>
      <c r="L149" s="35"/>
      <c r="M149" s="35"/>
      <c r="N149" s="35"/>
      <c r="O149" s="35"/>
      <c r="P149" s="35"/>
      <c r="Q149" s="35"/>
      <c r="R149" s="35"/>
      <c r="S149" s="35"/>
      <c r="T149" s="35"/>
      <c r="U149" s="35"/>
      <c r="V149" s="35"/>
    </row>
    <row r="150" spans="1:22" x14ac:dyDescent="0.25">
      <c r="A150" s="35"/>
      <c r="B150" s="35"/>
      <c r="C150" s="35"/>
      <c r="D150" s="35"/>
      <c r="E150" s="35"/>
      <c r="F150" s="35"/>
      <c r="G150" s="35"/>
      <c r="H150" s="35"/>
      <c r="I150" s="35"/>
      <c r="J150" s="35"/>
      <c r="K150" s="35"/>
      <c r="L150" s="35"/>
      <c r="M150" s="35"/>
      <c r="N150" s="35"/>
      <c r="O150" s="35"/>
      <c r="P150" s="35"/>
      <c r="Q150" s="35"/>
      <c r="R150" s="35"/>
      <c r="S150" s="35"/>
      <c r="T150" s="35"/>
      <c r="U150" s="35"/>
      <c r="V150" s="35"/>
    </row>
    <row r="151" spans="1:22" x14ac:dyDescent="0.25">
      <c r="A151" s="35"/>
      <c r="B151" s="35"/>
      <c r="C151" s="35"/>
      <c r="D151" s="35"/>
      <c r="E151" s="35"/>
      <c r="F151" s="35"/>
      <c r="G151" s="35"/>
      <c r="H151" s="35"/>
      <c r="I151" s="35"/>
      <c r="J151" s="35"/>
      <c r="K151" s="35"/>
      <c r="L151" s="35"/>
      <c r="M151" s="35"/>
      <c r="N151" s="35"/>
      <c r="O151" s="35"/>
      <c r="P151" s="35"/>
      <c r="Q151" s="35"/>
      <c r="R151" s="35"/>
      <c r="S151" s="35"/>
      <c r="T151" s="35"/>
      <c r="U151" s="35"/>
      <c r="V151" s="35"/>
    </row>
    <row r="152" spans="1:22" x14ac:dyDescent="0.25">
      <c r="A152" s="35"/>
      <c r="B152" s="35"/>
      <c r="C152" s="35"/>
      <c r="D152" s="35"/>
      <c r="E152" s="35"/>
      <c r="F152" s="35"/>
      <c r="G152" s="35"/>
      <c r="H152" s="35"/>
      <c r="I152" s="35"/>
      <c r="J152" s="35"/>
      <c r="K152" s="35"/>
      <c r="L152" s="35"/>
      <c r="M152" s="35"/>
      <c r="N152" s="35"/>
      <c r="O152" s="35"/>
      <c r="P152" s="35"/>
      <c r="Q152" s="35"/>
      <c r="R152" s="35"/>
      <c r="S152" s="35"/>
      <c r="T152" s="35"/>
      <c r="U152" s="35"/>
      <c r="V152" s="35"/>
    </row>
    <row r="153" spans="1:22" x14ac:dyDescent="0.25">
      <c r="A153" s="35"/>
      <c r="B153" s="35"/>
      <c r="C153" s="35"/>
      <c r="D153" s="35"/>
      <c r="E153" s="35"/>
      <c r="F153" s="35"/>
      <c r="G153" s="35"/>
      <c r="H153" s="35"/>
      <c r="I153" s="35"/>
      <c r="J153" s="35"/>
      <c r="K153" s="35"/>
      <c r="L153" s="35"/>
      <c r="M153" s="35"/>
      <c r="N153" s="35"/>
      <c r="O153" s="35"/>
      <c r="P153" s="35"/>
      <c r="Q153" s="35"/>
      <c r="R153" s="35"/>
      <c r="S153" s="35"/>
      <c r="T153" s="35"/>
      <c r="U153" s="35"/>
      <c r="V153" s="35"/>
    </row>
    <row r="154" spans="1:22" x14ac:dyDescent="0.25">
      <c r="A154" s="35"/>
      <c r="B154" s="35"/>
      <c r="C154" s="35"/>
      <c r="D154" s="35"/>
      <c r="E154" s="35"/>
      <c r="F154" s="35"/>
      <c r="G154" s="35"/>
      <c r="H154" s="35"/>
      <c r="I154" s="35"/>
      <c r="J154" s="35"/>
      <c r="K154" s="35"/>
      <c r="L154" s="35"/>
      <c r="M154" s="35"/>
      <c r="N154" s="35"/>
      <c r="O154" s="35"/>
      <c r="P154" s="35"/>
      <c r="Q154" s="35"/>
      <c r="R154" s="35"/>
      <c r="S154" s="35"/>
      <c r="T154" s="35"/>
      <c r="U154" s="35"/>
      <c r="V154" s="35"/>
    </row>
    <row r="155" spans="1:22" x14ac:dyDescent="0.25">
      <c r="A155" s="35"/>
      <c r="B155" s="35"/>
      <c r="C155" s="35"/>
      <c r="D155" s="35"/>
      <c r="E155" s="35"/>
      <c r="F155" s="35"/>
      <c r="G155" s="35"/>
      <c r="H155" s="35"/>
      <c r="I155" s="35"/>
      <c r="J155" s="35"/>
      <c r="K155" s="35"/>
      <c r="L155" s="35"/>
      <c r="M155" s="35"/>
      <c r="N155" s="35"/>
      <c r="O155" s="35"/>
      <c r="P155" s="35"/>
      <c r="Q155" s="35"/>
      <c r="R155" s="35"/>
      <c r="S155" s="35"/>
      <c r="T155" s="35"/>
      <c r="U155" s="35"/>
      <c r="V155" s="35"/>
    </row>
    <row r="156" spans="1:22" x14ac:dyDescent="0.25">
      <c r="A156" s="35"/>
      <c r="B156" s="35"/>
      <c r="C156" s="35"/>
      <c r="D156" s="35"/>
      <c r="E156" s="35"/>
      <c r="F156" s="35"/>
      <c r="G156" s="35"/>
      <c r="H156" s="35"/>
      <c r="I156" s="35"/>
      <c r="J156" s="35"/>
      <c r="K156" s="35"/>
      <c r="L156" s="35"/>
      <c r="M156" s="35"/>
      <c r="N156" s="35"/>
      <c r="O156" s="35"/>
      <c r="P156" s="35"/>
      <c r="Q156" s="35"/>
      <c r="R156" s="35"/>
      <c r="S156" s="35"/>
      <c r="T156" s="35"/>
      <c r="U156" s="35"/>
      <c r="V156" s="35"/>
    </row>
    <row r="157" spans="1:22" x14ac:dyDescent="0.25">
      <c r="A157" s="35"/>
      <c r="B157" s="35"/>
      <c r="C157" s="35"/>
      <c r="D157" s="35"/>
      <c r="E157" s="35"/>
      <c r="F157" s="35"/>
      <c r="G157" s="35"/>
      <c r="H157" s="35"/>
      <c r="I157" s="35"/>
      <c r="J157" s="35"/>
      <c r="K157" s="35"/>
      <c r="L157" s="35"/>
      <c r="M157" s="35"/>
      <c r="N157" s="35"/>
      <c r="O157" s="35"/>
      <c r="P157" s="35"/>
      <c r="Q157" s="35"/>
      <c r="R157" s="35"/>
      <c r="S157" s="35"/>
      <c r="T157" s="35"/>
      <c r="U157" s="35"/>
      <c r="V157" s="35"/>
    </row>
    <row r="158" spans="1:22" x14ac:dyDescent="0.25">
      <c r="A158" s="35"/>
      <c r="B158" s="35"/>
      <c r="C158" s="35"/>
      <c r="D158" s="35"/>
      <c r="E158" s="35"/>
      <c r="F158" s="35"/>
      <c r="G158" s="35"/>
      <c r="H158" s="35"/>
      <c r="I158" s="35"/>
      <c r="J158" s="35"/>
      <c r="K158" s="35"/>
      <c r="L158" s="35"/>
      <c r="M158" s="35"/>
      <c r="N158" s="35"/>
      <c r="O158" s="35"/>
      <c r="P158" s="35"/>
      <c r="Q158" s="35"/>
      <c r="R158" s="35"/>
      <c r="S158" s="35"/>
      <c r="T158" s="35"/>
      <c r="U158" s="35"/>
      <c r="V158" s="35"/>
    </row>
    <row r="159" spans="1:22" x14ac:dyDescent="0.25">
      <c r="A159" s="35"/>
      <c r="B159" s="35"/>
      <c r="C159" s="35"/>
      <c r="D159" s="35"/>
      <c r="E159" s="35"/>
      <c r="F159" s="35"/>
      <c r="G159" s="35"/>
      <c r="H159" s="35"/>
      <c r="I159" s="35"/>
      <c r="J159" s="35"/>
      <c r="K159" s="35"/>
      <c r="L159" s="35"/>
      <c r="M159" s="35"/>
      <c r="N159" s="35"/>
      <c r="O159" s="35"/>
      <c r="P159" s="35"/>
      <c r="Q159" s="35"/>
      <c r="R159" s="35"/>
      <c r="S159" s="35"/>
      <c r="T159" s="35"/>
      <c r="U159" s="35"/>
      <c r="V159" s="35"/>
    </row>
    <row r="160" spans="1:22" x14ac:dyDescent="0.25">
      <c r="A160" s="35"/>
      <c r="B160" s="35"/>
      <c r="C160" s="35"/>
      <c r="D160" s="35"/>
      <c r="E160" s="35"/>
      <c r="F160" s="35"/>
      <c r="G160" s="35"/>
      <c r="H160" s="35"/>
      <c r="I160" s="35"/>
      <c r="J160" s="35"/>
      <c r="K160" s="35"/>
      <c r="L160" s="35"/>
      <c r="M160" s="35"/>
      <c r="N160" s="35"/>
      <c r="O160" s="35"/>
      <c r="P160" s="35"/>
      <c r="Q160" s="35"/>
      <c r="R160" s="35"/>
      <c r="S160" s="35"/>
      <c r="T160" s="35"/>
      <c r="U160" s="35"/>
      <c r="V160" s="35"/>
    </row>
    <row r="161" spans="1:22" x14ac:dyDescent="0.25">
      <c r="A161" s="35"/>
      <c r="B161" s="35"/>
      <c r="C161" s="35"/>
      <c r="D161" s="35"/>
      <c r="E161" s="35"/>
      <c r="F161" s="35"/>
      <c r="G161" s="35"/>
      <c r="H161" s="35"/>
      <c r="I161" s="35"/>
      <c r="J161" s="35"/>
      <c r="K161" s="35"/>
      <c r="L161" s="35"/>
      <c r="M161" s="35"/>
      <c r="N161" s="35"/>
      <c r="O161" s="35"/>
      <c r="P161" s="35"/>
      <c r="Q161" s="35"/>
      <c r="R161" s="35"/>
      <c r="S161" s="35"/>
      <c r="T161" s="35"/>
      <c r="U161" s="35"/>
      <c r="V161" s="35"/>
    </row>
    <row r="162" spans="1:22" x14ac:dyDescent="0.25">
      <c r="A162" s="35"/>
      <c r="B162" s="35"/>
      <c r="C162" s="35"/>
      <c r="D162" s="35"/>
      <c r="E162" s="35"/>
      <c r="F162" s="35"/>
      <c r="G162" s="35"/>
      <c r="H162" s="35"/>
      <c r="I162" s="35"/>
      <c r="J162" s="35"/>
      <c r="K162" s="35"/>
      <c r="L162" s="35"/>
      <c r="M162" s="35"/>
      <c r="N162" s="35"/>
      <c r="O162" s="35"/>
      <c r="P162" s="35"/>
      <c r="Q162" s="35"/>
      <c r="R162" s="35"/>
      <c r="S162" s="35"/>
      <c r="T162" s="35"/>
      <c r="U162" s="35"/>
      <c r="V162" s="35"/>
    </row>
    <row r="163" spans="1:22" x14ac:dyDescent="0.25">
      <c r="A163" s="35"/>
      <c r="B163" s="35"/>
      <c r="C163" s="35"/>
      <c r="D163" s="35"/>
      <c r="E163" s="35"/>
      <c r="F163" s="35"/>
      <c r="G163" s="35"/>
      <c r="H163" s="35"/>
      <c r="I163" s="35"/>
      <c r="J163" s="35"/>
      <c r="K163" s="35"/>
      <c r="L163" s="35"/>
      <c r="M163" s="35"/>
      <c r="N163" s="35"/>
      <c r="O163" s="35"/>
      <c r="P163" s="35"/>
      <c r="Q163" s="35"/>
      <c r="R163" s="35"/>
      <c r="S163" s="35"/>
      <c r="T163" s="35"/>
      <c r="U163" s="35"/>
      <c r="V163" s="35"/>
    </row>
    <row r="164" spans="1:22" x14ac:dyDescent="0.25">
      <c r="A164" s="35"/>
      <c r="B164" s="35"/>
      <c r="C164" s="35"/>
      <c r="D164" s="35"/>
      <c r="E164" s="35"/>
      <c r="F164" s="35"/>
      <c r="G164" s="35"/>
      <c r="H164" s="35"/>
      <c r="I164" s="35"/>
      <c r="J164" s="35"/>
      <c r="K164" s="35"/>
      <c r="L164" s="35"/>
      <c r="M164" s="35"/>
      <c r="N164" s="35"/>
      <c r="O164" s="35"/>
      <c r="P164" s="35"/>
      <c r="Q164" s="35"/>
      <c r="R164" s="35"/>
      <c r="S164" s="35"/>
      <c r="T164" s="35"/>
      <c r="U164" s="35"/>
      <c r="V164" s="35"/>
    </row>
    <row r="165" spans="1:22" x14ac:dyDescent="0.25">
      <c r="A165" s="35"/>
      <c r="B165" s="35"/>
      <c r="C165" s="35"/>
      <c r="D165" s="35"/>
      <c r="E165" s="35"/>
      <c r="F165" s="35"/>
      <c r="G165" s="35"/>
      <c r="H165" s="35"/>
      <c r="I165" s="35"/>
      <c r="J165" s="35"/>
      <c r="K165" s="35"/>
      <c r="L165" s="35"/>
      <c r="M165" s="35"/>
      <c r="N165" s="35"/>
      <c r="O165" s="35"/>
      <c r="P165" s="35"/>
      <c r="Q165" s="35"/>
      <c r="R165" s="35"/>
      <c r="S165" s="35"/>
      <c r="T165" s="35"/>
      <c r="U165" s="35"/>
      <c r="V165" s="35"/>
    </row>
    <row r="166" spans="1:22" x14ac:dyDescent="0.25">
      <c r="A166" s="35"/>
      <c r="B166" s="35"/>
      <c r="C166" s="35"/>
      <c r="D166" s="35"/>
      <c r="E166" s="35"/>
      <c r="F166" s="35"/>
      <c r="G166" s="35"/>
      <c r="H166" s="35"/>
      <c r="I166" s="35"/>
      <c r="J166" s="35"/>
      <c r="K166" s="35"/>
      <c r="L166" s="35"/>
      <c r="M166" s="35"/>
      <c r="N166" s="35"/>
      <c r="O166" s="35"/>
      <c r="P166" s="35"/>
      <c r="Q166" s="35"/>
      <c r="R166" s="35"/>
      <c r="S166" s="35"/>
      <c r="T166" s="35"/>
      <c r="U166" s="35"/>
      <c r="V166" s="35"/>
    </row>
    <row r="167" spans="1:22" x14ac:dyDescent="0.25">
      <c r="A167" s="35"/>
      <c r="B167" s="35"/>
      <c r="C167" s="35"/>
      <c r="D167" s="35"/>
      <c r="E167" s="35"/>
      <c r="F167" s="35"/>
      <c r="G167" s="35"/>
      <c r="H167" s="35"/>
      <c r="I167" s="35"/>
      <c r="J167" s="35"/>
      <c r="K167" s="35"/>
      <c r="L167" s="35"/>
      <c r="M167" s="35"/>
      <c r="N167" s="35"/>
      <c r="O167" s="35"/>
      <c r="P167" s="35"/>
      <c r="Q167" s="35"/>
      <c r="R167" s="35"/>
      <c r="S167" s="35"/>
      <c r="T167" s="35"/>
      <c r="U167" s="35"/>
      <c r="V167" s="35"/>
    </row>
    <row r="168" spans="1:22" x14ac:dyDescent="0.25">
      <c r="A168" s="35"/>
      <c r="B168" s="35"/>
      <c r="C168" s="35"/>
      <c r="D168" s="35"/>
      <c r="E168" s="35"/>
      <c r="F168" s="35"/>
      <c r="G168" s="35"/>
      <c r="H168" s="35"/>
      <c r="I168" s="35"/>
      <c r="J168" s="35"/>
      <c r="K168" s="35"/>
      <c r="L168" s="35"/>
      <c r="M168" s="35"/>
      <c r="N168" s="35"/>
      <c r="O168" s="35"/>
      <c r="P168" s="35"/>
      <c r="Q168" s="35"/>
      <c r="R168" s="35"/>
      <c r="S168" s="35"/>
      <c r="T168" s="35"/>
      <c r="U168" s="35"/>
      <c r="V168" s="35"/>
    </row>
    <row r="169" spans="1:22" x14ac:dyDescent="0.25">
      <c r="A169" s="35"/>
      <c r="B169" s="35"/>
      <c r="C169" s="35"/>
      <c r="D169" s="35"/>
      <c r="E169" s="35"/>
      <c r="F169" s="35"/>
      <c r="G169" s="35"/>
      <c r="H169" s="35"/>
      <c r="I169" s="35"/>
      <c r="J169" s="35"/>
      <c r="K169" s="35"/>
      <c r="L169" s="35"/>
      <c r="M169" s="35"/>
      <c r="N169" s="35"/>
      <c r="O169" s="35"/>
      <c r="P169" s="35"/>
      <c r="Q169" s="35"/>
      <c r="R169" s="35"/>
      <c r="S169" s="35"/>
      <c r="T169" s="35"/>
      <c r="U169" s="35"/>
      <c r="V169" s="35"/>
    </row>
    <row r="170" spans="1:22" x14ac:dyDescent="0.25">
      <c r="A170" s="35"/>
      <c r="B170" s="35"/>
      <c r="C170" s="35"/>
      <c r="D170" s="35"/>
      <c r="E170" s="35"/>
      <c r="F170" s="35"/>
      <c r="G170" s="35"/>
      <c r="H170" s="35"/>
      <c r="I170" s="35"/>
      <c r="J170" s="35"/>
      <c r="K170" s="35"/>
      <c r="L170" s="35"/>
      <c r="M170" s="35"/>
      <c r="N170" s="35"/>
      <c r="O170" s="35"/>
      <c r="P170" s="35"/>
      <c r="Q170" s="35"/>
      <c r="R170" s="35"/>
      <c r="S170" s="35"/>
      <c r="T170" s="35"/>
      <c r="U170" s="35"/>
      <c r="V170" s="35"/>
    </row>
    <row r="171" spans="1:22" x14ac:dyDescent="0.25">
      <c r="A171" s="35"/>
      <c r="B171" s="35"/>
      <c r="C171" s="35"/>
      <c r="D171" s="35"/>
      <c r="E171" s="35"/>
      <c r="F171" s="35"/>
      <c r="G171" s="35"/>
      <c r="H171" s="35"/>
      <c r="I171" s="35"/>
      <c r="J171" s="35"/>
      <c r="K171" s="35"/>
      <c r="L171" s="35"/>
      <c r="M171" s="35"/>
      <c r="N171" s="35"/>
      <c r="O171" s="35"/>
      <c r="P171" s="35"/>
      <c r="Q171" s="35"/>
      <c r="R171" s="35"/>
      <c r="S171" s="35"/>
      <c r="T171" s="35"/>
      <c r="U171" s="35"/>
      <c r="V171" s="35"/>
    </row>
    <row r="172" spans="1:22" x14ac:dyDescent="0.25">
      <c r="A172" s="35"/>
      <c r="B172" s="35"/>
      <c r="C172" s="35"/>
      <c r="D172" s="35"/>
      <c r="E172" s="35"/>
      <c r="F172" s="35"/>
      <c r="G172" s="35"/>
      <c r="H172" s="35"/>
      <c r="I172" s="35"/>
      <c r="J172" s="35"/>
      <c r="K172" s="35"/>
      <c r="L172" s="35"/>
      <c r="M172" s="35"/>
      <c r="N172" s="35"/>
      <c r="O172" s="35"/>
      <c r="P172" s="35"/>
      <c r="Q172" s="35"/>
      <c r="R172" s="35"/>
      <c r="S172" s="35"/>
      <c r="T172" s="35"/>
      <c r="U172" s="35"/>
      <c r="V172" s="35"/>
    </row>
    <row r="173" spans="1:22" x14ac:dyDescent="0.25">
      <c r="A173" s="35"/>
      <c r="B173" s="35"/>
      <c r="C173" s="35"/>
      <c r="D173" s="35"/>
      <c r="E173" s="35"/>
      <c r="F173" s="35"/>
      <c r="G173" s="35"/>
      <c r="H173" s="35"/>
      <c r="I173" s="35"/>
      <c r="J173" s="35"/>
      <c r="K173" s="35"/>
      <c r="L173" s="35"/>
      <c r="M173" s="35"/>
      <c r="N173" s="35"/>
      <c r="O173" s="35"/>
      <c r="P173" s="35"/>
      <c r="Q173" s="35"/>
      <c r="R173" s="35"/>
      <c r="S173" s="35"/>
      <c r="T173" s="35"/>
      <c r="U173" s="35"/>
      <c r="V173" s="35"/>
    </row>
    <row r="174" spans="1:22" x14ac:dyDescent="0.25">
      <c r="A174" s="35"/>
      <c r="B174" s="35"/>
      <c r="C174" s="35"/>
      <c r="D174" s="35"/>
      <c r="E174" s="35"/>
      <c r="F174" s="35"/>
      <c r="G174" s="35"/>
      <c r="H174" s="35"/>
      <c r="I174" s="35"/>
      <c r="J174" s="35"/>
      <c r="K174" s="35"/>
      <c r="L174" s="35"/>
      <c r="M174" s="35"/>
      <c r="N174" s="35"/>
      <c r="O174" s="35"/>
      <c r="P174" s="35"/>
      <c r="Q174" s="35"/>
      <c r="R174" s="35"/>
      <c r="S174" s="35"/>
      <c r="T174" s="35"/>
      <c r="U174" s="35"/>
      <c r="V174" s="35"/>
    </row>
    <row r="175" spans="1:22" x14ac:dyDescent="0.25">
      <c r="A175" s="35"/>
      <c r="B175" s="35"/>
      <c r="C175" s="35"/>
      <c r="D175" s="35"/>
      <c r="E175" s="35"/>
      <c r="F175" s="35"/>
      <c r="G175" s="35"/>
      <c r="H175" s="35"/>
      <c r="I175" s="35"/>
      <c r="J175" s="35"/>
      <c r="K175" s="35"/>
      <c r="L175" s="35"/>
      <c r="M175" s="35"/>
      <c r="N175" s="35"/>
      <c r="O175" s="35"/>
      <c r="P175" s="35"/>
      <c r="Q175" s="35"/>
      <c r="R175" s="35"/>
      <c r="S175" s="35"/>
      <c r="T175" s="35"/>
      <c r="U175" s="35"/>
      <c r="V175" s="35"/>
    </row>
    <row r="176" spans="1:22" x14ac:dyDescent="0.25">
      <c r="A176" s="35"/>
      <c r="B176" s="35"/>
      <c r="C176" s="35"/>
      <c r="D176" s="35"/>
      <c r="E176" s="35"/>
      <c r="F176" s="35"/>
      <c r="G176" s="35"/>
      <c r="H176" s="35"/>
      <c r="I176" s="35"/>
      <c r="J176" s="35"/>
      <c r="K176" s="35"/>
      <c r="L176" s="35"/>
      <c r="M176" s="35"/>
      <c r="N176" s="35"/>
      <c r="O176" s="35"/>
      <c r="P176" s="35"/>
      <c r="Q176" s="35"/>
      <c r="R176" s="35"/>
      <c r="S176" s="35"/>
      <c r="T176" s="35"/>
      <c r="U176" s="35"/>
      <c r="V176" s="35"/>
    </row>
    <row r="177" spans="1:22" x14ac:dyDescent="0.25">
      <c r="A177" s="35"/>
      <c r="B177" s="35"/>
      <c r="C177" s="35"/>
      <c r="D177" s="35"/>
      <c r="E177" s="35"/>
      <c r="F177" s="35"/>
      <c r="G177" s="35"/>
      <c r="H177" s="35"/>
      <c r="I177" s="35"/>
      <c r="J177" s="35"/>
      <c r="K177" s="35"/>
      <c r="L177" s="35"/>
      <c r="M177" s="35"/>
      <c r="N177" s="35"/>
      <c r="O177" s="35"/>
      <c r="P177" s="35"/>
      <c r="Q177" s="35"/>
      <c r="R177" s="35"/>
      <c r="S177" s="35"/>
      <c r="T177" s="35"/>
      <c r="U177" s="35"/>
      <c r="V177" s="35"/>
    </row>
    <row r="178" spans="1:22" x14ac:dyDescent="0.25">
      <c r="A178" s="35"/>
      <c r="B178" s="35"/>
      <c r="C178" s="35"/>
      <c r="D178" s="35"/>
      <c r="E178" s="35"/>
      <c r="F178" s="35"/>
      <c r="G178" s="35"/>
      <c r="H178" s="35"/>
      <c r="I178" s="35"/>
      <c r="J178" s="35"/>
      <c r="K178" s="35"/>
      <c r="L178" s="35"/>
      <c r="M178" s="35"/>
      <c r="N178" s="35"/>
      <c r="O178" s="35"/>
      <c r="P178" s="35"/>
      <c r="Q178" s="35"/>
      <c r="R178" s="35"/>
      <c r="S178" s="35"/>
      <c r="T178" s="35"/>
      <c r="U178" s="35"/>
      <c r="V178" s="35"/>
    </row>
    <row r="179" spans="1:22" x14ac:dyDescent="0.25">
      <c r="A179" s="35"/>
      <c r="B179" s="35"/>
      <c r="C179" s="35"/>
      <c r="D179" s="35"/>
      <c r="E179" s="35"/>
      <c r="F179" s="35"/>
      <c r="G179" s="35"/>
      <c r="H179" s="35"/>
      <c r="I179" s="35"/>
      <c r="J179" s="35"/>
      <c r="K179" s="35"/>
      <c r="L179" s="35"/>
      <c r="M179" s="35"/>
      <c r="N179" s="35"/>
      <c r="O179" s="35"/>
      <c r="P179" s="35"/>
      <c r="Q179" s="35"/>
      <c r="R179" s="35"/>
      <c r="S179" s="35"/>
      <c r="T179" s="35"/>
      <c r="U179" s="35"/>
      <c r="V179" s="35"/>
    </row>
    <row r="180" spans="1:22" x14ac:dyDescent="0.25">
      <c r="A180" s="35"/>
      <c r="B180" s="35"/>
      <c r="C180" s="35"/>
      <c r="D180" s="35"/>
      <c r="E180" s="35"/>
      <c r="F180" s="35"/>
      <c r="G180" s="35"/>
      <c r="H180" s="35"/>
      <c r="I180" s="35"/>
      <c r="J180" s="35"/>
      <c r="K180" s="35"/>
      <c r="L180" s="35"/>
      <c r="M180" s="35"/>
      <c r="N180" s="35"/>
      <c r="O180" s="35"/>
      <c r="P180" s="35"/>
      <c r="Q180" s="35"/>
      <c r="R180" s="35"/>
      <c r="S180" s="35"/>
      <c r="T180" s="35"/>
      <c r="U180" s="35"/>
      <c r="V180" s="35"/>
    </row>
  </sheetData>
  <sheetProtection password="C851" sheet="1" objects="1" scenarios="1"/>
  <mergeCells count="6">
    <mergeCell ref="B15:E15"/>
    <mergeCell ref="AM14:AP14"/>
    <mergeCell ref="AU15:AV15"/>
    <mergeCell ref="AQ14:AR14"/>
    <mergeCell ref="T15:W15"/>
    <mergeCell ref="Z15:AB15"/>
  </mergeCells>
  <phoneticPr fontId="26" type="noConversion"/>
  <pageMargins left="0.7" right="0.7" top="0.75" bottom="0.75" header="0.3" footer="0.3"/>
  <pageSetup orientation="portrait" verticalDpi="1200" r:id="rId1"/>
  <ignoredErrors>
    <ignoredError sqref="Q19" evalError="1"/>
  </ignoredError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les"/>
  <dimension ref="A1:I81"/>
  <sheetViews>
    <sheetView showGridLines="0" showRowColHeaders="0" topLeftCell="A43" workbookViewId="0">
      <selection activeCell="A64" sqref="A64"/>
    </sheetView>
  </sheetViews>
  <sheetFormatPr defaultRowHeight="14.25" x14ac:dyDescent="0.2"/>
  <cols>
    <col min="1" max="2" width="9.140625" style="6"/>
    <col min="3" max="3" width="25.85546875" style="6" bestFit="1" customWidth="1"/>
    <col min="4" max="6" width="9.140625" style="6"/>
    <col min="7" max="7" width="33" style="6" bestFit="1" customWidth="1"/>
    <col min="8" max="8" width="9.140625" style="6"/>
    <col min="9" max="9" width="104.85546875" style="6" customWidth="1"/>
    <col min="10" max="16384" width="9.140625" style="6"/>
  </cols>
  <sheetData>
    <row r="1" spans="1:9" ht="21.75" x14ac:dyDescent="0.2">
      <c r="A1" s="6" t="s">
        <v>55</v>
      </c>
      <c r="C1" s="6" t="s">
        <v>56</v>
      </c>
      <c r="E1" s="6" t="s">
        <v>176</v>
      </c>
      <c r="G1" s="7"/>
      <c r="H1" s="6" t="s">
        <v>65</v>
      </c>
      <c r="I1" s="82" t="s">
        <v>215</v>
      </c>
    </row>
    <row r="2" spans="1:9" ht="22.5" x14ac:dyDescent="0.25">
      <c r="A2" s="8" t="s">
        <v>11</v>
      </c>
      <c r="C2" s="334" t="s">
        <v>224</v>
      </c>
      <c r="D2" s="6" t="s">
        <v>7</v>
      </c>
      <c r="E2" s="6" t="s">
        <v>50</v>
      </c>
      <c r="G2" s="10" t="s">
        <v>218</v>
      </c>
      <c r="H2" s="9">
        <v>0</v>
      </c>
      <c r="I2" s="83" t="s">
        <v>215</v>
      </c>
    </row>
    <row r="3" spans="1:9" ht="14.25" customHeight="1" x14ac:dyDescent="0.2">
      <c r="A3" s="8" t="s">
        <v>39</v>
      </c>
      <c r="C3" s="335" t="s">
        <v>225</v>
      </c>
      <c r="D3" s="6" t="s">
        <v>51</v>
      </c>
      <c r="E3" s="6" t="s">
        <v>7</v>
      </c>
      <c r="G3" s="10" t="s">
        <v>69</v>
      </c>
      <c r="H3" s="9" t="s">
        <v>70</v>
      </c>
      <c r="I3" s="83" t="s">
        <v>215</v>
      </c>
    </row>
    <row r="4" spans="1:9" ht="22.5" x14ac:dyDescent="0.25">
      <c r="A4" s="8" t="s">
        <v>1</v>
      </c>
      <c r="C4" s="231" t="s">
        <v>313</v>
      </c>
      <c r="D4" s="6" t="s">
        <v>316</v>
      </c>
      <c r="E4" s="6" t="s">
        <v>174</v>
      </c>
      <c r="G4" s="10" t="s">
        <v>68</v>
      </c>
      <c r="H4" s="9" t="s">
        <v>66</v>
      </c>
      <c r="I4" s="83" t="s">
        <v>215</v>
      </c>
    </row>
    <row r="5" spans="1:9" ht="22.5" x14ac:dyDescent="0.25">
      <c r="A5" s="8" t="s">
        <v>13</v>
      </c>
      <c r="C5" s="274" t="s">
        <v>314</v>
      </c>
      <c r="D5" s="6" t="s">
        <v>311</v>
      </c>
      <c r="G5" s="10" t="s">
        <v>75</v>
      </c>
      <c r="H5" s="9" t="s">
        <v>67</v>
      </c>
      <c r="I5" s="83" t="s">
        <v>215</v>
      </c>
    </row>
    <row r="6" spans="1:9" ht="22.5" x14ac:dyDescent="0.25">
      <c r="A6" s="8" t="s">
        <v>351</v>
      </c>
      <c r="C6" s="273" t="s">
        <v>315</v>
      </c>
      <c r="D6" s="6" t="s">
        <v>317</v>
      </c>
      <c r="E6" s="6" t="s">
        <v>290</v>
      </c>
      <c r="G6" s="10" t="s">
        <v>71</v>
      </c>
      <c r="H6" s="9" t="s">
        <v>72</v>
      </c>
      <c r="I6" s="83" t="s">
        <v>215</v>
      </c>
    </row>
    <row r="7" spans="1:9" ht="22.5" x14ac:dyDescent="0.25">
      <c r="A7" s="505" t="s">
        <v>1043</v>
      </c>
      <c r="C7" s="230" t="s">
        <v>331</v>
      </c>
      <c r="D7" s="6" t="s">
        <v>312</v>
      </c>
      <c r="E7" s="6" t="s">
        <v>50</v>
      </c>
      <c r="G7" s="10" t="s">
        <v>73</v>
      </c>
      <c r="H7" s="9" t="s">
        <v>74</v>
      </c>
      <c r="I7" s="83" t="s">
        <v>215</v>
      </c>
    </row>
    <row r="8" spans="1:9" ht="53.25" x14ac:dyDescent="0.2">
      <c r="A8" s="389" t="s">
        <v>1288</v>
      </c>
      <c r="C8" s="263" t="s">
        <v>390</v>
      </c>
      <c r="E8" s="6" t="s">
        <v>7</v>
      </c>
      <c r="G8" s="10" t="s">
        <v>76</v>
      </c>
      <c r="H8" s="9" t="s">
        <v>77</v>
      </c>
      <c r="I8" s="82" t="s">
        <v>214</v>
      </c>
    </row>
    <row r="9" spans="1:9" ht="22.5" x14ac:dyDescent="0.25">
      <c r="A9" s="389" t="s">
        <v>1315</v>
      </c>
      <c r="C9"/>
      <c r="G9" s="10" t="s">
        <v>78</v>
      </c>
      <c r="H9" s="9" t="s">
        <v>79</v>
      </c>
      <c r="I9" s="83" t="s">
        <v>215</v>
      </c>
    </row>
    <row r="10" spans="1:9" ht="51.75" x14ac:dyDescent="0.25">
      <c r="A10" s="505" t="s">
        <v>352</v>
      </c>
      <c r="C10"/>
      <c r="D10"/>
      <c r="E10" s="6" t="s">
        <v>209</v>
      </c>
      <c r="G10" s="10" t="s">
        <v>80</v>
      </c>
      <c r="H10" s="9" t="s">
        <v>81</v>
      </c>
      <c r="I10" s="182" t="s">
        <v>213</v>
      </c>
    </row>
    <row r="11" spans="1:9" ht="22.5" x14ac:dyDescent="0.25">
      <c r="A11" s="529" t="s">
        <v>1258</v>
      </c>
      <c r="C11"/>
      <c r="E11" s="6" t="s">
        <v>54</v>
      </c>
      <c r="G11" s="10" t="s">
        <v>84</v>
      </c>
      <c r="H11" s="9" t="s">
        <v>85</v>
      </c>
      <c r="I11" s="83" t="s">
        <v>215</v>
      </c>
    </row>
    <row r="12" spans="1:9" ht="22.5" x14ac:dyDescent="0.25">
      <c r="A12" s="8" t="s">
        <v>353</v>
      </c>
      <c r="C12"/>
      <c r="E12" s="6" t="s">
        <v>63</v>
      </c>
      <c r="G12" s="10" t="s">
        <v>82</v>
      </c>
      <c r="H12" s="9" t="s">
        <v>83</v>
      </c>
      <c r="I12" s="83" t="s">
        <v>215</v>
      </c>
    </row>
    <row r="13" spans="1:9" ht="22.5" x14ac:dyDescent="0.25">
      <c r="A13" s="8" t="s">
        <v>227</v>
      </c>
      <c r="C13"/>
      <c r="E13" s="6" t="s">
        <v>210</v>
      </c>
      <c r="G13" s="10" t="s">
        <v>86</v>
      </c>
      <c r="H13" s="9" t="s">
        <v>87</v>
      </c>
      <c r="I13" s="83" t="s">
        <v>215</v>
      </c>
    </row>
    <row r="14" spans="1:9" ht="22.5" x14ac:dyDescent="0.25">
      <c r="A14" s="8" t="s">
        <v>228</v>
      </c>
      <c r="C14"/>
      <c r="E14" s="6" t="s">
        <v>211</v>
      </c>
      <c r="G14" s="10" t="s">
        <v>88</v>
      </c>
      <c r="H14" s="9" t="s">
        <v>89</v>
      </c>
      <c r="I14" s="83" t="s">
        <v>215</v>
      </c>
    </row>
    <row r="15" spans="1:9" ht="21.75" x14ac:dyDescent="0.2">
      <c r="A15" s="8" t="s">
        <v>4</v>
      </c>
      <c r="C15" s="6" t="s">
        <v>171</v>
      </c>
      <c r="G15" s="10" t="s">
        <v>90</v>
      </c>
      <c r="H15" s="9" t="s">
        <v>91</v>
      </c>
      <c r="I15" s="83" t="s">
        <v>215</v>
      </c>
    </row>
    <row r="16" spans="1:9" ht="21.75" x14ac:dyDescent="0.2">
      <c r="A16" s="8" t="s">
        <v>372</v>
      </c>
      <c r="C16" s="6" t="s">
        <v>172</v>
      </c>
      <c r="E16" s="6" t="s">
        <v>233</v>
      </c>
      <c r="G16" s="10" t="s">
        <v>98</v>
      </c>
      <c r="H16" s="9" t="s">
        <v>99</v>
      </c>
      <c r="I16" s="83" t="s">
        <v>215</v>
      </c>
    </row>
    <row r="17" spans="1:9" ht="21.75" x14ac:dyDescent="0.2">
      <c r="A17" s="8" t="s">
        <v>1119</v>
      </c>
      <c r="C17" s="6" t="s">
        <v>173</v>
      </c>
      <c r="E17" s="6" t="s">
        <v>231</v>
      </c>
      <c r="G17" s="10" t="s">
        <v>92</v>
      </c>
      <c r="H17" s="233" t="s">
        <v>93</v>
      </c>
      <c r="I17" s="235" t="s">
        <v>215</v>
      </c>
    </row>
    <row r="18" spans="1:9" ht="21.75" x14ac:dyDescent="0.2">
      <c r="A18" s="8" t="s">
        <v>373</v>
      </c>
      <c r="E18" s="6" t="s">
        <v>234</v>
      </c>
      <c r="G18" s="10" t="s">
        <v>94</v>
      </c>
      <c r="H18" s="233" t="s">
        <v>95</v>
      </c>
      <c r="I18" s="235" t="s">
        <v>215</v>
      </c>
    </row>
    <row r="19" spans="1:9" ht="21.75" x14ac:dyDescent="0.2">
      <c r="A19" s="8" t="s">
        <v>1129</v>
      </c>
      <c r="B19" s="6">
        <v>1</v>
      </c>
      <c r="G19" s="10" t="s">
        <v>96</v>
      </c>
      <c r="H19" s="233" t="s">
        <v>97</v>
      </c>
      <c r="I19" s="235" t="s">
        <v>215</v>
      </c>
    </row>
    <row r="20" spans="1:9" ht="21.75" x14ac:dyDescent="0.2">
      <c r="A20" s="8" t="s">
        <v>374</v>
      </c>
      <c r="C20" s="6" t="s">
        <v>236</v>
      </c>
      <c r="E20" s="6" t="s">
        <v>294</v>
      </c>
      <c r="G20" s="10" t="s">
        <v>100</v>
      </c>
      <c r="H20" s="234" t="s">
        <v>101</v>
      </c>
      <c r="I20" s="235" t="s">
        <v>215</v>
      </c>
    </row>
    <row r="21" spans="1:9" ht="21.75" x14ac:dyDescent="0.2">
      <c r="A21" s="8" t="s">
        <v>1139</v>
      </c>
      <c r="C21" s="6" t="s">
        <v>237</v>
      </c>
      <c r="E21" s="6" t="s">
        <v>291</v>
      </c>
      <c r="G21" s="10" t="s">
        <v>102</v>
      </c>
      <c r="H21" s="9" t="s">
        <v>103</v>
      </c>
      <c r="I21" s="83" t="s">
        <v>215</v>
      </c>
    </row>
    <row r="22" spans="1:9" ht="21.75" x14ac:dyDescent="0.2">
      <c r="A22" s="8" t="s">
        <v>301</v>
      </c>
      <c r="E22" s="6" t="s">
        <v>292</v>
      </c>
      <c r="G22" s="10" t="s">
        <v>104</v>
      </c>
      <c r="H22" s="9" t="s">
        <v>105</v>
      </c>
      <c r="I22" s="83" t="s">
        <v>215</v>
      </c>
    </row>
    <row r="23" spans="1:9" ht="42.75" x14ac:dyDescent="0.2">
      <c r="A23" s="8" t="s">
        <v>1181</v>
      </c>
      <c r="E23" s="6" t="s">
        <v>293</v>
      </c>
      <c r="G23" s="10" t="s">
        <v>110</v>
      </c>
      <c r="H23" s="9" t="s">
        <v>111</v>
      </c>
      <c r="I23" s="83" t="s">
        <v>282</v>
      </c>
    </row>
    <row r="24" spans="1:9" ht="21.75" x14ac:dyDescent="0.2">
      <c r="A24" s="8" t="s">
        <v>375</v>
      </c>
      <c r="G24" s="10" t="s">
        <v>108</v>
      </c>
      <c r="H24" s="9" t="s">
        <v>109</v>
      </c>
      <c r="I24" s="83" t="s">
        <v>215</v>
      </c>
    </row>
    <row r="25" spans="1:9" ht="42.75" x14ac:dyDescent="0.2">
      <c r="A25" s="8" t="s">
        <v>1149</v>
      </c>
      <c r="C25" s="333" t="s">
        <v>1029</v>
      </c>
      <c r="E25" s="6" t="s">
        <v>325</v>
      </c>
      <c r="G25" s="10" t="s">
        <v>106</v>
      </c>
      <c r="H25" s="9" t="s">
        <v>107</v>
      </c>
      <c r="I25" s="83" t="s">
        <v>282</v>
      </c>
    </row>
    <row r="26" spans="1:9" ht="21.75" x14ac:dyDescent="0.2">
      <c r="A26" s="8" t="s">
        <v>376</v>
      </c>
      <c r="C26" s="263" t="s">
        <v>224</v>
      </c>
      <c r="E26" s="6" t="s">
        <v>324</v>
      </c>
      <c r="G26" s="10" t="s">
        <v>112</v>
      </c>
      <c r="H26" s="9" t="s">
        <v>113</v>
      </c>
      <c r="I26" s="83" t="s">
        <v>215</v>
      </c>
    </row>
    <row r="27" spans="1:9" ht="21.75" x14ac:dyDescent="0.2">
      <c r="A27" s="8" t="s">
        <v>1159</v>
      </c>
      <c r="C27" s="263" t="s">
        <v>313</v>
      </c>
      <c r="E27" s="6" t="s">
        <v>329</v>
      </c>
      <c r="G27" s="10" t="s">
        <v>114</v>
      </c>
      <c r="H27" s="9" t="s">
        <v>115</v>
      </c>
      <c r="I27" s="83" t="s">
        <v>215</v>
      </c>
    </row>
    <row r="28" spans="1:9" ht="21.75" x14ac:dyDescent="0.2">
      <c r="A28" s="8" t="s">
        <v>377</v>
      </c>
      <c r="C28" s="263" t="s">
        <v>314</v>
      </c>
      <c r="E28" s="6" t="s">
        <v>330</v>
      </c>
      <c r="G28" s="10" t="s">
        <v>118</v>
      </c>
      <c r="H28" s="9" t="s">
        <v>119</v>
      </c>
      <c r="I28" s="83" t="s">
        <v>215</v>
      </c>
    </row>
    <row r="29" spans="1:9" ht="21.75" x14ac:dyDescent="0.2">
      <c r="A29" s="8" t="s">
        <v>1169</v>
      </c>
      <c r="G29" s="10" t="s">
        <v>116</v>
      </c>
      <c r="H29" s="9" t="s">
        <v>117</v>
      </c>
      <c r="I29" s="83" t="s">
        <v>215</v>
      </c>
    </row>
    <row r="30" spans="1:9" ht="21.75" x14ac:dyDescent="0.2">
      <c r="A30" s="8" t="s">
        <v>355</v>
      </c>
      <c r="G30" s="10" t="s">
        <v>120</v>
      </c>
      <c r="H30" s="9" t="s">
        <v>121</v>
      </c>
      <c r="I30" s="83" t="s">
        <v>215</v>
      </c>
    </row>
    <row r="31" spans="1:9" ht="21.75" x14ac:dyDescent="0.2">
      <c r="A31" s="8" t="s">
        <v>302</v>
      </c>
      <c r="C31" s="333" t="s">
        <v>1035</v>
      </c>
      <c r="G31" s="10" t="s">
        <v>134</v>
      </c>
      <c r="H31" s="9" t="s">
        <v>135</v>
      </c>
      <c r="I31" s="83" t="s">
        <v>215</v>
      </c>
    </row>
    <row r="32" spans="1:9" ht="21.75" x14ac:dyDescent="0.2">
      <c r="A32" s="8" t="s">
        <v>37</v>
      </c>
      <c r="C32" s="263" t="s">
        <v>1036</v>
      </c>
      <c r="G32" s="10" t="s">
        <v>136</v>
      </c>
      <c r="H32" s="9" t="s">
        <v>137</v>
      </c>
      <c r="I32" s="83" t="s">
        <v>215</v>
      </c>
    </row>
    <row r="33" spans="1:9" ht="21.75" x14ac:dyDescent="0.2">
      <c r="A33" s="8" t="s">
        <v>36</v>
      </c>
      <c r="C33" s="263" t="s">
        <v>314</v>
      </c>
      <c r="G33" s="10" t="s">
        <v>122</v>
      </c>
      <c r="H33" s="9" t="s">
        <v>123</v>
      </c>
      <c r="I33" s="83" t="s">
        <v>215</v>
      </c>
    </row>
    <row r="34" spans="1:9" ht="42.75" x14ac:dyDescent="0.2">
      <c r="A34" s="8" t="s">
        <v>38</v>
      </c>
      <c r="C34" s="263" t="s">
        <v>315</v>
      </c>
      <c r="G34" s="10" t="s">
        <v>126</v>
      </c>
      <c r="H34" s="9" t="s">
        <v>127</v>
      </c>
      <c r="I34" s="83" t="s">
        <v>282</v>
      </c>
    </row>
    <row r="35" spans="1:9" ht="21.75" x14ac:dyDescent="0.2">
      <c r="A35" s="8" t="s">
        <v>33</v>
      </c>
      <c r="C35" s="263" t="s">
        <v>331</v>
      </c>
      <c r="G35" s="10" t="s">
        <v>128</v>
      </c>
      <c r="H35" s="9" t="s">
        <v>129</v>
      </c>
      <c r="I35" s="83" t="s">
        <v>215</v>
      </c>
    </row>
    <row r="36" spans="1:9" ht="21.75" x14ac:dyDescent="0.2">
      <c r="A36" s="8" t="s">
        <v>34</v>
      </c>
      <c r="G36" s="10" t="s">
        <v>130</v>
      </c>
      <c r="H36" s="9" t="s">
        <v>131</v>
      </c>
      <c r="I36" s="83" t="s">
        <v>215</v>
      </c>
    </row>
    <row r="37" spans="1:9" ht="21.75" x14ac:dyDescent="0.2">
      <c r="A37" s="8" t="s">
        <v>12</v>
      </c>
      <c r="G37" s="10" t="s">
        <v>124</v>
      </c>
      <c r="H37" s="9" t="s">
        <v>125</v>
      </c>
      <c r="I37" s="83" t="s">
        <v>215</v>
      </c>
    </row>
    <row r="38" spans="1:9" ht="42.75" x14ac:dyDescent="0.2">
      <c r="A38" s="8" t="s">
        <v>358</v>
      </c>
      <c r="C38" s="333" t="s">
        <v>1398</v>
      </c>
      <c r="G38" s="10" t="s">
        <v>132</v>
      </c>
      <c r="H38" s="9" t="s">
        <v>133</v>
      </c>
      <c r="I38" s="82" t="s">
        <v>213</v>
      </c>
    </row>
    <row r="39" spans="1:9" ht="21.75" x14ac:dyDescent="0.2">
      <c r="A39" s="8" t="s">
        <v>359</v>
      </c>
      <c r="C39" s="263" t="s">
        <v>225</v>
      </c>
      <c r="G39" s="10" t="s">
        <v>138</v>
      </c>
      <c r="H39" s="9" t="s">
        <v>139</v>
      </c>
      <c r="I39" s="83" t="s">
        <v>215</v>
      </c>
    </row>
    <row r="40" spans="1:9" ht="21.75" x14ac:dyDescent="0.2">
      <c r="A40" s="8" t="s">
        <v>241</v>
      </c>
      <c r="C40" s="263" t="s">
        <v>313</v>
      </c>
      <c r="G40" s="10" t="s">
        <v>140</v>
      </c>
      <c r="H40" s="9" t="s">
        <v>141</v>
      </c>
      <c r="I40" s="83" t="s">
        <v>215</v>
      </c>
    </row>
    <row r="41" spans="1:9" ht="22.5" x14ac:dyDescent="0.25">
      <c r="A41" s="8" t="s">
        <v>35</v>
      </c>
      <c r="C41"/>
      <c r="G41" s="10" t="s">
        <v>142</v>
      </c>
      <c r="H41" s="9" t="s">
        <v>143</v>
      </c>
      <c r="I41" s="83" t="s">
        <v>215</v>
      </c>
    </row>
    <row r="42" spans="1:9" ht="21.75" x14ac:dyDescent="0.2">
      <c r="A42" s="8" t="s">
        <v>1073</v>
      </c>
      <c r="G42" s="10" t="s">
        <v>144</v>
      </c>
      <c r="H42" s="9" t="s">
        <v>145</v>
      </c>
      <c r="I42" s="83" t="s">
        <v>215</v>
      </c>
    </row>
    <row r="43" spans="1:9" ht="21.75" x14ac:dyDescent="0.2">
      <c r="A43" s="8" t="s">
        <v>1091</v>
      </c>
      <c r="G43" s="10" t="s">
        <v>146</v>
      </c>
      <c r="H43" s="9" t="s">
        <v>147</v>
      </c>
      <c r="I43" s="83" t="s">
        <v>215</v>
      </c>
    </row>
    <row r="44" spans="1:9" ht="42.75" x14ac:dyDescent="0.2">
      <c r="A44" s="8" t="s">
        <v>10</v>
      </c>
      <c r="G44" s="10" t="s">
        <v>148</v>
      </c>
      <c r="H44" s="9" t="s">
        <v>10</v>
      </c>
      <c r="I44" s="83" t="s">
        <v>282</v>
      </c>
    </row>
    <row r="45" spans="1:9" ht="21.75" x14ac:dyDescent="0.2">
      <c r="A45" s="8" t="s">
        <v>285</v>
      </c>
      <c r="G45" s="10" t="s">
        <v>149</v>
      </c>
      <c r="H45" s="9" t="s">
        <v>9</v>
      </c>
      <c r="I45" s="83" t="s">
        <v>215</v>
      </c>
    </row>
    <row r="46" spans="1:9" ht="21.75" x14ac:dyDescent="0.2">
      <c r="A46" s="8" t="s">
        <v>270</v>
      </c>
      <c r="G46" s="10" t="s">
        <v>150</v>
      </c>
      <c r="H46" s="9" t="s">
        <v>32</v>
      </c>
      <c r="I46" s="83" t="s">
        <v>215</v>
      </c>
    </row>
    <row r="47" spans="1:9" ht="21.75" x14ac:dyDescent="0.2">
      <c r="A47" s="8" t="s">
        <v>244</v>
      </c>
      <c r="G47" s="10" t="s">
        <v>151</v>
      </c>
      <c r="H47" s="9" t="s">
        <v>152</v>
      </c>
      <c r="I47" s="83" t="s">
        <v>215</v>
      </c>
    </row>
    <row r="48" spans="1:9" ht="21.75" x14ac:dyDescent="0.2">
      <c r="A48" s="8" t="s">
        <v>245</v>
      </c>
      <c r="G48" s="10" t="s">
        <v>153</v>
      </c>
      <c r="H48" s="9" t="s">
        <v>154</v>
      </c>
      <c r="I48" s="83" t="s">
        <v>215</v>
      </c>
    </row>
    <row r="49" spans="1:9" ht="21.75" x14ac:dyDescent="0.2">
      <c r="A49" s="8" t="s">
        <v>1394</v>
      </c>
      <c r="G49" s="10" t="s">
        <v>155</v>
      </c>
      <c r="H49" s="9" t="s">
        <v>156</v>
      </c>
      <c r="I49" s="83" t="s">
        <v>215</v>
      </c>
    </row>
    <row r="50" spans="1:9" ht="21.75" x14ac:dyDescent="0.2">
      <c r="A50" s="505" t="s">
        <v>41</v>
      </c>
      <c r="G50" s="10" t="s">
        <v>161</v>
      </c>
      <c r="H50" s="9" t="s">
        <v>162</v>
      </c>
      <c r="I50" s="83" t="s">
        <v>215</v>
      </c>
    </row>
    <row r="51" spans="1:9" ht="21.75" x14ac:dyDescent="0.2">
      <c r="A51" s="8" t="s">
        <v>0</v>
      </c>
      <c r="G51" s="10" t="s">
        <v>159</v>
      </c>
      <c r="H51" s="9" t="s">
        <v>160</v>
      </c>
      <c r="I51" s="83" t="s">
        <v>215</v>
      </c>
    </row>
    <row r="52" spans="1:9" ht="21.75" x14ac:dyDescent="0.2">
      <c r="A52" s="8" t="s">
        <v>14</v>
      </c>
      <c r="G52" s="10" t="s">
        <v>157</v>
      </c>
      <c r="H52" s="9" t="s">
        <v>158</v>
      </c>
      <c r="I52" s="83" t="s">
        <v>215</v>
      </c>
    </row>
    <row r="53" spans="1:9" ht="32.25" x14ac:dyDescent="0.2">
      <c r="A53" s="8" t="s">
        <v>1396</v>
      </c>
      <c r="G53" s="10" t="s">
        <v>163</v>
      </c>
      <c r="H53" s="9" t="s">
        <v>164</v>
      </c>
      <c r="I53" s="235" t="s">
        <v>1028</v>
      </c>
    </row>
    <row r="54" spans="1:9" ht="21.75" x14ac:dyDescent="0.2">
      <c r="A54" s="505" t="s">
        <v>990</v>
      </c>
      <c r="G54" s="10" t="s">
        <v>167</v>
      </c>
      <c r="H54" s="9" t="s">
        <v>168</v>
      </c>
      <c r="I54" s="83" t="s">
        <v>215</v>
      </c>
    </row>
    <row r="55" spans="1:9" ht="21.75" x14ac:dyDescent="0.2">
      <c r="A55" s="8" t="s">
        <v>1008</v>
      </c>
      <c r="G55" s="10" t="s">
        <v>165</v>
      </c>
      <c r="H55" s="9" t="s">
        <v>166</v>
      </c>
      <c r="I55" s="83" t="s">
        <v>215</v>
      </c>
    </row>
    <row r="56" spans="1:9" ht="21.75" x14ac:dyDescent="0.2">
      <c r="A56" s="8" t="s">
        <v>232</v>
      </c>
      <c r="G56" s="10" t="s">
        <v>169</v>
      </c>
      <c r="H56" s="9" t="s">
        <v>170</v>
      </c>
      <c r="I56" s="83" t="s">
        <v>215</v>
      </c>
    </row>
    <row r="57" spans="1:9" ht="15" x14ac:dyDescent="0.2">
      <c r="A57" s="529" t="s">
        <v>1227</v>
      </c>
    </row>
    <row r="58" spans="1:9" x14ac:dyDescent="0.2">
      <c r="A58" s="8" t="s">
        <v>2</v>
      </c>
    </row>
    <row r="59" spans="1:9" x14ac:dyDescent="0.2">
      <c r="A59" s="8" t="s">
        <v>3</v>
      </c>
    </row>
    <row r="60" spans="1:9" x14ac:dyDescent="0.2">
      <c r="A60" s="8" t="s">
        <v>40</v>
      </c>
    </row>
    <row r="61" spans="1:9" ht="15" customHeight="1" x14ac:dyDescent="0.2">
      <c r="A61" s="8" t="s">
        <v>361</v>
      </c>
    </row>
    <row r="62" spans="1:9" ht="15" customHeight="1" x14ac:dyDescent="0.2">
      <c r="A62" s="8" t="s">
        <v>362</v>
      </c>
    </row>
    <row r="63" spans="1:9" x14ac:dyDescent="0.2">
      <c r="A63" s="8" t="s">
        <v>283</v>
      </c>
    </row>
    <row r="64" spans="1:9" x14ac:dyDescent="0.2">
      <c r="A64" s="8" t="s">
        <v>42</v>
      </c>
    </row>
    <row r="65" spans="1:1" x14ac:dyDescent="0.2">
      <c r="A65" s="8"/>
    </row>
    <row r="66" spans="1:1" x14ac:dyDescent="0.2">
      <c r="A66" s="8"/>
    </row>
    <row r="67" spans="1:1" x14ac:dyDescent="0.2">
      <c r="A67" s="8"/>
    </row>
    <row r="68" spans="1:1" x14ac:dyDescent="0.2">
      <c r="A68" s="8"/>
    </row>
    <row r="69" spans="1:1" x14ac:dyDescent="0.2">
      <c r="A69" s="8"/>
    </row>
    <row r="70" spans="1:1" x14ac:dyDescent="0.2">
      <c r="A70" s="8"/>
    </row>
    <row r="71" spans="1:1" x14ac:dyDescent="0.2">
      <c r="A71" s="8"/>
    </row>
    <row r="72" spans="1:1" x14ac:dyDescent="0.2">
      <c r="A72" s="8"/>
    </row>
    <row r="73" spans="1:1" x14ac:dyDescent="0.2">
      <c r="A73" s="8"/>
    </row>
    <row r="74" spans="1:1" x14ac:dyDescent="0.2">
      <c r="A74" s="8"/>
    </row>
    <row r="75" spans="1:1" x14ac:dyDescent="0.2">
      <c r="A75" s="8"/>
    </row>
    <row r="76" spans="1:1" x14ac:dyDescent="0.2">
      <c r="A76" s="8"/>
    </row>
    <row r="77" spans="1:1" x14ac:dyDescent="0.2">
      <c r="A77" s="8"/>
    </row>
    <row r="78" spans="1:1" x14ac:dyDescent="0.2">
      <c r="A78" s="8"/>
    </row>
    <row r="79" spans="1:1" x14ac:dyDescent="0.2">
      <c r="A79" s="8"/>
    </row>
    <row r="80" spans="1:1" x14ac:dyDescent="0.2">
      <c r="A80" s="8"/>
    </row>
    <row r="81" spans="1:1" x14ac:dyDescent="0.2">
      <c r="A81" s="8"/>
    </row>
  </sheetData>
  <sheetProtection password="C851" sheet="1" objects="1" scenarios="1"/>
  <sortState ref="A2:A65">
    <sortCondition ref="A65"/>
  </sortState>
  <phoneticPr fontId="26" type="noConversion"/>
  <pageMargins left="0.7" right="0.7" top="0.75" bottom="0.75" header="0.3" footer="0.3"/>
  <pageSetup orientation="portrait" verticalDpi="120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odLog"/>
  <dimension ref="A1:E42"/>
  <sheetViews>
    <sheetView showGridLines="0" showRowColHeaders="0" topLeftCell="A22" zoomScaleNormal="100" workbookViewId="0">
      <selection activeCell="E30" sqref="E30"/>
    </sheetView>
  </sheetViews>
  <sheetFormatPr defaultColWidth="9.140625" defaultRowHeight="36.75" customHeight="1" x14ac:dyDescent="0.25"/>
  <cols>
    <col min="1" max="1" width="18" style="324" customWidth="1"/>
    <col min="2" max="2" width="72" style="324" customWidth="1"/>
    <col min="3" max="3" width="9.140625" style="324" customWidth="1"/>
    <col min="4" max="4" width="9.140625" style="389"/>
    <col min="5" max="5" width="10.7109375" style="389" customWidth="1"/>
    <col min="6" max="16384" width="9.140625" style="487"/>
  </cols>
  <sheetData>
    <row r="1" spans="1:5" ht="15" x14ac:dyDescent="0.25">
      <c r="A1" s="678" t="s">
        <v>982</v>
      </c>
      <c r="B1" s="678"/>
      <c r="C1" s="678"/>
      <c r="D1" s="478"/>
      <c r="E1" s="478"/>
    </row>
    <row r="2" spans="1:5" ht="45" x14ac:dyDescent="0.25">
      <c r="A2" s="527" t="s">
        <v>46</v>
      </c>
      <c r="B2" s="527" t="s">
        <v>983</v>
      </c>
      <c r="C2" s="527" t="s">
        <v>984</v>
      </c>
      <c r="D2" s="528" t="s">
        <v>1402</v>
      </c>
      <c r="E2" s="528" t="s">
        <v>1403</v>
      </c>
    </row>
    <row r="3" spans="1:5" ht="36.75" customHeight="1" x14ac:dyDescent="0.25">
      <c r="A3" s="488">
        <v>40959</v>
      </c>
      <c r="B3" s="324" t="s">
        <v>985</v>
      </c>
      <c r="C3" s="324">
        <v>8.33</v>
      </c>
      <c r="D3" s="389" t="s">
        <v>1417</v>
      </c>
      <c r="E3" s="389" t="s">
        <v>1417</v>
      </c>
    </row>
    <row r="4" spans="1:5" ht="36.75" customHeight="1" x14ac:dyDescent="0.25">
      <c r="A4" s="488">
        <v>40962</v>
      </c>
      <c r="B4" s="324" t="s">
        <v>986</v>
      </c>
      <c r="C4" s="324">
        <v>8.33</v>
      </c>
      <c r="D4" s="389" t="s">
        <v>1417</v>
      </c>
      <c r="E4" s="389" t="s">
        <v>1417</v>
      </c>
    </row>
    <row r="5" spans="1:5" ht="36.75" customHeight="1" x14ac:dyDescent="0.25">
      <c r="A5" s="488">
        <v>40963</v>
      </c>
      <c r="B5" s="324" t="s">
        <v>987</v>
      </c>
      <c r="C5" s="324">
        <v>8.33</v>
      </c>
      <c r="D5" s="389" t="s">
        <v>1417</v>
      </c>
      <c r="E5" s="389" t="s">
        <v>1417</v>
      </c>
    </row>
    <row r="6" spans="1:5" ht="36.75" customHeight="1" x14ac:dyDescent="0.25">
      <c r="A6" s="488">
        <v>40975</v>
      </c>
      <c r="B6" s="324" t="s">
        <v>988</v>
      </c>
      <c r="C6" s="324">
        <v>8.34</v>
      </c>
      <c r="D6" s="389" t="s">
        <v>1417</v>
      </c>
      <c r="E6" s="389" t="s">
        <v>1417</v>
      </c>
    </row>
    <row r="7" spans="1:5" ht="36.75" customHeight="1" x14ac:dyDescent="0.25">
      <c r="A7" s="488">
        <v>41016</v>
      </c>
      <c r="B7" s="324" t="s">
        <v>989</v>
      </c>
      <c r="C7" s="324">
        <v>8.34</v>
      </c>
      <c r="D7" s="389" t="s">
        <v>1417</v>
      </c>
      <c r="E7" s="389" t="s">
        <v>1417</v>
      </c>
    </row>
    <row r="8" spans="1:5" ht="36.75" customHeight="1" x14ac:dyDescent="0.25">
      <c r="A8" s="488">
        <v>41031</v>
      </c>
      <c r="B8" s="324" t="s">
        <v>1026</v>
      </c>
      <c r="C8" s="324">
        <v>8.34</v>
      </c>
      <c r="D8" s="389" t="s">
        <v>1417</v>
      </c>
      <c r="E8" s="389" t="s">
        <v>1417</v>
      </c>
    </row>
    <row r="9" spans="1:5" ht="36.75" customHeight="1" x14ac:dyDescent="0.25">
      <c r="A9" s="488">
        <v>41039</v>
      </c>
      <c r="B9" s="324" t="s">
        <v>1027</v>
      </c>
      <c r="C9" s="324">
        <v>8.34</v>
      </c>
      <c r="D9" s="389" t="s">
        <v>1417</v>
      </c>
      <c r="E9" s="389" t="s">
        <v>1417</v>
      </c>
    </row>
    <row r="10" spans="1:5" ht="36.75" customHeight="1" x14ac:dyDescent="0.25">
      <c r="A10" s="488">
        <v>41066</v>
      </c>
      <c r="B10" s="324" t="s">
        <v>1030</v>
      </c>
      <c r="C10" s="324">
        <v>8.35</v>
      </c>
      <c r="D10" s="389" t="s">
        <v>1417</v>
      </c>
      <c r="E10" s="389" t="s">
        <v>1417</v>
      </c>
    </row>
    <row r="11" spans="1:5" ht="36.75" customHeight="1" x14ac:dyDescent="0.25">
      <c r="A11" s="488">
        <v>41068</v>
      </c>
      <c r="B11" s="324" t="s">
        <v>1031</v>
      </c>
      <c r="C11" s="324">
        <v>8.35</v>
      </c>
      <c r="D11" s="389" t="s">
        <v>1417</v>
      </c>
      <c r="E11" s="389" t="s">
        <v>1417</v>
      </c>
    </row>
    <row r="12" spans="1:5" ht="52.5" customHeight="1" x14ac:dyDescent="0.25">
      <c r="A12" s="488">
        <v>41068</v>
      </c>
      <c r="B12" s="324" t="s">
        <v>1032</v>
      </c>
      <c r="C12" s="324">
        <v>8.35</v>
      </c>
      <c r="D12" s="389" t="s">
        <v>1417</v>
      </c>
      <c r="E12" s="389" t="s">
        <v>1417</v>
      </c>
    </row>
    <row r="13" spans="1:5" ht="36.75" customHeight="1" x14ac:dyDescent="0.25">
      <c r="A13" s="488">
        <v>41071</v>
      </c>
      <c r="B13" s="324" t="s">
        <v>1033</v>
      </c>
      <c r="C13" s="324">
        <v>8.35</v>
      </c>
      <c r="D13" s="389" t="s">
        <v>1417</v>
      </c>
      <c r="E13" s="389" t="s">
        <v>1417</v>
      </c>
    </row>
    <row r="14" spans="1:5" ht="45" x14ac:dyDescent="0.25">
      <c r="A14" s="489">
        <v>41082</v>
      </c>
      <c r="B14" s="338" t="s">
        <v>1034</v>
      </c>
      <c r="C14" s="338">
        <v>8.36</v>
      </c>
      <c r="D14" s="389" t="s">
        <v>1417</v>
      </c>
      <c r="E14" s="389" t="s">
        <v>1417</v>
      </c>
    </row>
    <row r="15" spans="1:5" ht="36.75" customHeight="1" x14ac:dyDescent="0.25">
      <c r="A15" s="488">
        <v>41096</v>
      </c>
      <c r="B15" s="324" t="s">
        <v>1037</v>
      </c>
      <c r="C15" s="324">
        <v>8.3699999999999992</v>
      </c>
      <c r="D15" s="389" t="s">
        <v>1417</v>
      </c>
      <c r="E15" s="389" t="s">
        <v>1417</v>
      </c>
    </row>
    <row r="16" spans="1:5" ht="36.75" customHeight="1" x14ac:dyDescent="0.25">
      <c r="A16" s="488">
        <v>41100</v>
      </c>
      <c r="B16" s="324" t="s">
        <v>1040</v>
      </c>
      <c r="C16" s="324">
        <v>8.3699999999999992</v>
      </c>
      <c r="D16" s="389" t="s">
        <v>1417</v>
      </c>
      <c r="E16" s="389" t="s">
        <v>1417</v>
      </c>
    </row>
    <row r="17" spans="1:5" ht="36.75" customHeight="1" x14ac:dyDescent="0.25">
      <c r="A17" s="488">
        <v>41121</v>
      </c>
      <c r="B17" s="324" t="s">
        <v>1041</v>
      </c>
      <c r="C17" s="324">
        <v>8.3699999999999992</v>
      </c>
      <c r="D17" s="389" t="s">
        <v>1417</v>
      </c>
      <c r="E17" s="389" t="s">
        <v>1417</v>
      </c>
    </row>
    <row r="18" spans="1:5" ht="36.75" customHeight="1" x14ac:dyDescent="0.25">
      <c r="A18" s="488">
        <v>41166</v>
      </c>
      <c r="B18" s="324" t="s">
        <v>1042</v>
      </c>
      <c r="C18" s="324">
        <v>8.4</v>
      </c>
      <c r="D18" s="389" t="s">
        <v>1417</v>
      </c>
      <c r="E18" s="389" t="s">
        <v>1417</v>
      </c>
    </row>
    <row r="19" spans="1:5" ht="36.75" customHeight="1" x14ac:dyDescent="0.25">
      <c r="A19" s="488">
        <v>41201</v>
      </c>
      <c r="B19" s="324" t="s">
        <v>1110</v>
      </c>
      <c r="C19" s="324">
        <v>8.4</v>
      </c>
      <c r="D19" s="389" t="s">
        <v>1417</v>
      </c>
      <c r="E19" s="389" t="s">
        <v>1417</v>
      </c>
    </row>
    <row r="20" spans="1:5" ht="36.75" customHeight="1" x14ac:dyDescent="0.25">
      <c r="A20" s="488">
        <v>41205</v>
      </c>
      <c r="B20" s="324" t="s">
        <v>1214</v>
      </c>
      <c r="C20" s="324">
        <v>8.4</v>
      </c>
      <c r="D20" s="389" t="s">
        <v>1417</v>
      </c>
      <c r="E20" s="389" t="s">
        <v>1417</v>
      </c>
    </row>
    <row r="21" spans="1:5" ht="36.75" customHeight="1" x14ac:dyDescent="0.25">
      <c r="A21" s="488">
        <v>41205</v>
      </c>
      <c r="B21" s="324" t="s">
        <v>1114</v>
      </c>
      <c r="C21" s="324">
        <v>8.4</v>
      </c>
      <c r="D21" s="389" t="s">
        <v>1417</v>
      </c>
      <c r="E21" s="389" t="s">
        <v>1417</v>
      </c>
    </row>
    <row r="22" spans="1:5" ht="36.75" customHeight="1" x14ac:dyDescent="0.25">
      <c r="A22" s="488">
        <v>41255</v>
      </c>
      <c r="B22" s="324" t="s">
        <v>1115</v>
      </c>
      <c r="C22" s="324">
        <v>8.4</v>
      </c>
      <c r="D22" s="389" t="s">
        <v>1417</v>
      </c>
      <c r="E22" s="389" t="s">
        <v>1417</v>
      </c>
    </row>
    <row r="23" spans="1:5" ht="36.75" customHeight="1" x14ac:dyDescent="0.25">
      <c r="A23" s="488">
        <v>41255</v>
      </c>
      <c r="B23" s="324" t="s">
        <v>1116</v>
      </c>
      <c r="C23" s="324">
        <v>8.5</v>
      </c>
      <c r="D23" s="389" t="s">
        <v>1417</v>
      </c>
      <c r="E23" s="389" t="s">
        <v>1417</v>
      </c>
    </row>
    <row r="24" spans="1:5" ht="36.75" customHeight="1" x14ac:dyDescent="0.25">
      <c r="A24" s="488">
        <v>41255</v>
      </c>
      <c r="B24" s="324" t="s">
        <v>1212</v>
      </c>
      <c r="C24" s="324">
        <v>8.5</v>
      </c>
      <c r="D24" s="389" t="s">
        <v>1417</v>
      </c>
      <c r="E24" s="389" t="s">
        <v>1417</v>
      </c>
    </row>
    <row r="25" spans="1:5" ht="36.75" customHeight="1" x14ac:dyDescent="0.25">
      <c r="A25" s="488">
        <v>41255</v>
      </c>
      <c r="B25" s="324" t="s">
        <v>1213</v>
      </c>
      <c r="C25" s="324">
        <v>8.5</v>
      </c>
      <c r="D25" s="389" t="s">
        <v>1417</v>
      </c>
      <c r="E25" s="389" t="s">
        <v>1417</v>
      </c>
    </row>
    <row r="26" spans="1:5" ht="36.75" customHeight="1" x14ac:dyDescent="0.25">
      <c r="A26" s="488">
        <v>41260</v>
      </c>
      <c r="B26" s="324" t="s">
        <v>1215</v>
      </c>
      <c r="C26" s="324">
        <v>8.5</v>
      </c>
      <c r="D26" s="389" t="s">
        <v>1417</v>
      </c>
      <c r="E26" s="389" t="s">
        <v>1417</v>
      </c>
    </row>
    <row r="27" spans="1:5" ht="45" x14ac:dyDescent="0.25">
      <c r="A27" s="488">
        <v>41270</v>
      </c>
      <c r="B27" s="324" t="s">
        <v>1216</v>
      </c>
      <c r="C27" s="324">
        <v>8.5</v>
      </c>
      <c r="D27" s="389" t="s">
        <v>1417</v>
      </c>
      <c r="E27" s="389" t="s">
        <v>1417</v>
      </c>
    </row>
    <row r="28" spans="1:5" ht="36.75" customHeight="1" x14ac:dyDescent="0.25">
      <c r="A28" s="491" t="s">
        <v>1341</v>
      </c>
      <c r="B28" s="324" t="s">
        <v>1404</v>
      </c>
      <c r="C28" s="324">
        <v>8.6</v>
      </c>
      <c r="D28" s="389" t="s">
        <v>1417</v>
      </c>
      <c r="E28" s="389" t="s">
        <v>1419</v>
      </c>
    </row>
    <row r="29" spans="1:5" ht="36.75" customHeight="1" x14ac:dyDescent="0.25">
      <c r="A29" s="491" t="s">
        <v>1341</v>
      </c>
      <c r="B29" s="324" t="s">
        <v>1405</v>
      </c>
      <c r="C29" s="324">
        <v>8.6</v>
      </c>
      <c r="D29" s="389" t="s">
        <v>1417</v>
      </c>
      <c r="E29" s="389" t="s">
        <v>1417</v>
      </c>
    </row>
    <row r="30" spans="1:5" ht="36.75" customHeight="1" x14ac:dyDescent="0.25">
      <c r="A30" s="491" t="s">
        <v>1341</v>
      </c>
      <c r="B30" s="324" t="s">
        <v>1217</v>
      </c>
      <c r="C30" s="324">
        <v>8.6</v>
      </c>
      <c r="D30" s="389" t="s">
        <v>1417</v>
      </c>
    </row>
    <row r="31" spans="1:5" ht="36.75" customHeight="1" x14ac:dyDescent="0.25">
      <c r="A31" s="491" t="s">
        <v>1341</v>
      </c>
      <c r="B31" s="324" t="s">
        <v>1406</v>
      </c>
      <c r="C31" s="324">
        <v>8.6</v>
      </c>
      <c r="D31" s="389" t="s">
        <v>1417</v>
      </c>
      <c r="E31" s="389" t="s">
        <v>1417</v>
      </c>
    </row>
    <row r="32" spans="1:5" ht="36.75" customHeight="1" x14ac:dyDescent="0.25">
      <c r="A32" s="491" t="s">
        <v>1341</v>
      </c>
      <c r="B32" s="490" t="s">
        <v>1407</v>
      </c>
      <c r="C32" s="490">
        <v>8.6</v>
      </c>
      <c r="D32" s="389" t="s">
        <v>1417</v>
      </c>
      <c r="E32" s="389" t="s">
        <v>1419</v>
      </c>
    </row>
    <row r="33" spans="1:5" ht="36.75" customHeight="1" x14ac:dyDescent="0.25">
      <c r="A33" s="491" t="s">
        <v>1341</v>
      </c>
      <c r="B33" s="324" t="s">
        <v>1408</v>
      </c>
      <c r="C33" s="490">
        <v>8.6</v>
      </c>
      <c r="D33" s="389" t="s">
        <v>1417</v>
      </c>
      <c r="E33" s="389" t="s">
        <v>1419</v>
      </c>
    </row>
    <row r="34" spans="1:5" ht="36.75" customHeight="1" x14ac:dyDescent="0.25">
      <c r="A34" s="491" t="s">
        <v>1341</v>
      </c>
      <c r="B34" s="324" t="s">
        <v>1409</v>
      </c>
      <c r="C34" s="490">
        <v>8.6</v>
      </c>
      <c r="D34" s="389" t="s">
        <v>1417</v>
      </c>
      <c r="E34" s="389" t="s">
        <v>1419</v>
      </c>
    </row>
    <row r="35" spans="1:5" ht="36.75" customHeight="1" x14ac:dyDescent="0.25">
      <c r="A35" s="491" t="s">
        <v>1341</v>
      </c>
      <c r="B35" s="324" t="s">
        <v>1410</v>
      </c>
      <c r="C35" s="490">
        <v>8.6</v>
      </c>
      <c r="D35" s="389" t="s">
        <v>1417</v>
      </c>
    </row>
    <row r="36" spans="1:5" ht="36.75" customHeight="1" x14ac:dyDescent="0.25">
      <c r="A36" s="491" t="s">
        <v>1341</v>
      </c>
      <c r="B36" s="324" t="s">
        <v>1411</v>
      </c>
      <c r="C36" s="490">
        <v>8.6</v>
      </c>
      <c r="E36" s="389" t="s">
        <v>1419</v>
      </c>
    </row>
    <row r="37" spans="1:5" ht="36.75" customHeight="1" x14ac:dyDescent="0.25">
      <c r="A37" s="491" t="s">
        <v>1341</v>
      </c>
      <c r="B37" s="324" t="s">
        <v>1412</v>
      </c>
      <c r="C37" s="490">
        <v>8.6</v>
      </c>
      <c r="D37" s="389" t="s">
        <v>1417</v>
      </c>
    </row>
    <row r="38" spans="1:5" ht="36.75" customHeight="1" x14ac:dyDescent="0.25">
      <c r="A38" s="491" t="s">
        <v>1341</v>
      </c>
      <c r="B38" s="324" t="s">
        <v>1413</v>
      </c>
      <c r="C38" s="490">
        <v>8.6</v>
      </c>
      <c r="D38" s="389" t="s">
        <v>1417</v>
      </c>
    </row>
    <row r="39" spans="1:5" ht="36.75" customHeight="1" x14ac:dyDescent="0.25">
      <c r="A39" s="491" t="s">
        <v>1341</v>
      </c>
      <c r="B39" s="324" t="s">
        <v>1414</v>
      </c>
      <c r="C39" s="490">
        <v>8.6</v>
      </c>
      <c r="D39" s="389" t="s">
        <v>1417</v>
      </c>
      <c r="E39" s="389" t="s">
        <v>1419</v>
      </c>
    </row>
    <row r="40" spans="1:5" ht="36.75" customHeight="1" x14ac:dyDescent="0.25">
      <c r="A40" s="491" t="s">
        <v>1341</v>
      </c>
      <c r="B40" s="324" t="s">
        <v>1418</v>
      </c>
      <c r="C40" s="490">
        <v>8.6</v>
      </c>
      <c r="D40" s="389" t="s">
        <v>1417</v>
      </c>
      <c r="E40" s="389" t="s">
        <v>1417</v>
      </c>
    </row>
    <row r="41" spans="1:5" ht="36.75" customHeight="1" x14ac:dyDescent="0.25">
      <c r="A41" s="491" t="s">
        <v>1341</v>
      </c>
      <c r="B41" s="324" t="s">
        <v>1415</v>
      </c>
      <c r="C41" s="490">
        <v>8.6</v>
      </c>
      <c r="D41" s="389" t="s">
        <v>1417</v>
      </c>
      <c r="E41" s="389" t="s">
        <v>1417</v>
      </c>
    </row>
    <row r="42" spans="1:5" ht="36.75" customHeight="1" x14ac:dyDescent="0.25">
      <c r="A42" s="491" t="s">
        <v>1341</v>
      </c>
      <c r="B42" s="324" t="s">
        <v>1416</v>
      </c>
      <c r="C42" s="490">
        <v>8.6</v>
      </c>
      <c r="D42" s="389" t="s">
        <v>1417</v>
      </c>
      <c r="E42" s="389" t="s">
        <v>1417</v>
      </c>
    </row>
  </sheetData>
  <sheetProtection password="C851" sheet="1" objects="1" scenarios="1"/>
  <mergeCells count="1">
    <mergeCell ref="A1:C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esignerPriceList" filterMode="1"/>
  <dimension ref="A1:F1000"/>
  <sheetViews>
    <sheetView showGridLines="0" showRowColHeaders="0" workbookViewId="0">
      <pane ySplit="1" topLeftCell="A2" activePane="bottomLeft" state="frozen"/>
      <selection pane="bottomLeft" activeCell="D2" sqref="D2"/>
    </sheetView>
  </sheetViews>
  <sheetFormatPr defaultColWidth="9.140625" defaultRowHeight="15" zeroHeight="1" x14ac:dyDescent="0.25"/>
  <cols>
    <col min="1" max="1" width="22.140625" customWidth="1"/>
    <col min="2" max="2" width="15.85546875" customWidth="1"/>
    <col min="3" max="3" width="24.140625" customWidth="1"/>
    <col min="4" max="4" width="11.5703125" customWidth="1"/>
    <col min="5" max="5" width="43.28515625" customWidth="1"/>
    <col min="6" max="6" width="12.28515625" customWidth="1"/>
  </cols>
  <sheetData>
    <row r="1" spans="1:6" x14ac:dyDescent="0.25">
      <c r="A1" s="354" t="s">
        <v>389</v>
      </c>
      <c r="B1" s="356" t="s">
        <v>1113</v>
      </c>
      <c r="C1" s="354" t="s">
        <v>25</v>
      </c>
      <c r="D1" s="354" t="s">
        <v>249</v>
      </c>
      <c r="E1" s="354" t="s">
        <v>348</v>
      </c>
      <c r="F1" s="355" t="s">
        <v>226</v>
      </c>
    </row>
    <row r="2" spans="1:6" x14ac:dyDescent="0.25">
      <c r="A2" s="345" t="str">
        <f>Pricing!B6</f>
        <v>Glide-Out</v>
      </c>
      <c r="B2" s="357" t="str">
        <f>Pricing!C6</f>
        <v>S</v>
      </c>
      <c r="C2" s="345" t="str">
        <f>Pricing!G6</f>
        <v>Basic</v>
      </c>
      <c r="D2" s="345" t="str">
        <f>Pricing!H6</f>
        <v>S1B</v>
      </c>
      <c r="E2" s="345" t="str">
        <f>Pricing!I6</f>
        <v>Single</v>
      </c>
      <c r="F2" s="353">
        <f>Pricing!Z6*(1+rngO_MarkUp)</f>
        <v>198.66</v>
      </c>
    </row>
    <row r="3" spans="1:6" x14ac:dyDescent="0.25">
      <c r="A3" s="345" t="str">
        <f>Pricing!B7</f>
        <v>Glide-Out</v>
      </c>
      <c r="B3" s="357" t="str">
        <f>Pricing!C7</f>
        <v>S</v>
      </c>
      <c r="C3" s="345" t="str">
        <f>Pricing!G7</f>
        <v>Classic</v>
      </c>
      <c r="D3" s="345" t="str">
        <f>Pricing!H7</f>
        <v>S1C</v>
      </c>
      <c r="E3" s="345" t="str">
        <f>Pricing!I7</f>
        <v>Single</v>
      </c>
      <c r="F3" s="353">
        <f>Pricing!Z7*(1+rngO_MarkUp)</f>
        <v>248.33</v>
      </c>
    </row>
    <row r="4" spans="1:6" x14ac:dyDescent="0.25">
      <c r="A4" s="345" t="str">
        <f>Pricing!B8</f>
        <v>Glide-Out</v>
      </c>
      <c r="B4" s="357" t="str">
        <f>Pricing!C8</f>
        <v>S</v>
      </c>
      <c r="C4" s="345" t="str">
        <f>Pricing!G8</f>
        <v>Designer Light</v>
      </c>
      <c r="D4" s="345" t="str">
        <f>Pricing!H8</f>
        <v>S1DL</v>
      </c>
      <c r="E4" s="345" t="str">
        <f>Pricing!I8</f>
        <v>Single</v>
      </c>
      <c r="F4" s="353">
        <f>Pricing!Z8*(1+rngO_MarkUp)</f>
        <v>310.41000000000003</v>
      </c>
    </row>
    <row r="5" spans="1:6" x14ac:dyDescent="0.25">
      <c r="A5" s="345" t="str">
        <f>Pricing!B9</f>
        <v>Glide-Out</v>
      </c>
      <c r="B5" s="357" t="str">
        <f>Pricing!C9</f>
        <v>S</v>
      </c>
      <c r="C5" s="345" t="str">
        <f>Pricing!G9</f>
        <v>Designer Medium</v>
      </c>
      <c r="D5" s="345" t="str">
        <f>Pricing!H9</f>
        <v>S1DM</v>
      </c>
      <c r="E5" s="345" t="str">
        <f>Pricing!I9</f>
        <v>Single</v>
      </c>
      <c r="F5" s="353">
        <f>Pricing!Z9*(1+rngO_MarkUp)</f>
        <v>310.41000000000003</v>
      </c>
    </row>
    <row r="6" spans="1:6" x14ac:dyDescent="0.25">
      <c r="A6" s="345" t="str">
        <f>Pricing!B10</f>
        <v>Glide-Out</v>
      </c>
      <c r="B6" s="357" t="str">
        <f>Pricing!C10</f>
        <v>S</v>
      </c>
      <c r="C6" s="345" t="str">
        <f>Pricing!G10</f>
        <v>Designer Dark</v>
      </c>
      <c r="D6" s="345" t="str">
        <f>Pricing!H10</f>
        <v>S1DD</v>
      </c>
      <c r="E6" s="345" t="str">
        <f>Pricing!I10</f>
        <v>Single</v>
      </c>
      <c r="F6" s="353">
        <f>Pricing!Z10*(1+rngO_MarkUp)</f>
        <v>310.41000000000003</v>
      </c>
    </row>
    <row r="7" spans="1:6" x14ac:dyDescent="0.25">
      <c r="A7" s="345" t="str">
        <f>Pricing!B11</f>
        <v>Glide-Out</v>
      </c>
      <c r="B7" s="357" t="str">
        <f>Pricing!C11</f>
        <v>S</v>
      </c>
      <c r="C7" s="345" t="str">
        <f>Pricing!G11</f>
        <v>Designer White</v>
      </c>
      <c r="D7" s="345" t="str">
        <f>Pricing!H11</f>
        <v>S1DW</v>
      </c>
      <c r="E7" s="345" t="str">
        <f>Pricing!I11</f>
        <v>Single</v>
      </c>
      <c r="F7" s="353">
        <f>Pricing!Z11*(1+rngO_MarkUp)</f>
        <v>285.57</v>
      </c>
    </row>
    <row r="8" spans="1:6" x14ac:dyDescent="0.25">
      <c r="A8" s="345" t="str">
        <f>Pricing!B12</f>
        <v>Glide-Out</v>
      </c>
      <c r="B8" s="357" t="str">
        <f>Pricing!C12</f>
        <v>S</v>
      </c>
      <c r="C8" s="345" t="str">
        <f>Pricing!G12</f>
        <v>Basic</v>
      </c>
      <c r="D8" s="345" t="str">
        <f>Pricing!H12</f>
        <v>S2B</v>
      </c>
      <c r="E8" s="345" t="str">
        <f>Pricing!I12</f>
        <v>Single</v>
      </c>
      <c r="F8" s="353">
        <f>Pricing!Z12*(1+rngO_MarkUp)</f>
        <v>218.99</v>
      </c>
    </row>
    <row r="9" spans="1:6" x14ac:dyDescent="0.25">
      <c r="A9" s="345" t="str">
        <f>Pricing!B13</f>
        <v>Glide-Out</v>
      </c>
      <c r="B9" s="357" t="str">
        <f>Pricing!C13</f>
        <v>S</v>
      </c>
      <c r="C9" s="345" t="str">
        <f>Pricing!G13</f>
        <v>Classic</v>
      </c>
      <c r="D9" s="345" t="str">
        <f>Pricing!H13</f>
        <v>S2C</v>
      </c>
      <c r="E9" s="345" t="str">
        <f>Pricing!I13</f>
        <v>Single</v>
      </c>
      <c r="F9" s="353">
        <f>Pricing!Z13*(1+rngO_MarkUp)</f>
        <v>273.74</v>
      </c>
    </row>
    <row r="10" spans="1:6" x14ac:dyDescent="0.25">
      <c r="A10" s="345" t="str">
        <f>Pricing!B14</f>
        <v>Glide-Out</v>
      </c>
      <c r="B10" s="357" t="str">
        <f>Pricing!C14</f>
        <v>S</v>
      </c>
      <c r="C10" s="345" t="str">
        <f>Pricing!G14</f>
        <v>Designer Light</v>
      </c>
      <c r="D10" s="345" t="str">
        <f>Pricing!H14</f>
        <v>S2DL</v>
      </c>
      <c r="E10" s="345" t="str">
        <f>Pricing!I14</f>
        <v>Single</v>
      </c>
      <c r="F10" s="353">
        <f>Pricing!Z14*(1+rngO_MarkUp)</f>
        <v>342.17</v>
      </c>
    </row>
    <row r="11" spans="1:6" x14ac:dyDescent="0.25">
      <c r="A11" s="345" t="str">
        <f>Pricing!B15</f>
        <v>Glide-Out</v>
      </c>
      <c r="B11" s="357" t="str">
        <f>Pricing!C15</f>
        <v>S</v>
      </c>
      <c r="C11" s="345" t="str">
        <f>Pricing!G15</f>
        <v>Designer Medium</v>
      </c>
      <c r="D11" s="345" t="str">
        <f>Pricing!H15</f>
        <v>S2DM</v>
      </c>
      <c r="E11" s="345" t="str">
        <f>Pricing!I15</f>
        <v>Single</v>
      </c>
      <c r="F11" s="353">
        <f>Pricing!Z15*(1+rngO_MarkUp)</f>
        <v>342.17</v>
      </c>
    </row>
    <row r="12" spans="1:6" x14ac:dyDescent="0.25">
      <c r="A12" s="345" t="str">
        <f>Pricing!B16</f>
        <v>Glide-Out</v>
      </c>
      <c r="B12" s="357" t="str">
        <f>Pricing!C16</f>
        <v>S</v>
      </c>
      <c r="C12" s="345" t="str">
        <f>Pricing!G16</f>
        <v>Designer Dark</v>
      </c>
      <c r="D12" s="345" t="str">
        <f>Pricing!H16</f>
        <v>S2DD</v>
      </c>
      <c r="E12" s="345" t="str">
        <f>Pricing!I16</f>
        <v>Single</v>
      </c>
      <c r="F12" s="353">
        <f>Pricing!Z16*(1+rngO_MarkUp)</f>
        <v>342.17</v>
      </c>
    </row>
    <row r="13" spans="1:6" x14ac:dyDescent="0.25">
      <c r="A13" s="345" t="str">
        <f>Pricing!B17</f>
        <v>Glide-Out</v>
      </c>
      <c r="B13" s="357" t="str">
        <f>Pricing!C17</f>
        <v>S</v>
      </c>
      <c r="C13" s="345" t="str">
        <f>Pricing!G17</f>
        <v>Designer White</v>
      </c>
      <c r="D13" s="345" t="str">
        <f>Pricing!H17</f>
        <v>S2DW</v>
      </c>
      <c r="E13" s="345" t="str">
        <f>Pricing!I17</f>
        <v>Single</v>
      </c>
      <c r="F13" s="353">
        <f>Pricing!Z17*(1+rngO_MarkUp)</f>
        <v>314.8</v>
      </c>
    </row>
    <row r="14" spans="1:6" x14ac:dyDescent="0.25">
      <c r="A14" s="345" t="str">
        <f>Pricing!B18</f>
        <v>Glide-Out</v>
      </c>
      <c r="B14" s="357" t="str">
        <f>Pricing!C18</f>
        <v>S</v>
      </c>
      <c r="C14" s="345" t="str">
        <f>Pricing!G18</f>
        <v>Basic</v>
      </c>
      <c r="D14" s="345" t="str">
        <f>Pricing!H18</f>
        <v>S3B</v>
      </c>
      <c r="E14" s="345" t="str">
        <f>Pricing!I18</f>
        <v>Single</v>
      </c>
      <c r="F14" s="353">
        <f>Pricing!Z18*(1+rngO_MarkUp)</f>
        <v>239.32</v>
      </c>
    </row>
    <row r="15" spans="1:6" x14ac:dyDescent="0.25">
      <c r="A15" s="345" t="str">
        <f>Pricing!B19</f>
        <v>Glide-Out</v>
      </c>
      <c r="B15" s="357" t="str">
        <f>Pricing!C19</f>
        <v>S</v>
      </c>
      <c r="C15" s="345" t="str">
        <f>Pricing!G19</f>
        <v>Classic</v>
      </c>
      <c r="D15" s="345" t="str">
        <f>Pricing!H19</f>
        <v>S3C</v>
      </c>
      <c r="E15" s="345" t="str">
        <f>Pricing!I19</f>
        <v>Single</v>
      </c>
      <c r="F15" s="353">
        <f>Pricing!Z19*(1+rngO_MarkUp)</f>
        <v>299.14999999999998</v>
      </c>
    </row>
    <row r="16" spans="1:6" x14ac:dyDescent="0.25">
      <c r="A16" s="345" t="str">
        <f>Pricing!B20</f>
        <v>Glide-Out</v>
      </c>
      <c r="B16" s="357" t="str">
        <f>Pricing!C20</f>
        <v>S</v>
      </c>
      <c r="C16" s="345" t="str">
        <f>Pricing!G20</f>
        <v>Designer Light</v>
      </c>
      <c r="D16" s="345" t="str">
        <f>Pricing!H20</f>
        <v>S3DL</v>
      </c>
      <c r="E16" s="345" t="str">
        <f>Pricing!I20</f>
        <v>Single</v>
      </c>
      <c r="F16" s="353">
        <f>Pricing!Z20*(1+rngO_MarkUp)</f>
        <v>373.93</v>
      </c>
    </row>
    <row r="17" spans="1:6" x14ac:dyDescent="0.25">
      <c r="A17" s="345" t="str">
        <f>Pricing!B21</f>
        <v>Glide-Out</v>
      </c>
      <c r="B17" s="357" t="str">
        <f>Pricing!C21</f>
        <v>S</v>
      </c>
      <c r="C17" s="345" t="str">
        <f>Pricing!G21</f>
        <v>Designer Medium</v>
      </c>
      <c r="D17" s="345" t="str">
        <f>Pricing!H21</f>
        <v>S3DM</v>
      </c>
      <c r="E17" s="345" t="str">
        <f>Pricing!I21</f>
        <v>Single</v>
      </c>
      <c r="F17" s="353">
        <f>Pricing!Z21*(1+rngO_MarkUp)</f>
        <v>373.93</v>
      </c>
    </row>
    <row r="18" spans="1:6" x14ac:dyDescent="0.25">
      <c r="A18" s="345" t="str">
        <f>Pricing!B22</f>
        <v>Glide-Out</v>
      </c>
      <c r="B18" s="357" t="str">
        <f>Pricing!C22</f>
        <v>S</v>
      </c>
      <c r="C18" s="345" t="str">
        <f>Pricing!G22</f>
        <v>Designer Dark</v>
      </c>
      <c r="D18" s="345" t="str">
        <f>Pricing!H22</f>
        <v>S3DD</v>
      </c>
      <c r="E18" s="345" t="str">
        <f>Pricing!I22</f>
        <v>Single</v>
      </c>
      <c r="F18" s="353">
        <f>Pricing!Z22*(1+rngO_MarkUp)</f>
        <v>373.93</v>
      </c>
    </row>
    <row r="19" spans="1:6" x14ac:dyDescent="0.25">
      <c r="A19" s="345" t="str">
        <f>Pricing!B23</f>
        <v>Glide-Out</v>
      </c>
      <c r="B19" s="357" t="str">
        <f>Pricing!C23</f>
        <v>S</v>
      </c>
      <c r="C19" s="345" t="str">
        <f>Pricing!G23</f>
        <v>Designer White</v>
      </c>
      <c r="D19" s="345" t="str">
        <f>Pricing!H23</f>
        <v>S3DW</v>
      </c>
      <c r="E19" s="345" t="str">
        <f>Pricing!I23</f>
        <v>Single</v>
      </c>
      <c r="F19" s="353">
        <f>Pricing!Z23*(1+rngO_MarkUp)</f>
        <v>344.02</v>
      </c>
    </row>
    <row r="20" spans="1:6" x14ac:dyDescent="0.25">
      <c r="A20" s="345" t="str">
        <f>Pricing!B24</f>
        <v>Glide-Out</v>
      </c>
      <c r="B20" s="357" t="str">
        <f>Pricing!C24</f>
        <v>S</v>
      </c>
      <c r="C20" s="345" t="str">
        <f>Pricing!G24</f>
        <v>Basic</v>
      </c>
      <c r="D20" s="345" t="str">
        <f>Pricing!H24</f>
        <v>S4B</v>
      </c>
      <c r="E20" s="345" t="str">
        <f>Pricing!I24</f>
        <v>Single</v>
      </c>
      <c r="F20" s="353">
        <f>Pricing!Z24*(1+rngO_MarkUp)</f>
        <v>243.94</v>
      </c>
    </row>
    <row r="21" spans="1:6" x14ac:dyDescent="0.25">
      <c r="A21" s="345" t="str">
        <f>Pricing!B25</f>
        <v>Glide-Out</v>
      </c>
      <c r="B21" s="357" t="str">
        <f>Pricing!C25</f>
        <v>S</v>
      </c>
      <c r="C21" s="345" t="str">
        <f>Pricing!G25</f>
        <v>Classic</v>
      </c>
      <c r="D21" s="345" t="str">
        <f>Pricing!H25</f>
        <v>S4C</v>
      </c>
      <c r="E21" s="345" t="str">
        <f>Pricing!I25</f>
        <v>Single</v>
      </c>
      <c r="F21" s="353">
        <f>Pricing!Z25*(1+rngO_MarkUp)</f>
        <v>304.92</v>
      </c>
    </row>
    <row r="22" spans="1:6" x14ac:dyDescent="0.25">
      <c r="A22" s="345" t="str">
        <f>Pricing!B26</f>
        <v>Glide-Out</v>
      </c>
      <c r="B22" s="357" t="str">
        <f>Pricing!C26</f>
        <v>S</v>
      </c>
      <c r="C22" s="345" t="str">
        <f>Pricing!G26</f>
        <v>Designer Light</v>
      </c>
      <c r="D22" s="345" t="str">
        <f>Pricing!H26</f>
        <v>S4DL</v>
      </c>
      <c r="E22" s="345" t="str">
        <f>Pricing!I26</f>
        <v>Single</v>
      </c>
      <c r="F22" s="353">
        <f>Pricing!Z26*(1+rngO_MarkUp)</f>
        <v>381.15</v>
      </c>
    </row>
    <row r="23" spans="1:6" x14ac:dyDescent="0.25">
      <c r="A23" s="345" t="str">
        <f>Pricing!B27</f>
        <v>Glide-Out</v>
      </c>
      <c r="B23" s="357" t="str">
        <f>Pricing!C27</f>
        <v>S</v>
      </c>
      <c r="C23" s="345" t="str">
        <f>Pricing!G27</f>
        <v>Designer Medium</v>
      </c>
      <c r="D23" s="345" t="str">
        <f>Pricing!H27</f>
        <v>S4DM</v>
      </c>
      <c r="E23" s="345" t="str">
        <f>Pricing!I27</f>
        <v>Single</v>
      </c>
      <c r="F23" s="353">
        <f>Pricing!Z27*(1+rngO_MarkUp)</f>
        <v>381.15</v>
      </c>
    </row>
    <row r="24" spans="1:6" x14ac:dyDescent="0.25">
      <c r="A24" s="345" t="str">
        <f>Pricing!B28</f>
        <v>Glide-Out</v>
      </c>
      <c r="B24" s="357" t="str">
        <f>Pricing!C28</f>
        <v>S</v>
      </c>
      <c r="C24" s="345" t="str">
        <f>Pricing!G28</f>
        <v>Designer Dark</v>
      </c>
      <c r="D24" s="345" t="str">
        <f>Pricing!H28</f>
        <v>S4DD</v>
      </c>
      <c r="E24" s="345" t="str">
        <f>Pricing!I28</f>
        <v>Single</v>
      </c>
      <c r="F24" s="353">
        <f>Pricing!Z28*(1+rngO_MarkUp)</f>
        <v>381.15</v>
      </c>
    </row>
    <row r="25" spans="1:6" x14ac:dyDescent="0.25">
      <c r="A25" s="345" t="str">
        <f>Pricing!B29</f>
        <v>Glide-Out</v>
      </c>
      <c r="B25" s="357" t="str">
        <f>Pricing!C29</f>
        <v>S</v>
      </c>
      <c r="C25" s="345" t="str">
        <f>Pricing!G29</f>
        <v>Designer White</v>
      </c>
      <c r="D25" s="345" t="str">
        <f>Pricing!H29</f>
        <v>S4DW</v>
      </c>
      <c r="E25" s="345" t="str">
        <f>Pricing!I29</f>
        <v>Single</v>
      </c>
      <c r="F25" s="353">
        <f>Pricing!Z29*(1+rngO_MarkUp)</f>
        <v>350.66</v>
      </c>
    </row>
    <row r="26" spans="1:6" x14ac:dyDescent="0.25">
      <c r="A26" s="345" t="str">
        <f>Pricing!B30</f>
        <v>Glide-Out</v>
      </c>
      <c r="B26" s="357" t="str">
        <f>Pricing!C30</f>
        <v>D</v>
      </c>
      <c r="C26" s="345" t="str">
        <f>Pricing!G30</f>
        <v>Basic</v>
      </c>
      <c r="D26" s="345" t="str">
        <f>Pricing!H30</f>
        <v>D1B</v>
      </c>
      <c r="E26" s="345" t="str">
        <f>Pricing!I30</f>
        <v>Double</v>
      </c>
      <c r="F26" s="353">
        <f>Pricing!Z30*(1+rngO_MarkUp)</f>
        <v>213.44</v>
      </c>
    </row>
    <row r="27" spans="1:6" x14ac:dyDescent="0.25">
      <c r="A27" s="345" t="str">
        <f>Pricing!B31</f>
        <v>Glide-Out</v>
      </c>
      <c r="B27" s="357" t="str">
        <f>Pricing!C31</f>
        <v>D</v>
      </c>
      <c r="C27" s="345" t="str">
        <f>Pricing!G31</f>
        <v>Classic</v>
      </c>
      <c r="D27" s="345" t="str">
        <f>Pricing!H31</f>
        <v>D1C</v>
      </c>
      <c r="E27" s="345" t="str">
        <f>Pricing!I31</f>
        <v>Double</v>
      </c>
      <c r="F27" s="353">
        <f>Pricing!Z31*(1+rngO_MarkUp)</f>
        <v>266.81</v>
      </c>
    </row>
    <row r="28" spans="1:6" x14ac:dyDescent="0.25">
      <c r="A28" s="345" t="str">
        <f>Pricing!B32</f>
        <v>Glide-Out</v>
      </c>
      <c r="B28" s="357" t="str">
        <f>Pricing!C32</f>
        <v>D</v>
      </c>
      <c r="C28" s="345" t="str">
        <f>Pricing!G32</f>
        <v>Designer Light</v>
      </c>
      <c r="D28" s="345" t="str">
        <f>Pricing!H32</f>
        <v>D1DL</v>
      </c>
      <c r="E28" s="345" t="str">
        <f>Pricing!I32</f>
        <v>Double</v>
      </c>
      <c r="F28" s="353">
        <f>Pricing!Z32*(1+rngO_MarkUp)</f>
        <v>333.51</v>
      </c>
    </row>
    <row r="29" spans="1:6" x14ac:dyDescent="0.25">
      <c r="A29" s="345" t="str">
        <f>Pricing!B33</f>
        <v>Glide-Out</v>
      </c>
      <c r="B29" s="357" t="str">
        <f>Pricing!C33</f>
        <v>D</v>
      </c>
      <c r="C29" s="345" t="str">
        <f>Pricing!G33</f>
        <v>Designer Medium</v>
      </c>
      <c r="D29" s="345" t="str">
        <f>Pricing!H33</f>
        <v>D1DM</v>
      </c>
      <c r="E29" s="345" t="str">
        <f>Pricing!I33</f>
        <v>Double</v>
      </c>
      <c r="F29" s="353">
        <f>Pricing!Z33*(1+rngO_MarkUp)</f>
        <v>333.51</v>
      </c>
    </row>
    <row r="30" spans="1:6" x14ac:dyDescent="0.25">
      <c r="A30" s="345" t="str">
        <f>Pricing!B34</f>
        <v>Glide-Out</v>
      </c>
      <c r="B30" s="357" t="str">
        <f>Pricing!C34</f>
        <v>D</v>
      </c>
      <c r="C30" s="345" t="str">
        <f>Pricing!G34</f>
        <v>Designer Dark</v>
      </c>
      <c r="D30" s="345" t="str">
        <f>Pricing!H34</f>
        <v>D1DD</v>
      </c>
      <c r="E30" s="345" t="str">
        <f>Pricing!I34</f>
        <v>Double</v>
      </c>
      <c r="F30" s="353">
        <f>Pricing!Z34*(1+rngO_MarkUp)</f>
        <v>333.51</v>
      </c>
    </row>
    <row r="31" spans="1:6" x14ac:dyDescent="0.25">
      <c r="A31" s="345" t="str">
        <f>Pricing!B35</f>
        <v>Glide-Out</v>
      </c>
      <c r="B31" s="357" t="str">
        <f>Pricing!C35</f>
        <v>D</v>
      </c>
      <c r="C31" s="345" t="str">
        <f>Pricing!G35</f>
        <v>Designer White</v>
      </c>
      <c r="D31" s="345" t="str">
        <f>Pricing!H35</f>
        <v>D1DW</v>
      </c>
      <c r="E31" s="345" t="str">
        <f>Pricing!I35</f>
        <v>Double</v>
      </c>
      <c r="F31" s="353">
        <f>Pricing!Z35*(1+rngO_MarkUp)</f>
        <v>306.83</v>
      </c>
    </row>
    <row r="32" spans="1:6" x14ac:dyDescent="0.25">
      <c r="A32" s="345" t="str">
        <f>Pricing!B36</f>
        <v>Glide-Out</v>
      </c>
      <c r="B32" s="357" t="str">
        <f>Pricing!C36</f>
        <v>D</v>
      </c>
      <c r="C32" s="345" t="str">
        <f>Pricing!G36</f>
        <v>Basic</v>
      </c>
      <c r="D32" s="345" t="str">
        <f>Pricing!H36</f>
        <v>D2B</v>
      </c>
      <c r="E32" s="345" t="str">
        <f>Pricing!I36</f>
        <v>Double</v>
      </c>
      <c r="F32" s="353">
        <f>Pricing!Z36*(1+rngO_MarkUp)</f>
        <v>233.77</v>
      </c>
    </row>
    <row r="33" spans="1:6" x14ac:dyDescent="0.25">
      <c r="A33" s="345" t="str">
        <f>Pricing!B37</f>
        <v>Glide-Out</v>
      </c>
      <c r="B33" s="357" t="str">
        <f>Pricing!C37</f>
        <v>D</v>
      </c>
      <c r="C33" s="345" t="str">
        <f>Pricing!G37</f>
        <v>Classic</v>
      </c>
      <c r="D33" s="345" t="str">
        <f>Pricing!H37</f>
        <v>D2C</v>
      </c>
      <c r="E33" s="345" t="str">
        <f>Pricing!I37</f>
        <v>Double</v>
      </c>
      <c r="F33" s="353">
        <f>Pricing!Z37*(1+rngO_MarkUp)</f>
        <v>292.22000000000003</v>
      </c>
    </row>
    <row r="34" spans="1:6" x14ac:dyDescent="0.25">
      <c r="A34" s="345" t="str">
        <f>Pricing!B38</f>
        <v>Glide-Out</v>
      </c>
      <c r="B34" s="357" t="str">
        <f>Pricing!C38</f>
        <v>D</v>
      </c>
      <c r="C34" s="345" t="str">
        <f>Pricing!G38</f>
        <v>Designer Light</v>
      </c>
      <c r="D34" s="345" t="str">
        <f>Pricing!H38</f>
        <v>D2DL</v>
      </c>
      <c r="E34" s="345" t="str">
        <f>Pricing!I38</f>
        <v>Double</v>
      </c>
      <c r="F34" s="353">
        <f>Pricing!Z38*(1+rngO_MarkUp)</f>
        <v>365.27</v>
      </c>
    </row>
    <row r="35" spans="1:6" x14ac:dyDescent="0.25">
      <c r="A35" s="345" t="str">
        <f>Pricing!B39</f>
        <v>Glide-Out</v>
      </c>
      <c r="B35" s="357" t="str">
        <f>Pricing!C39</f>
        <v>D</v>
      </c>
      <c r="C35" s="345" t="str">
        <f>Pricing!G39</f>
        <v>Designer Medium</v>
      </c>
      <c r="D35" s="345" t="str">
        <f>Pricing!H39</f>
        <v>D2DM</v>
      </c>
      <c r="E35" s="345" t="str">
        <f>Pricing!I39</f>
        <v>Double</v>
      </c>
      <c r="F35" s="353">
        <f>Pricing!Z39*(1+rngO_MarkUp)</f>
        <v>365.27</v>
      </c>
    </row>
    <row r="36" spans="1:6" x14ac:dyDescent="0.25">
      <c r="A36" s="345" t="str">
        <f>Pricing!B40</f>
        <v>Glide-Out</v>
      </c>
      <c r="B36" s="357" t="str">
        <f>Pricing!C40</f>
        <v>D</v>
      </c>
      <c r="C36" s="345" t="str">
        <f>Pricing!G40</f>
        <v>Designer Dark</v>
      </c>
      <c r="D36" s="345" t="str">
        <f>Pricing!H40</f>
        <v>D2DD</v>
      </c>
      <c r="E36" s="345" t="str">
        <f>Pricing!I40</f>
        <v>Double</v>
      </c>
      <c r="F36" s="353">
        <f>Pricing!Z40*(1+rngO_MarkUp)</f>
        <v>365.27</v>
      </c>
    </row>
    <row r="37" spans="1:6" x14ac:dyDescent="0.25">
      <c r="A37" s="345" t="str">
        <f>Pricing!B41</f>
        <v>Glide-Out</v>
      </c>
      <c r="B37" s="357" t="str">
        <f>Pricing!C41</f>
        <v>D</v>
      </c>
      <c r="C37" s="345" t="str">
        <f>Pricing!G41</f>
        <v>Designer White</v>
      </c>
      <c r="D37" s="345" t="str">
        <f>Pricing!H41</f>
        <v>D2DW</v>
      </c>
      <c r="E37" s="345" t="str">
        <f>Pricing!I41</f>
        <v>Double</v>
      </c>
      <c r="F37" s="353">
        <f>Pricing!Z41*(1+rngO_MarkUp)</f>
        <v>336.05</v>
      </c>
    </row>
    <row r="38" spans="1:6" x14ac:dyDescent="0.25">
      <c r="A38" s="345" t="str">
        <f>Pricing!B42</f>
        <v>Glide-Out</v>
      </c>
      <c r="B38" s="357" t="str">
        <f>Pricing!C42</f>
        <v>D</v>
      </c>
      <c r="C38" s="345" t="str">
        <f>Pricing!G42</f>
        <v>Basic</v>
      </c>
      <c r="D38" s="345" t="str">
        <f>Pricing!H42</f>
        <v>D3B</v>
      </c>
      <c r="E38" s="345" t="str">
        <f>Pricing!I42</f>
        <v>Double</v>
      </c>
      <c r="F38" s="353">
        <f>Pricing!Z42*(1+rngO_MarkUp)</f>
        <v>259.64</v>
      </c>
    </row>
    <row r="39" spans="1:6" x14ac:dyDescent="0.25">
      <c r="A39" s="345" t="str">
        <f>Pricing!B43</f>
        <v>Glide-Out</v>
      </c>
      <c r="B39" s="357" t="str">
        <f>Pricing!C43</f>
        <v>D</v>
      </c>
      <c r="C39" s="345" t="str">
        <f>Pricing!G43</f>
        <v>Classic</v>
      </c>
      <c r="D39" s="345" t="str">
        <f>Pricing!H43</f>
        <v>D3C</v>
      </c>
      <c r="E39" s="345" t="str">
        <f>Pricing!I43</f>
        <v>Double</v>
      </c>
      <c r="F39" s="353">
        <f>Pricing!Z43*(1+rngO_MarkUp)</f>
        <v>324.56</v>
      </c>
    </row>
    <row r="40" spans="1:6" x14ac:dyDescent="0.25">
      <c r="A40" s="345" t="str">
        <f>Pricing!B44</f>
        <v>Glide-Out</v>
      </c>
      <c r="B40" s="357" t="str">
        <f>Pricing!C44</f>
        <v>D</v>
      </c>
      <c r="C40" s="345" t="str">
        <f>Pricing!G44</f>
        <v>Designer Light</v>
      </c>
      <c r="D40" s="345" t="str">
        <f>Pricing!H44</f>
        <v>D3DL</v>
      </c>
      <c r="E40" s="345" t="str">
        <f>Pricing!I44</f>
        <v>Double</v>
      </c>
      <c r="F40" s="353">
        <f>Pricing!Z44*(1+rngO_MarkUp)</f>
        <v>405.69</v>
      </c>
    </row>
    <row r="41" spans="1:6" x14ac:dyDescent="0.25">
      <c r="A41" s="345" t="str">
        <f>Pricing!B45</f>
        <v>Glide-Out</v>
      </c>
      <c r="B41" s="357" t="str">
        <f>Pricing!C45</f>
        <v>D</v>
      </c>
      <c r="C41" s="345" t="str">
        <f>Pricing!G45</f>
        <v>Designer Medium</v>
      </c>
      <c r="D41" s="345" t="str">
        <f>Pricing!H45</f>
        <v>D3DM</v>
      </c>
      <c r="E41" s="345" t="str">
        <f>Pricing!I45</f>
        <v>Double</v>
      </c>
      <c r="F41" s="353">
        <f>Pricing!Z45*(1+rngO_MarkUp)</f>
        <v>405.69</v>
      </c>
    </row>
    <row r="42" spans="1:6" x14ac:dyDescent="0.25">
      <c r="A42" s="345" t="str">
        <f>Pricing!B46</f>
        <v>Glide-Out</v>
      </c>
      <c r="B42" s="357" t="str">
        <f>Pricing!C46</f>
        <v>D</v>
      </c>
      <c r="C42" s="345" t="str">
        <f>Pricing!G46</f>
        <v>Designer Dark</v>
      </c>
      <c r="D42" s="345" t="str">
        <f>Pricing!H46</f>
        <v>D3DD</v>
      </c>
      <c r="E42" s="345" t="str">
        <f>Pricing!I46</f>
        <v>Double</v>
      </c>
      <c r="F42" s="353">
        <f>Pricing!Z46*(1+rngO_MarkUp)</f>
        <v>405.69</v>
      </c>
    </row>
    <row r="43" spans="1:6" x14ac:dyDescent="0.25">
      <c r="A43" s="345" t="str">
        <f>Pricing!B47</f>
        <v>Glide-Out</v>
      </c>
      <c r="B43" s="357" t="str">
        <f>Pricing!C47</f>
        <v>D</v>
      </c>
      <c r="C43" s="345" t="str">
        <f>Pricing!G47</f>
        <v>Designer White</v>
      </c>
      <c r="D43" s="345" t="str">
        <f>Pricing!H47</f>
        <v>D3DW</v>
      </c>
      <c r="E43" s="345" t="str">
        <f>Pricing!I47</f>
        <v>Double</v>
      </c>
      <c r="F43" s="353">
        <f>Pricing!Z47*(1+rngO_MarkUp)</f>
        <v>373.24</v>
      </c>
    </row>
    <row r="44" spans="1:6" x14ac:dyDescent="0.25">
      <c r="A44" s="345" t="str">
        <f>Pricing!B48</f>
        <v>Glide-Out</v>
      </c>
      <c r="B44" s="357" t="str">
        <f>Pricing!C48</f>
        <v>D</v>
      </c>
      <c r="C44" s="345" t="str">
        <f>Pricing!G48</f>
        <v>Basic</v>
      </c>
      <c r="D44" s="345" t="str">
        <f>Pricing!H48</f>
        <v>D4B</v>
      </c>
      <c r="E44" s="345" t="str">
        <f>Pricing!I48</f>
        <v>Double</v>
      </c>
      <c r="F44" s="353">
        <f>Pricing!Z48*(1+rngO_MarkUp)</f>
        <v>269.81</v>
      </c>
    </row>
    <row r="45" spans="1:6" x14ac:dyDescent="0.25">
      <c r="A45" s="345" t="str">
        <f>Pricing!B49</f>
        <v>Glide-Out</v>
      </c>
      <c r="B45" s="357" t="str">
        <f>Pricing!C49</f>
        <v>D</v>
      </c>
      <c r="C45" s="345" t="str">
        <f>Pricing!G49</f>
        <v>Classic</v>
      </c>
      <c r="D45" s="345" t="str">
        <f>Pricing!H49</f>
        <v>D4C</v>
      </c>
      <c r="E45" s="345" t="str">
        <f>Pricing!I49</f>
        <v>Double</v>
      </c>
      <c r="F45" s="353">
        <f>Pricing!Z49*(1+rngO_MarkUp)</f>
        <v>337.26</v>
      </c>
    </row>
    <row r="46" spans="1:6" x14ac:dyDescent="0.25">
      <c r="A46" s="345" t="str">
        <f>Pricing!B50</f>
        <v>Glide-Out</v>
      </c>
      <c r="B46" s="357" t="str">
        <f>Pricing!C50</f>
        <v>D</v>
      </c>
      <c r="C46" s="345" t="str">
        <f>Pricing!G50</f>
        <v>Designer Light</v>
      </c>
      <c r="D46" s="345" t="str">
        <f>Pricing!H50</f>
        <v>D4DL</v>
      </c>
      <c r="E46" s="345" t="str">
        <f>Pricing!I50</f>
        <v>Double</v>
      </c>
      <c r="F46" s="353">
        <f>Pricing!Z50*(1+rngO_MarkUp)</f>
        <v>421.58</v>
      </c>
    </row>
    <row r="47" spans="1:6" x14ac:dyDescent="0.25">
      <c r="A47" s="345" t="str">
        <f>Pricing!B51</f>
        <v>Glide-Out</v>
      </c>
      <c r="B47" s="357" t="str">
        <f>Pricing!C51</f>
        <v>D</v>
      </c>
      <c r="C47" s="345" t="str">
        <f>Pricing!G51</f>
        <v>Designer Medium</v>
      </c>
      <c r="D47" s="345" t="str">
        <f>Pricing!H51</f>
        <v>D4DM</v>
      </c>
      <c r="E47" s="345" t="str">
        <f>Pricing!I51</f>
        <v>Double</v>
      </c>
      <c r="F47" s="353">
        <f>Pricing!Z51*(1+rngO_MarkUp)</f>
        <v>421.58</v>
      </c>
    </row>
    <row r="48" spans="1:6" x14ac:dyDescent="0.25">
      <c r="A48" s="345" t="str">
        <f>Pricing!B52</f>
        <v>Glide-Out</v>
      </c>
      <c r="B48" s="357" t="str">
        <f>Pricing!C52</f>
        <v>D</v>
      </c>
      <c r="C48" s="345" t="str">
        <f>Pricing!G52</f>
        <v>Designer Dark</v>
      </c>
      <c r="D48" s="345" t="str">
        <f>Pricing!H52</f>
        <v>D4DD</v>
      </c>
      <c r="E48" s="345" t="str">
        <f>Pricing!I52</f>
        <v>Double</v>
      </c>
      <c r="F48" s="353">
        <f>Pricing!Z52*(1+rngO_MarkUp)</f>
        <v>421.58</v>
      </c>
    </row>
    <row r="49" spans="1:6" x14ac:dyDescent="0.25">
      <c r="A49" s="345" t="str">
        <f>Pricing!B53</f>
        <v>Glide-Out</v>
      </c>
      <c r="B49" s="357" t="str">
        <f>Pricing!C53</f>
        <v>D</v>
      </c>
      <c r="C49" s="345" t="str">
        <f>Pricing!G53</f>
        <v>Designer White</v>
      </c>
      <c r="D49" s="345" t="str">
        <f>Pricing!H53</f>
        <v>D4DW</v>
      </c>
      <c r="E49" s="345" t="str">
        <f>Pricing!I53</f>
        <v>Double</v>
      </c>
      <c r="F49" s="353">
        <f>Pricing!Z53*(1+rngO_MarkUp)</f>
        <v>387.85</v>
      </c>
    </row>
    <row r="50" spans="1:6" x14ac:dyDescent="0.25">
      <c r="A50" s="345" t="str">
        <f>Pricing!B54</f>
        <v>Glide-Out</v>
      </c>
      <c r="B50" s="357" t="str">
        <f>Pricing!C54</f>
        <v>T</v>
      </c>
      <c r="C50" s="345" t="str">
        <f>Pricing!G54</f>
        <v>Basic</v>
      </c>
      <c r="D50" s="345" t="str">
        <f>Pricing!H54</f>
        <v>T1B</v>
      </c>
      <c r="E50" s="345" t="str">
        <f>Pricing!I54</f>
        <v>Triple</v>
      </c>
      <c r="F50" s="353">
        <f>Pricing!Z54*(1+rngO_MarkUp)</f>
        <v>223.61</v>
      </c>
    </row>
    <row r="51" spans="1:6" x14ac:dyDescent="0.25">
      <c r="A51" s="345" t="str">
        <f>Pricing!B55</f>
        <v>Glide-Out</v>
      </c>
      <c r="B51" s="357" t="str">
        <f>Pricing!C55</f>
        <v>T</v>
      </c>
      <c r="C51" s="345" t="str">
        <f>Pricing!G55</f>
        <v>Classic</v>
      </c>
      <c r="D51" s="345" t="str">
        <f>Pricing!H55</f>
        <v>T1C</v>
      </c>
      <c r="E51" s="345" t="str">
        <f>Pricing!I55</f>
        <v>Triple</v>
      </c>
      <c r="F51" s="353">
        <f>Pricing!Z55*(1+rngO_MarkUp)</f>
        <v>279.51</v>
      </c>
    </row>
    <row r="52" spans="1:6" x14ac:dyDescent="0.25">
      <c r="A52" s="345" t="str">
        <f>Pricing!B56</f>
        <v>Glide-Out</v>
      </c>
      <c r="B52" s="357" t="str">
        <f>Pricing!C56</f>
        <v>T</v>
      </c>
      <c r="C52" s="345" t="str">
        <f>Pricing!G56</f>
        <v>Designer Light</v>
      </c>
      <c r="D52" s="345" t="str">
        <f>Pricing!H56</f>
        <v>T1DL</v>
      </c>
      <c r="E52" s="345" t="str">
        <f>Pricing!I56</f>
        <v>Triple</v>
      </c>
      <c r="F52" s="353">
        <f>Pricing!Z56*(1+rngO_MarkUp)</f>
        <v>349.39</v>
      </c>
    </row>
    <row r="53" spans="1:6" x14ac:dyDescent="0.25">
      <c r="A53" s="345" t="str">
        <f>Pricing!B57</f>
        <v>Glide-Out</v>
      </c>
      <c r="B53" s="357" t="str">
        <f>Pricing!C57</f>
        <v>T</v>
      </c>
      <c r="C53" s="345" t="str">
        <f>Pricing!G57</f>
        <v>Designer Medium</v>
      </c>
      <c r="D53" s="345" t="str">
        <f>Pricing!H57</f>
        <v>T1DM</v>
      </c>
      <c r="E53" s="345" t="str">
        <f>Pricing!I57</f>
        <v>Triple</v>
      </c>
      <c r="F53" s="353">
        <f>Pricing!Z57*(1+rngO_MarkUp)</f>
        <v>349.39</v>
      </c>
    </row>
    <row r="54" spans="1:6" x14ac:dyDescent="0.25">
      <c r="A54" s="345" t="str">
        <f>Pricing!B58</f>
        <v>Glide-Out</v>
      </c>
      <c r="B54" s="357" t="str">
        <f>Pricing!C58</f>
        <v>T</v>
      </c>
      <c r="C54" s="345" t="str">
        <f>Pricing!G58</f>
        <v>Designer Dark</v>
      </c>
      <c r="D54" s="345" t="str">
        <f>Pricing!H58</f>
        <v>T1DD</v>
      </c>
      <c r="E54" s="345" t="str">
        <f>Pricing!I58</f>
        <v>Triple</v>
      </c>
      <c r="F54" s="353">
        <f>Pricing!Z58*(1+rngO_MarkUp)</f>
        <v>349.39</v>
      </c>
    </row>
    <row r="55" spans="1:6" x14ac:dyDescent="0.25">
      <c r="A55" s="345" t="str">
        <f>Pricing!B59</f>
        <v>Glide-Out</v>
      </c>
      <c r="B55" s="357" t="str">
        <f>Pricing!C59</f>
        <v>T</v>
      </c>
      <c r="C55" s="345" t="str">
        <f>Pricing!G59</f>
        <v>Designer White</v>
      </c>
      <c r="D55" s="345" t="str">
        <f>Pricing!H59</f>
        <v>T1DW</v>
      </c>
      <c r="E55" s="345" t="str">
        <f>Pricing!I59</f>
        <v>Triple</v>
      </c>
      <c r="F55" s="353">
        <f>Pricing!Z59*(1+rngO_MarkUp)</f>
        <v>321.44</v>
      </c>
    </row>
    <row r="56" spans="1:6" x14ac:dyDescent="0.25">
      <c r="A56" s="345" t="str">
        <f>Pricing!B60</f>
        <v>Glide-Out</v>
      </c>
      <c r="B56" s="357" t="str">
        <f>Pricing!C60</f>
        <v>T</v>
      </c>
      <c r="C56" s="345" t="str">
        <f>Pricing!G60</f>
        <v>Basic</v>
      </c>
      <c r="D56" s="345" t="str">
        <f>Pricing!H60</f>
        <v>T2B</v>
      </c>
      <c r="E56" s="345" t="str">
        <f>Pricing!I60</f>
        <v>Triple</v>
      </c>
      <c r="F56" s="353">
        <f>Pricing!Z60*(1+rngO_MarkUp)</f>
        <v>243.94</v>
      </c>
    </row>
    <row r="57" spans="1:6" x14ac:dyDescent="0.25">
      <c r="A57" s="345" t="str">
        <f>Pricing!B61</f>
        <v>Glide-Out</v>
      </c>
      <c r="B57" s="357" t="str">
        <f>Pricing!C61</f>
        <v>T</v>
      </c>
      <c r="C57" s="345" t="str">
        <f>Pricing!G61</f>
        <v>Classic</v>
      </c>
      <c r="D57" s="345" t="str">
        <f>Pricing!H61</f>
        <v>T2C</v>
      </c>
      <c r="E57" s="345" t="str">
        <f>Pricing!I61</f>
        <v>Triple</v>
      </c>
      <c r="F57" s="353">
        <f>Pricing!Z61*(1+rngO_MarkUp)</f>
        <v>304.92</v>
      </c>
    </row>
    <row r="58" spans="1:6" x14ac:dyDescent="0.25">
      <c r="A58" s="345" t="str">
        <f>Pricing!B62</f>
        <v>Glide-Out</v>
      </c>
      <c r="B58" s="357" t="str">
        <f>Pricing!C62</f>
        <v>T</v>
      </c>
      <c r="C58" s="345" t="str">
        <f>Pricing!G62</f>
        <v>Designer Light</v>
      </c>
      <c r="D58" s="345" t="str">
        <f>Pricing!H62</f>
        <v>T2DL</v>
      </c>
      <c r="E58" s="345" t="str">
        <f>Pricing!I62</f>
        <v>Triple</v>
      </c>
      <c r="F58" s="353">
        <f>Pricing!Z62*(1+rngO_MarkUp)</f>
        <v>381.15</v>
      </c>
    </row>
    <row r="59" spans="1:6" x14ac:dyDescent="0.25">
      <c r="A59" s="345" t="str">
        <f>Pricing!B63</f>
        <v>Glide-Out</v>
      </c>
      <c r="B59" s="357" t="str">
        <f>Pricing!C63</f>
        <v>T</v>
      </c>
      <c r="C59" s="345" t="str">
        <f>Pricing!G63</f>
        <v>Designer Medium</v>
      </c>
      <c r="D59" s="345" t="str">
        <f>Pricing!H63</f>
        <v>T2DM</v>
      </c>
      <c r="E59" s="345" t="str">
        <f>Pricing!I63</f>
        <v>Triple</v>
      </c>
      <c r="F59" s="353">
        <f>Pricing!Z63*(1+rngO_MarkUp)</f>
        <v>381.15</v>
      </c>
    </row>
    <row r="60" spans="1:6" x14ac:dyDescent="0.25">
      <c r="A60" s="345" t="str">
        <f>Pricing!B64</f>
        <v>Glide-Out</v>
      </c>
      <c r="B60" s="357" t="str">
        <f>Pricing!C64</f>
        <v>T</v>
      </c>
      <c r="C60" s="345" t="str">
        <f>Pricing!G64</f>
        <v>Designer Dark</v>
      </c>
      <c r="D60" s="345" t="str">
        <f>Pricing!H64</f>
        <v>T2DD</v>
      </c>
      <c r="E60" s="345" t="str">
        <f>Pricing!I64</f>
        <v>Triple</v>
      </c>
      <c r="F60" s="353">
        <f>Pricing!Z64*(1+rngO_MarkUp)</f>
        <v>381.15</v>
      </c>
    </row>
    <row r="61" spans="1:6" x14ac:dyDescent="0.25">
      <c r="A61" s="345" t="str">
        <f>Pricing!B65</f>
        <v>Glide-Out</v>
      </c>
      <c r="B61" s="357" t="str">
        <f>Pricing!C65</f>
        <v>T</v>
      </c>
      <c r="C61" s="345" t="str">
        <f>Pricing!G65</f>
        <v>Designer White</v>
      </c>
      <c r="D61" s="345" t="str">
        <f>Pricing!H65</f>
        <v>T2DW</v>
      </c>
      <c r="E61" s="345" t="str">
        <f>Pricing!I65</f>
        <v>Triple</v>
      </c>
      <c r="F61" s="353">
        <f>Pricing!Z65*(1+rngO_MarkUp)</f>
        <v>350.66</v>
      </c>
    </row>
    <row r="62" spans="1:6" x14ac:dyDescent="0.25">
      <c r="A62" s="345" t="str">
        <f>Pricing!B66</f>
        <v>Glide-Out</v>
      </c>
      <c r="B62" s="357" t="str">
        <f>Pricing!C66</f>
        <v>T</v>
      </c>
      <c r="C62" s="345" t="str">
        <f>Pricing!G66</f>
        <v>Basic</v>
      </c>
      <c r="D62" s="345" t="str">
        <f>Pricing!H66</f>
        <v>T3B</v>
      </c>
      <c r="E62" s="345" t="str">
        <f>Pricing!I66</f>
        <v>Triple</v>
      </c>
      <c r="F62" s="353">
        <f>Pricing!Z66*(1+rngO_MarkUp)</f>
        <v>269.81</v>
      </c>
    </row>
    <row r="63" spans="1:6" x14ac:dyDescent="0.25">
      <c r="A63" s="345" t="str">
        <f>Pricing!B67</f>
        <v>Glide-Out</v>
      </c>
      <c r="B63" s="357" t="str">
        <f>Pricing!C67</f>
        <v>T</v>
      </c>
      <c r="C63" s="345" t="str">
        <f>Pricing!G67</f>
        <v>Classic</v>
      </c>
      <c r="D63" s="345" t="str">
        <f>Pricing!H67</f>
        <v>T3C</v>
      </c>
      <c r="E63" s="345" t="str">
        <f>Pricing!I67</f>
        <v>Triple</v>
      </c>
      <c r="F63" s="353">
        <f>Pricing!Z67*(1+rngO_MarkUp)</f>
        <v>337.26</v>
      </c>
    </row>
    <row r="64" spans="1:6" x14ac:dyDescent="0.25">
      <c r="A64" s="345" t="str">
        <f>Pricing!B68</f>
        <v>Glide-Out</v>
      </c>
      <c r="B64" s="357" t="str">
        <f>Pricing!C68</f>
        <v>T</v>
      </c>
      <c r="C64" s="345" t="str">
        <f>Pricing!G68</f>
        <v>Designer Light</v>
      </c>
      <c r="D64" s="345" t="str">
        <f>Pricing!H68</f>
        <v>T3DL</v>
      </c>
      <c r="E64" s="345" t="str">
        <f>Pricing!I68</f>
        <v>Triple</v>
      </c>
      <c r="F64" s="353">
        <f>Pricing!Z68*(1+rngO_MarkUp)</f>
        <v>421.58</v>
      </c>
    </row>
    <row r="65" spans="1:6" x14ac:dyDescent="0.25">
      <c r="A65" s="345" t="str">
        <f>Pricing!B69</f>
        <v>Glide-Out</v>
      </c>
      <c r="B65" s="357" t="str">
        <f>Pricing!C69</f>
        <v>T</v>
      </c>
      <c r="C65" s="345" t="str">
        <f>Pricing!G69</f>
        <v>Designer Medium</v>
      </c>
      <c r="D65" s="345" t="str">
        <f>Pricing!H69</f>
        <v>T3DM</v>
      </c>
      <c r="E65" s="345" t="str">
        <f>Pricing!I69</f>
        <v>Triple</v>
      </c>
      <c r="F65" s="353">
        <f>Pricing!Z69*(1+rngO_MarkUp)</f>
        <v>421.58</v>
      </c>
    </row>
    <row r="66" spans="1:6" x14ac:dyDescent="0.25">
      <c r="A66" s="345" t="str">
        <f>Pricing!B70</f>
        <v>Glide-Out</v>
      </c>
      <c r="B66" s="357" t="str">
        <f>Pricing!C70</f>
        <v>T</v>
      </c>
      <c r="C66" s="345" t="str">
        <f>Pricing!G70</f>
        <v>Designer Dark</v>
      </c>
      <c r="D66" s="345" t="str">
        <f>Pricing!H70</f>
        <v>T3DD</v>
      </c>
      <c r="E66" s="345" t="str">
        <f>Pricing!I70</f>
        <v>Triple</v>
      </c>
      <c r="F66" s="353">
        <f>Pricing!Z70*(1+rngO_MarkUp)</f>
        <v>421.58</v>
      </c>
    </row>
    <row r="67" spans="1:6" x14ac:dyDescent="0.25">
      <c r="A67" s="345" t="str">
        <f>Pricing!B71</f>
        <v>Glide-Out</v>
      </c>
      <c r="B67" s="357" t="str">
        <f>Pricing!C71</f>
        <v>T</v>
      </c>
      <c r="C67" s="345" t="str">
        <f>Pricing!G71</f>
        <v>Designer White</v>
      </c>
      <c r="D67" s="345" t="str">
        <f>Pricing!H71</f>
        <v>T3DW</v>
      </c>
      <c r="E67" s="345" t="str">
        <f>Pricing!I71</f>
        <v>Triple</v>
      </c>
      <c r="F67" s="353">
        <f>Pricing!Z71*(1+rngO_MarkUp)</f>
        <v>387.85</v>
      </c>
    </row>
    <row r="68" spans="1:6" x14ac:dyDescent="0.25">
      <c r="A68" s="345" t="str">
        <f>Pricing!B72</f>
        <v>Glide-Out</v>
      </c>
      <c r="B68" s="357" t="str">
        <f>Pricing!C72</f>
        <v>T</v>
      </c>
      <c r="C68" s="345" t="str">
        <f>Pricing!G72</f>
        <v>Basic</v>
      </c>
      <c r="D68" s="345" t="str">
        <f>Pricing!H72</f>
        <v>T4B</v>
      </c>
      <c r="E68" s="345" t="str">
        <f>Pricing!I72</f>
        <v>Triple</v>
      </c>
      <c r="F68" s="353">
        <f>Pricing!Z72*(1+rngO_MarkUp)</f>
        <v>279.97000000000003</v>
      </c>
    </row>
    <row r="69" spans="1:6" x14ac:dyDescent="0.25">
      <c r="A69" s="345" t="str">
        <f>Pricing!B73</f>
        <v>Glide-Out</v>
      </c>
      <c r="B69" s="357" t="str">
        <f>Pricing!C73</f>
        <v>T</v>
      </c>
      <c r="C69" s="345" t="str">
        <f>Pricing!G73</f>
        <v>Classic</v>
      </c>
      <c r="D69" s="345" t="str">
        <f>Pricing!H73</f>
        <v>T4C</v>
      </c>
      <c r="E69" s="345" t="str">
        <f>Pricing!I73</f>
        <v>Triple</v>
      </c>
      <c r="F69" s="353">
        <f>Pricing!Z73*(1+rngO_MarkUp)</f>
        <v>349.97</v>
      </c>
    </row>
    <row r="70" spans="1:6" x14ac:dyDescent="0.25">
      <c r="A70" s="345" t="str">
        <f>Pricing!B74</f>
        <v>Glide-Out</v>
      </c>
      <c r="B70" s="357" t="str">
        <f>Pricing!C74</f>
        <v>T</v>
      </c>
      <c r="C70" s="345" t="str">
        <f>Pricing!G74</f>
        <v>Designer Light</v>
      </c>
      <c r="D70" s="345" t="str">
        <f>Pricing!H74</f>
        <v>T4DL</v>
      </c>
      <c r="E70" s="345" t="str">
        <f>Pricing!I74</f>
        <v>Triple</v>
      </c>
      <c r="F70" s="353">
        <f>Pricing!Z74*(1+rngO_MarkUp)</f>
        <v>437.46</v>
      </c>
    </row>
    <row r="71" spans="1:6" x14ac:dyDescent="0.25">
      <c r="A71" s="345" t="str">
        <f>Pricing!B75</f>
        <v>Glide-Out</v>
      </c>
      <c r="B71" s="357" t="str">
        <f>Pricing!C75</f>
        <v>T</v>
      </c>
      <c r="C71" s="345" t="str">
        <f>Pricing!G75</f>
        <v>Designer Medium</v>
      </c>
      <c r="D71" s="345" t="str">
        <f>Pricing!H75</f>
        <v>T4DM</v>
      </c>
      <c r="E71" s="345" t="str">
        <f>Pricing!I75</f>
        <v>Triple</v>
      </c>
      <c r="F71" s="353">
        <f>Pricing!Z75*(1+rngO_MarkUp)</f>
        <v>437.46</v>
      </c>
    </row>
    <row r="72" spans="1:6" x14ac:dyDescent="0.25">
      <c r="A72" s="345" t="str">
        <f>Pricing!B76</f>
        <v>Glide-Out</v>
      </c>
      <c r="B72" s="357" t="str">
        <f>Pricing!C76</f>
        <v>T</v>
      </c>
      <c r="C72" s="345" t="str">
        <f>Pricing!G76</f>
        <v>Designer Dark</v>
      </c>
      <c r="D72" s="345" t="str">
        <f>Pricing!H76</f>
        <v>T4DD</v>
      </c>
      <c r="E72" s="345" t="str">
        <f>Pricing!I76</f>
        <v>Triple</v>
      </c>
      <c r="F72" s="353">
        <f>Pricing!Z76*(1+rngO_MarkUp)</f>
        <v>437.46</v>
      </c>
    </row>
    <row r="73" spans="1:6" x14ac:dyDescent="0.25">
      <c r="A73" s="345" t="str">
        <f>Pricing!B77</f>
        <v>Glide-Out</v>
      </c>
      <c r="B73" s="357" t="str">
        <f>Pricing!C77</f>
        <v>T</v>
      </c>
      <c r="C73" s="345" t="str">
        <f>Pricing!G77</f>
        <v>Designer White</v>
      </c>
      <c r="D73" s="345" t="str">
        <f>Pricing!H77</f>
        <v>T4DW</v>
      </c>
      <c r="E73" s="345" t="str">
        <f>Pricing!I77</f>
        <v>Triple</v>
      </c>
      <c r="F73" s="353">
        <f>Pricing!Z77*(1+rngO_MarkUp)</f>
        <v>402.46</v>
      </c>
    </row>
    <row r="74" spans="1:6" x14ac:dyDescent="0.25">
      <c r="A74" s="345" t="str">
        <f>Pricing!B78</f>
        <v>Glide-Out</v>
      </c>
      <c r="B74" s="357" t="str">
        <f>Pricing!C78</f>
        <v>TB</v>
      </c>
      <c r="C74" s="345" t="str">
        <f>Pricing!G78</f>
        <v>Basic</v>
      </c>
      <c r="D74" s="345" t="str">
        <f>Pricing!H78</f>
        <v>TB1B</v>
      </c>
      <c r="E74" s="345" t="str">
        <f>Pricing!I78</f>
        <v>Tray Bin</v>
      </c>
      <c r="F74" s="353">
        <f>Pricing!Z78*(1+rngO_MarkUp)</f>
        <v>239.32</v>
      </c>
    </row>
    <row r="75" spans="1:6" x14ac:dyDescent="0.25">
      <c r="A75" s="345" t="str">
        <f>Pricing!B79</f>
        <v>Glide-Out</v>
      </c>
      <c r="B75" s="357" t="str">
        <f>Pricing!C79</f>
        <v>TB</v>
      </c>
      <c r="C75" s="345" t="str">
        <f>Pricing!G79</f>
        <v>Classic</v>
      </c>
      <c r="D75" s="345" t="str">
        <f>Pricing!H79</f>
        <v>TB1C</v>
      </c>
      <c r="E75" s="345" t="str">
        <f>Pricing!I79</f>
        <v>Tray Bin</v>
      </c>
      <c r="F75" s="353">
        <f>Pricing!Z79*(1+rngO_MarkUp)</f>
        <v>299.14999999999998</v>
      </c>
    </row>
    <row r="76" spans="1:6" x14ac:dyDescent="0.25">
      <c r="A76" s="345" t="str">
        <f>Pricing!B80</f>
        <v>Glide-Out</v>
      </c>
      <c r="B76" s="357" t="str">
        <f>Pricing!C80</f>
        <v>TB</v>
      </c>
      <c r="C76" s="345" t="str">
        <f>Pricing!G80</f>
        <v>Designer Light</v>
      </c>
      <c r="D76" s="345" t="str">
        <f>Pricing!H80</f>
        <v>TB1DL</v>
      </c>
      <c r="E76" s="345" t="str">
        <f>Pricing!I80</f>
        <v>Tray Bin</v>
      </c>
      <c r="F76" s="353">
        <f>Pricing!Z80*(1+rngO_MarkUp)</f>
        <v>373.93</v>
      </c>
    </row>
    <row r="77" spans="1:6" x14ac:dyDescent="0.25">
      <c r="A77" s="345" t="str">
        <f>Pricing!B81</f>
        <v>Glide-Out</v>
      </c>
      <c r="B77" s="357" t="str">
        <f>Pricing!C81</f>
        <v>TB</v>
      </c>
      <c r="C77" s="345" t="str">
        <f>Pricing!G81</f>
        <v>Designer Medium</v>
      </c>
      <c r="D77" s="345" t="str">
        <f>Pricing!H81</f>
        <v>TB1DM</v>
      </c>
      <c r="E77" s="345" t="str">
        <f>Pricing!I81</f>
        <v>Tray Bin</v>
      </c>
      <c r="F77" s="353">
        <f>Pricing!Z81*(1+rngO_MarkUp)</f>
        <v>373.93</v>
      </c>
    </row>
    <row r="78" spans="1:6" x14ac:dyDescent="0.25">
      <c r="A78" s="345" t="str">
        <f>Pricing!B82</f>
        <v>Glide-Out</v>
      </c>
      <c r="B78" s="357" t="str">
        <f>Pricing!C82</f>
        <v>TB</v>
      </c>
      <c r="C78" s="345" t="str">
        <f>Pricing!G82</f>
        <v>Designer Dark</v>
      </c>
      <c r="D78" s="345" t="str">
        <f>Pricing!H82</f>
        <v>TB1DD</v>
      </c>
      <c r="E78" s="345" t="str">
        <f>Pricing!I82</f>
        <v>Tray Bin</v>
      </c>
      <c r="F78" s="353">
        <f>Pricing!Z82*(1+rngO_MarkUp)</f>
        <v>373.93</v>
      </c>
    </row>
    <row r="79" spans="1:6" x14ac:dyDescent="0.25">
      <c r="A79" s="345" t="str">
        <f>Pricing!B83</f>
        <v>Glide-Out</v>
      </c>
      <c r="B79" s="357" t="str">
        <f>Pricing!C83</f>
        <v>TB</v>
      </c>
      <c r="C79" s="345" t="str">
        <f>Pricing!G83</f>
        <v>Designer White</v>
      </c>
      <c r="D79" s="345" t="str">
        <f>Pricing!H83</f>
        <v>TB1DW</v>
      </c>
      <c r="E79" s="345" t="str">
        <f>Pricing!I83</f>
        <v>Tray Bin</v>
      </c>
      <c r="F79" s="353">
        <f>Pricing!Z83*(1+rngO_MarkUp)</f>
        <v>344.02</v>
      </c>
    </row>
    <row r="80" spans="1:6" x14ac:dyDescent="0.25">
      <c r="A80" s="345" t="str">
        <f>Pricing!B84</f>
        <v>Glide-Out</v>
      </c>
      <c r="B80" s="357" t="str">
        <f>Pricing!C84</f>
        <v>TB</v>
      </c>
      <c r="C80" s="345" t="str">
        <f>Pricing!G84</f>
        <v>Basic</v>
      </c>
      <c r="D80" s="345" t="str">
        <f>Pricing!H84</f>
        <v>TB2B</v>
      </c>
      <c r="E80" s="345" t="str">
        <f>Pricing!I84</f>
        <v>Tray Bin</v>
      </c>
      <c r="F80" s="353">
        <f>Pricing!Z84*(1+rngO_MarkUp)</f>
        <v>259.64</v>
      </c>
    </row>
    <row r="81" spans="1:6" x14ac:dyDescent="0.25">
      <c r="A81" s="345" t="str">
        <f>Pricing!B85</f>
        <v>Glide-Out</v>
      </c>
      <c r="B81" s="357" t="str">
        <f>Pricing!C85</f>
        <v>TB</v>
      </c>
      <c r="C81" s="345" t="str">
        <f>Pricing!G85</f>
        <v>Classic</v>
      </c>
      <c r="D81" s="345" t="str">
        <f>Pricing!H85</f>
        <v>TB2C</v>
      </c>
      <c r="E81" s="345" t="str">
        <f>Pricing!I85</f>
        <v>Tray Bin</v>
      </c>
      <c r="F81" s="353">
        <f>Pricing!Z85*(1+rngO_MarkUp)</f>
        <v>324.56</v>
      </c>
    </row>
    <row r="82" spans="1:6" x14ac:dyDescent="0.25">
      <c r="A82" s="345" t="str">
        <f>Pricing!B86</f>
        <v>Glide-Out</v>
      </c>
      <c r="B82" s="357" t="str">
        <f>Pricing!C86</f>
        <v>TB</v>
      </c>
      <c r="C82" s="345" t="str">
        <f>Pricing!G86</f>
        <v>Designer Light</v>
      </c>
      <c r="D82" s="345" t="str">
        <f>Pricing!H86</f>
        <v>TB2DL</v>
      </c>
      <c r="E82" s="345" t="str">
        <f>Pricing!I86</f>
        <v>Tray Bin</v>
      </c>
      <c r="F82" s="353">
        <f>Pricing!Z86*(1+rngO_MarkUp)</f>
        <v>405.69</v>
      </c>
    </row>
    <row r="83" spans="1:6" x14ac:dyDescent="0.25">
      <c r="A83" s="345" t="str">
        <f>Pricing!B87</f>
        <v>Glide-Out</v>
      </c>
      <c r="B83" s="357" t="str">
        <f>Pricing!C87</f>
        <v>TB</v>
      </c>
      <c r="C83" s="345" t="str">
        <f>Pricing!G87</f>
        <v>Designer Medium</v>
      </c>
      <c r="D83" s="345" t="str">
        <f>Pricing!H87</f>
        <v>TB2DM</v>
      </c>
      <c r="E83" s="345" t="str">
        <f>Pricing!I87</f>
        <v>Tray Bin</v>
      </c>
      <c r="F83" s="353">
        <f>Pricing!Z87*(1+rngO_MarkUp)</f>
        <v>405.69</v>
      </c>
    </row>
    <row r="84" spans="1:6" x14ac:dyDescent="0.25">
      <c r="A84" s="345" t="str">
        <f>Pricing!B88</f>
        <v>Glide-Out</v>
      </c>
      <c r="B84" s="357" t="str">
        <f>Pricing!C88</f>
        <v>TB</v>
      </c>
      <c r="C84" s="345" t="str">
        <f>Pricing!G88</f>
        <v>Designer Dark</v>
      </c>
      <c r="D84" s="345" t="str">
        <f>Pricing!H88</f>
        <v>TB2DD</v>
      </c>
      <c r="E84" s="345" t="str">
        <f>Pricing!I88</f>
        <v>Tray Bin</v>
      </c>
      <c r="F84" s="353">
        <f>Pricing!Z88*(1+rngO_MarkUp)</f>
        <v>405.69</v>
      </c>
    </row>
    <row r="85" spans="1:6" x14ac:dyDescent="0.25">
      <c r="A85" s="345" t="str">
        <f>Pricing!B89</f>
        <v>Glide-Out</v>
      </c>
      <c r="B85" s="357" t="str">
        <f>Pricing!C89</f>
        <v>TB</v>
      </c>
      <c r="C85" s="345" t="str">
        <f>Pricing!G89</f>
        <v>Designer White</v>
      </c>
      <c r="D85" s="345" t="str">
        <f>Pricing!H89</f>
        <v>TB2DW</v>
      </c>
      <c r="E85" s="345" t="str">
        <f>Pricing!I89</f>
        <v>Tray Bin</v>
      </c>
      <c r="F85" s="353">
        <f>Pricing!Z89*(1+rngO_MarkUp)</f>
        <v>373.24</v>
      </c>
    </row>
    <row r="86" spans="1:6" x14ac:dyDescent="0.25">
      <c r="A86" s="345" t="str">
        <f>Pricing!B90</f>
        <v>Glide-Out</v>
      </c>
      <c r="B86" s="357" t="str">
        <f>Pricing!C90</f>
        <v>TB</v>
      </c>
      <c r="C86" s="345" t="str">
        <f>Pricing!G90</f>
        <v>Basic</v>
      </c>
      <c r="D86" s="345" t="str">
        <f>Pricing!H90</f>
        <v>TB3B</v>
      </c>
      <c r="E86" s="345" t="str">
        <f>Pricing!I90</f>
        <v>Tray Bin</v>
      </c>
      <c r="F86" s="353">
        <f>Pricing!Z90*(1+rngO_MarkUp)</f>
        <v>279.97000000000003</v>
      </c>
    </row>
    <row r="87" spans="1:6" x14ac:dyDescent="0.25">
      <c r="A87" s="345" t="str">
        <f>Pricing!B91</f>
        <v>Glide-Out</v>
      </c>
      <c r="B87" s="357" t="str">
        <f>Pricing!C91</f>
        <v>TB</v>
      </c>
      <c r="C87" s="345" t="str">
        <f>Pricing!G91</f>
        <v>Classic</v>
      </c>
      <c r="D87" s="345" t="str">
        <f>Pricing!H91</f>
        <v>TB3C</v>
      </c>
      <c r="E87" s="345" t="str">
        <f>Pricing!I91</f>
        <v>Tray Bin</v>
      </c>
      <c r="F87" s="353">
        <f>Pricing!Z91*(1+rngO_MarkUp)</f>
        <v>349.97</v>
      </c>
    </row>
    <row r="88" spans="1:6" x14ac:dyDescent="0.25">
      <c r="A88" s="345" t="str">
        <f>Pricing!B92</f>
        <v>Glide-Out</v>
      </c>
      <c r="B88" s="357" t="str">
        <f>Pricing!C92</f>
        <v>TB</v>
      </c>
      <c r="C88" s="345" t="str">
        <f>Pricing!G92</f>
        <v>Designer Light</v>
      </c>
      <c r="D88" s="345" t="str">
        <f>Pricing!H92</f>
        <v>TB3DL</v>
      </c>
      <c r="E88" s="345" t="str">
        <f>Pricing!I92</f>
        <v>Tray Bin</v>
      </c>
      <c r="F88" s="353">
        <f>Pricing!Z92*(1+rngO_MarkUp)</f>
        <v>437.46</v>
      </c>
    </row>
    <row r="89" spans="1:6" x14ac:dyDescent="0.25">
      <c r="A89" s="345" t="str">
        <f>Pricing!B93</f>
        <v>Glide-Out</v>
      </c>
      <c r="B89" s="357" t="str">
        <f>Pricing!C93</f>
        <v>TB</v>
      </c>
      <c r="C89" s="345" t="str">
        <f>Pricing!G93</f>
        <v>Designer Medium</v>
      </c>
      <c r="D89" s="345" t="str">
        <f>Pricing!H93</f>
        <v>TB3DM</v>
      </c>
      <c r="E89" s="345" t="str">
        <f>Pricing!I93</f>
        <v>Tray Bin</v>
      </c>
      <c r="F89" s="353">
        <f>Pricing!Z93*(1+rngO_MarkUp)</f>
        <v>437.46</v>
      </c>
    </row>
    <row r="90" spans="1:6" x14ac:dyDescent="0.25">
      <c r="A90" s="345" t="str">
        <f>Pricing!B94</f>
        <v>Glide-Out</v>
      </c>
      <c r="B90" s="357" t="str">
        <f>Pricing!C94</f>
        <v>TB</v>
      </c>
      <c r="C90" s="345" t="str">
        <f>Pricing!G94</f>
        <v>Designer Dark</v>
      </c>
      <c r="D90" s="345" t="str">
        <f>Pricing!H94</f>
        <v>TB3DD</v>
      </c>
      <c r="E90" s="345" t="str">
        <f>Pricing!I94</f>
        <v>Tray Bin</v>
      </c>
      <c r="F90" s="353">
        <f>Pricing!Z94*(1+rngO_MarkUp)</f>
        <v>437.46</v>
      </c>
    </row>
    <row r="91" spans="1:6" x14ac:dyDescent="0.25">
      <c r="A91" s="345" t="str">
        <f>Pricing!B95</f>
        <v>Glide-Out</v>
      </c>
      <c r="B91" s="357" t="str">
        <f>Pricing!C95</f>
        <v>TB</v>
      </c>
      <c r="C91" s="345" t="str">
        <f>Pricing!G95</f>
        <v>Designer White</v>
      </c>
      <c r="D91" s="345" t="str">
        <f>Pricing!H95</f>
        <v>TB3DW</v>
      </c>
      <c r="E91" s="345" t="str">
        <f>Pricing!I95</f>
        <v>Tray Bin</v>
      </c>
      <c r="F91" s="353">
        <f>Pricing!Z95*(1+rngO_MarkUp)</f>
        <v>402.46</v>
      </c>
    </row>
    <row r="92" spans="1:6" x14ac:dyDescent="0.25">
      <c r="A92" s="345" t="str">
        <f>Pricing!B96</f>
        <v>Glide-Out</v>
      </c>
      <c r="B92" s="357" t="str">
        <f>Pricing!C96</f>
        <v>TB</v>
      </c>
      <c r="C92" s="345" t="str">
        <f>Pricing!G96</f>
        <v>Basic</v>
      </c>
      <c r="D92" s="345" t="str">
        <f>Pricing!H96</f>
        <v>TB4B</v>
      </c>
      <c r="E92" s="345" t="str">
        <f>Pricing!I96</f>
        <v>Tray Bin</v>
      </c>
      <c r="F92" s="353">
        <f>Pricing!Z96*(1+rngO_MarkUp)</f>
        <v>300.3</v>
      </c>
    </row>
    <row r="93" spans="1:6" x14ac:dyDescent="0.25">
      <c r="A93" s="345" t="str">
        <f>Pricing!B97</f>
        <v>Glide-Out</v>
      </c>
      <c r="B93" s="357" t="str">
        <f>Pricing!C97</f>
        <v>TB</v>
      </c>
      <c r="C93" s="345" t="str">
        <f>Pricing!G97</f>
        <v>Classic</v>
      </c>
      <c r="D93" s="345" t="str">
        <f>Pricing!H97</f>
        <v>TB4C</v>
      </c>
      <c r="E93" s="345" t="str">
        <f>Pricing!I97</f>
        <v>Tray Bin</v>
      </c>
      <c r="F93" s="353">
        <f>Pricing!Z97*(1+rngO_MarkUp)</f>
        <v>375.38</v>
      </c>
    </row>
    <row r="94" spans="1:6" x14ac:dyDescent="0.25">
      <c r="A94" s="345" t="str">
        <f>Pricing!B98</f>
        <v>Glide-Out</v>
      </c>
      <c r="B94" s="357" t="str">
        <f>Pricing!C98</f>
        <v>TB</v>
      </c>
      <c r="C94" s="345" t="str">
        <f>Pricing!G98</f>
        <v>Designer Light</v>
      </c>
      <c r="D94" s="345" t="str">
        <f>Pricing!H98</f>
        <v>TB4DL</v>
      </c>
      <c r="E94" s="345" t="str">
        <f>Pricing!I98</f>
        <v>Tray Bin</v>
      </c>
      <c r="F94" s="353">
        <f>Pricing!Z98*(1+rngO_MarkUp)</f>
        <v>469.22</v>
      </c>
    </row>
    <row r="95" spans="1:6" x14ac:dyDescent="0.25">
      <c r="A95" s="345" t="str">
        <f>Pricing!B99</f>
        <v>Glide-Out</v>
      </c>
      <c r="B95" s="357" t="str">
        <f>Pricing!C99</f>
        <v>TB</v>
      </c>
      <c r="C95" s="345" t="str">
        <f>Pricing!G99</f>
        <v>Designer Medium</v>
      </c>
      <c r="D95" s="345" t="str">
        <f>Pricing!H99</f>
        <v>TB4DM</v>
      </c>
      <c r="E95" s="345" t="str">
        <f>Pricing!I99</f>
        <v>Tray Bin</v>
      </c>
      <c r="F95" s="353">
        <f>Pricing!Z99*(1+rngO_MarkUp)</f>
        <v>469.22</v>
      </c>
    </row>
    <row r="96" spans="1:6" x14ac:dyDescent="0.25">
      <c r="A96" s="345" t="str">
        <f>Pricing!B100</f>
        <v>Glide-Out</v>
      </c>
      <c r="B96" s="357" t="str">
        <f>Pricing!C100</f>
        <v>TB</v>
      </c>
      <c r="C96" s="345" t="str">
        <f>Pricing!G100</f>
        <v>Designer Dark</v>
      </c>
      <c r="D96" s="345" t="str">
        <f>Pricing!H100</f>
        <v>TB4DD</v>
      </c>
      <c r="E96" s="345" t="str">
        <f>Pricing!I100</f>
        <v>Tray Bin</v>
      </c>
      <c r="F96" s="353">
        <f>Pricing!Z100*(1+rngO_MarkUp)</f>
        <v>469.22</v>
      </c>
    </row>
    <row r="97" spans="1:6" x14ac:dyDescent="0.25">
      <c r="A97" s="345" t="str">
        <f>Pricing!B101</f>
        <v>Glide-Out</v>
      </c>
      <c r="B97" s="357" t="str">
        <f>Pricing!C101</f>
        <v>TB</v>
      </c>
      <c r="C97" s="345" t="str">
        <f>Pricing!G101</f>
        <v>Designer White</v>
      </c>
      <c r="D97" s="345" t="str">
        <f>Pricing!H101</f>
        <v>TB4DW</v>
      </c>
      <c r="E97" s="345" t="str">
        <f>Pricing!I101</f>
        <v>Tray Bin</v>
      </c>
      <c r="F97" s="353">
        <f>Pricing!Z101*(1+rngO_MarkUp)</f>
        <v>431.68</v>
      </c>
    </row>
    <row r="98" spans="1:6" x14ac:dyDescent="0.25">
      <c r="A98" s="345" t="str">
        <f>Pricing!B102</f>
        <v>Glide-Out</v>
      </c>
      <c r="B98" s="357" t="str">
        <f>Pricing!C102</f>
        <v>F</v>
      </c>
      <c r="C98" s="345" t="str">
        <f>Pricing!G102</f>
        <v>Basic</v>
      </c>
      <c r="D98" s="345" t="str">
        <f>Pricing!H102</f>
        <v>F1B</v>
      </c>
      <c r="E98" s="345" t="str">
        <f>Pricing!I102</f>
        <v>File</v>
      </c>
      <c r="F98" s="353">
        <f>Pricing!Z102*(1+rngO_MarkUp)</f>
        <v>269.81</v>
      </c>
    </row>
    <row r="99" spans="1:6" x14ac:dyDescent="0.25">
      <c r="A99" s="345" t="str">
        <f>Pricing!B103</f>
        <v>Glide-Out</v>
      </c>
      <c r="B99" s="357" t="str">
        <f>Pricing!C103</f>
        <v>F</v>
      </c>
      <c r="C99" s="345" t="str">
        <f>Pricing!G103</f>
        <v>Classic</v>
      </c>
      <c r="D99" s="345" t="str">
        <f>Pricing!H103</f>
        <v>F1C</v>
      </c>
      <c r="E99" s="345" t="str">
        <f>Pricing!I103</f>
        <v>File</v>
      </c>
      <c r="F99" s="353">
        <f>Pricing!Z103*(1+rngO_MarkUp)</f>
        <v>337.26</v>
      </c>
    </row>
    <row r="100" spans="1:6" x14ac:dyDescent="0.25">
      <c r="A100" s="345" t="str">
        <f>Pricing!B104</f>
        <v>Glide-Out</v>
      </c>
      <c r="B100" s="357" t="str">
        <f>Pricing!C104</f>
        <v>F</v>
      </c>
      <c r="C100" s="345" t="str">
        <f>Pricing!G104</f>
        <v>Designer Light</v>
      </c>
      <c r="D100" s="345" t="str">
        <f>Pricing!H104</f>
        <v>F1DL</v>
      </c>
      <c r="E100" s="345" t="str">
        <f>Pricing!I104</f>
        <v>File</v>
      </c>
      <c r="F100" s="353">
        <f>Pricing!Z104*(1+rngO_MarkUp)</f>
        <v>421.58</v>
      </c>
    </row>
    <row r="101" spans="1:6" x14ac:dyDescent="0.25">
      <c r="A101" s="345" t="str">
        <f>Pricing!B105</f>
        <v>Glide-Out</v>
      </c>
      <c r="B101" s="357" t="str">
        <f>Pricing!C105</f>
        <v>F</v>
      </c>
      <c r="C101" s="345" t="str">
        <f>Pricing!G105</f>
        <v>Designer Medium</v>
      </c>
      <c r="D101" s="345" t="str">
        <f>Pricing!H105</f>
        <v>F1DM</v>
      </c>
      <c r="E101" s="345" t="str">
        <f>Pricing!I105</f>
        <v>File</v>
      </c>
      <c r="F101" s="353">
        <f>Pricing!Z105*(1+rngO_MarkUp)</f>
        <v>421.58</v>
      </c>
    </row>
    <row r="102" spans="1:6" x14ac:dyDescent="0.25">
      <c r="A102" s="345" t="str">
        <f>Pricing!B106</f>
        <v>Glide-Out</v>
      </c>
      <c r="B102" s="357" t="str">
        <f>Pricing!C106</f>
        <v>F</v>
      </c>
      <c r="C102" s="345" t="str">
        <f>Pricing!G106</f>
        <v>Designer Dark</v>
      </c>
      <c r="D102" s="345" t="str">
        <f>Pricing!H106</f>
        <v>F1DD</v>
      </c>
      <c r="E102" s="345" t="str">
        <f>Pricing!I106</f>
        <v>File</v>
      </c>
      <c r="F102" s="353">
        <f>Pricing!Z106*(1+rngO_MarkUp)</f>
        <v>421.58</v>
      </c>
    </row>
    <row r="103" spans="1:6" x14ac:dyDescent="0.25">
      <c r="A103" s="345" t="str">
        <f>Pricing!B107</f>
        <v>Glide-Out</v>
      </c>
      <c r="B103" s="357" t="str">
        <f>Pricing!C107</f>
        <v>F</v>
      </c>
      <c r="C103" s="345" t="str">
        <f>Pricing!G107</f>
        <v>Designer White</v>
      </c>
      <c r="D103" s="345" t="str">
        <f>Pricing!H107</f>
        <v>F1DW</v>
      </c>
      <c r="E103" s="345" t="str">
        <f>Pricing!I107</f>
        <v>File</v>
      </c>
      <c r="F103" s="353">
        <f>Pricing!Z107*(1+rngO_MarkUp)</f>
        <v>387.85</v>
      </c>
    </row>
    <row r="104" spans="1:6" x14ac:dyDescent="0.25">
      <c r="A104" s="345" t="str">
        <f>Pricing!B108</f>
        <v>Glide-Out</v>
      </c>
      <c r="B104" s="357" t="str">
        <f>Pricing!C108</f>
        <v>F</v>
      </c>
      <c r="C104" s="345" t="str">
        <f>Pricing!G108</f>
        <v>Basic</v>
      </c>
      <c r="D104" s="345" t="str">
        <f>Pricing!H108</f>
        <v>F2B</v>
      </c>
      <c r="E104" s="345" t="str">
        <f>Pricing!I108</f>
        <v>File</v>
      </c>
      <c r="F104" s="353">
        <f>Pricing!Z108*(1+rngO_MarkUp)</f>
        <v>279.97000000000003</v>
      </c>
    </row>
    <row r="105" spans="1:6" x14ac:dyDescent="0.25">
      <c r="A105" s="345" t="str">
        <f>Pricing!B109</f>
        <v>Glide-Out</v>
      </c>
      <c r="B105" s="357" t="str">
        <f>Pricing!C109</f>
        <v>F</v>
      </c>
      <c r="C105" s="345" t="str">
        <f>Pricing!G109</f>
        <v>Classic</v>
      </c>
      <c r="D105" s="345" t="str">
        <f>Pricing!H109</f>
        <v>F2C</v>
      </c>
      <c r="E105" s="345" t="str">
        <f>Pricing!I109</f>
        <v>File</v>
      </c>
      <c r="F105" s="353">
        <f>Pricing!Z109*(1+rngO_MarkUp)</f>
        <v>349.97</v>
      </c>
    </row>
    <row r="106" spans="1:6" x14ac:dyDescent="0.25">
      <c r="A106" s="345" t="str">
        <f>Pricing!B110</f>
        <v>Glide-Out</v>
      </c>
      <c r="B106" s="357" t="str">
        <f>Pricing!C110</f>
        <v>F</v>
      </c>
      <c r="C106" s="345" t="str">
        <f>Pricing!G110</f>
        <v>Designer Light</v>
      </c>
      <c r="D106" s="345" t="str">
        <f>Pricing!H110</f>
        <v>F2DL</v>
      </c>
      <c r="E106" s="345" t="str">
        <f>Pricing!I110</f>
        <v>File</v>
      </c>
      <c r="F106" s="353">
        <f>Pricing!Z110*(1+rngO_MarkUp)</f>
        <v>437.46</v>
      </c>
    </row>
    <row r="107" spans="1:6" x14ac:dyDescent="0.25">
      <c r="A107" s="345" t="str">
        <f>Pricing!B111</f>
        <v>Glide-Out</v>
      </c>
      <c r="B107" s="357" t="str">
        <f>Pricing!C111</f>
        <v>F</v>
      </c>
      <c r="C107" s="345" t="str">
        <f>Pricing!G111</f>
        <v>Designer Medium</v>
      </c>
      <c r="D107" s="345" t="str">
        <f>Pricing!H111</f>
        <v>F2DM</v>
      </c>
      <c r="E107" s="345" t="str">
        <f>Pricing!I111</f>
        <v>File</v>
      </c>
      <c r="F107" s="353">
        <f>Pricing!Z111*(1+rngO_MarkUp)</f>
        <v>437.46</v>
      </c>
    </row>
    <row r="108" spans="1:6" x14ac:dyDescent="0.25">
      <c r="A108" s="345" t="str">
        <f>Pricing!B112</f>
        <v>Glide-Out</v>
      </c>
      <c r="B108" s="357" t="str">
        <f>Pricing!C112</f>
        <v>F</v>
      </c>
      <c r="C108" s="345" t="str">
        <f>Pricing!G112</f>
        <v>Designer Dark</v>
      </c>
      <c r="D108" s="345" t="str">
        <f>Pricing!H112</f>
        <v>F2DD</v>
      </c>
      <c r="E108" s="345" t="str">
        <f>Pricing!I112</f>
        <v>File</v>
      </c>
      <c r="F108" s="353">
        <f>Pricing!Z112*(1+rngO_MarkUp)</f>
        <v>437.46</v>
      </c>
    </row>
    <row r="109" spans="1:6" x14ac:dyDescent="0.25">
      <c r="A109" s="345" t="str">
        <f>Pricing!B113</f>
        <v>Glide-Out</v>
      </c>
      <c r="B109" s="357" t="str">
        <f>Pricing!C113</f>
        <v>F</v>
      </c>
      <c r="C109" s="345" t="str">
        <f>Pricing!G113</f>
        <v>Designer White</v>
      </c>
      <c r="D109" s="345" t="str">
        <f>Pricing!H113</f>
        <v>F2DW</v>
      </c>
      <c r="E109" s="345" t="str">
        <f>Pricing!I113</f>
        <v>File</v>
      </c>
      <c r="F109" s="353">
        <f>Pricing!Z113*(1+rngO_MarkUp)</f>
        <v>402.46</v>
      </c>
    </row>
    <row r="110" spans="1:6" x14ac:dyDescent="0.25">
      <c r="A110" s="345" t="str">
        <f>Pricing!B114</f>
        <v>Glide-Out</v>
      </c>
      <c r="B110" s="357" t="str">
        <f>Pricing!C114</f>
        <v>F</v>
      </c>
      <c r="C110" s="345" t="str">
        <f>Pricing!G114</f>
        <v>Basic</v>
      </c>
      <c r="D110" s="345" t="str">
        <f>Pricing!H114</f>
        <v>F3B</v>
      </c>
      <c r="E110" s="345" t="str">
        <f>Pricing!I114</f>
        <v>File</v>
      </c>
      <c r="F110" s="353">
        <f>Pricing!Z114*(1+rngO_MarkUp)</f>
        <v>288.29000000000002</v>
      </c>
    </row>
    <row r="111" spans="1:6" x14ac:dyDescent="0.25">
      <c r="A111" s="345" t="str">
        <f>Pricing!B115</f>
        <v>Glide-Out</v>
      </c>
      <c r="B111" s="357" t="str">
        <f>Pricing!C115</f>
        <v>F</v>
      </c>
      <c r="C111" s="345" t="str">
        <f>Pricing!G115</f>
        <v>Classic</v>
      </c>
      <c r="D111" s="345" t="str">
        <f>Pricing!H115</f>
        <v>F3C</v>
      </c>
      <c r="E111" s="345" t="str">
        <f>Pricing!I115</f>
        <v>File</v>
      </c>
      <c r="F111" s="353">
        <f>Pricing!Z115*(1+rngO_MarkUp)</f>
        <v>360.36</v>
      </c>
    </row>
    <row r="112" spans="1:6" x14ac:dyDescent="0.25">
      <c r="A112" s="345" t="str">
        <f>Pricing!B116</f>
        <v>Glide-Out</v>
      </c>
      <c r="B112" s="357" t="str">
        <f>Pricing!C116</f>
        <v>F</v>
      </c>
      <c r="C112" s="345" t="str">
        <f>Pricing!G116</f>
        <v>Designer Light</v>
      </c>
      <c r="D112" s="345" t="str">
        <f>Pricing!H116</f>
        <v>F3DL</v>
      </c>
      <c r="E112" s="345" t="str">
        <f>Pricing!I116</f>
        <v>File</v>
      </c>
      <c r="F112" s="353">
        <f>Pricing!Z116*(1+rngO_MarkUp)</f>
        <v>450.45</v>
      </c>
    </row>
    <row r="113" spans="1:6" x14ac:dyDescent="0.25">
      <c r="A113" s="345" t="str">
        <f>Pricing!B117</f>
        <v>Glide-Out</v>
      </c>
      <c r="B113" s="357" t="str">
        <f>Pricing!C117</f>
        <v>F</v>
      </c>
      <c r="C113" s="345" t="str">
        <f>Pricing!G117</f>
        <v>Designer Medium</v>
      </c>
      <c r="D113" s="345" t="str">
        <f>Pricing!H117</f>
        <v>F3DM</v>
      </c>
      <c r="E113" s="345" t="str">
        <f>Pricing!I117</f>
        <v>File</v>
      </c>
      <c r="F113" s="353">
        <f>Pricing!Z117*(1+rngO_MarkUp)</f>
        <v>450.45</v>
      </c>
    </row>
    <row r="114" spans="1:6" x14ac:dyDescent="0.25">
      <c r="A114" s="345" t="str">
        <f>Pricing!B118</f>
        <v>Glide-Out</v>
      </c>
      <c r="B114" s="357" t="str">
        <f>Pricing!C118</f>
        <v>F</v>
      </c>
      <c r="C114" s="345" t="str">
        <f>Pricing!G118</f>
        <v>Designer Dark</v>
      </c>
      <c r="D114" s="345" t="str">
        <f>Pricing!H118</f>
        <v>F3DD</v>
      </c>
      <c r="E114" s="345" t="str">
        <f>Pricing!I118</f>
        <v>File</v>
      </c>
      <c r="F114" s="353">
        <f>Pricing!Z118*(1+rngO_MarkUp)</f>
        <v>450.45</v>
      </c>
    </row>
    <row r="115" spans="1:6" x14ac:dyDescent="0.25">
      <c r="A115" s="345" t="str">
        <f>Pricing!B119</f>
        <v>Glide-Out</v>
      </c>
      <c r="B115" s="357" t="str">
        <f>Pricing!C119</f>
        <v>F</v>
      </c>
      <c r="C115" s="345" t="str">
        <f>Pricing!G119</f>
        <v>Designer White</v>
      </c>
      <c r="D115" s="345" t="str">
        <f>Pricing!H119</f>
        <v>F3DW</v>
      </c>
      <c r="E115" s="345" t="str">
        <f>Pricing!I119</f>
        <v>File</v>
      </c>
      <c r="F115" s="353">
        <f>Pricing!Z119*(1+rngO_MarkUp)</f>
        <v>414.41</v>
      </c>
    </row>
    <row r="116" spans="1:6" x14ac:dyDescent="0.25">
      <c r="A116" s="345" t="str">
        <f>Pricing!B120</f>
        <v>Glide-Out</v>
      </c>
      <c r="B116" s="357" t="str">
        <f>Pricing!C120</f>
        <v>F</v>
      </c>
      <c r="C116" s="345" t="str">
        <f>Pricing!G120</f>
        <v>Basic</v>
      </c>
      <c r="D116" s="345" t="str">
        <f>Pricing!H120</f>
        <v>F4B</v>
      </c>
      <c r="E116" s="345" t="str">
        <f>Pricing!I120</f>
        <v>File</v>
      </c>
      <c r="F116" s="353">
        <f>Pricing!Z120*(1+rngO_MarkUp)</f>
        <v>296.60000000000002</v>
      </c>
    </row>
    <row r="117" spans="1:6" x14ac:dyDescent="0.25">
      <c r="A117" s="345" t="str">
        <f>Pricing!B121</f>
        <v>Glide-Out</v>
      </c>
      <c r="B117" s="357" t="str">
        <f>Pricing!C121</f>
        <v>F</v>
      </c>
      <c r="C117" s="345" t="str">
        <f>Pricing!G121</f>
        <v>Classic</v>
      </c>
      <c r="D117" s="345" t="str">
        <f>Pricing!H121</f>
        <v>F4C</v>
      </c>
      <c r="E117" s="345" t="str">
        <f>Pricing!I121</f>
        <v>File</v>
      </c>
      <c r="F117" s="353">
        <f>Pricing!Z121*(1+rngO_MarkUp)</f>
        <v>370.76</v>
      </c>
    </row>
    <row r="118" spans="1:6" x14ac:dyDescent="0.25">
      <c r="A118" s="345" t="str">
        <f>Pricing!B122</f>
        <v>Glide-Out</v>
      </c>
      <c r="B118" s="357" t="str">
        <f>Pricing!C122</f>
        <v>F</v>
      </c>
      <c r="C118" s="345" t="str">
        <f>Pricing!G122</f>
        <v>Designer Light</v>
      </c>
      <c r="D118" s="345" t="str">
        <f>Pricing!H122</f>
        <v>F4DL</v>
      </c>
      <c r="E118" s="345" t="str">
        <f>Pricing!I122</f>
        <v>File</v>
      </c>
      <c r="F118" s="353">
        <f>Pricing!Z122*(1+rngO_MarkUp)</f>
        <v>463.44</v>
      </c>
    </row>
    <row r="119" spans="1:6" x14ac:dyDescent="0.25">
      <c r="A119" s="345" t="str">
        <f>Pricing!B123</f>
        <v>Glide-Out</v>
      </c>
      <c r="B119" s="357" t="str">
        <f>Pricing!C123</f>
        <v>F</v>
      </c>
      <c r="C119" s="345" t="str">
        <f>Pricing!G123</f>
        <v>Designer Medium</v>
      </c>
      <c r="D119" s="345" t="str">
        <f>Pricing!H123</f>
        <v>F4DM</v>
      </c>
      <c r="E119" s="345" t="str">
        <f>Pricing!I123</f>
        <v>File</v>
      </c>
      <c r="F119" s="353">
        <f>Pricing!Z123*(1+rngO_MarkUp)</f>
        <v>463.44</v>
      </c>
    </row>
    <row r="120" spans="1:6" x14ac:dyDescent="0.25">
      <c r="A120" s="345" t="str">
        <f>Pricing!B124</f>
        <v>Glide-Out</v>
      </c>
      <c r="B120" s="357" t="str">
        <f>Pricing!C124</f>
        <v>F</v>
      </c>
      <c r="C120" s="345" t="str">
        <f>Pricing!G124</f>
        <v>Designer Dark</v>
      </c>
      <c r="D120" s="345" t="str">
        <f>Pricing!H124</f>
        <v>F4DD</v>
      </c>
      <c r="E120" s="345" t="str">
        <f>Pricing!I124</f>
        <v>File</v>
      </c>
      <c r="F120" s="353">
        <f>Pricing!Z124*(1+rngO_MarkUp)</f>
        <v>463.44</v>
      </c>
    </row>
    <row r="121" spans="1:6" x14ac:dyDescent="0.25">
      <c r="A121" s="345" t="str">
        <f>Pricing!B125</f>
        <v>Glide-Out</v>
      </c>
      <c r="B121" s="357" t="str">
        <f>Pricing!C125</f>
        <v>F</v>
      </c>
      <c r="C121" s="345" t="str">
        <f>Pricing!G125</f>
        <v>Designer White</v>
      </c>
      <c r="D121" s="345" t="str">
        <f>Pricing!H125</f>
        <v>F4DW</v>
      </c>
      <c r="E121" s="345" t="str">
        <f>Pricing!I125</f>
        <v>File</v>
      </c>
      <c r="F121" s="353">
        <f>Pricing!Z125*(1+rngO_MarkUp)</f>
        <v>426.37</v>
      </c>
    </row>
    <row r="122" spans="1:6" x14ac:dyDescent="0.25">
      <c r="A122" s="345" t="str">
        <f>Pricing!B126</f>
        <v>Glide-Out</v>
      </c>
      <c r="B122" s="357" t="str">
        <f>Pricing!C126</f>
        <v>BC</v>
      </c>
      <c r="C122" s="345" t="str">
        <f>Pricing!G126</f>
        <v>Basic</v>
      </c>
      <c r="D122" s="345" t="str">
        <f>Pricing!H126</f>
        <v>BC1B</v>
      </c>
      <c r="E122" s="345" t="str">
        <f>Pricing!I126</f>
        <v>Blind Corner 1</v>
      </c>
      <c r="F122" s="353">
        <f>Pricing!Z126*(1+rngO_MarkUp)</f>
        <v>233.77</v>
      </c>
    </row>
    <row r="123" spans="1:6" x14ac:dyDescent="0.25">
      <c r="A123" s="345" t="str">
        <f>Pricing!B127</f>
        <v>Glide-Out</v>
      </c>
      <c r="B123" s="357" t="str">
        <f>Pricing!C127</f>
        <v>BC</v>
      </c>
      <c r="C123" s="345" t="str">
        <f>Pricing!G127</f>
        <v>Classic</v>
      </c>
      <c r="D123" s="345" t="str">
        <f>Pricing!H127</f>
        <v>BC1C</v>
      </c>
      <c r="E123" s="345" t="str">
        <f>Pricing!I127</f>
        <v>Blind Corner 1</v>
      </c>
      <c r="F123" s="353">
        <f>Pricing!Z127*(1+rngO_MarkUp)</f>
        <v>292.22000000000003</v>
      </c>
    </row>
    <row r="124" spans="1:6" x14ac:dyDescent="0.25">
      <c r="A124" s="345" t="str">
        <f>Pricing!B128</f>
        <v>Glide-Out</v>
      </c>
      <c r="B124" s="357" t="str">
        <f>Pricing!C128</f>
        <v>BC</v>
      </c>
      <c r="C124" s="345" t="str">
        <f>Pricing!G128</f>
        <v>Designer Light</v>
      </c>
      <c r="D124" s="345" t="str">
        <f>Pricing!H128</f>
        <v>BC1DL</v>
      </c>
      <c r="E124" s="345" t="str">
        <f>Pricing!I128</f>
        <v>Blind Corner 1</v>
      </c>
      <c r="F124" s="353">
        <f>Pricing!Z128*(1+rngO_MarkUp)</f>
        <v>365.27</v>
      </c>
    </row>
    <row r="125" spans="1:6" x14ac:dyDescent="0.25">
      <c r="A125" s="345" t="str">
        <f>Pricing!B129</f>
        <v>Glide-Out</v>
      </c>
      <c r="B125" s="357" t="str">
        <f>Pricing!C129</f>
        <v>BC</v>
      </c>
      <c r="C125" s="345" t="str">
        <f>Pricing!G129</f>
        <v>Designer Medium</v>
      </c>
      <c r="D125" s="345" t="str">
        <f>Pricing!H129</f>
        <v>BC1DM</v>
      </c>
      <c r="E125" s="345" t="str">
        <f>Pricing!I129</f>
        <v>Blind Corner 1</v>
      </c>
      <c r="F125" s="353">
        <f>Pricing!Z129*(1+rngO_MarkUp)</f>
        <v>365.27</v>
      </c>
    </row>
    <row r="126" spans="1:6" x14ac:dyDescent="0.25">
      <c r="A126" s="345" t="str">
        <f>Pricing!B130</f>
        <v>Glide-Out</v>
      </c>
      <c r="B126" s="357" t="str">
        <f>Pricing!C130</f>
        <v>BC</v>
      </c>
      <c r="C126" s="345" t="str">
        <f>Pricing!G130</f>
        <v>Designer Dark</v>
      </c>
      <c r="D126" s="345" t="str">
        <f>Pricing!H130</f>
        <v>BC1DD</v>
      </c>
      <c r="E126" s="345" t="str">
        <f>Pricing!I130</f>
        <v>Blind Corner 1</v>
      </c>
      <c r="F126" s="353">
        <f>Pricing!Z130*(1+rngO_MarkUp)</f>
        <v>365.27</v>
      </c>
    </row>
    <row r="127" spans="1:6" x14ac:dyDescent="0.25">
      <c r="A127" s="345" t="str">
        <f>Pricing!B131</f>
        <v>Glide-Out</v>
      </c>
      <c r="B127" s="357" t="str">
        <f>Pricing!C131</f>
        <v>BC</v>
      </c>
      <c r="C127" s="345" t="str">
        <f>Pricing!G131</f>
        <v>Designer White</v>
      </c>
      <c r="D127" s="345" t="str">
        <f>Pricing!H131</f>
        <v>BC1DW</v>
      </c>
      <c r="E127" s="345" t="str">
        <f>Pricing!I131</f>
        <v>Blind Corner 1</v>
      </c>
      <c r="F127" s="353">
        <f>Pricing!Z131*(1+rngO_MarkUp)</f>
        <v>336.05</v>
      </c>
    </row>
    <row r="128" spans="1:6" x14ac:dyDescent="0.25">
      <c r="A128" s="345" t="str">
        <f>Pricing!B132</f>
        <v>Glide-Out</v>
      </c>
      <c r="B128" s="357" t="str">
        <f>Pricing!C132</f>
        <v>BC</v>
      </c>
      <c r="C128" s="345" t="str">
        <f>Pricing!G132</f>
        <v>Basic</v>
      </c>
      <c r="D128" s="345" t="str">
        <f>Pricing!H132</f>
        <v>BC2B</v>
      </c>
      <c r="E128" s="345" t="str">
        <f>Pricing!I132</f>
        <v>Blind Corner 2</v>
      </c>
      <c r="F128" s="353">
        <f>Pricing!Z132*(1+rngO_MarkUp)</f>
        <v>233.77</v>
      </c>
    </row>
    <row r="129" spans="1:6" x14ac:dyDescent="0.25">
      <c r="A129" s="345" t="str">
        <f>Pricing!B133</f>
        <v>Glide-Out</v>
      </c>
      <c r="B129" s="357" t="str">
        <f>Pricing!C133</f>
        <v>BC</v>
      </c>
      <c r="C129" s="345" t="str">
        <f>Pricing!G133</f>
        <v>Classic</v>
      </c>
      <c r="D129" s="345" t="str">
        <f>Pricing!H133</f>
        <v>BC2C</v>
      </c>
      <c r="E129" s="345" t="str">
        <f>Pricing!I133</f>
        <v>Blind Corner 2</v>
      </c>
      <c r="F129" s="353">
        <f>Pricing!Z133*(1+rngO_MarkUp)</f>
        <v>292.22000000000003</v>
      </c>
    </row>
    <row r="130" spans="1:6" x14ac:dyDescent="0.25">
      <c r="A130" s="345" t="str">
        <f>Pricing!B134</f>
        <v>Glide-Out</v>
      </c>
      <c r="B130" s="357" t="str">
        <f>Pricing!C134</f>
        <v>BC</v>
      </c>
      <c r="C130" s="345" t="str">
        <f>Pricing!G134</f>
        <v>Designer Light</v>
      </c>
      <c r="D130" s="345" t="str">
        <f>Pricing!H134</f>
        <v>BC2DL</v>
      </c>
      <c r="E130" s="345" t="str">
        <f>Pricing!I134</f>
        <v>Blind Corner 2</v>
      </c>
      <c r="F130" s="353">
        <f>Pricing!Z134*(1+rngO_MarkUp)</f>
        <v>365.27</v>
      </c>
    </row>
    <row r="131" spans="1:6" x14ac:dyDescent="0.25">
      <c r="A131" s="345" t="str">
        <f>Pricing!B135</f>
        <v>Glide-Out</v>
      </c>
      <c r="B131" s="357" t="str">
        <f>Pricing!C135</f>
        <v>BC</v>
      </c>
      <c r="C131" s="345" t="str">
        <f>Pricing!G135</f>
        <v>Designer Medium</v>
      </c>
      <c r="D131" s="345" t="str">
        <f>Pricing!H135</f>
        <v>BC2DM</v>
      </c>
      <c r="E131" s="345" t="str">
        <f>Pricing!I135</f>
        <v>Blind Corner 2</v>
      </c>
      <c r="F131" s="353">
        <f>Pricing!Z135*(1+rngO_MarkUp)</f>
        <v>365.27</v>
      </c>
    </row>
    <row r="132" spans="1:6" x14ac:dyDescent="0.25">
      <c r="A132" s="345" t="str">
        <f>Pricing!B136</f>
        <v>Glide-Out</v>
      </c>
      <c r="B132" s="357" t="str">
        <f>Pricing!C136</f>
        <v>BC</v>
      </c>
      <c r="C132" s="345" t="str">
        <f>Pricing!G136</f>
        <v>Designer Dark</v>
      </c>
      <c r="D132" s="345" t="str">
        <f>Pricing!H136</f>
        <v>BC2DD</v>
      </c>
      <c r="E132" s="345" t="str">
        <f>Pricing!I136</f>
        <v>Blind Corner 2</v>
      </c>
      <c r="F132" s="353">
        <f>Pricing!Z136*(1+rngO_MarkUp)</f>
        <v>365.27</v>
      </c>
    </row>
    <row r="133" spans="1:6" x14ac:dyDescent="0.25">
      <c r="A133" s="345" t="str">
        <f>Pricing!B137</f>
        <v>Glide-Out</v>
      </c>
      <c r="B133" s="357" t="str">
        <f>Pricing!C137</f>
        <v>BC</v>
      </c>
      <c r="C133" s="345" t="str">
        <f>Pricing!G137</f>
        <v>Designer White</v>
      </c>
      <c r="D133" s="345" t="str">
        <f>Pricing!H137</f>
        <v>BC2DW</v>
      </c>
      <c r="E133" s="345" t="str">
        <f>Pricing!I137</f>
        <v>Blind Corner 2</v>
      </c>
      <c r="F133" s="353">
        <f>Pricing!Z137*(1+rngO_MarkUp)</f>
        <v>336.05</v>
      </c>
    </row>
    <row r="134" spans="1:6" x14ac:dyDescent="0.25">
      <c r="A134" s="345" t="str">
        <f>Pricing!B138</f>
        <v>Glide-Out</v>
      </c>
      <c r="B134" s="357" t="str">
        <f>Pricing!C138</f>
        <v>BC</v>
      </c>
      <c r="C134" s="345" t="str">
        <f>Pricing!G138</f>
        <v>Basic</v>
      </c>
      <c r="D134" s="345" t="str">
        <f>Pricing!H138</f>
        <v>BC3B</v>
      </c>
      <c r="E134" s="345" t="str">
        <f>Pricing!I138</f>
        <v>Blind Corner 3</v>
      </c>
      <c r="F134" s="353">
        <f>Pricing!Z138*(1+rngO_MarkUp)</f>
        <v>233.77</v>
      </c>
    </row>
    <row r="135" spans="1:6" x14ac:dyDescent="0.25">
      <c r="A135" s="345" t="str">
        <f>Pricing!B139</f>
        <v>Glide-Out</v>
      </c>
      <c r="B135" s="357" t="str">
        <f>Pricing!C139</f>
        <v>BC</v>
      </c>
      <c r="C135" s="345" t="str">
        <f>Pricing!G139</f>
        <v>Classic</v>
      </c>
      <c r="D135" s="345" t="str">
        <f>Pricing!H139</f>
        <v>BC3C</v>
      </c>
      <c r="E135" s="345" t="str">
        <f>Pricing!I139</f>
        <v>Blind Corner 3</v>
      </c>
      <c r="F135" s="353">
        <f>Pricing!Z139*(1+rngO_MarkUp)</f>
        <v>292.22000000000003</v>
      </c>
    </row>
    <row r="136" spans="1:6" x14ac:dyDescent="0.25">
      <c r="A136" s="345" t="str">
        <f>Pricing!B140</f>
        <v>Glide-Out</v>
      </c>
      <c r="B136" s="357" t="str">
        <f>Pricing!C140</f>
        <v>BC</v>
      </c>
      <c r="C136" s="345" t="str">
        <f>Pricing!G140</f>
        <v>Designer Light</v>
      </c>
      <c r="D136" s="345" t="str">
        <f>Pricing!H140</f>
        <v>BC3DL</v>
      </c>
      <c r="E136" s="345" t="str">
        <f>Pricing!I140</f>
        <v>Blind Corner 3</v>
      </c>
      <c r="F136" s="353">
        <f>Pricing!Z140*(1+rngO_MarkUp)</f>
        <v>365.27</v>
      </c>
    </row>
    <row r="137" spans="1:6" x14ac:dyDescent="0.25">
      <c r="A137" s="345" t="str">
        <f>Pricing!B141</f>
        <v>Glide-Out</v>
      </c>
      <c r="B137" s="357" t="str">
        <f>Pricing!C141</f>
        <v>BC</v>
      </c>
      <c r="C137" s="345" t="str">
        <f>Pricing!G141</f>
        <v>Designer Medium</v>
      </c>
      <c r="D137" s="345" t="str">
        <f>Pricing!H141</f>
        <v>BC3DM</v>
      </c>
      <c r="E137" s="345" t="str">
        <f>Pricing!I141</f>
        <v>Blind Corner 3</v>
      </c>
      <c r="F137" s="353">
        <f>Pricing!Z141*(1+rngO_MarkUp)</f>
        <v>365.27</v>
      </c>
    </row>
    <row r="138" spans="1:6" x14ac:dyDescent="0.25">
      <c r="A138" s="345" t="str">
        <f>Pricing!B142</f>
        <v>Glide-Out</v>
      </c>
      <c r="B138" s="357" t="str">
        <f>Pricing!C142</f>
        <v>BC</v>
      </c>
      <c r="C138" s="345" t="str">
        <f>Pricing!G142</f>
        <v>Designer Dark</v>
      </c>
      <c r="D138" s="345" t="str">
        <f>Pricing!H142</f>
        <v>BC3DD</v>
      </c>
      <c r="E138" s="345" t="str">
        <f>Pricing!I142</f>
        <v>Blind Corner 3</v>
      </c>
      <c r="F138" s="353">
        <f>Pricing!Z142*(1+rngO_MarkUp)</f>
        <v>365.27</v>
      </c>
    </row>
    <row r="139" spans="1:6" x14ac:dyDescent="0.25">
      <c r="A139" s="345" t="str">
        <f>Pricing!B143</f>
        <v>Glide-Out</v>
      </c>
      <c r="B139" s="357" t="str">
        <f>Pricing!C143</f>
        <v>BC</v>
      </c>
      <c r="C139" s="345" t="str">
        <f>Pricing!G143</f>
        <v>Designer White</v>
      </c>
      <c r="D139" s="345" t="str">
        <f>Pricing!H143</f>
        <v>BC3DW</v>
      </c>
      <c r="E139" s="345" t="str">
        <f>Pricing!I143</f>
        <v>Blind Corner 3</v>
      </c>
      <c r="F139" s="353">
        <f>Pricing!Z143*(1+rngO_MarkUp)</f>
        <v>336.05</v>
      </c>
    </row>
    <row r="140" spans="1:6" x14ac:dyDescent="0.25">
      <c r="A140" s="345" t="str">
        <f>Pricing!B144</f>
        <v>Glide-Out</v>
      </c>
      <c r="B140" s="357" t="str">
        <f>Pricing!C144</f>
        <v>BC</v>
      </c>
      <c r="C140" s="345" t="str">
        <f>Pricing!G144</f>
        <v>Basic</v>
      </c>
      <c r="D140" s="345" t="str">
        <f>Pricing!H144</f>
        <v>BC4B</v>
      </c>
      <c r="E140" s="345" t="str">
        <f>Pricing!I144</f>
        <v>Blind Corner 4</v>
      </c>
      <c r="F140" s="353">
        <f>Pricing!Z144*(1+rngO_MarkUp)</f>
        <v>233.77</v>
      </c>
    </row>
    <row r="141" spans="1:6" x14ac:dyDescent="0.25">
      <c r="A141" s="345" t="str">
        <f>Pricing!B145</f>
        <v>Glide-Out</v>
      </c>
      <c r="B141" s="357" t="str">
        <f>Pricing!C145</f>
        <v>BC</v>
      </c>
      <c r="C141" s="345" t="str">
        <f>Pricing!G145</f>
        <v>Classic</v>
      </c>
      <c r="D141" s="345" t="str">
        <f>Pricing!H145</f>
        <v>BC4C</v>
      </c>
      <c r="E141" s="345" t="str">
        <f>Pricing!I145</f>
        <v>Blind Corner 4</v>
      </c>
      <c r="F141" s="353">
        <f>Pricing!Z145*(1+rngO_MarkUp)</f>
        <v>292.22000000000003</v>
      </c>
    </row>
    <row r="142" spans="1:6" x14ac:dyDescent="0.25">
      <c r="A142" s="345" t="str">
        <f>Pricing!B146</f>
        <v>Glide-Out</v>
      </c>
      <c r="B142" s="357" t="str">
        <f>Pricing!C146</f>
        <v>BC</v>
      </c>
      <c r="C142" s="345" t="str">
        <f>Pricing!G146</f>
        <v>Designer Light</v>
      </c>
      <c r="D142" s="345" t="str">
        <f>Pricing!H146</f>
        <v>BC4DL</v>
      </c>
      <c r="E142" s="345" t="str">
        <f>Pricing!I146</f>
        <v>Blind Corner 4</v>
      </c>
      <c r="F142" s="353">
        <f>Pricing!Z146*(1+rngO_MarkUp)</f>
        <v>365.27</v>
      </c>
    </row>
    <row r="143" spans="1:6" x14ac:dyDescent="0.25">
      <c r="A143" s="345" t="str">
        <f>Pricing!B147</f>
        <v>Glide-Out</v>
      </c>
      <c r="B143" s="357" t="str">
        <f>Pricing!C147</f>
        <v>BC</v>
      </c>
      <c r="C143" s="345" t="str">
        <f>Pricing!G147</f>
        <v>Designer Medium</v>
      </c>
      <c r="D143" s="345" t="str">
        <f>Pricing!H147</f>
        <v>BC4DM</v>
      </c>
      <c r="E143" s="345" t="str">
        <f>Pricing!I147</f>
        <v>Blind Corner 4</v>
      </c>
      <c r="F143" s="353">
        <f>Pricing!Z147*(1+rngO_MarkUp)</f>
        <v>365.27</v>
      </c>
    </row>
    <row r="144" spans="1:6" x14ac:dyDescent="0.25">
      <c r="A144" s="345" t="str">
        <f>Pricing!B148</f>
        <v>Glide-Out</v>
      </c>
      <c r="B144" s="357" t="str">
        <f>Pricing!C148</f>
        <v>BC</v>
      </c>
      <c r="C144" s="345" t="str">
        <f>Pricing!G148</f>
        <v>Designer Dark</v>
      </c>
      <c r="D144" s="345" t="str">
        <f>Pricing!H148</f>
        <v>BC4DD</v>
      </c>
      <c r="E144" s="345" t="str">
        <f>Pricing!I148</f>
        <v>Blind Corner 4</v>
      </c>
      <c r="F144" s="353">
        <f>Pricing!Z148*(1+rngO_MarkUp)</f>
        <v>365.27</v>
      </c>
    </row>
    <row r="145" spans="1:6" x14ac:dyDescent="0.25">
      <c r="A145" s="345" t="str">
        <f>Pricing!B149</f>
        <v>Glide-Out</v>
      </c>
      <c r="B145" s="357" t="str">
        <f>Pricing!C149</f>
        <v>BC</v>
      </c>
      <c r="C145" s="345" t="str">
        <f>Pricing!G149</f>
        <v>Designer White</v>
      </c>
      <c r="D145" s="345" t="str">
        <f>Pricing!H149</f>
        <v>BC4DW</v>
      </c>
      <c r="E145" s="345" t="str">
        <f>Pricing!I149</f>
        <v>Blind Corner 4</v>
      </c>
      <c r="F145" s="353">
        <f>Pricing!Z149*(1+rngO_MarkUp)</f>
        <v>336.05</v>
      </c>
    </row>
    <row r="146" spans="1:6" x14ac:dyDescent="0.25">
      <c r="A146" s="345" t="str">
        <f>Pricing!B150</f>
        <v>Measurement Upload</v>
      </c>
      <c r="B146" s="357" t="str">
        <f>Pricing!C150</f>
        <v>BC</v>
      </c>
      <c r="C146" s="345" t="str">
        <f>Pricing!G150</f>
        <v>Basic</v>
      </c>
      <c r="D146" s="345" t="str">
        <f>Pricing!H150</f>
        <v>BCBB</v>
      </c>
      <c r="E146" s="345" t="str">
        <f>Pricing!I150</f>
        <v>Blind Corner Back</v>
      </c>
      <c r="F146" s="353">
        <f>Pricing!Z150*(1+rngO_MarkUp)</f>
        <v>233.77</v>
      </c>
    </row>
    <row r="147" spans="1:6" x14ac:dyDescent="0.25">
      <c r="A147" s="345" t="str">
        <f>Pricing!B151</f>
        <v>Measurement Upload</v>
      </c>
      <c r="B147" s="357" t="str">
        <f>Pricing!C151</f>
        <v>BC</v>
      </c>
      <c r="C147" s="345" t="str">
        <f>Pricing!G151</f>
        <v>Classic</v>
      </c>
      <c r="D147" s="345" t="str">
        <f>Pricing!H151</f>
        <v>BCBC</v>
      </c>
      <c r="E147" s="345" t="str">
        <f>Pricing!I151</f>
        <v>Blind Corner Back</v>
      </c>
      <c r="F147" s="353">
        <f>Pricing!Z151*(1+rngO_MarkUp)</f>
        <v>292.22000000000003</v>
      </c>
    </row>
    <row r="148" spans="1:6" x14ac:dyDescent="0.25">
      <c r="A148" s="345" t="str">
        <f>Pricing!B152</f>
        <v>Measurement Upload</v>
      </c>
      <c r="B148" s="357" t="str">
        <f>Pricing!C152</f>
        <v>BC</v>
      </c>
      <c r="C148" s="345" t="str">
        <f>Pricing!G152</f>
        <v>Designer Light</v>
      </c>
      <c r="D148" s="345" t="str">
        <f>Pricing!H152</f>
        <v>BCBDL</v>
      </c>
      <c r="E148" s="345" t="str">
        <f>Pricing!I152</f>
        <v>Blind Corner Back</v>
      </c>
      <c r="F148" s="353">
        <f>Pricing!Z152*(1+rngO_MarkUp)</f>
        <v>365.27</v>
      </c>
    </row>
    <row r="149" spans="1:6" x14ac:dyDescent="0.25">
      <c r="A149" s="345" t="str">
        <f>Pricing!B153</f>
        <v>Measurement Upload</v>
      </c>
      <c r="B149" s="357" t="str">
        <f>Pricing!C153</f>
        <v>BC</v>
      </c>
      <c r="C149" s="345" t="str">
        <f>Pricing!G153</f>
        <v>Designer Medium</v>
      </c>
      <c r="D149" s="345" t="str">
        <f>Pricing!H153</f>
        <v>BCBDM</v>
      </c>
      <c r="E149" s="345" t="str">
        <f>Pricing!I153</f>
        <v>Blind Corner Back</v>
      </c>
      <c r="F149" s="353">
        <f>Pricing!Z153*(1+rngO_MarkUp)</f>
        <v>365.27</v>
      </c>
    </row>
    <row r="150" spans="1:6" x14ac:dyDescent="0.25">
      <c r="A150" s="345" t="str">
        <f>Pricing!B154</f>
        <v>Measurement Upload</v>
      </c>
      <c r="B150" s="357" t="str">
        <f>Pricing!C154</f>
        <v>BC</v>
      </c>
      <c r="C150" s="345" t="str">
        <f>Pricing!G154</f>
        <v>Designer Dark</v>
      </c>
      <c r="D150" s="345" t="str">
        <f>Pricing!H154</f>
        <v>BCBDD</v>
      </c>
      <c r="E150" s="345" t="str">
        <f>Pricing!I154</f>
        <v>Blind Corner Back</v>
      </c>
      <c r="F150" s="353">
        <f>Pricing!Z154*(1+rngO_MarkUp)</f>
        <v>365.27</v>
      </c>
    </row>
    <row r="151" spans="1:6" x14ac:dyDescent="0.25">
      <c r="A151" s="345" t="str">
        <f>Pricing!B155</f>
        <v>Measurement Upload</v>
      </c>
      <c r="B151" s="357" t="str">
        <f>Pricing!C155</f>
        <v>BC</v>
      </c>
      <c r="C151" s="345" t="str">
        <f>Pricing!G155</f>
        <v>Designer White</v>
      </c>
      <c r="D151" s="345" t="str">
        <f>Pricing!H155</f>
        <v>BCBDW</v>
      </c>
      <c r="E151" s="345" t="str">
        <f>Pricing!I155</f>
        <v>Blind Corner Back</v>
      </c>
      <c r="F151" s="353">
        <f>Pricing!Z155*(1+rngO_MarkUp)</f>
        <v>336.05</v>
      </c>
    </row>
    <row r="152" spans="1:6" x14ac:dyDescent="0.25">
      <c r="A152" s="345" t="str">
        <f>Pricing!B156</f>
        <v>Measurement Upload</v>
      </c>
      <c r="B152" s="357" t="str">
        <f>Pricing!C156</f>
        <v>BC</v>
      </c>
      <c r="C152" s="345" t="str">
        <f>Pricing!G156</f>
        <v>Basic</v>
      </c>
      <c r="D152" s="345" t="str">
        <f>Pricing!H156</f>
        <v>BCLB</v>
      </c>
      <c r="E152" s="345" t="str">
        <f>Pricing!I156</f>
        <v>Blind Corner Left</v>
      </c>
      <c r="F152" s="353">
        <f>Pricing!Z156*(1+rngO_MarkUp)</f>
        <v>233.77</v>
      </c>
    </row>
    <row r="153" spans="1:6" x14ac:dyDescent="0.25">
      <c r="A153" s="345" t="str">
        <f>Pricing!B157</f>
        <v>Measurement Upload</v>
      </c>
      <c r="B153" s="357" t="str">
        <f>Pricing!C157</f>
        <v>BC</v>
      </c>
      <c r="C153" s="345" t="str">
        <f>Pricing!G157</f>
        <v>Basic</v>
      </c>
      <c r="D153" s="345" t="str">
        <f>Pricing!H157</f>
        <v>BCLC</v>
      </c>
      <c r="E153" s="345" t="str">
        <f>Pricing!I157</f>
        <v>Blind Corner Left</v>
      </c>
      <c r="F153" s="353">
        <f>Pricing!Z157*(1+rngO_MarkUp)</f>
        <v>292.22000000000003</v>
      </c>
    </row>
    <row r="154" spans="1:6" x14ac:dyDescent="0.25">
      <c r="A154" s="345" t="str">
        <f>Pricing!B158</f>
        <v>Measurement Upload</v>
      </c>
      <c r="B154" s="357" t="str">
        <f>Pricing!C158</f>
        <v>BC</v>
      </c>
      <c r="C154" s="345" t="str">
        <f>Pricing!G158</f>
        <v>Designer Light</v>
      </c>
      <c r="D154" s="345" t="str">
        <f>Pricing!H158</f>
        <v>BCLDL</v>
      </c>
      <c r="E154" s="345" t="str">
        <f>Pricing!I158</f>
        <v>Blind Corner Left</v>
      </c>
      <c r="F154" s="353">
        <f>Pricing!Z158*(1+rngO_MarkUp)</f>
        <v>365.27</v>
      </c>
    </row>
    <row r="155" spans="1:6" x14ac:dyDescent="0.25">
      <c r="A155" s="345" t="str">
        <f>Pricing!B159</f>
        <v>Measurement Upload</v>
      </c>
      <c r="B155" s="357" t="str">
        <f>Pricing!C159</f>
        <v>BC</v>
      </c>
      <c r="C155" s="345" t="str">
        <f>Pricing!G159</f>
        <v>Designer Medium</v>
      </c>
      <c r="D155" s="345" t="str">
        <f>Pricing!H159</f>
        <v>BCLDM</v>
      </c>
      <c r="E155" s="345" t="str">
        <f>Pricing!I159</f>
        <v>Blind Corner Left</v>
      </c>
      <c r="F155" s="353">
        <f>Pricing!Z159*(1+rngO_MarkUp)</f>
        <v>365.27</v>
      </c>
    </row>
    <row r="156" spans="1:6" x14ac:dyDescent="0.25">
      <c r="A156" s="345" t="str">
        <f>Pricing!B160</f>
        <v>Measurement Upload</v>
      </c>
      <c r="B156" s="357" t="str">
        <f>Pricing!C160</f>
        <v>BC</v>
      </c>
      <c r="C156" s="345" t="str">
        <f>Pricing!G160</f>
        <v>Designer Dark</v>
      </c>
      <c r="D156" s="345" t="str">
        <f>Pricing!H160</f>
        <v>BCLDD</v>
      </c>
      <c r="E156" s="345" t="str">
        <f>Pricing!I160</f>
        <v>Blind Corner Left</v>
      </c>
      <c r="F156" s="353">
        <f>Pricing!Z160*(1+rngO_MarkUp)</f>
        <v>365.27</v>
      </c>
    </row>
    <row r="157" spans="1:6" x14ac:dyDescent="0.25">
      <c r="A157" s="345" t="str">
        <f>Pricing!B161</f>
        <v>Measurement Upload</v>
      </c>
      <c r="B157" s="357" t="str">
        <f>Pricing!C161</f>
        <v>BC</v>
      </c>
      <c r="C157" s="345" t="str">
        <f>Pricing!G161</f>
        <v>Designer White</v>
      </c>
      <c r="D157" s="345" t="str">
        <f>Pricing!H161</f>
        <v>BCLDW</v>
      </c>
      <c r="E157" s="345" t="str">
        <f>Pricing!I161</f>
        <v>Blind Corner Left</v>
      </c>
      <c r="F157" s="353">
        <f>Pricing!Z161*(1+rngO_MarkUp)</f>
        <v>336.05</v>
      </c>
    </row>
    <row r="158" spans="1:6" x14ac:dyDescent="0.25">
      <c r="A158" s="345" t="str">
        <f>Pricing!B162</f>
        <v>Measurement Upload</v>
      </c>
      <c r="B158" s="357" t="str">
        <f>Pricing!C162</f>
        <v>BC</v>
      </c>
      <c r="C158" s="345" t="str">
        <f>Pricing!G162</f>
        <v>Basic</v>
      </c>
      <c r="D158" s="345" t="str">
        <f>Pricing!H162</f>
        <v>BCRB</v>
      </c>
      <c r="E158" s="345" t="str">
        <f>Pricing!I162</f>
        <v>Blind Corner Right</v>
      </c>
      <c r="F158" s="353">
        <f>Pricing!Z162*(1+rngO_MarkUp)</f>
        <v>233.77</v>
      </c>
    </row>
    <row r="159" spans="1:6" x14ac:dyDescent="0.25">
      <c r="A159" s="345" t="str">
        <f>Pricing!B163</f>
        <v>Measurement Upload</v>
      </c>
      <c r="B159" s="357" t="str">
        <f>Pricing!C163</f>
        <v>BC</v>
      </c>
      <c r="C159" s="345" t="str">
        <f>Pricing!G163</f>
        <v>Basic</v>
      </c>
      <c r="D159" s="345" t="str">
        <f>Pricing!H163</f>
        <v>BCRC</v>
      </c>
      <c r="E159" s="345" t="str">
        <f>Pricing!I163</f>
        <v>Blind Corner Right</v>
      </c>
      <c r="F159" s="353">
        <f>Pricing!Z163*(1+rngO_MarkUp)</f>
        <v>292.22000000000003</v>
      </c>
    </row>
    <row r="160" spans="1:6" x14ac:dyDescent="0.25">
      <c r="A160" s="345" t="str">
        <f>Pricing!B164</f>
        <v>Measurement Upload</v>
      </c>
      <c r="B160" s="357" t="str">
        <f>Pricing!C164</f>
        <v>BC</v>
      </c>
      <c r="C160" s="345" t="str">
        <f>Pricing!G164</f>
        <v>Designer Light</v>
      </c>
      <c r="D160" s="345" t="str">
        <f>Pricing!H164</f>
        <v>BCRDL</v>
      </c>
      <c r="E160" s="345" t="str">
        <f>Pricing!I164</f>
        <v>Blind Corner Right</v>
      </c>
      <c r="F160" s="353">
        <f>Pricing!Z164*(1+rngO_MarkUp)</f>
        <v>365.27</v>
      </c>
    </row>
    <row r="161" spans="1:6" x14ac:dyDescent="0.25">
      <c r="A161" s="345" t="str">
        <f>Pricing!B165</f>
        <v>Measurement Upload</v>
      </c>
      <c r="B161" s="357" t="str">
        <f>Pricing!C165</f>
        <v>BC</v>
      </c>
      <c r="C161" s="345" t="str">
        <f>Pricing!G165</f>
        <v>Designer Medium</v>
      </c>
      <c r="D161" s="345" t="str">
        <f>Pricing!H165</f>
        <v>BCRDM</v>
      </c>
      <c r="E161" s="345" t="str">
        <f>Pricing!I165</f>
        <v>Blind Corner Right</v>
      </c>
      <c r="F161" s="353">
        <f>Pricing!Z165*(1+rngO_MarkUp)</f>
        <v>365.27</v>
      </c>
    </row>
    <row r="162" spans="1:6" x14ac:dyDescent="0.25">
      <c r="A162" s="345" t="str">
        <f>Pricing!B166</f>
        <v>Measurement Upload</v>
      </c>
      <c r="B162" s="357" t="str">
        <f>Pricing!C166</f>
        <v>BC</v>
      </c>
      <c r="C162" s="345" t="str">
        <f>Pricing!G166</f>
        <v>Designer Dark</v>
      </c>
      <c r="D162" s="345" t="str">
        <f>Pricing!H166</f>
        <v>BCRDD</v>
      </c>
      <c r="E162" s="345" t="str">
        <f>Pricing!I166</f>
        <v>Blind Corner Right</v>
      </c>
      <c r="F162" s="353">
        <f>Pricing!Z166*(1+rngO_MarkUp)</f>
        <v>365.27</v>
      </c>
    </row>
    <row r="163" spans="1:6" x14ac:dyDescent="0.25">
      <c r="A163" s="345" t="str">
        <f>Pricing!B167</f>
        <v>Measurement Upload</v>
      </c>
      <c r="B163" s="357" t="str">
        <f>Pricing!C167</f>
        <v>BC</v>
      </c>
      <c r="C163" s="345" t="str">
        <f>Pricing!G167</f>
        <v>Designer White</v>
      </c>
      <c r="D163" s="345" t="str">
        <f>Pricing!H167</f>
        <v>BCRDW</v>
      </c>
      <c r="E163" s="345" t="str">
        <f>Pricing!I167</f>
        <v>Blind Corner Right</v>
      </c>
      <c r="F163" s="353">
        <f>Pricing!Z167*(1+rngO_MarkUp)</f>
        <v>336.05</v>
      </c>
    </row>
    <row r="164" spans="1:6" x14ac:dyDescent="0.25">
      <c r="A164" s="345" t="str">
        <f>Pricing!B168</f>
        <v>Glide-Out</v>
      </c>
      <c r="B164" s="357" t="str">
        <f>Pricing!C168</f>
        <v>RI</v>
      </c>
      <c r="C164" s="345" t="str">
        <f>Pricing!G168</f>
        <v>Basic</v>
      </c>
      <c r="D164" s="345" t="str">
        <f>Pricing!H168</f>
        <v>RI1B</v>
      </c>
      <c r="E164" s="345" t="str">
        <f>Pricing!I168</f>
        <v>Riser</v>
      </c>
      <c r="F164" s="353">
        <f>Pricing!Z168*(1+rngO_MarkUp)</f>
        <v>132.13</v>
      </c>
    </row>
    <row r="165" spans="1:6" x14ac:dyDescent="0.25">
      <c r="A165" s="345" t="str">
        <f>Pricing!B169</f>
        <v>Glide-Out</v>
      </c>
      <c r="B165" s="357" t="str">
        <f>Pricing!C169</f>
        <v>RI</v>
      </c>
      <c r="C165" s="345" t="str">
        <f>Pricing!G169</f>
        <v>Classic</v>
      </c>
      <c r="D165" s="345" t="str">
        <f>Pricing!H169</f>
        <v>RI1C</v>
      </c>
      <c r="E165" s="345" t="str">
        <f>Pricing!I169</f>
        <v>Riser</v>
      </c>
      <c r="F165" s="353">
        <f>Pricing!Z169*(1+rngO_MarkUp)</f>
        <v>165.17</v>
      </c>
    </row>
    <row r="166" spans="1:6" x14ac:dyDescent="0.25">
      <c r="A166" s="345" t="str">
        <f>Pricing!B170</f>
        <v>Glide-Out</v>
      </c>
      <c r="B166" s="357" t="str">
        <f>Pricing!C170</f>
        <v>RI</v>
      </c>
      <c r="C166" s="345" t="str">
        <f>Pricing!G170</f>
        <v>Designer Light</v>
      </c>
      <c r="D166" s="345" t="str">
        <f>Pricing!H170</f>
        <v>RI1DL</v>
      </c>
      <c r="E166" s="345" t="str">
        <f>Pricing!I170</f>
        <v>Riser</v>
      </c>
      <c r="F166" s="353">
        <f>Pricing!Z170*(1+rngO_MarkUp)</f>
        <v>206.46</v>
      </c>
    </row>
    <row r="167" spans="1:6" x14ac:dyDescent="0.25">
      <c r="A167" s="345" t="str">
        <f>Pricing!B171</f>
        <v>Glide-Out</v>
      </c>
      <c r="B167" s="357" t="str">
        <f>Pricing!C171</f>
        <v>RI</v>
      </c>
      <c r="C167" s="345" t="str">
        <f>Pricing!G171</f>
        <v>Designer Medium</v>
      </c>
      <c r="D167" s="345" t="str">
        <f>Pricing!H171</f>
        <v>RI1DM</v>
      </c>
      <c r="E167" s="345" t="str">
        <f>Pricing!I171</f>
        <v>Riser</v>
      </c>
      <c r="F167" s="353">
        <f>Pricing!Z171*(1+rngO_MarkUp)</f>
        <v>206.46</v>
      </c>
    </row>
    <row r="168" spans="1:6" x14ac:dyDescent="0.25">
      <c r="A168" s="345" t="str">
        <f>Pricing!B172</f>
        <v>Glide-Out</v>
      </c>
      <c r="B168" s="357" t="str">
        <f>Pricing!C172</f>
        <v>RI</v>
      </c>
      <c r="C168" s="345" t="str">
        <f>Pricing!G172</f>
        <v>Designer Dark</v>
      </c>
      <c r="D168" s="345" t="str">
        <f>Pricing!H172</f>
        <v>RI1DD</v>
      </c>
      <c r="E168" s="345" t="str">
        <f>Pricing!I172</f>
        <v>Riser</v>
      </c>
      <c r="F168" s="353">
        <f>Pricing!Z172*(1+rngO_MarkUp)</f>
        <v>206.46</v>
      </c>
    </row>
    <row r="169" spans="1:6" x14ac:dyDescent="0.25">
      <c r="A169" s="345" t="str">
        <f>Pricing!B173</f>
        <v>Glide-Out</v>
      </c>
      <c r="B169" s="357" t="str">
        <f>Pricing!C173</f>
        <v>RI</v>
      </c>
      <c r="C169" s="345" t="str">
        <f>Pricing!G173</f>
        <v>Designer White</v>
      </c>
      <c r="D169" s="345" t="str">
        <f>Pricing!H173</f>
        <v>RI1DW</v>
      </c>
      <c r="E169" s="345" t="str">
        <f>Pricing!I173</f>
        <v>Riser</v>
      </c>
      <c r="F169" s="353">
        <f>Pricing!Z173*(1+rngO_MarkUp)</f>
        <v>189.94</v>
      </c>
    </row>
    <row r="170" spans="1:6" x14ac:dyDescent="0.25">
      <c r="A170" s="345" t="str">
        <f>Pricing!B174</f>
        <v>Glide-Out</v>
      </c>
      <c r="B170" s="357" t="str">
        <f>Pricing!C174</f>
        <v>RI</v>
      </c>
      <c r="C170" s="345" t="str">
        <f>Pricing!G174</f>
        <v>Basic</v>
      </c>
      <c r="D170" s="345" t="str">
        <f>Pricing!H174</f>
        <v>RI2B</v>
      </c>
      <c r="E170" s="345" t="str">
        <f>Pricing!I174</f>
        <v>Riser</v>
      </c>
      <c r="F170" s="353">
        <f>Pricing!Z174*(1+rngO_MarkUp)</f>
        <v>144.02000000000001</v>
      </c>
    </row>
    <row r="171" spans="1:6" x14ac:dyDescent="0.25">
      <c r="A171" s="345" t="str">
        <f>Pricing!B175</f>
        <v>Glide-Out</v>
      </c>
      <c r="B171" s="357" t="str">
        <f>Pricing!C175</f>
        <v>RI</v>
      </c>
      <c r="C171" s="345" t="str">
        <f>Pricing!G175</f>
        <v>Classic</v>
      </c>
      <c r="D171" s="345" t="str">
        <f>Pricing!H175</f>
        <v>RI2C</v>
      </c>
      <c r="E171" s="345" t="str">
        <f>Pricing!I175</f>
        <v>Riser</v>
      </c>
      <c r="F171" s="353">
        <f>Pricing!Z175*(1+rngO_MarkUp)</f>
        <v>180.03</v>
      </c>
    </row>
    <row r="172" spans="1:6" x14ac:dyDescent="0.25">
      <c r="A172" s="345" t="str">
        <f>Pricing!B176</f>
        <v>Glide-Out</v>
      </c>
      <c r="B172" s="357" t="str">
        <f>Pricing!C176</f>
        <v>RI</v>
      </c>
      <c r="C172" s="345" t="str">
        <f>Pricing!G176</f>
        <v>Designer Light</v>
      </c>
      <c r="D172" s="345" t="str">
        <f>Pricing!H176</f>
        <v>RI2DL</v>
      </c>
      <c r="E172" s="345" t="str">
        <f>Pricing!I176</f>
        <v>Riser</v>
      </c>
      <c r="F172" s="353">
        <f>Pricing!Z176*(1+rngO_MarkUp)</f>
        <v>225.03</v>
      </c>
    </row>
    <row r="173" spans="1:6" x14ac:dyDescent="0.25">
      <c r="A173" s="345" t="str">
        <f>Pricing!B177</f>
        <v>Glide-Out</v>
      </c>
      <c r="B173" s="357" t="str">
        <f>Pricing!C177</f>
        <v>RI</v>
      </c>
      <c r="C173" s="345" t="str">
        <f>Pricing!G177</f>
        <v>Designer Medium</v>
      </c>
      <c r="D173" s="345" t="str">
        <f>Pricing!H177</f>
        <v>RI2DM</v>
      </c>
      <c r="E173" s="345" t="str">
        <f>Pricing!I177</f>
        <v>Riser</v>
      </c>
      <c r="F173" s="353">
        <f>Pricing!Z177*(1+rngO_MarkUp)</f>
        <v>225.03</v>
      </c>
    </row>
    <row r="174" spans="1:6" x14ac:dyDescent="0.25">
      <c r="A174" s="345" t="str">
        <f>Pricing!B178</f>
        <v>Glide-Out</v>
      </c>
      <c r="B174" s="357" t="str">
        <f>Pricing!C178</f>
        <v>RI</v>
      </c>
      <c r="C174" s="345" t="str">
        <f>Pricing!G178</f>
        <v>Designer Dark</v>
      </c>
      <c r="D174" s="345" t="str">
        <f>Pricing!H178</f>
        <v>RI2DD</v>
      </c>
      <c r="E174" s="345" t="str">
        <f>Pricing!I178</f>
        <v>Riser</v>
      </c>
      <c r="F174" s="353">
        <f>Pricing!Z178*(1+rngO_MarkUp)</f>
        <v>225.03</v>
      </c>
    </row>
    <row r="175" spans="1:6" x14ac:dyDescent="0.25">
      <c r="A175" s="345" t="str">
        <f>Pricing!B179</f>
        <v>Glide-Out</v>
      </c>
      <c r="B175" s="357" t="str">
        <f>Pricing!C179</f>
        <v>RI</v>
      </c>
      <c r="C175" s="345" t="str">
        <f>Pricing!G179</f>
        <v>Designer White</v>
      </c>
      <c r="D175" s="345" t="str">
        <f>Pricing!H179</f>
        <v>RI2DW</v>
      </c>
      <c r="E175" s="345" t="str">
        <f>Pricing!I179</f>
        <v>Riser</v>
      </c>
      <c r="F175" s="353">
        <f>Pricing!Z179*(1+rngO_MarkUp)</f>
        <v>207.03</v>
      </c>
    </row>
    <row r="176" spans="1:6" x14ac:dyDescent="0.25">
      <c r="A176" s="345" t="str">
        <f>Pricing!B180</f>
        <v>Glide-Out</v>
      </c>
      <c r="B176" s="357" t="str">
        <f>Pricing!C180</f>
        <v>RI</v>
      </c>
      <c r="C176" s="345" t="str">
        <f>Pricing!G180</f>
        <v>Basic</v>
      </c>
      <c r="D176" s="345" t="str">
        <f>Pricing!H180</f>
        <v>RI3B</v>
      </c>
      <c r="E176" s="345" t="str">
        <f>Pricing!I180</f>
        <v>Riser</v>
      </c>
      <c r="F176" s="353">
        <f>Pricing!Z180*(1+rngO_MarkUp)</f>
        <v>156.97</v>
      </c>
    </row>
    <row r="177" spans="1:6" x14ac:dyDescent="0.25">
      <c r="A177" s="345" t="str">
        <f>Pricing!B181</f>
        <v>Glide-Out</v>
      </c>
      <c r="B177" s="357" t="str">
        <f>Pricing!C181</f>
        <v>RI</v>
      </c>
      <c r="C177" s="345" t="str">
        <f>Pricing!G181</f>
        <v>Classic</v>
      </c>
      <c r="D177" s="345" t="str">
        <f>Pricing!H181</f>
        <v>RI3C</v>
      </c>
      <c r="E177" s="345" t="str">
        <f>Pricing!I181</f>
        <v>Riser</v>
      </c>
      <c r="F177" s="353">
        <f>Pricing!Z181*(1+rngO_MarkUp)</f>
        <v>196.22</v>
      </c>
    </row>
    <row r="178" spans="1:6" x14ac:dyDescent="0.25">
      <c r="A178" s="345" t="str">
        <f>Pricing!B182</f>
        <v>Glide-Out</v>
      </c>
      <c r="B178" s="357" t="str">
        <f>Pricing!C182</f>
        <v>RI</v>
      </c>
      <c r="C178" s="345" t="str">
        <f>Pricing!G182</f>
        <v>Designer Light</v>
      </c>
      <c r="D178" s="345" t="str">
        <f>Pricing!H182</f>
        <v>RI3DL</v>
      </c>
      <c r="E178" s="345" t="str">
        <f>Pricing!I182</f>
        <v>Riser</v>
      </c>
      <c r="F178" s="353">
        <f>Pricing!Z182*(1+rngO_MarkUp)</f>
        <v>245.27</v>
      </c>
    </row>
    <row r="179" spans="1:6" x14ac:dyDescent="0.25">
      <c r="A179" s="345" t="str">
        <f>Pricing!B183</f>
        <v>Glide-Out</v>
      </c>
      <c r="B179" s="357" t="str">
        <f>Pricing!C183</f>
        <v>RI</v>
      </c>
      <c r="C179" s="345" t="str">
        <f>Pricing!G183</f>
        <v>Designer Medium</v>
      </c>
      <c r="D179" s="345" t="str">
        <f>Pricing!H183</f>
        <v>RI3DM</v>
      </c>
      <c r="E179" s="345" t="str">
        <f>Pricing!I183</f>
        <v>Riser</v>
      </c>
      <c r="F179" s="353">
        <f>Pricing!Z183*(1+rngO_MarkUp)</f>
        <v>245.27</v>
      </c>
    </row>
    <row r="180" spans="1:6" x14ac:dyDescent="0.25">
      <c r="A180" s="345" t="str">
        <f>Pricing!B184</f>
        <v>Glide-Out</v>
      </c>
      <c r="B180" s="357" t="str">
        <f>Pricing!C184</f>
        <v>RI</v>
      </c>
      <c r="C180" s="345" t="str">
        <f>Pricing!G184</f>
        <v>Designer Dark</v>
      </c>
      <c r="D180" s="345" t="str">
        <f>Pricing!H184</f>
        <v>RI3DD</v>
      </c>
      <c r="E180" s="345" t="str">
        <f>Pricing!I184</f>
        <v>Riser</v>
      </c>
      <c r="F180" s="353">
        <f>Pricing!Z184*(1+rngO_MarkUp)</f>
        <v>245.27</v>
      </c>
    </row>
    <row r="181" spans="1:6" x14ac:dyDescent="0.25">
      <c r="A181" s="345" t="str">
        <f>Pricing!B185</f>
        <v>Glide-Out</v>
      </c>
      <c r="B181" s="357" t="str">
        <f>Pricing!C185</f>
        <v>RI</v>
      </c>
      <c r="C181" s="345" t="str">
        <f>Pricing!G185</f>
        <v>Designer White</v>
      </c>
      <c r="D181" s="345" t="str">
        <f>Pricing!H185</f>
        <v>RI3DW</v>
      </c>
      <c r="E181" s="345" t="str">
        <f>Pricing!I185</f>
        <v>Riser</v>
      </c>
      <c r="F181" s="353">
        <f>Pricing!Z185*(1+rngO_MarkUp)</f>
        <v>225.65</v>
      </c>
    </row>
    <row r="182" spans="1:6" x14ac:dyDescent="0.25">
      <c r="A182" s="345" t="str">
        <f>Pricing!B186</f>
        <v>Glide-Out</v>
      </c>
      <c r="B182" s="357" t="str">
        <f>Pricing!C186</f>
        <v>RI</v>
      </c>
      <c r="C182" s="345" t="str">
        <f>Pricing!G186</f>
        <v>Basic</v>
      </c>
      <c r="D182" s="345" t="str">
        <f>Pricing!H186</f>
        <v>RI4B</v>
      </c>
      <c r="E182" s="345" t="str">
        <f>Pricing!I186</f>
        <v>Riser</v>
      </c>
      <c r="F182" s="353">
        <f>Pricing!Z186*(1+rngO_MarkUp)</f>
        <v>171.1</v>
      </c>
    </row>
    <row r="183" spans="1:6" x14ac:dyDescent="0.25">
      <c r="A183" s="345" t="str">
        <f>Pricing!B187</f>
        <v>Glide-Out</v>
      </c>
      <c r="B183" s="357" t="str">
        <f>Pricing!C187</f>
        <v>RI</v>
      </c>
      <c r="C183" s="345" t="str">
        <f>Pricing!G187</f>
        <v>Classic</v>
      </c>
      <c r="D183" s="345" t="str">
        <f>Pricing!H187</f>
        <v>RI4C</v>
      </c>
      <c r="E183" s="345" t="str">
        <f>Pricing!I187</f>
        <v>Riser</v>
      </c>
      <c r="F183" s="353">
        <f>Pricing!Z187*(1+rngO_MarkUp)</f>
        <v>213.87</v>
      </c>
    </row>
    <row r="184" spans="1:6" x14ac:dyDescent="0.25">
      <c r="A184" s="345" t="str">
        <f>Pricing!B188</f>
        <v>Glide-Out</v>
      </c>
      <c r="B184" s="357" t="str">
        <f>Pricing!C188</f>
        <v>RI</v>
      </c>
      <c r="C184" s="345" t="str">
        <f>Pricing!G188</f>
        <v>Designer Light</v>
      </c>
      <c r="D184" s="345" t="str">
        <f>Pricing!H188</f>
        <v>RI4DL</v>
      </c>
      <c r="E184" s="345" t="str">
        <f>Pricing!I188</f>
        <v>Riser</v>
      </c>
      <c r="F184" s="353">
        <f>Pricing!Z188*(1+rngO_MarkUp)</f>
        <v>267.33999999999997</v>
      </c>
    </row>
    <row r="185" spans="1:6" x14ac:dyDescent="0.25">
      <c r="A185" s="345" t="str">
        <f>Pricing!B189</f>
        <v>Glide-Out</v>
      </c>
      <c r="B185" s="357" t="str">
        <f>Pricing!C189</f>
        <v>RI</v>
      </c>
      <c r="C185" s="345" t="str">
        <f>Pricing!G189</f>
        <v>Designer Medium</v>
      </c>
      <c r="D185" s="345" t="str">
        <f>Pricing!H189</f>
        <v>RI4DM</v>
      </c>
      <c r="E185" s="345" t="str">
        <f>Pricing!I189</f>
        <v>Riser</v>
      </c>
      <c r="F185" s="353">
        <f>Pricing!Z189*(1+rngO_MarkUp)</f>
        <v>267.33999999999997</v>
      </c>
    </row>
    <row r="186" spans="1:6" x14ac:dyDescent="0.25">
      <c r="A186" s="345" t="str">
        <f>Pricing!B190</f>
        <v>Glide-Out</v>
      </c>
      <c r="B186" s="357" t="str">
        <f>Pricing!C190</f>
        <v>RI</v>
      </c>
      <c r="C186" s="345" t="str">
        <f>Pricing!G190</f>
        <v>Designer Dark</v>
      </c>
      <c r="D186" s="345" t="str">
        <f>Pricing!H190</f>
        <v>RI4DD</v>
      </c>
      <c r="E186" s="345" t="str">
        <f>Pricing!I190</f>
        <v>Riser</v>
      </c>
      <c r="F186" s="353">
        <f>Pricing!Z190*(1+rngO_MarkUp)</f>
        <v>267.33999999999997</v>
      </c>
    </row>
    <row r="187" spans="1:6" x14ac:dyDescent="0.25">
      <c r="A187" s="345" t="str">
        <f>Pricing!B191</f>
        <v>Glide-Out</v>
      </c>
      <c r="B187" s="357" t="str">
        <f>Pricing!C191</f>
        <v>RI</v>
      </c>
      <c r="C187" s="345" t="str">
        <f>Pricing!G191</f>
        <v>Designer White</v>
      </c>
      <c r="D187" s="345" t="str">
        <f>Pricing!H191</f>
        <v>RI4DW</v>
      </c>
      <c r="E187" s="345" t="str">
        <f>Pricing!I191</f>
        <v>Riser</v>
      </c>
      <c r="F187" s="353">
        <f>Pricing!Z191*(1+rngO_MarkUp)</f>
        <v>245.95</v>
      </c>
    </row>
    <row r="188" spans="1:6" x14ac:dyDescent="0.25">
      <c r="A188" s="345" t="str">
        <f>Pricing!B192</f>
        <v>Glide-Out</v>
      </c>
      <c r="B188" s="357" t="str">
        <f>Pricing!C192</f>
        <v>DHRI</v>
      </c>
      <c r="C188" s="345" t="str">
        <f>Pricing!G192</f>
        <v>Basic</v>
      </c>
      <c r="D188" s="345" t="str">
        <f>Pricing!H192</f>
        <v>DHRI1B</v>
      </c>
      <c r="E188" s="345" t="str">
        <f>Pricing!I192</f>
        <v>Double Height Riser</v>
      </c>
      <c r="F188" s="353">
        <f>Pricing!Z192*(1+rngO_MarkUp)</f>
        <v>145.35</v>
      </c>
    </row>
    <row r="189" spans="1:6" x14ac:dyDescent="0.25">
      <c r="A189" s="345" t="str">
        <f>Pricing!B193</f>
        <v>Glide-Out</v>
      </c>
      <c r="B189" s="357" t="str">
        <f>Pricing!C193</f>
        <v>DHRI</v>
      </c>
      <c r="C189" s="345" t="str">
        <f>Pricing!G193</f>
        <v>Classic</v>
      </c>
      <c r="D189" s="345" t="str">
        <f>Pricing!H193</f>
        <v>DHRI1C</v>
      </c>
      <c r="E189" s="345" t="str">
        <f>Pricing!I193</f>
        <v>Double Height Riser</v>
      </c>
      <c r="F189" s="353">
        <f>Pricing!Z193*(1+rngO_MarkUp)</f>
        <v>181.68</v>
      </c>
    </row>
    <row r="190" spans="1:6" x14ac:dyDescent="0.25">
      <c r="A190" s="345" t="str">
        <f>Pricing!B194</f>
        <v>Glide-Out</v>
      </c>
      <c r="B190" s="357" t="str">
        <f>Pricing!C194</f>
        <v>DHRI</v>
      </c>
      <c r="C190" s="345" t="str">
        <f>Pricing!G194</f>
        <v>Designer Light</v>
      </c>
      <c r="D190" s="345" t="str">
        <f>Pricing!H194</f>
        <v>DHRI1DL</v>
      </c>
      <c r="E190" s="345" t="str">
        <f>Pricing!I194</f>
        <v>Double Height Riser</v>
      </c>
      <c r="F190" s="353">
        <f>Pricing!Z194*(1+rngO_MarkUp)</f>
        <v>227.1</v>
      </c>
    </row>
    <row r="191" spans="1:6" x14ac:dyDescent="0.25">
      <c r="A191" s="345" t="str">
        <f>Pricing!B195</f>
        <v>Glide-Out</v>
      </c>
      <c r="B191" s="357" t="str">
        <f>Pricing!C195</f>
        <v>DHRI</v>
      </c>
      <c r="C191" s="345" t="str">
        <f>Pricing!G195</f>
        <v>Designer Medium</v>
      </c>
      <c r="D191" s="345" t="str">
        <f>Pricing!H195</f>
        <v>DHRI1DM</v>
      </c>
      <c r="E191" s="345" t="str">
        <f>Pricing!I195</f>
        <v>Double Height Riser</v>
      </c>
      <c r="F191" s="353">
        <f>Pricing!Z195*(1+rngO_MarkUp)</f>
        <v>227.1</v>
      </c>
    </row>
    <row r="192" spans="1:6" x14ac:dyDescent="0.25">
      <c r="A192" s="345" t="str">
        <f>Pricing!B196</f>
        <v>Glide-Out</v>
      </c>
      <c r="B192" s="357" t="str">
        <f>Pricing!C196</f>
        <v>DHRI</v>
      </c>
      <c r="C192" s="345" t="str">
        <f>Pricing!G196</f>
        <v>Designer Dark</v>
      </c>
      <c r="D192" s="345" t="str">
        <f>Pricing!H196</f>
        <v>DHRI1DD</v>
      </c>
      <c r="E192" s="345" t="str">
        <f>Pricing!I196</f>
        <v>Double Height Riser</v>
      </c>
      <c r="F192" s="353">
        <f>Pricing!Z196*(1+rngO_MarkUp)</f>
        <v>227.1</v>
      </c>
    </row>
    <row r="193" spans="1:6" x14ac:dyDescent="0.25">
      <c r="A193" s="345" t="str">
        <f>Pricing!B197</f>
        <v>Glide-Out</v>
      </c>
      <c r="B193" s="357" t="str">
        <f>Pricing!C197</f>
        <v>DHRI</v>
      </c>
      <c r="C193" s="345" t="str">
        <f>Pricing!G197</f>
        <v>Designer White</v>
      </c>
      <c r="D193" s="345" t="str">
        <f>Pricing!H197</f>
        <v>DHRI1DW</v>
      </c>
      <c r="E193" s="345" t="str">
        <f>Pricing!I197</f>
        <v>Double Height Riser</v>
      </c>
      <c r="F193" s="353">
        <f>Pricing!Z197*(1+rngO_MarkUp)</f>
        <v>208.93</v>
      </c>
    </row>
    <row r="194" spans="1:6" x14ac:dyDescent="0.25">
      <c r="A194" s="345" t="str">
        <f>Pricing!B198</f>
        <v>Glide-Out</v>
      </c>
      <c r="B194" s="357" t="str">
        <f>Pricing!C198</f>
        <v>DHRI</v>
      </c>
      <c r="C194" s="345" t="str">
        <f>Pricing!G198</f>
        <v>Basic</v>
      </c>
      <c r="D194" s="345" t="str">
        <f>Pricing!H198</f>
        <v>DHRI2B</v>
      </c>
      <c r="E194" s="345" t="str">
        <f>Pricing!I198</f>
        <v>Double Height Riser</v>
      </c>
      <c r="F194" s="353">
        <f>Pricing!Z198*(1+rngO_MarkUp)</f>
        <v>158.41999999999999</v>
      </c>
    </row>
    <row r="195" spans="1:6" x14ac:dyDescent="0.25">
      <c r="A195" s="345" t="str">
        <f>Pricing!B199</f>
        <v>Glide-Out</v>
      </c>
      <c r="B195" s="357" t="str">
        <f>Pricing!C199</f>
        <v>DHRI</v>
      </c>
      <c r="C195" s="345" t="str">
        <f>Pricing!G199</f>
        <v>Classic</v>
      </c>
      <c r="D195" s="345" t="str">
        <f>Pricing!H199</f>
        <v>DHRI2C</v>
      </c>
      <c r="E195" s="345" t="str">
        <f>Pricing!I199</f>
        <v>Double Height Riser</v>
      </c>
      <c r="F195" s="353">
        <f>Pricing!Z199*(1+rngO_MarkUp)</f>
        <v>198.03</v>
      </c>
    </row>
    <row r="196" spans="1:6" x14ac:dyDescent="0.25">
      <c r="A196" s="345" t="str">
        <f>Pricing!B200</f>
        <v>Glide-Out</v>
      </c>
      <c r="B196" s="357" t="str">
        <f>Pricing!C200</f>
        <v>DHRI</v>
      </c>
      <c r="C196" s="345" t="str">
        <f>Pricing!G200</f>
        <v>Designer Light</v>
      </c>
      <c r="D196" s="345" t="str">
        <f>Pricing!H200</f>
        <v>DHRI2DL</v>
      </c>
      <c r="E196" s="345" t="str">
        <f>Pricing!I200</f>
        <v>Double Height Riser</v>
      </c>
      <c r="F196" s="353">
        <f>Pricing!Z200*(1+rngO_MarkUp)</f>
        <v>247.54</v>
      </c>
    </row>
    <row r="197" spans="1:6" x14ac:dyDescent="0.25">
      <c r="A197" s="345" t="str">
        <f>Pricing!B201</f>
        <v>Glide-Out</v>
      </c>
      <c r="B197" s="357" t="str">
        <f>Pricing!C201</f>
        <v>DHRI</v>
      </c>
      <c r="C197" s="345" t="str">
        <f>Pricing!G201</f>
        <v>Designer Medium</v>
      </c>
      <c r="D197" s="345" t="str">
        <f>Pricing!H201</f>
        <v>DHRI2DM</v>
      </c>
      <c r="E197" s="345" t="str">
        <f>Pricing!I201</f>
        <v>Double Height Riser</v>
      </c>
      <c r="F197" s="353">
        <f>Pricing!Z201*(1+rngO_MarkUp)</f>
        <v>247.54</v>
      </c>
    </row>
    <row r="198" spans="1:6" x14ac:dyDescent="0.25">
      <c r="A198" s="345" t="str">
        <f>Pricing!B202</f>
        <v>Glide-Out</v>
      </c>
      <c r="B198" s="357" t="str">
        <f>Pricing!C202</f>
        <v>DHRI</v>
      </c>
      <c r="C198" s="345" t="str">
        <f>Pricing!G202</f>
        <v>Designer Dark</v>
      </c>
      <c r="D198" s="345" t="str">
        <f>Pricing!H202</f>
        <v>DHRI2DD</v>
      </c>
      <c r="E198" s="345" t="str">
        <f>Pricing!I202</f>
        <v>Double Height Riser</v>
      </c>
      <c r="F198" s="353">
        <f>Pricing!Z202*(1+rngO_MarkUp)</f>
        <v>247.54</v>
      </c>
    </row>
    <row r="199" spans="1:6" x14ac:dyDescent="0.25">
      <c r="A199" s="345" t="str">
        <f>Pricing!B203</f>
        <v>Glide-Out</v>
      </c>
      <c r="B199" s="357" t="str">
        <f>Pricing!C203</f>
        <v>DHRI</v>
      </c>
      <c r="C199" s="345" t="str">
        <f>Pricing!G203</f>
        <v>Designer White</v>
      </c>
      <c r="D199" s="345" t="str">
        <f>Pricing!H203</f>
        <v>DHRI2DW</v>
      </c>
      <c r="E199" s="345" t="str">
        <f>Pricing!I203</f>
        <v>Double Height Riser</v>
      </c>
      <c r="F199" s="353">
        <f>Pricing!Z203*(1+rngO_MarkUp)</f>
        <v>227.73</v>
      </c>
    </row>
    <row r="200" spans="1:6" x14ac:dyDescent="0.25">
      <c r="A200" s="345" t="str">
        <f>Pricing!B204</f>
        <v>Glide-Out</v>
      </c>
      <c r="B200" s="357" t="str">
        <f>Pricing!C204</f>
        <v>DHRI</v>
      </c>
      <c r="C200" s="345" t="str">
        <f>Pricing!G204</f>
        <v>Basic</v>
      </c>
      <c r="D200" s="345" t="str">
        <f>Pricing!H204</f>
        <v>DHRI3B</v>
      </c>
      <c r="E200" s="345" t="str">
        <f>Pricing!I204</f>
        <v>Double Height Riser</v>
      </c>
      <c r="F200" s="353">
        <f>Pricing!Z204*(1+rngO_MarkUp)</f>
        <v>172.67</v>
      </c>
    </row>
    <row r="201" spans="1:6" x14ac:dyDescent="0.25">
      <c r="A201" s="345" t="str">
        <f>Pricing!B205</f>
        <v>Glide-Out</v>
      </c>
      <c r="B201" s="357" t="str">
        <f>Pricing!C205</f>
        <v>DHRI</v>
      </c>
      <c r="C201" s="345" t="str">
        <f>Pricing!G205</f>
        <v>Classic</v>
      </c>
      <c r="D201" s="345" t="str">
        <f>Pricing!H205</f>
        <v>DHRI3C</v>
      </c>
      <c r="E201" s="345" t="str">
        <f>Pricing!I205</f>
        <v>Double Height Riser</v>
      </c>
      <c r="F201" s="353">
        <f>Pricing!Z205*(1+rngO_MarkUp)</f>
        <v>215.84</v>
      </c>
    </row>
    <row r="202" spans="1:6" x14ac:dyDescent="0.25">
      <c r="A202" s="345" t="str">
        <f>Pricing!B206</f>
        <v>Glide-Out</v>
      </c>
      <c r="B202" s="357" t="str">
        <f>Pricing!C206</f>
        <v>DHRI</v>
      </c>
      <c r="C202" s="345" t="str">
        <f>Pricing!G206</f>
        <v>Designer Light</v>
      </c>
      <c r="D202" s="345" t="str">
        <f>Pricing!H206</f>
        <v>DHRI3DL</v>
      </c>
      <c r="E202" s="345" t="str">
        <f>Pricing!I206</f>
        <v>Double Height Riser</v>
      </c>
      <c r="F202" s="353">
        <f>Pricing!Z206*(1+rngO_MarkUp)</f>
        <v>269.8</v>
      </c>
    </row>
    <row r="203" spans="1:6" x14ac:dyDescent="0.25">
      <c r="A203" s="345" t="str">
        <f>Pricing!B207</f>
        <v>Glide-Out</v>
      </c>
      <c r="B203" s="357" t="str">
        <f>Pricing!C207</f>
        <v>DHRI</v>
      </c>
      <c r="C203" s="345" t="str">
        <f>Pricing!G207</f>
        <v>Designer Medium</v>
      </c>
      <c r="D203" s="345" t="str">
        <f>Pricing!H207</f>
        <v>DHRI3DM</v>
      </c>
      <c r="E203" s="345" t="str">
        <f>Pricing!I207</f>
        <v>Double Height Riser</v>
      </c>
      <c r="F203" s="353">
        <f>Pricing!Z207*(1+rngO_MarkUp)</f>
        <v>269.8</v>
      </c>
    </row>
    <row r="204" spans="1:6" x14ac:dyDescent="0.25">
      <c r="A204" s="345" t="str">
        <f>Pricing!B208</f>
        <v>Glide-Out</v>
      </c>
      <c r="B204" s="357" t="str">
        <f>Pricing!C208</f>
        <v>DHRI</v>
      </c>
      <c r="C204" s="345" t="str">
        <f>Pricing!G208</f>
        <v>Designer Dark</v>
      </c>
      <c r="D204" s="345" t="str">
        <f>Pricing!H208</f>
        <v>DHRI3DD</v>
      </c>
      <c r="E204" s="345" t="str">
        <f>Pricing!I208</f>
        <v>Double Height Riser</v>
      </c>
      <c r="F204" s="353">
        <f>Pricing!Z208*(1+rngO_MarkUp)</f>
        <v>269.8</v>
      </c>
    </row>
    <row r="205" spans="1:6" x14ac:dyDescent="0.25">
      <c r="A205" s="345" t="str">
        <f>Pricing!B209</f>
        <v>Glide-Out</v>
      </c>
      <c r="B205" s="357" t="str">
        <f>Pricing!C209</f>
        <v>DHRI</v>
      </c>
      <c r="C205" s="345" t="str">
        <f>Pricing!G209</f>
        <v>Designer White</v>
      </c>
      <c r="D205" s="345" t="str">
        <f>Pricing!H209</f>
        <v>DHRI3DW</v>
      </c>
      <c r="E205" s="345" t="str">
        <f>Pricing!I209</f>
        <v>Double Height Riser</v>
      </c>
      <c r="F205" s="353">
        <f>Pricing!Z209*(1+rngO_MarkUp)</f>
        <v>248.22</v>
      </c>
    </row>
    <row r="206" spans="1:6" x14ac:dyDescent="0.25">
      <c r="A206" s="345" t="str">
        <f>Pricing!B210</f>
        <v>Glide-Out</v>
      </c>
      <c r="B206" s="357" t="str">
        <f>Pricing!C210</f>
        <v>DHRI</v>
      </c>
      <c r="C206" s="345" t="str">
        <f>Pricing!G210</f>
        <v>Basic</v>
      </c>
      <c r="D206" s="345" t="str">
        <f>Pricing!H210</f>
        <v>DHRI4B</v>
      </c>
      <c r="E206" s="345" t="str">
        <f>Pricing!I210</f>
        <v>Double Height Riser</v>
      </c>
      <c r="F206" s="353">
        <f>Pricing!Z210*(1+rngO_MarkUp)</f>
        <v>188.21</v>
      </c>
    </row>
    <row r="207" spans="1:6" x14ac:dyDescent="0.25">
      <c r="A207" s="345" t="str">
        <f>Pricing!B211</f>
        <v>Glide-Out</v>
      </c>
      <c r="B207" s="357" t="str">
        <f>Pricing!C211</f>
        <v>DHRI</v>
      </c>
      <c r="C207" s="345" t="str">
        <f>Pricing!G211</f>
        <v>Classic</v>
      </c>
      <c r="D207" s="345" t="str">
        <f>Pricing!H211</f>
        <v>DHRI4C</v>
      </c>
      <c r="E207" s="345" t="str">
        <f>Pricing!I211</f>
        <v>Double Height Riser</v>
      </c>
      <c r="F207" s="353">
        <f>Pricing!Z211*(1+rngO_MarkUp)</f>
        <v>235.26</v>
      </c>
    </row>
    <row r="208" spans="1:6" x14ac:dyDescent="0.25">
      <c r="A208" s="345" t="str">
        <f>Pricing!B212</f>
        <v>Glide-Out</v>
      </c>
      <c r="B208" s="357" t="str">
        <f>Pricing!C212</f>
        <v>DHRI</v>
      </c>
      <c r="C208" s="345" t="str">
        <f>Pricing!G212</f>
        <v>Designer Light</v>
      </c>
      <c r="D208" s="345" t="str">
        <f>Pricing!H212</f>
        <v>DHRI4DL</v>
      </c>
      <c r="E208" s="345" t="str">
        <f>Pricing!I212</f>
        <v>Double Height Riser</v>
      </c>
      <c r="F208" s="353">
        <f>Pricing!Z212*(1+rngO_MarkUp)</f>
        <v>294.08</v>
      </c>
    </row>
    <row r="209" spans="1:6" x14ac:dyDescent="0.25">
      <c r="A209" s="345" t="str">
        <f>Pricing!B213</f>
        <v>Glide-Out</v>
      </c>
      <c r="B209" s="357" t="str">
        <f>Pricing!C213</f>
        <v>DHRI</v>
      </c>
      <c r="C209" s="345" t="str">
        <f>Pricing!G213</f>
        <v>Designer Medium</v>
      </c>
      <c r="D209" s="345" t="str">
        <f>Pricing!H213</f>
        <v>DHRI4DM</v>
      </c>
      <c r="E209" s="345" t="str">
        <f>Pricing!I213</f>
        <v>Double Height Riser</v>
      </c>
      <c r="F209" s="353">
        <f>Pricing!Z213*(1+rngO_MarkUp)</f>
        <v>294.08</v>
      </c>
    </row>
    <row r="210" spans="1:6" x14ac:dyDescent="0.25">
      <c r="A210" s="345" t="str">
        <f>Pricing!B214</f>
        <v>Glide-Out</v>
      </c>
      <c r="B210" s="357" t="str">
        <f>Pricing!C214</f>
        <v>DHRI</v>
      </c>
      <c r="C210" s="345" t="str">
        <f>Pricing!G214</f>
        <v>Designer Dark</v>
      </c>
      <c r="D210" s="345" t="str">
        <f>Pricing!H214</f>
        <v>DHRI4DD</v>
      </c>
      <c r="E210" s="345" t="str">
        <f>Pricing!I214</f>
        <v>Double Height Riser</v>
      </c>
      <c r="F210" s="353">
        <f>Pricing!Z214*(1+rngO_MarkUp)</f>
        <v>294.08</v>
      </c>
    </row>
    <row r="211" spans="1:6" x14ac:dyDescent="0.25">
      <c r="A211" s="345" t="str">
        <f>Pricing!B215</f>
        <v>Glide-Out</v>
      </c>
      <c r="B211" s="357" t="str">
        <f>Pricing!C215</f>
        <v>DHRI</v>
      </c>
      <c r="C211" s="345" t="str">
        <f>Pricing!G215</f>
        <v>Designer White</v>
      </c>
      <c r="D211" s="345" t="str">
        <f>Pricing!H215</f>
        <v>DHRI4DW</v>
      </c>
      <c r="E211" s="345" t="str">
        <f>Pricing!I215</f>
        <v>Double Height Riser</v>
      </c>
      <c r="F211" s="353">
        <f>Pricing!Z215*(1+rngO_MarkUp)</f>
        <v>270.55</v>
      </c>
    </row>
    <row r="212" spans="1:6" x14ac:dyDescent="0.25">
      <c r="A212" s="345" t="str">
        <f>Pricing!B216</f>
        <v>Glide-Out</v>
      </c>
      <c r="B212" s="357" t="str">
        <f>Pricing!C216</f>
        <v>RIF</v>
      </c>
      <c r="C212" s="345" t="str">
        <f>Pricing!G216</f>
        <v>Basic</v>
      </c>
      <c r="D212" s="345" t="str">
        <f>Pricing!H216</f>
        <v>RIF1B</v>
      </c>
      <c r="E212" s="345" t="str">
        <f>Pricing!I216</f>
        <v>Front Riser</v>
      </c>
      <c r="F212" s="353">
        <f>Pricing!Z216*(1+rngO_MarkUp)</f>
        <v>147.84</v>
      </c>
    </row>
    <row r="213" spans="1:6" x14ac:dyDescent="0.25">
      <c r="A213" s="345" t="str">
        <f>Pricing!B217</f>
        <v>Glide-Out</v>
      </c>
      <c r="B213" s="357" t="str">
        <f>Pricing!C217</f>
        <v>RIF</v>
      </c>
      <c r="C213" s="345" t="str">
        <f>Pricing!G217</f>
        <v>Classic</v>
      </c>
      <c r="D213" s="345" t="str">
        <f>Pricing!H217</f>
        <v>RIF1C</v>
      </c>
      <c r="E213" s="345" t="str">
        <f>Pricing!I217</f>
        <v>Front Riser</v>
      </c>
      <c r="F213" s="353">
        <f>Pricing!Z217*(1+rngO_MarkUp)</f>
        <v>184.8</v>
      </c>
    </row>
    <row r="214" spans="1:6" x14ac:dyDescent="0.25">
      <c r="A214" s="345" t="str">
        <f>Pricing!B218</f>
        <v>Glide-Out</v>
      </c>
      <c r="B214" s="357" t="str">
        <f>Pricing!C218</f>
        <v>RIF</v>
      </c>
      <c r="C214" s="345" t="str">
        <f>Pricing!G218</f>
        <v>Designer Light</v>
      </c>
      <c r="D214" s="345" t="str">
        <f>Pricing!H218</f>
        <v>RIF1DL</v>
      </c>
      <c r="E214" s="345" t="str">
        <f>Pricing!I218</f>
        <v>Front Riser</v>
      </c>
      <c r="F214" s="353">
        <f>Pricing!Z218*(1+rngO_MarkUp)</f>
        <v>231</v>
      </c>
    </row>
    <row r="215" spans="1:6" x14ac:dyDescent="0.25">
      <c r="A215" s="345" t="str">
        <f>Pricing!B219</f>
        <v>Glide-Out</v>
      </c>
      <c r="B215" s="357" t="str">
        <f>Pricing!C219</f>
        <v>RIF</v>
      </c>
      <c r="C215" s="345" t="str">
        <f>Pricing!G219</f>
        <v>Designer Medium</v>
      </c>
      <c r="D215" s="345" t="str">
        <f>Pricing!H219</f>
        <v>RIF1DM</v>
      </c>
      <c r="E215" s="345" t="str">
        <f>Pricing!I219</f>
        <v>Front Riser</v>
      </c>
      <c r="F215" s="353">
        <f>Pricing!Z219*(1+rngO_MarkUp)</f>
        <v>231</v>
      </c>
    </row>
    <row r="216" spans="1:6" x14ac:dyDescent="0.25">
      <c r="A216" s="345" t="str">
        <f>Pricing!B220</f>
        <v>Glide-Out</v>
      </c>
      <c r="B216" s="357" t="str">
        <f>Pricing!C220</f>
        <v>RIF</v>
      </c>
      <c r="C216" s="345" t="str">
        <f>Pricing!G220</f>
        <v>Designer Dark</v>
      </c>
      <c r="D216" s="345" t="str">
        <f>Pricing!H220</f>
        <v>RIF1DD</v>
      </c>
      <c r="E216" s="345" t="str">
        <f>Pricing!I220</f>
        <v>Front Riser</v>
      </c>
      <c r="F216" s="353">
        <f>Pricing!Z220*(1+rngO_MarkUp)</f>
        <v>231</v>
      </c>
    </row>
    <row r="217" spans="1:6" x14ac:dyDescent="0.25">
      <c r="A217" s="345" t="str">
        <f>Pricing!B221</f>
        <v>Glide-Out</v>
      </c>
      <c r="B217" s="357" t="str">
        <f>Pricing!C221</f>
        <v>RIF</v>
      </c>
      <c r="C217" s="345" t="str">
        <f>Pricing!G221</f>
        <v>Designer White</v>
      </c>
      <c r="D217" s="345" t="str">
        <f>Pricing!H221</f>
        <v>RIF1DW</v>
      </c>
      <c r="E217" s="345" t="str">
        <f>Pricing!I221</f>
        <v>Front Riser</v>
      </c>
      <c r="F217" s="353">
        <f>Pricing!Z221*(1+rngO_MarkUp)</f>
        <v>212.52</v>
      </c>
    </row>
    <row r="218" spans="1:6" x14ac:dyDescent="0.25">
      <c r="A218" s="345" t="str">
        <f>Pricing!B222</f>
        <v>Glide-Out</v>
      </c>
      <c r="B218" s="357" t="str">
        <f>Pricing!C222</f>
        <v>RIF</v>
      </c>
      <c r="C218" s="345" t="str">
        <f>Pricing!G222</f>
        <v>Basic</v>
      </c>
      <c r="D218" s="345" t="str">
        <f>Pricing!H222</f>
        <v>RIF2B</v>
      </c>
      <c r="E218" s="345" t="str">
        <f>Pricing!I222</f>
        <v>Front Riser</v>
      </c>
      <c r="F218" s="353">
        <f>Pricing!Z222*(1+rngO_MarkUp)</f>
        <v>159.72999999999999</v>
      </c>
    </row>
    <row r="219" spans="1:6" x14ac:dyDescent="0.25">
      <c r="A219" s="345" t="str">
        <f>Pricing!B223</f>
        <v>Glide-Out</v>
      </c>
      <c r="B219" s="357" t="str">
        <f>Pricing!C223</f>
        <v>RIF</v>
      </c>
      <c r="C219" s="345" t="str">
        <f>Pricing!G223</f>
        <v>Classic</v>
      </c>
      <c r="D219" s="345" t="str">
        <f>Pricing!H223</f>
        <v>RIF2C</v>
      </c>
      <c r="E219" s="345" t="str">
        <f>Pricing!I223</f>
        <v>Front Riser</v>
      </c>
      <c r="F219" s="353">
        <f>Pricing!Z223*(1+rngO_MarkUp)</f>
        <v>199.66</v>
      </c>
    </row>
    <row r="220" spans="1:6" x14ac:dyDescent="0.25">
      <c r="A220" s="345" t="str">
        <f>Pricing!B224</f>
        <v>Glide-Out</v>
      </c>
      <c r="B220" s="357" t="str">
        <f>Pricing!C224</f>
        <v>RIF</v>
      </c>
      <c r="C220" s="345" t="str">
        <f>Pricing!G224</f>
        <v>Designer Light</v>
      </c>
      <c r="D220" s="345" t="str">
        <f>Pricing!H224</f>
        <v>RIF2DL</v>
      </c>
      <c r="E220" s="345" t="str">
        <f>Pricing!I224</f>
        <v>Front Riser</v>
      </c>
      <c r="F220" s="353">
        <f>Pricing!Z224*(1+rngO_MarkUp)</f>
        <v>249.58</v>
      </c>
    </row>
    <row r="221" spans="1:6" x14ac:dyDescent="0.25">
      <c r="A221" s="345" t="str">
        <f>Pricing!B225</f>
        <v>Glide-Out</v>
      </c>
      <c r="B221" s="357" t="str">
        <f>Pricing!C225</f>
        <v>RIF</v>
      </c>
      <c r="C221" s="345" t="str">
        <f>Pricing!G225</f>
        <v>Designer Medium</v>
      </c>
      <c r="D221" s="345" t="str">
        <f>Pricing!H225</f>
        <v>RIF2DM</v>
      </c>
      <c r="E221" s="345" t="str">
        <f>Pricing!I225</f>
        <v>Front Riser</v>
      </c>
      <c r="F221" s="353">
        <f>Pricing!Z225*(1+rngO_MarkUp)</f>
        <v>249.58</v>
      </c>
    </row>
    <row r="222" spans="1:6" x14ac:dyDescent="0.25">
      <c r="A222" s="345" t="str">
        <f>Pricing!B226</f>
        <v>Glide-Out</v>
      </c>
      <c r="B222" s="357" t="str">
        <f>Pricing!C226</f>
        <v>RIF</v>
      </c>
      <c r="C222" s="345" t="str">
        <f>Pricing!G226</f>
        <v>Designer Dark</v>
      </c>
      <c r="D222" s="345" t="str">
        <f>Pricing!H226</f>
        <v>RIF2DD</v>
      </c>
      <c r="E222" s="345" t="str">
        <f>Pricing!I226</f>
        <v>Front Riser</v>
      </c>
      <c r="F222" s="353">
        <f>Pricing!Z226*(1+rngO_MarkUp)</f>
        <v>249.58</v>
      </c>
    </row>
    <row r="223" spans="1:6" x14ac:dyDescent="0.25">
      <c r="A223" s="345" t="str">
        <f>Pricing!B227</f>
        <v>Glide-Out</v>
      </c>
      <c r="B223" s="357" t="str">
        <f>Pricing!C227</f>
        <v>RIF</v>
      </c>
      <c r="C223" s="345" t="str">
        <f>Pricing!G227</f>
        <v>Designer White</v>
      </c>
      <c r="D223" s="345" t="str">
        <f>Pricing!H227</f>
        <v>RIF2DW</v>
      </c>
      <c r="E223" s="345" t="str">
        <f>Pricing!I227</f>
        <v>Front Riser</v>
      </c>
      <c r="F223" s="353">
        <f>Pricing!Z227*(1+rngO_MarkUp)</f>
        <v>229.61</v>
      </c>
    </row>
    <row r="224" spans="1:6" x14ac:dyDescent="0.25">
      <c r="A224" s="345" t="str">
        <f>Pricing!B228</f>
        <v>Glide-Out</v>
      </c>
      <c r="B224" s="357" t="str">
        <f>Pricing!C228</f>
        <v>RIF</v>
      </c>
      <c r="C224" s="345" t="str">
        <f>Pricing!G228</f>
        <v>Basic</v>
      </c>
      <c r="D224" s="345" t="str">
        <f>Pricing!H228</f>
        <v>RIF3B</v>
      </c>
      <c r="E224" s="345" t="str">
        <f>Pricing!I228</f>
        <v>Front Riser</v>
      </c>
      <c r="F224" s="353">
        <f>Pricing!Z228*(1+rngO_MarkUp)</f>
        <v>171.46</v>
      </c>
    </row>
    <row r="225" spans="1:6" x14ac:dyDescent="0.25">
      <c r="A225" s="345" t="str">
        <f>Pricing!B229</f>
        <v>Glide-Out</v>
      </c>
      <c r="B225" s="357" t="str">
        <f>Pricing!C229</f>
        <v>RIF</v>
      </c>
      <c r="C225" s="345" t="str">
        <f>Pricing!G229</f>
        <v>Classic</v>
      </c>
      <c r="D225" s="345" t="str">
        <f>Pricing!H229</f>
        <v>RIF3C</v>
      </c>
      <c r="E225" s="345" t="str">
        <f>Pricing!I229</f>
        <v>Front Riser</v>
      </c>
      <c r="F225" s="353">
        <f>Pricing!Z229*(1+rngO_MarkUp)</f>
        <v>214.32</v>
      </c>
    </row>
    <row r="226" spans="1:6" x14ac:dyDescent="0.25">
      <c r="A226" s="345" t="str">
        <f>Pricing!B230</f>
        <v>Glide-Out</v>
      </c>
      <c r="B226" s="357" t="str">
        <f>Pricing!C230</f>
        <v>RIF</v>
      </c>
      <c r="C226" s="345" t="str">
        <f>Pricing!G230</f>
        <v>Designer Light</v>
      </c>
      <c r="D226" s="345" t="str">
        <f>Pricing!H230</f>
        <v>RIF3DL</v>
      </c>
      <c r="E226" s="345" t="str">
        <f>Pricing!I230</f>
        <v>Front Riser</v>
      </c>
      <c r="F226" s="353">
        <f>Pricing!Z230*(1+rngO_MarkUp)</f>
        <v>267.91000000000003</v>
      </c>
    </row>
    <row r="227" spans="1:6" x14ac:dyDescent="0.25">
      <c r="A227" s="345" t="str">
        <f>Pricing!B231</f>
        <v>Glide-Out</v>
      </c>
      <c r="B227" s="357" t="str">
        <f>Pricing!C231</f>
        <v>RIF</v>
      </c>
      <c r="C227" s="345" t="str">
        <f>Pricing!G231</f>
        <v>Designer Medium</v>
      </c>
      <c r="D227" s="345" t="str">
        <f>Pricing!H231</f>
        <v>RIF3DM</v>
      </c>
      <c r="E227" s="345" t="str">
        <f>Pricing!I231</f>
        <v>Front Riser</v>
      </c>
      <c r="F227" s="353">
        <f>Pricing!Z231*(1+rngO_MarkUp)</f>
        <v>267.91000000000003</v>
      </c>
    </row>
    <row r="228" spans="1:6" x14ac:dyDescent="0.25">
      <c r="A228" s="345" t="str">
        <f>Pricing!B232</f>
        <v>Glide-Out</v>
      </c>
      <c r="B228" s="357" t="str">
        <f>Pricing!C232</f>
        <v>RIF</v>
      </c>
      <c r="C228" s="345" t="str">
        <f>Pricing!G232</f>
        <v>Designer Dark</v>
      </c>
      <c r="D228" s="345" t="str">
        <f>Pricing!H232</f>
        <v>RIF3DD</v>
      </c>
      <c r="E228" s="345" t="str">
        <f>Pricing!I232</f>
        <v>Front Riser</v>
      </c>
      <c r="F228" s="353">
        <f>Pricing!Z232*(1+rngO_MarkUp)</f>
        <v>267.91000000000003</v>
      </c>
    </row>
    <row r="229" spans="1:6" x14ac:dyDescent="0.25">
      <c r="A229" s="345" t="str">
        <f>Pricing!B233</f>
        <v>Glide-Out</v>
      </c>
      <c r="B229" s="357" t="str">
        <f>Pricing!C233</f>
        <v>RIF</v>
      </c>
      <c r="C229" s="345" t="str">
        <f>Pricing!G233</f>
        <v>Designer White</v>
      </c>
      <c r="D229" s="345" t="str">
        <f>Pricing!H233</f>
        <v>RIF3DW</v>
      </c>
      <c r="E229" s="345" t="str">
        <f>Pricing!I233</f>
        <v>Front Riser</v>
      </c>
      <c r="F229" s="353">
        <f>Pricing!Z233*(1+rngO_MarkUp)</f>
        <v>246.47</v>
      </c>
    </row>
    <row r="230" spans="1:6" x14ac:dyDescent="0.25">
      <c r="A230" s="345" t="str">
        <f>Pricing!B234</f>
        <v>Glide-Out</v>
      </c>
      <c r="B230" s="357" t="str">
        <f>Pricing!C234</f>
        <v>RIF</v>
      </c>
      <c r="C230" s="345" t="str">
        <f>Pricing!G234</f>
        <v>Basic</v>
      </c>
      <c r="D230" s="345" t="str">
        <f>Pricing!H234</f>
        <v>RIF4B</v>
      </c>
      <c r="E230" s="345" t="str">
        <f>Pricing!I234</f>
        <v>Front Riser</v>
      </c>
      <c r="F230" s="353">
        <f>Pricing!Z234*(1+rngO_MarkUp)</f>
        <v>186.89</v>
      </c>
    </row>
    <row r="231" spans="1:6" x14ac:dyDescent="0.25">
      <c r="A231" s="345" t="str">
        <f>Pricing!B235</f>
        <v>Glide-Out</v>
      </c>
      <c r="B231" s="357" t="str">
        <f>Pricing!C235</f>
        <v>RIF</v>
      </c>
      <c r="C231" s="345" t="str">
        <f>Pricing!G235</f>
        <v>Classic</v>
      </c>
      <c r="D231" s="345" t="str">
        <f>Pricing!H235</f>
        <v>RIF4C</v>
      </c>
      <c r="E231" s="345" t="str">
        <f>Pricing!I235</f>
        <v>Front Riser</v>
      </c>
      <c r="F231" s="353">
        <f>Pricing!Z235*(1+rngO_MarkUp)</f>
        <v>233.61</v>
      </c>
    </row>
    <row r="232" spans="1:6" x14ac:dyDescent="0.25">
      <c r="A232" s="345" t="str">
        <f>Pricing!B236</f>
        <v>Glide-Out</v>
      </c>
      <c r="B232" s="357" t="str">
        <f>Pricing!C236</f>
        <v>RIF</v>
      </c>
      <c r="C232" s="345" t="str">
        <f>Pricing!G236</f>
        <v>Designer Light</v>
      </c>
      <c r="D232" s="345" t="str">
        <f>Pricing!H236</f>
        <v>RIF4DL</v>
      </c>
      <c r="E232" s="345" t="str">
        <f>Pricing!I236</f>
        <v>Front Riser</v>
      </c>
      <c r="F232" s="353">
        <f>Pricing!Z236*(1+rngO_MarkUp)</f>
        <v>292.01</v>
      </c>
    </row>
    <row r="233" spans="1:6" x14ac:dyDescent="0.25">
      <c r="A233" s="345" t="str">
        <f>Pricing!B237</f>
        <v>Glide-Out</v>
      </c>
      <c r="B233" s="357" t="str">
        <f>Pricing!C237</f>
        <v>RIF</v>
      </c>
      <c r="C233" s="345" t="str">
        <f>Pricing!G237</f>
        <v>Designer Medium</v>
      </c>
      <c r="D233" s="345" t="str">
        <f>Pricing!H237</f>
        <v>RIF4DM</v>
      </c>
      <c r="E233" s="345" t="str">
        <f>Pricing!I237</f>
        <v>Front Riser</v>
      </c>
      <c r="F233" s="353">
        <f>Pricing!Z237*(1+rngO_MarkUp)</f>
        <v>292.01</v>
      </c>
    </row>
    <row r="234" spans="1:6" x14ac:dyDescent="0.25">
      <c r="A234" s="345" t="str">
        <f>Pricing!B238</f>
        <v>Glide-Out</v>
      </c>
      <c r="B234" s="357" t="str">
        <f>Pricing!C238</f>
        <v>RIF</v>
      </c>
      <c r="C234" s="345" t="str">
        <f>Pricing!G238</f>
        <v>Designer Dark</v>
      </c>
      <c r="D234" s="345" t="str">
        <f>Pricing!H238</f>
        <v>RIF4DD</v>
      </c>
      <c r="E234" s="345" t="str">
        <f>Pricing!I238</f>
        <v>Front Riser</v>
      </c>
      <c r="F234" s="353">
        <f>Pricing!Z238*(1+rngO_MarkUp)</f>
        <v>292.01</v>
      </c>
    </row>
    <row r="235" spans="1:6" x14ac:dyDescent="0.25">
      <c r="A235" s="345" t="str">
        <f>Pricing!B239</f>
        <v>Glide-Out</v>
      </c>
      <c r="B235" s="357" t="str">
        <f>Pricing!C239</f>
        <v>RIF</v>
      </c>
      <c r="C235" s="345" t="str">
        <f>Pricing!G239</f>
        <v>Designer White</v>
      </c>
      <c r="D235" s="345" t="str">
        <f>Pricing!H239</f>
        <v>RIF4DW</v>
      </c>
      <c r="E235" s="345" t="str">
        <f>Pricing!I239</f>
        <v>Front Riser</v>
      </c>
      <c r="F235" s="353">
        <f>Pricing!Z239*(1+rngO_MarkUp)</f>
        <v>268.64999999999998</v>
      </c>
    </row>
    <row r="236" spans="1:6" x14ac:dyDescent="0.25">
      <c r="A236" s="345" t="str">
        <f>Pricing!B240</f>
        <v>Glide-Out</v>
      </c>
      <c r="B236" s="357" t="str">
        <f>Pricing!C240</f>
        <v>DB</v>
      </c>
      <c r="C236" s="345" t="str">
        <f>Pricing!G240</f>
        <v>Basic</v>
      </c>
      <c r="D236" s="345" t="str">
        <f>Pricing!H240</f>
        <v>DB1B</v>
      </c>
      <c r="E236" s="345" t="str">
        <f>Pricing!I240</f>
        <v>Drawer Box</v>
      </c>
      <c r="F236" s="353">
        <f>Pricing!Z240*(1+rngO_MarkUp)</f>
        <v>279.97000000000003</v>
      </c>
    </row>
    <row r="237" spans="1:6" x14ac:dyDescent="0.25">
      <c r="A237" s="345" t="str">
        <f>Pricing!B241</f>
        <v>Glide-Out</v>
      </c>
      <c r="B237" s="357" t="str">
        <f>Pricing!C241</f>
        <v>DB</v>
      </c>
      <c r="C237" s="345" t="str">
        <f>Pricing!G241</f>
        <v>Classic</v>
      </c>
      <c r="D237" s="345" t="str">
        <f>Pricing!H241</f>
        <v>DB1C</v>
      </c>
      <c r="E237" s="345" t="str">
        <f>Pricing!I241</f>
        <v>Drawer Box</v>
      </c>
      <c r="F237" s="353">
        <f>Pricing!Z241*(1+rngO_MarkUp)</f>
        <v>349.97</v>
      </c>
    </row>
    <row r="238" spans="1:6" x14ac:dyDescent="0.25">
      <c r="A238" s="345" t="str">
        <f>Pricing!B242</f>
        <v>Glide-Out</v>
      </c>
      <c r="B238" s="357" t="str">
        <f>Pricing!C242</f>
        <v>DB</v>
      </c>
      <c r="C238" s="345" t="str">
        <f>Pricing!G242</f>
        <v>Designer Light</v>
      </c>
      <c r="D238" s="345" t="str">
        <f>Pricing!H242</f>
        <v>DB1DL</v>
      </c>
      <c r="E238" s="345" t="str">
        <f>Pricing!I242</f>
        <v>Drawer Box</v>
      </c>
      <c r="F238" s="353">
        <f>Pricing!Z242*(1+rngO_MarkUp)</f>
        <v>437.46</v>
      </c>
    </row>
    <row r="239" spans="1:6" x14ac:dyDescent="0.25">
      <c r="A239" s="345" t="str">
        <f>Pricing!B243</f>
        <v>Glide-Out</v>
      </c>
      <c r="B239" s="357" t="str">
        <f>Pricing!C243</f>
        <v>DB</v>
      </c>
      <c r="C239" s="345" t="str">
        <f>Pricing!G243</f>
        <v>Designer Medium</v>
      </c>
      <c r="D239" s="345" t="str">
        <f>Pricing!H243</f>
        <v>DB1DM</v>
      </c>
      <c r="E239" s="345" t="str">
        <f>Pricing!I243</f>
        <v>Drawer Box</v>
      </c>
      <c r="F239" s="353">
        <f>Pricing!Z243*(1+rngO_MarkUp)</f>
        <v>437.46</v>
      </c>
    </row>
    <row r="240" spans="1:6" x14ac:dyDescent="0.25">
      <c r="A240" s="345" t="str">
        <f>Pricing!B244</f>
        <v>Glide-Out</v>
      </c>
      <c r="B240" s="357" t="str">
        <f>Pricing!C244</f>
        <v>DB</v>
      </c>
      <c r="C240" s="345" t="str">
        <f>Pricing!G244</f>
        <v>Designer Dark</v>
      </c>
      <c r="D240" s="345" t="str">
        <f>Pricing!H244</f>
        <v>DB1DD</v>
      </c>
      <c r="E240" s="345" t="str">
        <f>Pricing!I244</f>
        <v>Drawer Box</v>
      </c>
      <c r="F240" s="353">
        <f>Pricing!Z244*(1+rngO_MarkUp)</f>
        <v>437.46</v>
      </c>
    </row>
    <row r="241" spans="1:6" x14ac:dyDescent="0.25">
      <c r="A241" s="345" t="str">
        <f>Pricing!B245</f>
        <v>Glide-Out</v>
      </c>
      <c r="B241" s="357" t="str">
        <f>Pricing!C245</f>
        <v>DB</v>
      </c>
      <c r="C241" s="345" t="str">
        <f>Pricing!G245</f>
        <v>Designer White</v>
      </c>
      <c r="D241" s="345" t="str">
        <f>Pricing!H245</f>
        <v>DB1DW</v>
      </c>
      <c r="E241" s="345" t="str">
        <f>Pricing!I245</f>
        <v>Drawer Box</v>
      </c>
      <c r="F241" s="353">
        <f>Pricing!Z245*(1+rngO_MarkUp)</f>
        <v>402.46</v>
      </c>
    </row>
    <row r="242" spans="1:6" x14ac:dyDescent="0.25">
      <c r="A242" s="345" t="str">
        <f>Pricing!B246</f>
        <v>Glide-Out</v>
      </c>
      <c r="B242" s="357" t="str">
        <f>Pricing!C246</f>
        <v>DB</v>
      </c>
      <c r="C242" s="345" t="str">
        <f>Pricing!G246</f>
        <v>Basic</v>
      </c>
      <c r="D242" s="345" t="str">
        <f>Pricing!H246</f>
        <v>DB2B</v>
      </c>
      <c r="E242" s="345" t="str">
        <f>Pricing!I246</f>
        <v>Drawer Box</v>
      </c>
      <c r="F242" s="353">
        <f>Pricing!Z246*(1+rngO_MarkUp)</f>
        <v>300.3</v>
      </c>
    </row>
    <row r="243" spans="1:6" x14ac:dyDescent="0.25">
      <c r="A243" s="345" t="str">
        <f>Pricing!B247</f>
        <v>Glide-Out</v>
      </c>
      <c r="B243" s="357" t="str">
        <f>Pricing!C247</f>
        <v>DB</v>
      </c>
      <c r="C243" s="345" t="str">
        <f>Pricing!G247</f>
        <v>Classic</v>
      </c>
      <c r="D243" s="345" t="str">
        <f>Pricing!H247</f>
        <v>DB2C</v>
      </c>
      <c r="E243" s="345" t="str">
        <f>Pricing!I247</f>
        <v>Drawer Box</v>
      </c>
      <c r="F243" s="353">
        <f>Pricing!Z247*(1+rngO_MarkUp)</f>
        <v>375.38</v>
      </c>
    </row>
    <row r="244" spans="1:6" x14ac:dyDescent="0.25">
      <c r="A244" s="345" t="str">
        <f>Pricing!B248</f>
        <v>Glide-Out</v>
      </c>
      <c r="B244" s="357" t="str">
        <f>Pricing!C248</f>
        <v>DB</v>
      </c>
      <c r="C244" s="345" t="str">
        <f>Pricing!G248</f>
        <v>Designer Light</v>
      </c>
      <c r="D244" s="345" t="str">
        <f>Pricing!H248</f>
        <v>DB2DL</v>
      </c>
      <c r="E244" s="345" t="str">
        <f>Pricing!I248</f>
        <v>Drawer Box</v>
      </c>
      <c r="F244" s="353">
        <f>Pricing!Z248*(1+rngO_MarkUp)</f>
        <v>469.22</v>
      </c>
    </row>
    <row r="245" spans="1:6" x14ac:dyDescent="0.25">
      <c r="A245" s="345" t="str">
        <f>Pricing!B249</f>
        <v>Glide-Out</v>
      </c>
      <c r="B245" s="357" t="str">
        <f>Pricing!C249</f>
        <v>DB</v>
      </c>
      <c r="C245" s="345" t="str">
        <f>Pricing!G249</f>
        <v>Designer Medium</v>
      </c>
      <c r="D245" s="345" t="str">
        <f>Pricing!H249</f>
        <v>DB2DM</v>
      </c>
      <c r="E245" s="345" t="str">
        <f>Pricing!I249</f>
        <v>Drawer Box</v>
      </c>
      <c r="F245" s="353">
        <f>Pricing!Z249*(1+rngO_MarkUp)</f>
        <v>469.22</v>
      </c>
    </row>
    <row r="246" spans="1:6" x14ac:dyDescent="0.25">
      <c r="A246" s="345" t="str">
        <f>Pricing!B250</f>
        <v>Glide-Out</v>
      </c>
      <c r="B246" s="357" t="str">
        <f>Pricing!C250</f>
        <v>DB</v>
      </c>
      <c r="C246" s="345" t="str">
        <f>Pricing!G250</f>
        <v>Designer Dark</v>
      </c>
      <c r="D246" s="345" t="str">
        <f>Pricing!H250</f>
        <v>DB2DD</v>
      </c>
      <c r="E246" s="345" t="str">
        <f>Pricing!I250</f>
        <v>Drawer Box</v>
      </c>
      <c r="F246" s="353">
        <f>Pricing!Z250*(1+rngO_MarkUp)</f>
        <v>469.22</v>
      </c>
    </row>
    <row r="247" spans="1:6" x14ac:dyDescent="0.25">
      <c r="A247" s="345" t="str">
        <f>Pricing!B251</f>
        <v>Glide-Out</v>
      </c>
      <c r="B247" s="357" t="str">
        <f>Pricing!C251</f>
        <v>DB</v>
      </c>
      <c r="C247" s="345" t="str">
        <f>Pricing!G251</f>
        <v>Designer White</v>
      </c>
      <c r="D247" s="345" t="str">
        <f>Pricing!H251</f>
        <v>DB2DW</v>
      </c>
      <c r="E247" s="345" t="str">
        <f>Pricing!I251</f>
        <v>Drawer Box</v>
      </c>
      <c r="F247" s="353">
        <f>Pricing!Z251*(1+rngO_MarkUp)</f>
        <v>431.68</v>
      </c>
    </row>
    <row r="248" spans="1:6" x14ac:dyDescent="0.25">
      <c r="A248" s="345" t="str">
        <f>Pricing!B252</f>
        <v>Glide-Out</v>
      </c>
      <c r="B248" s="357" t="str">
        <f>Pricing!C252</f>
        <v>DB</v>
      </c>
      <c r="C248" s="345" t="str">
        <f>Pricing!G252</f>
        <v>Basic</v>
      </c>
      <c r="D248" s="345" t="str">
        <f>Pricing!H252</f>
        <v>DB3B</v>
      </c>
      <c r="E248" s="345" t="str">
        <f>Pricing!I252</f>
        <v>Drawer Box</v>
      </c>
      <c r="F248" s="353">
        <f>Pricing!Z252*(1+rngO_MarkUp)</f>
        <v>320.63</v>
      </c>
    </row>
    <row r="249" spans="1:6" x14ac:dyDescent="0.25">
      <c r="A249" s="345" t="str">
        <f>Pricing!B253</f>
        <v>Glide-Out</v>
      </c>
      <c r="B249" s="357" t="str">
        <f>Pricing!C253</f>
        <v>DB</v>
      </c>
      <c r="C249" s="345" t="str">
        <f>Pricing!G253</f>
        <v>Classic</v>
      </c>
      <c r="D249" s="345" t="str">
        <f>Pricing!H253</f>
        <v>DB3C</v>
      </c>
      <c r="E249" s="345" t="str">
        <f>Pricing!I253</f>
        <v>Drawer Box</v>
      </c>
      <c r="F249" s="353">
        <f>Pricing!Z253*(1+rngO_MarkUp)</f>
        <v>400.79</v>
      </c>
    </row>
    <row r="250" spans="1:6" x14ac:dyDescent="0.25">
      <c r="A250" s="345" t="str">
        <f>Pricing!B254</f>
        <v>Glide-Out</v>
      </c>
      <c r="B250" s="357" t="str">
        <f>Pricing!C254</f>
        <v>DB</v>
      </c>
      <c r="C250" s="345" t="str">
        <f>Pricing!G254</f>
        <v>Designer Light</v>
      </c>
      <c r="D250" s="345" t="str">
        <f>Pricing!H254</f>
        <v>DB3DL</v>
      </c>
      <c r="E250" s="345" t="str">
        <f>Pricing!I254</f>
        <v>Drawer Box</v>
      </c>
      <c r="F250" s="353">
        <f>Pricing!Z254*(1+rngO_MarkUp)</f>
        <v>500.98</v>
      </c>
    </row>
    <row r="251" spans="1:6" x14ac:dyDescent="0.25">
      <c r="A251" s="345" t="str">
        <f>Pricing!B255</f>
        <v>Glide-Out</v>
      </c>
      <c r="B251" s="357" t="str">
        <f>Pricing!C255</f>
        <v>DB</v>
      </c>
      <c r="C251" s="345" t="str">
        <f>Pricing!G255</f>
        <v>Designer Medium</v>
      </c>
      <c r="D251" s="345" t="str">
        <f>Pricing!H255</f>
        <v>DB3DM</v>
      </c>
      <c r="E251" s="345" t="str">
        <f>Pricing!I255</f>
        <v>Drawer Box</v>
      </c>
      <c r="F251" s="353">
        <f>Pricing!Z255*(1+rngO_MarkUp)</f>
        <v>500.98</v>
      </c>
    </row>
    <row r="252" spans="1:6" x14ac:dyDescent="0.25">
      <c r="A252" s="345" t="str">
        <f>Pricing!B256</f>
        <v>Glide-Out</v>
      </c>
      <c r="B252" s="357" t="str">
        <f>Pricing!C256</f>
        <v>DB</v>
      </c>
      <c r="C252" s="345" t="str">
        <f>Pricing!G256</f>
        <v>Designer Dark</v>
      </c>
      <c r="D252" s="345" t="str">
        <f>Pricing!H256</f>
        <v>DB3DD</v>
      </c>
      <c r="E252" s="345" t="str">
        <f>Pricing!I256</f>
        <v>Drawer Box</v>
      </c>
      <c r="F252" s="353">
        <f>Pricing!Z256*(1+rngO_MarkUp)</f>
        <v>500.98</v>
      </c>
    </row>
    <row r="253" spans="1:6" x14ac:dyDescent="0.25">
      <c r="A253" s="345" t="str">
        <f>Pricing!B257</f>
        <v>Glide-Out</v>
      </c>
      <c r="B253" s="357" t="str">
        <f>Pricing!C257</f>
        <v>DB</v>
      </c>
      <c r="C253" s="345" t="str">
        <f>Pricing!G257</f>
        <v>Designer White</v>
      </c>
      <c r="D253" s="345" t="str">
        <f>Pricing!H257</f>
        <v>DB3DW</v>
      </c>
      <c r="E253" s="345" t="str">
        <f>Pricing!I257</f>
        <v>Drawer Box</v>
      </c>
      <c r="F253" s="353">
        <f>Pricing!Z257*(1+rngO_MarkUp)</f>
        <v>460.9</v>
      </c>
    </row>
    <row r="254" spans="1:6" x14ac:dyDescent="0.25">
      <c r="A254" s="345" t="str">
        <f>Pricing!B258</f>
        <v>Glide-Out</v>
      </c>
      <c r="B254" s="357" t="str">
        <f>Pricing!C258</f>
        <v>DB</v>
      </c>
      <c r="C254" s="345" t="str">
        <f>Pricing!G258</f>
        <v>Basic</v>
      </c>
      <c r="D254" s="345" t="str">
        <f>Pricing!H258</f>
        <v>DB4B</v>
      </c>
      <c r="E254" s="345" t="str">
        <f>Pricing!I258</f>
        <v>Drawer Box</v>
      </c>
      <c r="F254" s="353">
        <f>Pricing!Z258*(1+rngO_MarkUp)</f>
        <v>361.28</v>
      </c>
    </row>
    <row r="255" spans="1:6" x14ac:dyDescent="0.25">
      <c r="A255" s="345" t="str">
        <f>Pricing!B259</f>
        <v>Glide-Out</v>
      </c>
      <c r="B255" s="357" t="str">
        <f>Pricing!C259</f>
        <v>DB</v>
      </c>
      <c r="C255" s="345" t="str">
        <f>Pricing!G259</f>
        <v>Classic</v>
      </c>
      <c r="D255" s="345" t="str">
        <f>Pricing!H259</f>
        <v>DB4C</v>
      </c>
      <c r="E255" s="345" t="str">
        <f>Pricing!I259</f>
        <v>Drawer Box</v>
      </c>
      <c r="F255" s="353">
        <f>Pricing!Z259*(1+rngO_MarkUp)</f>
        <v>451.61</v>
      </c>
    </row>
    <row r="256" spans="1:6" x14ac:dyDescent="0.25">
      <c r="A256" s="345" t="str">
        <f>Pricing!B260</f>
        <v>Glide-Out</v>
      </c>
      <c r="B256" s="357" t="str">
        <f>Pricing!C260</f>
        <v>DB</v>
      </c>
      <c r="C256" s="345" t="str">
        <f>Pricing!G260</f>
        <v>Designer Light</v>
      </c>
      <c r="D256" s="345" t="str">
        <f>Pricing!H260</f>
        <v>DB4DL</v>
      </c>
      <c r="E256" s="345" t="str">
        <f>Pricing!I260</f>
        <v>Drawer Box</v>
      </c>
      <c r="F256" s="353">
        <f>Pricing!Z260*(1+rngO_MarkUp)</f>
        <v>564.51</v>
      </c>
    </row>
    <row r="257" spans="1:6" x14ac:dyDescent="0.25">
      <c r="A257" s="345" t="str">
        <f>Pricing!B261</f>
        <v>Glide-Out</v>
      </c>
      <c r="B257" s="357" t="str">
        <f>Pricing!C261</f>
        <v>DB</v>
      </c>
      <c r="C257" s="345" t="str">
        <f>Pricing!G261</f>
        <v>Designer Medium</v>
      </c>
      <c r="D257" s="345" t="str">
        <f>Pricing!H261</f>
        <v>DB4DM</v>
      </c>
      <c r="E257" s="345" t="str">
        <f>Pricing!I261</f>
        <v>Drawer Box</v>
      </c>
      <c r="F257" s="353">
        <f>Pricing!Z261*(1+rngO_MarkUp)</f>
        <v>564.51</v>
      </c>
    </row>
    <row r="258" spans="1:6" x14ac:dyDescent="0.25">
      <c r="A258" s="345" t="str">
        <f>Pricing!B262</f>
        <v>Glide-Out</v>
      </c>
      <c r="B258" s="357" t="str">
        <f>Pricing!C262</f>
        <v>DB</v>
      </c>
      <c r="C258" s="345" t="str">
        <f>Pricing!G262</f>
        <v>Designer Dark</v>
      </c>
      <c r="D258" s="345" t="str">
        <f>Pricing!H262</f>
        <v>DB4DD</v>
      </c>
      <c r="E258" s="345" t="str">
        <f>Pricing!I262</f>
        <v>Drawer Box</v>
      </c>
      <c r="F258" s="353">
        <f>Pricing!Z262*(1+rngO_MarkUp)</f>
        <v>564.51</v>
      </c>
    </row>
    <row r="259" spans="1:6" x14ac:dyDescent="0.25">
      <c r="A259" s="345" t="str">
        <f>Pricing!B263</f>
        <v>Glide-Out</v>
      </c>
      <c r="B259" s="357" t="str">
        <f>Pricing!C263</f>
        <v>DB</v>
      </c>
      <c r="C259" s="345" t="str">
        <f>Pricing!G263</f>
        <v>Designer White</v>
      </c>
      <c r="D259" s="345" t="str">
        <f>Pricing!H263</f>
        <v>DB4DW</v>
      </c>
      <c r="E259" s="345" t="str">
        <f>Pricing!I263</f>
        <v>Drawer Box</v>
      </c>
      <c r="F259" s="353">
        <f>Pricing!Z263*(1+rngO_MarkUp)</f>
        <v>519.35</v>
      </c>
    </row>
    <row r="260" spans="1:6" x14ac:dyDescent="0.25">
      <c r="A260" s="345" t="str">
        <f>Pricing!B264</f>
        <v>Glide-Out</v>
      </c>
      <c r="B260" s="357" t="str">
        <f>Pricing!C264</f>
        <v>DHBC</v>
      </c>
      <c r="C260" s="345" t="str">
        <f>Pricing!G264</f>
        <v>Basic</v>
      </c>
      <c r="D260" s="345" t="str">
        <f>Pricing!H264</f>
        <v>DHBC1B</v>
      </c>
      <c r="E260" s="345" t="str">
        <f>Pricing!I264</f>
        <v>Double Height Blind Corner</v>
      </c>
      <c r="F260" s="353">
        <f>Pricing!Z264*(1+rngO_MarkUp)</f>
        <v>257.14</v>
      </c>
    </row>
    <row r="261" spans="1:6" x14ac:dyDescent="0.25">
      <c r="A261" s="345" t="str">
        <f>Pricing!B265</f>
        <v>Glide-Out</v>
      </c>
      <c r="B261" s="357" t="str">
        <f>Pricing!C265</f>
        <v>DHBC</v>
      </c>
      <c r="C261" s="345" t="str">
        <f>Pricing!G265</f>
        <v>Classic</v>
      </c>
      <c r="D261" s="345" t="str">
        <f>Pricing!H265</f>
        <v>DHBC1C</v>
      </c>
      <c r="E261" s="345" t="str">
        <f>Pricing!I265</f>
        <v>Double Height Blind Corner</v>
      </c>
      <c r="F261" s="353">
        <f>Pricing!Z265*(1+rngO_MarkUp)</f>
        <v>321.43</v>
      </c>
    </row>
    <row r="262" spans="1:6" x14ac:dyDescent="0.25">
      <c r="A262" s="345" t="str">
        <f>Pricing!B266</f>
        <v>Glide-Out</v>
      </c>
      <c r="B262" s="357" t="str">
        <f>Pricing!C266</f>
        <v>DHBC</v>
      </c>
      <c r="C262" s="345" t="str">
        <f>Pricing!G266</f>
        <v>Designer Light</v>
      </c>
      <c r="D262" s="345" t="str">
        <f>Pricing!H266</f>
        <v>DHBC1DL</v>
      </c>
      <c r="E262" s="345" t="str">
        <f>Pricing!I266</f>
        <v>Double Height Blind Corner</v>
      </c>
      <c r="F262" s="353">
        <f>Pricing!Z266*(1+rngO_MarkUp)</f>
        <v>401.79</v>
      </c>
    </row>
    <row r="263" spans="1:6" x14ac:dyDescent="0.25">
      <c r="A263" s="345" t="str">
        <f>Pricing!B267</f>
        <v>Glide-Out</v>
      </c>
      <c r="B263" s="357" t="str">
        <f>Pricing!C267</f>
        <v>DHBC</v>
      </c>
      <c r="C263" s="345" t="str">
        <f>Pricing!G267</f>
        <v>Designer Medium</v>
      </c>
      <c r="D263" s="345" t="str">
        <f>Pricing!H267</f>
        <v>DHBC1DM</v>
      </c>
      <c r="E263" s="345" t="str">
        <f>Pricing!I267</f>
        <v>Double Height Blind Corner</v>
      </c>
      <c r="F263" s="353">
        <f>Pricing!Z267*(1+rngO_MarkUp)</f>
        <v>401.79</v>
      </c>
    </row>
    <row r="264" spans="1:6" x14ac:dyDescent="0.25">
      <c r="A264" s="345" t="str">
        <f>Pricing!B268</f>
        <v>Glide-Out</v>
      </c>
      <c r="B264" s="357" t="str">
        <f>Pricing!C268</f>
        <v>DHBC</v>
      </c>
      <c r="C264" s="345" t="str">
        <f>Pricing!G268</f>
        <v>Designer Dark</v>
      </c>
      <c r="D264" s="345" t="str">
        <f>Pricing!H268</f>
        <v>DHBC1DD</v>
      </c>
      <c r="E264" s="345" t="str">
        <f>Pricing!I268</f>
        <v>Double Height Blind Corner</v>
      </c>
      <c r="F264" s="353">
        <f>Pricing!Z268*(1+rngO_MarkUp)</f>
        <v>401.79</v>
      </c>
    </row>
    <row r="265" spans="1:6" x14ac:dyDescent="0.25">
      <c r="A265" s="345" t="str">
        <f>Pricing!B269</f>
        <v>Glide-Out</v>
      </c>
      <c r="B265" s="357" t="str">
        <f>Pricing!C269</f>
        <v>DHBC</v>
      </c>
      <c r="C265" s="345" t="str">
        <f>Pricing!G269</f>
        <v>Designer White</v>
      </c>
      <c r="D265" s="345" t="str">
        <f>Pricing!H269</f>
        <v>DHBC1DW</v>
      </c>
      <c r="E265" s="345" t="str">
        <f>Pricing!I269</f>
        <v>Double Height Blind Corner</v>
      </c>
      <c r="F265" s="353">
        <f>Pricing!Z269*(1+rngO_MarkUp)</f>
        <v>369.65</v>
      </c>
    </row>
    <row r="266" spans="1:6" x14ac:dyDescent="0.25">
      <c r="A266" s="345" t="str">
        <f>Pricing!B270</f>
        <v>Glide-Out</v>
      </c>
      <c r="B266" s="357" t="str">
        <f>Pricing!C270</f>
        <v>DHBC</v>
      </c>
      <c r="C266" s="345" t="str">
        <f>Pricing!G270</f>
        <v>Basic</v>
      </c>
      <c r="D266" s="345" t="str">
        <f>Pricing!H270</f>
        <v>DHBC2B</v>
      </c>
      <c r="E266" s="345" t="str">
        <f>Pricing!I270</f>
        <v>Double Height Blind Corner</v>
      </c>
      <c r="F266" s="353">
        <f>Pricing!Z270*(1+rngO_MarkUp)</f>
        <v>257.14</v>
      </c>
    </row>
    <row r="267" spans="1:6" x14ac:dyDescent="0.25">
      <c r="A267" s="345" t="str">
        <f>Pricing!B271</f>
        <v>Glide-Out</v>
      </c>
      <c r="B267" s="357" t="str">
        <f>Pricing!C271</f>
        <v>DHBC</v>
      </c>
      <c r="C267" s="345" t="str">
        <f>Pricing!G271</f>
        <v>Classic</v>
      </c>
      <c r="D267" s="345" t="str">
        <f>Pricing!H271</f>
        <v>DHBC2C</v>
      </c>
      <c r="E267" s="345" t="str">
        <f>Pricing!I271</f>
        <v>Double Height Blind Corner</v>
      </c>
      <c r="F267" s="353">
        <f>Pricing!Z271*(1+rngO_MarkUp)</f>
        <v>321.43</v>
      </c>
    </row>
    <row r="268" spans="1:6" x14ac:dyDescent="0.25">
      <c r="A268" s="345" t="str">
        <f>Pricing!B272</f>
        <v>Glide-Out</v>
      </c>
      <c r="B268" s="357" t="str">
        <f>Pricing!C272</f>
        <v>DHBC</v>
      </c>
      <c r="C268" s="345" t="str">
        <f>Pricing!G272</f>
        <v>Designer Light</v>
      </c>
      <c r="D268" s="345" t="str">
        <f>Pricing!H272</f>
        <v>DHBC2DL</v>
      </c>
      <c r="E268" s="345" t="str">
        <f>Pricing!I272</f>
        <v>Double Height Blind Corner</v>
      </c>
      <c r="F268" s="353">
        <f>Pricing!Z272*(1+rngO_MarkUp)</f>
        <v>401.79</v>
      </c>
    </row>
    <row r="269" spans="1:6" x14ac:dyDescent="0.25">
      <c r="A269" s="345" t="str">
        <f>Pricing!B273</f>
        <v>Glide-Out</v>
      </c>
      <c r="B269" s="357" t="str">
        <f>Pricing!C273</f>
        <v>DHBC</v>
      </c>
      <c r="C269" s="345" t="str">
        <f>Pricing!G273</f>
        <v>Designer Medium</v>
      </c>
      <c r="D269" s="345" t="str">
        <f>Pricing!H273</f>
        <v>DHBC2DM</v>
      </c>
      <c r="E269" s="345" t="str">
        <f>Pricing!I273</f>
        <v>Double Height Blind Corner</v>
      </c>
      <c r="F269" s="353">
        <f>Pricing!Z273*(1+rngO_MarkUp)</f>
        <v>401.79</v>
      </c>
    </row>
    <row r="270" spans="1:6" x14ac:dyDescent="0.25">
      <c r="A270" s="345" t="str">
        <f>Pricing!B274</f>
        <v>Glide-Out</v>
      </c>
      <c r="B270" s="357" t="str">
        <f>Pricing!C274</f>
        <v>DHBC</v>
      </c>
      <c r="C270" s="345" t="str">
        <f>Pricing!G274</f>
        <v>Designer Dark</v>
      </c>
      <c r="D270" s="345" t="str">
        <f>Pricing!H274</f>
        <v>DHBC2DD</v>
      </c>
      <c r="E270" s="345" t="str">
        <f>Pricing!I274</f>
        <v>Double Height Blind Corner</v>
      </c>
      <c r="F270" s="353">
        <f>Pricing!Z274*(1+rngO_MarkUp)</f>
        <v>401.79</v>
      </c>
    </row>
    <row r="271" spans="1:6" x14ac:dyDescent="0.25">
      <c r="A271" s="345" t="str">
        <f>Pricing!B275</f>
        <v>Glide-Out</v>
      </c>
      <c r="B271" s="357" t="str">
        <f>Pricing!C275</f>
        <v>DHBC</v>
      </c>
      <c r="C271" s="345" t="str">
        <f>Pricing!G275</f>
        <v>Designer White</v>
      </c>
      <c r="D271" s="345" t="str">
        <f>Pricing!H275</f>
        <v>DHBC2DW</v>
      </c>
      <c r="E271" s="345" t="str">
        <f>Pricing!I275</f>
        <v>Double Height Blind Corner</v>
      </c>
      <c r="F271" s="353">
        <f>Pricing!Z275*(1+rngO_MarkUp)</f>
        <v>369.65</v>
      </c>
    </row>
    <row r="272" spans="1:6" x14ac:dyDescent="0.25">
      <c r="A272" s="345" t="str">
        <f>Pricing!B276</f>
        <v>Glide-Out</v>
      </c>
      <c r="B272" s="357" t="str">
        <f>Pricing!C276</f>
        <v>DHBC</v>
      </c>
      <c r="C272" s="345" t="str">
        <f>Pricing!G276</f>
        <v>Basic</v>
      </c>
      <c r="D272" s="345" t="str">
        <f>Pricing!H276</f>
        <v>DHBC3B</v>
      </c>
      <c r="E272" s="345" t="str">
        <f>Pricing!I276</f>
        <v>Double Height Blind Corner</v>
      </c>
      <c r="F272" s="353">
        <f>Pricing!Z276*(1+rngO_MarkUp)</f>
        <v>257.14</v>
      </c>
    </row>
    <row r="273" spans="1:6" x14ac:dyDescent="0.25">
      <c r="A273" s="345" t="str">
        <f>Pricing!B277</f>
        <v>Glide-Out</v>
      </c>
      <c r="B273" s="357" t="str">
        <f>Pricing!C277</f>
        <v>DHBC</v>
      </c>
      <c r="C273" s="345" t="str">
        <f>Pricing!G277</f>
        <v>Classic</v>
      </c>
      <c r="D273" s="345" t="str">
        <f>Pricing!H277</f>
        <v>DHBC3C</v>
      </c>
      <c r="E273" s="345" t="str">
        <f>Pricing!I277</f>
        <v>Double Height Blind Corner</v>
      </c>
      <c r="F273" s="353">
        <f>Pricing!Z277*(1+rngO_MarkUp)</f>
        <v>321.43</v>
      </c>
    </row>
    <row r="274" spans="1:6" x14ac:dyDescent="0.25">
      <c r="A274" s="345" t="str">
        <f>Pricing!B278</f>
        <v>Glide-Out</v>
      </c>
      <c r="B274" s="357" t="str">
        <f>Pricing!C278</f>
        <v>DHBC</v>
      </c>
      <c r="C274" s="345" t="str">
        <f>Pricing!G278</f>
        <v>Designer Light</v>
      </c>
      <c r="D274" s="345" t="str">
        <f>Pricing!H278</f>
        <v>DHBC3DL</v>
      </c>
      <c r="E274" s="345" t="str">
        <f>Pricing!I278</f>
        <v>Double Height Blind Corner</v>
      </c>
      <c r="F274" s="353">
        <f>Pricing!Z278*(1+rngO_MarkUp)</f>
        <v>401.79</v>
      </c>
    </row>
    <row r="275" spans="1:6" x14ac:dyDescent="0.25">
      <c r="A275" s="345" t="str">
        <f>Pricing!B279</f>
        <v>Glide-Out</v>
      </c>
      <c r="B275" s="357" t="str">
        <f>Pricing!C279</f>
        <v>DHBC</v>
      </c>
      <c r="C275" s="345" t="str">
        <f>Pricing!G279</f>
        <v>Designer Medium</v>
      </c>
      <c r="D275" s="345" t="str">
        <f>Pricing!H279</f>
        <v>DHBC3DM</v>
      </c>
      <c r="E275" s="345" t="str">
        <f>Pricing!I279</f>
        <v>Double Height Blind Corner</v>
      </c>
      <c r="F275" s="353">
        <f>Pricing!Z279*(1+rngO_MarkUp)</f>
        <v>398.57</v>
      </c>
    </row>
    <row r="276" spans="1:6" x14ac:dyDescent="0.25">
      <c r="A276" s="345" t="str">
        <f>Pricing!B280</f>
        <v>Glide-Out</v>
      </c>
      <c r="B276" s="357" t="str">
        <f>Pricing!C280</f>
        <v>DHBC</v>
      </c>
      <c r="C276" s="345" t="str">
        <f>Pricing!G280</f>
        <v>Designer Dark</v>
      </c>
      <c r="D276" s="345" t="str">
        <f>Pricing!H280</f>
        <v>DHBC3DD</v>
      </c>
      <c r="E276" s="345" t="str">
        <f>Pricing!I280</f>
        <v>Double Height Blind Corner</v>
      </c>
      <c r="F276" s="353">
        <f>Pricing!Z280*(1+rngO_MarkUp)</f>
        <v>401.79</v>
      </c>
    </row>
    <row r="277" spans="1:6" x14ac:dyDescent="0.25">
      <c r="A277" s="345" t="str">
        <f>Pricing!B281</f>
        <v>Glide-Out</v>
      </c>
      <c r="B277" s="357" t="str">
        <f>Pricing!C281</f>
        <v>DHBC</v>
      </c>
      <c r="C277" s="345" t="str">
        <f>Pricing!G281</f>
        <v>Designer White</v>
      </c>
      <c r="D277" s="345" t="str">
        <f>Pricing!H281</f>
        <v>DHBC3DW</v>
      </c>
      <c r="E277" s="345" t="str">
        <f>Pricing!I281</f>
        <v>Double Height Blind Corner</v>
      </c>
      <c r="F277" s="353">
        <f>Pricing!Z281*(1+rngO_MarkUp)</f>
        <v>369.65</v>
      </c>
    </row>
    <row r="278" spans="1:6" x14ac:dyDescent="0.25">
      <c r="A278" s="345" t="str">
        <f>Pricing!B282</f>
        <v>Glide-Out</v>
      </c>
      <c r="B278" s="357" t="str">
        <f>Pricing!C282</f>
        <v>DHBC</v>
      </c>
      <c r="C278" s="345" t="str">
        <f>Pricing!G282</f>
        <v>Basic</v>
      </c>
      <c r="D278" s="345" t="str">
        <f>Pricing!H282</f>
        <v>DHBC4B</v>
      </c>
      <c r="E278" s="345" t="str">
        <f>Pricing!I282</f>
        <v>Double Height Blind Corner</v>
      </c>
      <c r="F278" s="353">
        <f>Pricing!Z282*(1+rngO_MarkUp)</f>
        <v>257.14</v>
      </c>
    </row>
    <row r="279" spans="1:6" x14ac:dyDescent="0.25">
      <c r="A279" s="345" t="str">
        <f>Pricing!B283</f>
        <v>Glide-Out</v>
      </c>
      <c r="B279" s="357" t="str">
        <f>Pricing!C283</f>
        <v>DHBC</v>
      </c>
      <c r="C279" s="345" t="str">
        <f>Pricing!G283</f>
        <v>Classic</v>
      </c>
      <c r="D279" s="345" t="str">
        <f>Pricing!H283</f>
        <v>DHBC4C</v>
      </c>
      <c r="E279" s="345" t="str">
        <f>Pricing!I283</f>
        <v>Double Height Blind Corner</v>
      </c>
      <c r="F279" s="353">
        <f>Pricing!Z283*(1+rngO_MarkUp)</f>
        <v>321.43</v>
      </c>
    </row>
    <row r="280" spans="1:6" x14ac:dyDescent="0.25">
      <c r="A280" s="345" t="str">
        <f>Pricing!B284</f>
        <v>Glide-Out</v>
      </c>
      <c r="B280" s="357" t="str">
        <f>Pricing!C284</f>
        <v>DHBC</v>
      </c>
      <c r="C280" s="345" t="str">
        <f>Pricing!G284</f>
        <v>Designer Light</v>
      </c>
      <c r="D280" s="345" t="str">
        <f>Pricing!H284</f>
        <v>DHBC4DL</v>
      </c>
      <c r="E280" s="345" t="str">
        <f>Pricing!I284</f>
        <v>Double Height Blind Corner</v>
      </c>
      <c r="F280" s="353">
        <f>Pricing!Z284*(1+rngO_MarkUp)</f>
        <v>401.79</v>
      </c>
    </row>
    <row r="281" spans="1:6" x14ac:dyDescent="0.25">
      <c r="A281" s="345" t="str">
        <f>Pricing!B285</f>
        <v>Glide-Out</v>
      </c>
      <c r="B281" s="357" t="str">
        <f>Pricing!C285</f>
        <v>DHBC</v>
      </c>
      <c r="C281" s="345" t="str">
        <f>Pricing!G285</f>
        <v>Designer Medium</v>
      </c>
      <c r="D281" s="345" t="str">
        <f>Pricing!H285</f>
        <v>DHBC4DM</v>
      </c>
      <c r="E281" s="345" t="str">
        <f>Pricing!I285</f>
        <v>Double Height Blind Corner</v>
      </c>
      <c r="F281" s="353">
        <f>Pricing!Z285*(1+rngO_MarkUp)</f>
        <v>401.79</v>
      </c>
    </row>
    <row r="282" spans="1:6" x14ac:dyDescent="0.25">
      <c r="A282" s="345" t="str">
        <f>Pricing!B286</f>
        <v>Glide-Out</v>
      </c>
      <c r="B282" s="357" t="str">
        <f>Pricing!C286</f>
        <v>DHBC</v>
      </c>
      <c r="C282" s="345" t="str">
        <f>Pricing!G286</f>
        <v>Designer Dark</v>
      </c>
      <c r="D282" s="345" t="str">
        <f>Pricing!H286</f>
        <v>DHBC4DD</v>
      </c>
      <c r="E282" s="345" t="str">
        <f>Pricing!I286</f>
        <v>Double Height Blind Corner</v>
      </c>
      <c r="F282" s="353">
        <f>Pricing!Z286*(1+rngO_MarkUp)</f>
        <v>401.79</v>
      </c>
    </row>
    <row r="283" spans="1:6" x14ac:dyDescent="0.25">
      <c r="A283" s="345" t="str">
        <f>Pricing!B287</f>
        <v>Glide-Out</v>
      </c>
      <c r="B283" s="357" t="str">
        <f>Pricing!C287</f>
        <v>DHBC</v>
      </c>
      <c r="C283" s="345" t="str">
        <f>Pricing!G287</f>
        <v>Designer White</v>
      </c>
      <c r="D283" s="345" t="str">
        <f>Pricing!H287</f>
        <v>DHBC4DW</v>
      </c>
      <c r="E283" s="345" t="str">
        <f>Pricing!I287</f>
        <v>Double Height Blind Corner</v>
      </c>
      <c r="F283" s="353">
        <f>Pricing!Z287*(1+rngO_MarkUp)</f>
        <v>369.65</v>
      </c>
    </row>
    <row r="284" spans="1:6" x14ac:dyDescent="0.25">
      <c r="A284" s="345" t="str">
        <f>Pricing!B288</f>
        <v>Measurement Upload</v>
      </c>
      <c r="B284" s="357" t="str">
        <f>Pricing!C288</f>
        <v>DHBC</v>
      </c>
      <c r="C284" s="345" t="str">
        <f>Pricing!G288</f>
        <v>Basic</v>
      </c>
      <c r="D284" s="345" t="str">
        <f>Pricing!H288</f>
        <v>DHBCBB</v>
      </c>
      <c r="E284" s="345" t="str">
        <f>Pricing!I288</f>
        <v>Double Height Blind Corner</v>
      </c>
      <c r="F284" s="353">
        <f>Pricing!Z288*(1+rngO_MarkUp)</f>
        <v>257.14</v>
      </c>
    </row>
    <row r="285" spans="1:6" x14ac:dyDescent="0.25">
      <c r="A285" s="345" t="str">
        <f>Pricing!B289</f>
        <v>Measurement Upload</v>
      </c>
      <c r="B285" s="357" t="str">
        <f>Pricing!C289</f>
        <v>DHBC</v>
      </c>
      <c r="C285" s="345" t="str">
        <f>Pricing!G289</f>
        <v>Classic</v>
      </c>
      <c r="D285" s="345" t="str">
        <f>Pricing!H289</f>
        <v>DHBCBC</v>
      </c>
      <c r="E285" s="345" t="str">
        <f>Pricing!I289</f>
        <v>Double Height Blind Corner</v>
      </c>
      <c r="F285" s="353">
        <f>Pricing!Z289*(1+rngO_MarkUp)</f>
        <v>321.43</v>
      </c>
    </row>
    <row r="286" spans="1:6" x14ac:dyDescent="0.25">
      <c r="A286" s="345" t="str">
        <f>Pricing!B290</f>
        <v>Measurement Upload</v>
      </c>
      <c r="B286" s="357" t="str">
        <f>Pricing!C290</f>
        <v>DHBC</v>
      </c>
      <c r="C286" s="345" t="str">
        <f>Pricing!G290</f>
        <v>Designer Light</v>
      </c>
      <c r="D286" s="345" t="str">
        <f>Pricing!H290</f>
        <v>DHBCBDL</v>
      </c>
      <c r="E286" s="345" t="str">
        <f>Pricing!I290</f>
        <v>Double Height Blind Corner</v>
      </c>
      <c r="F286" s="353">
        <f>Pricing!Z290*(1+rngO_MarkUp)</f>
        <v>401.79</v>
      </c>
    </row>
    <row r="287" spans="1:6" x14ac:dyDescent="0.25">
      <c r="A287" s="345" t="str">
        <f>Pricing!B291</f>
        <v>Measurement Upload</v>
      </c>
      <c r="B287" s="357" t="str">
        <f>Pricing!C291</f>
        <v>DHBC</v>
      </c>
      <c r="C287" s="345" t="str">
        <f>Pricing!G291</f>
        <v>Designer Medium</v>
      </c>
      <c r="D287" s="345" t="str">
        <f>Pricing!H291</f>
        <v>DHBCBDM</v>
      </c>
      <c r="E287" s="345" t="str">
        <f>Pricing!I291</f>
        <v>Double Height Blind Corner</v>
      </c>
      <c r="F287" s="353">
        <f>Pricing!Z291*(1+rngO_MarkUp)</f>
        <v>401.79</v>
      </c>
    </row>
    <row r="288" spans="1:6" x14ac:dyDescent="0.25">
      <c r="A288" s="345" t="str">
        <f>Pricing!B292</f>
        <v>Measurement Upload</v>
      </c>
      <c r="B288" s="357" t="str">
        <f>Pricing!C292</f>
        <v>DHBC</v>
      </c>
      <c r="C288" s="345" t="str">
        <f>Pricing!G292</f>
        <v>Designer Dark</v>
      </c>
      <c r="D288" s="345" t="str">
        <f>Pricing!H292</f>
        <v>DHBCBDD</v>
      </c>
      <c r="E288" s="345" t="str">
        <f>Pricing!I292</f>
        <v>Double Height Blind Corner</v>
      </c>
      <c r="F288" s="353">
        <f>Pricing!Z292*(1+rngO_MarkUp)</f>
        <v>401.79</v>
      </c>
    </row>
    <row r="289" spans="1:6" x14ac:dyDescent="0.25">
      <c r="A289" s="345" t="str">
        <f>Pricing!B293</f>
        <v>Measurement Upload</v>
      </c>
      <c r="B289" s="357" t="str">
        <f>Pricing!C293</f>
        <v>DHBC</v>
      </c>
      <c r="C289" s="345" t="str">
        <f>Pricing!G293</f>
        <v>Designer White</v>
      </c>
      <c r="D289" s="345" t="str">
        <f>Pricing!H293</f>
        <v>DHBCBDW</v>
      </c>
      <c r="E289" s="345" t="str">
        <f>Pricing!I293</f>
        <v>Double Height Blind Corner</v>
      </c>
      <c r="F289" s="353">
        <f>Pricing!Z293*(1+rngO_MarkUp)</f>
        <v>369.65</v>
      </c>
    </row>
    <row r="290" spans="1:6" x14ac:dyDescent="0.25">
      <c r="A290" s="345" t="str">
        <f>Pricing!B294</f>
        <v>Measurement Upload</v>
      </c>
      <c r="B290" s="357" t="str">
        <f>Pricing!C294</f>
        <v>DHBC</v>
      </c>
      <c r="C290" s="345" t="str">
        <f>Pricing!G294</f>
        <v>Basic</v>
      </c>
      <c r="D290" s="345" t="str">
        <f>Pricing!H294</f>
        <v>DHBCLB</v>
      </c>
      <c r="E290" s="345" t="str">
        <f>Pricing!I294</f>
        <v>Double Height Blind Corner</v>
      </c>
      <c r="F290" s="353">
        <f>Pricing!Z294*(1+rngO_MarkUp)</f>
        <v>257.14</v>
      </c>
    </row>
    <row r="291" spans="1:6" x14ac:dyDescent="0.25">
      <c r="A291" s="345" t="str">
        <f>Pricing!B295</f>
        <v>Measurement Upload</v>
      </c>
      <c r="B291" s="357" t="str">
        <f>Pricing!C295</f>
        <v>DHBC</v>
      </c>
      <c r="C291" s="345" t="str">
        <f>Pricing!G295</f>
        <v>Classic</v>
      </c>
      <c r="D291" s="345" t="str">
        <f>Pricing!H295</f>
        <v>DHBCLC</v>
      </c>
      <c r="E291" s="345" t="str">
        <f>Pricing!I295</f>
        <v>Double Height Blind Corner</v>
      </c>
      <c r="F291" s="353">
        <f>Pricing!Z295*(1+rngO_MarkUp)</f>
        <v>321.43</v>
      </c>
    </row>
    <row r="292" spans="1:6" x14ac:dyDescent="0.25">
      <c r="A292" s="345" t="str">
        <f>Pricing!B296</f>
        <v>Measurement Upload</v>
      </c>
      <c r="B292" s="357" t="str">
        <f>Pricing!C296</f>
        <v>DHBC</v>
      </c>
      <c r="C292" s="345" t="str">
        <f>Pricing!G296</f>
        <v>Designer Light</v>
      </c>
      <c r="D292" s="345" t="str">
        <f>Pricing!H296</f>
        <v>DHBCLDL</v>
      </c>
      <c r="E292" s="345" t="str">
        <f>Pricing!I296</f>
        <v>Double Height Blind Corner</v>
      </c>
      <c r="F292" s="353">
        <f>Pricing!Z296*(1+rngO_MarkUp)</f>
        <v>401.79</v>
      </c>
    </row>
    <row r="293" spans="1:6" x14ac:dyDescent="0.25">
      <c r="A293" s="345" t="str">
        <f>Pricing!B297</f>
        <v>Measurement Upload</v>
      </c>
      <c r="B293" s="357" t="str">
        <f>Pricing!C297</f>
        <v>DHBC</v>
      </c>
      <c r="C293" s="345" t="str">
        <f>Pricing!G297</f>
        <v>Designer Medium</v>
      </c>
      <c r="D293" s="345" t="str">
        <f>Pricing!H297</f>
        <v>DHBCLDM</v>
      </c>
      <c r="E293" s="345" t="str">
        <f>Pricing!I297</f>
        <v>Double Height Blind Corner</v>
      </c>
      <c r="F293" s="353">
        <f>Pricing!Z297*(1+rngO_MarkUp)</f>
        <v>401.79</v>
      </c>
    </row>
    <row r="294" spans="1:6" x14ac:dyDescent="0.25">
      <c r="A294" s="345" t="str">
        <f>Pricing!B298</f>
        <v>Measurement Upload</v>
      </c>
      <c r="B294" s="357" t="str">
        <f>Pricing!C298</f>
        <v>DHBC</v>
      </c>
      <c r="C294" s="345" t="str">
        <f>Pricing!G298</f>
        <v>Designer Dark</v>
      </c>
      <c r="D294" s="345" t="str">
        <f>Pricing!H298</f>
        <v>DHBCLDD</v>
      </c>
      <c r="E294" s="345" t="str">
        <f>Pricing!I298</f>
        <v>Double Height Blind Corner</v>
      </c>
      <c r="F294" s="353">
        <f>Pricing!Z298*(1+rngO_MarkUp)</f>
        <v>401.79</v>
      </c>
    </row>
    <row r="295" spans="1:6" x14ac:dyDescent="0.25">
      <c r="A295" s="345" t="str">
        <f>Pricing!B299</f>
        <v>Measurement Upload</v>
      </c>
      <c r="B295" s="357" t="str">
        <f>Pricing!C299</f>
        <v>DHBC</v>
      </c>
      <c r="C295" s="345" t="str">
        <f>Pricing!G299</f>
        <v>Designer White</v>
      </c>
      <c r="D295" s="345" t="str">
        <f>Pricing!H299</f>
        <v>DHBCLDW</v>
      </c>
      <c r="E295" s="345" t="str">
        <f>Pricing!I299</f>
        <v>Double Height Blind Corner</v>
      </c>
      <c r="F295" s="353">
        <f>Pricing!Z299*(1+rngO_MarkUp)</f>
        <v>369.65</v>
      </c>
    </row>
    <row r="296" spans="1:6" x14ac:dyDescent="0.25">
      <c r="A296" s="345" t="str">
        <f>Pricing!B300</f>
        <v>Measurement Upload</v>
      </c>
      <c r="B296" s="357" t="str">
        <f>Pricing!C300</f>
        <v>DHBC</v>
      </c>
      <c r="C296" s="345" t="str">
        <f>Pricing!G300</f>
        <v>Basic</v>
      </c>
      <c r="D296" s="345" t="str">
        <f>Pricing!H300</f>
        <v>DHBCRB</v>
      </c>
      <c r="E296" s="345" t="str">
        <f>Pricing!I300</f>
        <v>Double Height Blind Corner</v>
      </c>
      <c r="F296" s="353">
        <f>Pricing!Z300*(1+rngO_MarkUp)</f>
        <v>257.14</v>
      </c>
    </row>
    <row r="297" spans="1:6" x14ac:dyDescent="0.25">
      <c r="A297" s="345" t="str">
        <f>Pricing!B301</f>
        <v>Measurement Upload</v>
      </c>
      <c r="B297" s="357" t="str">
        <f>Pricing!C301</f>
        <v>DHBC</v>
      </c>
      <c r="C297" s="345" t="str">
        <f>Pricing!G301</f>
        <v>Classic</v>
      </c>
      <c r="D297" s="345" t="str">
        <f>Pricing!H301</f>
        <v>DHBCRC</v>
      </c>
      <c r="E297" s="345" t="str">
        <f>Pricing!I301</f>
        <v>Double Height Blind Corner</v>
      </c>
      <c r="F297" s="353">
        <f>Pricing!Z301*(1+rngO_MarkUp)</f>
        <v>321.43</v>
      </c>
    </row>
    <row r="298" spans="1:6" x14ac:dyDescent="0.25">
      <c r="A298" s="345" t="str">
        <f>Pricing!B302</f>
        <v>Measurement Upload</v>
      </c>
      <c r="B298" s="357" t="str">
        <f>Pricing!C302</f>
        <v>DHBC</v>
      </c>
      <c r="C298" s="345" t="str">
        <f>Pricing!G302</f>
        <v>Designer Light</v>
      </c>
      <c r="D298" s="345" t="str">
        <f>Pricing!H302</f>
        <v>DHBCRDL</v>
      </c>
      <c r="E298" s="345" t="str">
        <f>Pricing!I302</f>
        <v>Double Height Blind Corner</v>
      </c>
      <c r="F298" s="353">
        <f>Pricing!Z302*(1+rngO_MarkUp)</f>
        <v>401.79</v>
      </c>
    </row>
    <row r="299" spans="1:6" x14ac:dyDescent="0.25">
      <c r="A299" s="345" t="str">
        <f>Pricing!B303</f>
        <v>Measurement Upload</v>
      </c>
      <c r="B299" s="357" t="str">
        <f>Pricing!C303</f>
        <v>DHBC</v>
      </c>
      <c r="C299" s="345" t="str">
        <f>Pricing!G303</f>
        <v>Designer Medium</v>
      </c>
      <c r="D299" s="345" t="str">
        <f>Pricing!H303</f>
        <v>DHBCRDM</v>
      </c>
      <c r="E299" s="345" t="str">
        <f>Pricing!I303</f>
        <v>Double Height Blind Corner</v>
      </c>
      <c r="F299" s="353">
        <f>Pricing!Z303*(1+rngO_MarkUp)</f>
        <v>401.79</v>
      </c>
    </row>
    <row r="300" spans="1:6" x14ac:dyDescent="0.25">
      <c r="A300" s="345" t="str">
        <f>Pricing!B304</f>
        <v>Measurement Upload</v>
      </c>
      <c r="B300" s="357" t="str">
        <f>Pricing!C304</f>
        <v>DHBC</v>
      </c>
      <c r="C300" s="345" t="str">
        <f>Pricing!G304</f>
        <v>Designer Dark</v>
      </c>
      <c r="D300" s="345" t="str">
        <f>Pricing!H304</f>
        <v>DHBCRDD</v>
      </c>
      <c r="E300" s="345" t="str">
        <f>Pricing!I304</f>
        <v>Double Height Blind Corner</v>
      </c>
      <c r="F300" s="353">
        <f>Pricing!Z304*(1+rngO_MarkUp)</f>
        <v>401.79</v>
      </c>
    </row>
    <row r="301" spans="1:6" x14ac:dyDescent="0.25">
      <c r="A301" s="345" t="str">
        <f>Pricing!B305</f>
        <v>Measurement Upload</v>
      </c>
      <c r="B301" s="357" t="str">
        <f>Pricing!C305</f>
        <v>DHBC</v>
      </c>
      <c r="C301" s="345" t="str">
        <f>Pricing!G305</f>
        <v>Designer White</v>
      </c>
      <c r="D301" s="345" t="str">
        <f>Pricing!H305</f>
        <v>DHBCRDW</v>
      </c>
      <c r="E301" s="345" t="str">
        <f>Pricing!I305</f>
        <v>Double Height Blind Corner</v>
      </c>
      <c r="F301" s="353">
        <f>Pricing!Z305*(1+rngO_MarkUp)</f>
        <v>369.65</v>
      </c>
    </row>
    <row r="302" spans="1:6" x14ac:dyDescent="0.25">
      <c r="A302" s="345" t="str">
        <f>Pricing!B306</f>
        <v>Glide-Out</v>
      </c>
      <c r="B302" s="357" t="str">
        <f>Pricing!C306</f>
        <v>SU</v>
      </c>
      <c r="C302" s="345" t="str">
        <f>Pricing!G306</f>
        <v>Basic</v>
      </c>
      <c r="D302" s="345" t="str">
        <f>Pricing!H306</f>
        <v>SU1B</v>
      </c>
      <c r="E302" s="345" t="str">
        <f>Pricing!I306</f>
        <v>Single U-Shape</v>
      </c>
      <c r="F302" s="353">
        <f>Pricing!Z306*(1+rngO_MarkUp)</f>
        <v>223.66</v>
      </c>
    </row>
    <row r="303" spans="1:6" x14ac:dyDescent="0.25">
      <c r="A303" s="345" t="str">
        <f>Pricing!B307</f>
        <v>Glide-Out</v>
      </c>
      <c r="B303" s="357" t="str">
        <f>Pricing!C307</f>
        <v>SU</v>
      </c>
      <c r="C303" s="345" t="str">
        <f>Pricing!G307</f>
        <v>Classic</v>
      </c>
      <c r="D303" s="345" t="str">
        <f>Pricing!H307</f>
        <v>SU1C</v>
      </c>
      <c r="E303" s="345" t="str">
        <f>Pricing!I307</f>
        <v>Single U-Shape</v>
      </c>
      <c r="F303" s="353">
        <f>Pricing!Z307*(1+rngO_MarkUp)</f>
        <v>274.33</v>
      </c>
    </row>
    <row r="304" spans="1:6" x14ac:dyDescent="0.25">
      <c r="A304" s="345" t="str">
        <f>Pricing!B308</f>
        <v>Glide-Out</v>
      </c>
      <c r="B304" s="357" t="str">
        <f>Pricing!C308</f>
        <v>SU</v>
      </c>
      <c r="C304" s="345" t="str">
        <f>Pricing!G308</f>
        <v>Designer Light</v>
      </c>
      <c r="D304" s="345" t="str">
        <f>Pricing!H308</f>
        <v>SU1DL</v>
      </c>
      <c r="E304" s="345" t="str">
        <f>Pricing!I308</f>
        <v>Single U-Shape Glide-Out</v>
      </c>
      <c r="F304" s="353">
        <f>Pricing!Z308*(1+rngO_MarkUp)</f>
        <v>335.41</v>
      </c>
    </row>
    <row r="305" spans="1:6" x14ac:dyDescent="0.25">
      <c r="A305" s="345" t="str">
        <f>Pricing!B309</f>
        <v>Glide-Out</v>
      </c>
      <c r="B305" s="357" t="str">
        <f>Pricing!C309</f>
        <v>SU</v>
      </c>
      <c r="C305" s="345" t="str">
        <f>Pricing!G309</f>
        <v>Designer Medium</v>
      </c>
      <c r="D305" s="345" t="str">
        <f>Pricing!H309</f>
        <v>SU1DM</v>
      </c>
      <c r="E305" s="345" t="str">
        <f>Pricing!I309</f>
        <v>Single U-Shape Glide-Out</v>
      </c>
      <c r="F305" s="353">
        <f>Pricing!Z309*(1+rngO_MarkUp)</f>
        <v>335.41</v>
      </c>
    </row>
    <row r="306" spans="1:6" x14ac:dyDescent="0.25">
      <c r="A306" s="345" t="str">
        <f>Pricing!B310</f>
        <v>Glide-Out</v>
      </c>
      <c r="B306" s="357" t="str">
        <f>Pricing!C310</f>
        <v>SU</v>
      </c>
      <c r="C306" s="345" t="str">
        <f>Pricing!G310</f>
        <v>Designer Dark</v>
      </c>
      <c r="D306" s="345" t="str">
        <f>Pricing!H310</f>
        <v>SU1DD</v>
      </c>
      <c r="E306" s="345" t="str">
        <f>Pricing!I310</f>
        <v>Single U-Shape Glide-Out</v>
      </c>
      <c r="F306" s="353">
        <f>Pricing!Z310*(1+rngO_MarkUp)</f>
        <v>335.41</v>
      </c>
    </row>
    <row r="307" spans="1:6" x14ac:dyDescent="0.25">
      <c r="A307" s="345" t="str">
        <f>Pricing!B311</f>
        <v>Glide-Out</v>
      </c>
      <c r="B307" s="357" t="str">
        <f>Pricing!C311</f>
        <v>SU</v>
      </c>
      <c r="C307" s="345" t="str">
        <f>Pricing!G311</f>
        <v>Designer White</v>
      </c>
      <c r="D307" s="345" t="str">
        <f>Pricing!H311</f>
        <v>SU1DW</v>
      </c>
      <c r="E307" s="345" t="str">
        <f>Pricing!I311</f>
        <v>Single U-Shape Glide-Out</v>
      </c>
      <c r="F307" s="353">
        <f>Pricing!Z311*(1+rngO_MarkUp)</f>
        <v>310.57</v>
      </c>
    </row>
    <row r="308" spans="1:6" x14ac:dyDescent="0.25">
      <c r="A308" s="345" t="str">
        <f>Pricing!B312</f>
        <v>Glide-Out</v>
      </c>
      <c r="B308" s="357" t="str">
        <f>Pricing!C312</f>
        <v>SU</v>
      </c>
      <c r="C308" s="345" t="str">
        <f>Pricing!G312</f>
        <v>Basic</v>
      </c>
      <c r="D308" s="345" t="str">
        <f>Pricing!H312</f>
        <v>SU2B</v>
      </c>
      <c r="E308" s="345" t="str">
        <f>Pricing!I312</f>
        <v>Single U-Shape</v>
      </c>
      <c r="F308" s="353">
        <f>Pricing!Z312*(1+rngO_MarkUp)</f>
        <v>264.32</v>
      </c>
    </row>
    <row r="309" spans="1:6" x14ac:dyDescent="0.25">
      <c r="A309" s="345" t="str">
        <f>Pricing!B313</f>
        <v>Glide-Out</v>
      </c>
      <c r="B309" s="357" t="str">
        <f>Pricing!C313</f>
        <v>SU</v>
      </c>
      <c r="C309" s="345" t="str">
        <f>Pricing!G313</f>
        <v>Classic</v>
      </c>
      <c r="D309" s="345" t="str">
        <f>Pricing!H313</f>
        <v>SU2C</v>
      </c>
      <c r="E309" s="345" t="str">
        <f>Pricing!I313</f>
        <v>Single U-Shape</v>
      </c>
      <c r="F309" s="353">
        <f>Pricing!Z313*(1+rngO_MarkUp)</f>
        <v>298.74</v>
      </c>
    </row>
    <row r="310" spans="1:6" x14ac:dyDescent="0.25">
      <c r="A310" s="345" t="str">
        <f>Pricing!B314</f>
        <v>Glide-Out</v>
      </c>
      <c r="B310" s="357" t="str">
        <f>Pricing!C314</f>
        <v>SU</v>
      </c>
      <c r="C310" s="345" t="str">
        <f>Pricing!G314</f>
        <v>Designer Light</v>
      </c>
      <c r="D310" s="345" t="str">
        <f>Pricing!H314</f>
        <v>SU2DL</v>
      </c>
      <c r="E310" s="345" t="str">
        <f>Pricing!I314</f>
        <v>Single U-Shape Glide-Out</v>
      </c>
      <c r="F310" s="353">
        <f>Pricing!Z314*(1+rngO_MarkUp)</f>
        <v>367.17</v>
      </c>
    </row>
    <row r="311" spans="1:6" x14ac:dyDescent="0.25">
      <c r="A311" s="345" t="str">
        <f>Pricing!B315</f>
        <v>Glide-Out</v>
      </c>
      <c r="B311" s="357" t="str">
        <f>Pricing!C315</f>
        <v>SU</v>
      </c>
      <c r="C311" s="345" t="str">
        <f>Pricing!G315</f>
        <v>Designer Medium</v>
      </c>
      <c r="D311" s="345" t="str">
        <f>Pricing!H315</f>
        <v>SU2DM</v>
      </c>
      <c r="E311" s="345" t="str">
        <f>Pricing!I315</f>
        <v>Single U-Shape Glide-Out</v>
      </c>
      <c r="F311" s="353">
        <f>Pricing!Z315*(1+rngO_MarkUp)</f>
        <v>367.17</v>
      </c>
    </row>
    <row r="312" spans="1:6" x14ac:dyDescent="0.25">
      <c r="A312" s="345" t="str">
        <f>Pricing!B316</f>
        <v>Glide-Out</v>
      </c>
      <c r="B312" s="357" t="str">
        <f>Pricing!C316</f>
        <v>SU</v>
      </c>
      <c r="C312" s="345" t="str">
        <f>Pricing!G316</f>
        <v>Designer Dark</v>
      </c>
      <c r="D312" s="345" t="str">
        <f>Pricing!H316</f>
        <v>SU2DD</v>
      </c>
      <c r="E312" s="345" t="str">
        <f>Pricing!I316</f>
        <v>Single U-Shape Glide-Out</v>
      </c>
      <c r="F312" s="353">
        <f>Pricing!Z316*(1+rngO_MarkUp)</f>
        <v>367.17</v>
      </c>
    </row>
    <row r="313" spans="1:6" x14ac:dyDescent="0.25">
      <c r="A313" s="345" t="str">
        <f>Pricing!B317</f>
        <v>Glide-Out</v>
      </c>
      <c r="B313" s="357" t="str">
        <f>Pricing!C317</f>
        <v>SU</v>
      </c>
      <c r="C313" s="345" t="str">
        <f>Pricing!G317</f>
        <v>Designer White</v>
      </c>
      <c r="D313" s="345" t="str">
        <f>Pricing!H317</f>
        <v>SU2DW</v>
      </c>
      <c r="E313" s="345" t="str">
        <f>Pricing!I317</f>
        <v>Single U-Shape Glide-Out</v>
      </c>
      <c r="F313" s="353">
        <f>Pricing!Z317*(1+rngO_MarkUp)</f>
        <v>339.8</v>
      </c>
    </row>
    <row r="314" spans="1:6" x14ac:dyDescent="0.25">
      <c r="A314" s="345" t="str">
        <f>Pricing!B318</f>
        <v>Glide-Out</v>
      </c>
      <c r="B314" s="357" t="str">
        <f>Pricing!C318</f>
        <v>SU</v>
      </c>
      <c r="C314" s="345" t="str">
        <f>Pricing!G318</f>
        <v>Basic</v>
      </c>
      <c r="D314" s="345" t="str">
        <f>Pricing!H318</f>
        <v>SU3B</v>
      </c>
      <c r="E314" s="345" t="str">
        <f>Pricing!I318</f>
        <v>Single U-Shape</v>
      </c>
      <c r="F314" s="353">
        <f>Pricing!Z318*(1+rngO_MarkUp)</f>
        <v>264.32</v>
      </c>
    </row>
    <row r="315" spans="1:6" x14ac:dyDescent="0.25">
      <c r="A315" s="345" t="str">
        <f>Pricing!B319</f>
        <v>Glide-Out</v>
      </c>
      <c r="B315" s="357" t="str">
        <f>Pricing!C319</f>
        <v>SU</v>
      </c>
      <c r="C315" s="345" t="str">
        <f>Pricing!G319</f>
        <v>Classic</v>
      </c>
      <c r="D315" s="345" t="str">
        <f>Pricing!H319</f>
        <v>SU3C</v>
      </c>
      <c r="E315" s="345" t="str">
        <f>Pricing!I319</f>
        <v>Single U-Shape</v>
      </c>
      <c r="F315" s="353">
        <f>Pricing!Z319*(1+rngO_MarkUp)</f>
        <v>324.14999999999998</v>
      </c>
    </row>
    <row r="316" spans="1:6" x14ac:dyDescent="0.25">
      <c r="A316" s="345" t="str">
        <f>Pricing!B320</f>
        <v>Glide-Out</v>
      </c>
      <c r="B316" s="357" t="str">
        <f>Pricing!C320</f>
        <v>SU</v>
      </c>
      <c r="C316" s="345" t="str">
        <f>Pricing!G320</f>
        <v>Designer Light</v>
      </c>
      <c r="D316" s="345" t="str">
        <f>Pricing!H320</f>
        <v>SU3DL</v>
      </c>
      <c r="E316" s="345" t="str">
        <f>Pricing!I320</f>
        <v>Single U-Shape Glide-Out</v>
      </c>
      <c r="F316" s="353">
        <f>Pricing!Z320*(1+rngO_MarkUp)</f>
        <v>398.93</v>
      </c>
    </row>
    <row r="317" spans="1:6" x14ac:dyDescent="0.25">
      <c r="A317" s="345" t="str">
        <f>Pricing!B321</f>
        <v>Glide-Out</v>
      </c>
      <c r="B317" s="357" t="str">
        <f>Pricing!C321</f>
        <v>SU</v>
      </c>
      <c r="C317" s="345" t="str">
        <f>Pricing!G321</f>
        <v>Designer Medium</v>
      </c>
      <c r="D317" s="345" t="str">
        <f>Pricing!H321</f>
        <v>SU3DM</v>
      </c>
      <c r="E317" s="345" t="str">
        <f>Pricing!I321</f>
        <v>Single U-Shape Glide-Out</v>
      </c>
      <c r="F317" s="353">
        <f>Pricing!Z321*(1+rngO_MarkUp)</f>
        <v>398.93</v>
      </c>
    </row>
    <row r="318" spans="1:6" x14ac:dyDescent="0.25">
      <c r="A318" s="345" t="str">
        <f>Pricing!B322</f>
        <v>Glide-Out</v>
      </c>
      <c r="B318" s="357" t="str">
        <f>Pricing!C322</f>
        <v>SU</v>
      </c>
      <c r="C318" s="345" t="str">
        <f>Pricing!G322</f>
        <v>Designer Dark</v>
      </c>
      <c r="D318" s="345" t="str">
        <f>Pricing!H322</f>
        <v>SU3DD</v>
      </c>
      <c r="E318" s="345" t="str">
        <f>Pricing!I322</f>
        <v>Single U-Shape Glide-Out</v>
      </c>
      <c r="F318" s="353">
        <f>Pricing!Z322*(1+rngO_MarkUp)</f>
        <v>398.93</v>
      </c>
    </row>
    <row r="319" spans="1:6" x14ac:dyDescent="0.25">
      <c r="A319" s="345" t="str">
        <f>Pricing!B323</f>
        <v>Glide-Out</v>
      </c>
      <c r="B319" s="357" t="str">
        <f>Pricing!C323</f>
        <v>SU</v>
      </c>
      <c r="C319" s="345" t="str">
        <f>Pricing!G323</f>
        <v>Designer White</v>
      </c>
      <c r="D319" s="345" t="str">
        <f>Pricing!H323</f>
        <v>SU3DW</v>
      </c>
      <c r="E319" s="345" t="str">
        <f>Pricing!I323</f>
        <v>Single U-Shape Glide-Out</v>
      </c>
      <c r="F319" s="353">
        <f>Pricing!Z323*(1+rngO_MarkUp)</f>
        <v>369.02</v>
      </c>
    </row>
    <row r="320" spans="1:6" x14ac:dyDescent="0.25">
      <c r="A320" s="345" t="str">
        <f>Pricing!B324</f>
        <v>Glide-Out</v>
      </c>
      <c r="B320" s="357" t="str">
        <f>Pricing!C324</f>
        <v>SU</v>
      </c>
      <c r="C320" s="345" t="str">
        <f>Pricing!G324</f>
        <v>Basic</v>
      </c>
      <c r="D320" s="345" t="str">
        <f>Pricing!H324</f>
        <v>SU4B</v>
      </c>
      <c r="E320" s="345" t="str">
        <f>Pricing!I324</f>
        <v>Single U-Shape</v>
      </c>
      <c r="F320" s="353">
        <f>Pricing!Z324*(1+rngO_MarkUp)</f>
        <v>268.94</v>
      </c>
    </row>
    <row r="321" spans="1:6" x14ac:dyDescent="0.25">
      <c r="A321" s="345" t="str">
        <f>Pricing!B325</f>
        <v>Glide-Out</v>
      </c>
      <c r="B321" s="357" t="str">
        <f>Pricing!C325</f>
        <v>SU</v>
      </c>
      <c r="C321" s="345" t="str">
        <f>Pricing!G325</f>
        <v>Classic</v>
      </c>
      <c r="D321" s="345" t="str">
        <f>Pricing!H325</f>
        <v>SU4C</v>
      </c>
      <c r="E321" s="345" t="str">
        <f>Pricing!I325</f>
        <v>Single U-Shape</v>
      </c>
      <c r="F321" s="353">
        <f>Pricing!Z325*(1+rngO_MarkUp)</f>
        <v>329.92</v>
      </c>
    </row>
    <row r="322" spans="1:6" x14ac:dyDescent="0.25">
      <c r="A322" s="345" t="str">
        <f>Pricing!B326</f>
        <v>Glide-Out</v>
      </c>
      <c r="B322" s="357" t="str">
        <f>Pricing!C326</f>
        <v>SU</v>
      </c>
      <c r="C322" s="345" t="str">
        <f>Pricing!G326</f>
        <v>Designer Light</v>
      </c>
      <c r="D322" s="345" t="str">
        <f>Pricing!H326</f>
        <v>SU4DL</v>
      </c>
      <c r="E322" s="345" t="str">
        <f>Pricing!I326</f>
        <v>Single U-Shape Glide-Out</v>
      </c>
      <c r="F322" s="353">
        <f>Pricing!Z326*(1+rngO_MarkUp)</f>
        <v>406.15</v>
      </c>
    </row>
    <row r="323" spans="1:6" x14ac:dyDescent="0.25">
      <c r="A323" s="345" t="str">
        <f>Pricing!B327</f>
        <v>Glide-Out</v>
      </c>
      <c r="B323" s="357" t="str">
        <f>Pricing!C327</f>
        <v>SU</v>
      </c>
      <c r="C323" s="345" t="str">
        <f>Pricing!G327</f>
        <v>Designer Medium</v>
      </c>
      <c r="D323" s="345" t="str">
        <f>Pricing!H327</f>
        <v>SU4DM</v>
      </c>
      <c r="E323" s="345" t="str">
        <f>Pricing!I327</f>
        <v>Single U-Shape Glide-Out</v>
      </c>
      <c r="F323" s="353">
        <f>Pricing!Z327*(1+rngO_MarkUp)</f>
        <v>406.15</v>
      </c>
    </row>
    <row r="324" spans="1:6" x14ac:dyDescent="0.25">
      <c r="A324" s="345" t="str">
        <f>Pricing!B328</f>
        <v>Glide-Out</v>
      </c>
      <c r="B324" s="357" t="str">
        <f>Pricing!C328</f>
        <v>SU</v>
      </c>
      <c r="C324" s="345" t="str">
        <f>Pricing!G328</f>
        <v>Designer Dark</v>
      </c>
      <c r="D324" s="345" t="str">
        <f>Pricing!H328</f>
        <v>SU4DD</v>
      </c>
      <c r="E324" s="345" t="str">
        <f>Pricing!I328</f>
        <v>Single U-Shape Glide-Out</v>
      </c>
      <c r="F324" s="353">
        <f>Pricing!Z328*(1+rngO_MarkUp)</f>
        <v>406.15</v>
      </c>
    </row>
    <row r="325" spans="1:6" x14ac:dyDescent="0.25">
      <c r="A325" s="345" t="str">
        <f>Pricing!B329</f>
        <v>Glide-Out</v>
      </c>
      <c r="B325" s="357" t="str">
        <f>Pricing!C329</f>
        <v>SU</v>
      </c>
      <c r="C325" s="345" t="str">
        <f>Pricing!G329</f>
        <v>Designer White</v>
      </c>
      <c r="D325" s="345" t="str">
        <f>Pricing!H329</f>
        <v>SU4DW</v>
      </c>
      <c r="E325" s="345" t="str">
        <f>Pricing!I329</f>
        <v>Single U-Shape Glide-Out</v>
      </c>
      <c r="F325" s="353">
        <f>Pricing!Z329*(1+rngO_MarkUp)</f>
        <v>375.66</v>
      </c>
    </row>
    <row r="326" spans="1:6" x14ac:dyDescent="0.25">
      <c r="A326" s="345" t="str">
        <f>Pricing!B330</f>
        <v>Glide-Out</v>
      </c>
      <c r="B326" s="357" t="str">
        <f>Pricing!C330</f>
        <v>DU</v>
      </c>
      <c r="C326" s="345" t="str">
        <f>Pricing!G330</f>
        <v>Basic</v>
      </c>
      <c r="D326" s="345" t="str">
        <f>Pricing!H330</f>
        <v>DU1B</v>
      </c>
      <c r="E326" s="345" t="str">
        <f>Pricing!I330</f>
        <v>Double U-Shape Glide-Out</v>
      </c>
      <c r="F326" s="353">
        <f>Pricing!Z330*(1+rngO_MarkUp)</f>
        <v>238.44</v>
      </c>
    </row>
    <row r="327" spans="1:6" x14ac:dyDescent="0.25">
      <c r="A327" s="345" t="str">
        <f>Pricing!B331</f>
        <v>Glide-Out</v>
      </c>
      <c r="B327" s="357" t="str">
        <f>Pricing!C331</f>
        <v>DU</v>
      </c>
      <c r="C327" s="345" t="str">
        <f>Pricing!G331</f>
        <v>Classic</v>
      </c>
      <c r="D327" s="345" t="str">
        <f>Pricing!H331</f>
        <v>DU1C</v>
      </c>
      <c r="E327" s="345" t="str">
        <f>Pricing!I331</f>
        <v>Double U-Shape Glide-Out</v>
      </c>
      <c r="F327" s="353">
        <f>Pricing!Z331*(1+rngO_MarkUp)</f>
        <v>291.81</v>
      </c>
    </row>
    <row r="328" spans="1:6" x14ac:dyDescent="0.25">
      <c r="A328" s="345" t="str">
        <f>Pricing!B332</f>
        <v>Glide-Out</v>
      </c>
      <c r="B328" s="357" t="str">
        <f>Pricing!C332</f>
        <v>DU</v>
      </c>
      <c r="C328" s="345" t="str">
        <f>Pricing!G332</f>
        <v>Designer Light</v>
      </c>
      <c r="D328" s="345" t="str">
        <f>Pricing!H332</f>
        <v>DU1DL</v>
      </c>
      <c r="E328" s="345" t="str">
        <f>Pricing!I332</f>
        <v>Double U-Shape Glide-Out</v>
      </c>
      <c r="F328" s="353">
        <f>Pricing!Z332*(1+rngO_MarkUp)</f>
        <v>358.51</v>
      </c>
    </row>
    <row r="329" spans="1:6" x14ac:dyDescent="0.25">
      <c r="A329" s="345" t="str">
        <f>Pricing!B333</f>
        <v>Glide-Out</v>
      </c>
      <c r="B329" s="357" t="str">
        <f>Pricing!C333</f>
        <v>DU</v>
      </c>
      <c r="C329" s="345" t="str">
        <f>Pricing!G333</f>
        <v>Designer Medium</v>
      </c>
      <c r="D329" s="345" t="str">
        <f>Pricing!H333</f>
        <v>DU1DM</v>
      </c>
      <c r="E329" s="345" t="str">
        <f>Pricing!I333</f>
        <v>Double U-Shape Glide-Out</v>
      </c>
      <c r="F329" s="353">
        <f>Pricing!Z333*(1+rngO_MarkUp)</f>
        <v>358.51</v>
      </c>
    </row>
    <row r="330" spans="1:6" x14ac:dyDescent="0.25">
      <c r="A330" s="345" t="str">
        <f>Pricing!B334</f>
        <v>Glide-Out</v>
      </c>
      <c r="B330" s="357" t="str">
        <f>Pricing!C334</f>
        <v>DU</v>
      </c>
      <c r="C330" s="345" t="str">
        <f>Pricing!G334</f>
        <v>Designer Dark</v>
      </c>
      <c r="D330" s="345" t="str">
        <f>Pricing!H334</f>
        <v>DU1DD</v>
      </c>
      <c r="E330" s="345" t="str">
        <f>Pricing!I334</f>
        <v>Double U-Shape Glide-Out</v>
      </c>
      <c r="F330" s="353">
        <f>Pricing!Z334*(1+rngO_MarkUp)</f>
        <v>358.11</v>
      </c>
    </row>
    <row r="331" spans="1:6" x14ac:dyDescent="0.25">
      <c r="A331" s="345" t="str">
        <f>Pricing!B335</f>
        <v>Glide-Out</v>
      </c>
      <c r="B331" s="357" t="str">
        <f>Pricing!C335</f>
        <v>DU</v>
      </c>
      <c r="C331" s="345" t="str">
        <f>Pricing!G335</f>
        <v>Designer White</v>
      </c>
      <c r="D331" s="345" t="str">
        <f>Pricing!H335</f>
        <v>DU1DW</v>
      </c>
      <c r="E331" s="345" t="str">
        <f>Pricing!I335</f>
        <v>Double U-Shape Glide-Out</v>
      </c>
      <c r="F331" s="353">
        <f>Pricing!Z335*(1+rngO_MarkUp)</f>
        <v>331.83</v>
      </c>
    </row>
    <row r="332" spans="1:6" x14ac:dyDescent="0.25">
      <c r="A332" s="345" t="str">
        <f>Pricing!B336</f>
        <v>Glide-Out</v>
      </c>
      <c r="B332" s="357" t="str">
        <f>Pricing!C336</f>
        <v>DU</v>
      </c>
      <c r="C332" s="345" t="str">
        <f>Pricing!G336</f>
        <v>Basic</v>
      </c>
      <c r="D332" s="345" t="str">
        <f>Pricing!H336</f>
        <v>DU2B</v>
      </c>
      <c r="E332" s="345" t="str">
        <f>Pricing!I336</f>
        <v>Double U-Shape Glide-Out</v>
      </c>
      <c r="F332" s="353">
        <f>Pricing!Z336*(1+rngO_MarkUp)</f>
        <v>238.44</v>
      </c>
    </row>
    <row r="333" spans="1:6" x14ac:dyDescent="0.25">
      <c r="A333" s="345" t="str">
        <f>Pricing!B337</f>
        <v>Glide-Out</v>
      </c>
      <c r="B333" s="357" t="str">
        <f>Pricing!C337</f>
        <v>DU</v>
      </c>
      <c r="C333" s="345" t="str">
        <f>Pricing!G337</f>
        <v>Classic</v>
      </c>
      <c r="D333" s="345" t="str">
        <f>Pricing!H337</f>
        <v>DU2C</v>
      </c>
      <c r="E333" s="345" t="str">
        <f>Pricing!I337</f>
        <v>Double U-Shape Glide-Out</v>
      </c>
      <c r="F333" s="353">
        <f>Pricing!Z337*(1+rngO_MarkUp)</f>
        <v>317.22000000000003</v>
      </c>
    </row>
    <row r="334" spans="1:6" x14ac:dyDescent="0.25">
      <c r="A334" s="345" t="str">
        <f>Pricing!B338</f>
        <v>Glide-Out</v>
      </c>
      <c r="B334" s="357" t="str">
        <f>Pricing!C338</f>
        <v>DU</v>
      </c>
      <c r="C334" s="345" t="str">
        <f>Pricing!G338</f>
        <v>Designer Light</v>
      </c>
      <c r="D334" s="345" t="str">
        <f>Pricing!H338</f>
        <v>DU2DL</v>
      </c>
      <c r="E334" s="345" t="str">
        <f>Pricing!I338</f>
        <v>Double U-Shape Glide-Out</v>
      </c>
      <c r="F334" s="353">
        <f>Pricing!Z338*(1+rngO_MarkUp)</f>
        <v>390.27</v>
      </c>
    </row>
    <row r="335" spans="1:6" x14ac:dyDescent="0.25">
      <c r="A335" s="345" t="str">
        <f>Pricing!B339</f>
        <v>Glide-Out</v>
      </c>
      <c r="B335" s="357" t="str">
        <f>Pricing!C339</f>
        <v>DU</v>
      </c>
      <c r="C335" s="345" t="str">
        <f>Pricing!G339</f>
        <v>Designer Medium</v>
      </c>
      <c r="D335" s="345" t="str">
        <f>Pricing!H339</f>
        <v>DU2DM</v>
      </c>
      <c r="E335" s="345" t="str">
        <f>Pricing!I339</f>
        <v>Double U-Shape Glide-Out</v>
      </c>
      <c r="F335" s="353">
        <f>Pricing!Z339*(1+rngO_MarkUp)</f>
        <v>390.27</v>
      </c>
    </row>
    <row r="336" spans="1:6" x14ac:dyDescent="0.25">
      <c r="A336" s="345" t="str">
        <f>Pricing!B340</f>
        <v>Glide-Out</v>
      </c>
      <c r="B336" s="357" t="str">
        <f>Pricing!C340</f>
        <v>DU</v>
      </c>
      <c r="C336" s="345" t="str">
        <f>Pricing!G340</f>
        <v>Designer Dark</v>
      </c>
      <c r="D336" s="345" t="str">
        <f>Pricing!H340</f>
        <v>DU2DD</v>
      </c>
      <c r="E336" s="345" t="str">
        <f>Pricing!I340</f>
        <v>Double U-Shape Glide-Out</v>
      </c>
      <c r="F336" s="353">
        <f>Pricing!Z340*(1+rngO_MarkUp)</f>
        <v>358.11</v>
      </c>
    </row>
    <row r="337" spans="1:6" x14ac:dyDescent="0.25">
      <c r="A337" s="345" t="str">
        <f>Pricing!B341</f>
        <v>Glide-Out</v>
      </c>
      <c r="B337" s="357" t="str">
        <f>Pricing!C341</f>
        <v>DU</v>
      </c>
      <c r="C337" s="345" t="str">
        <f>Pricing!G341</f>
        <v>Designer White</v>
      </c>
      <c r="D337" s="345" t="str">
        <f>Pricing!H341</f>
        <v>DU2DW</v>
      </c>
      <c r="E337" s="345" t="str">
        <f>Pricing!I341</f>
        <v>Double U-Shape Glide-Out</v>
      </c>
      <c r="F337" s="353">
        <f>Pricing!Z341*(1+rngO_MarkUp)</f>
        <v>361.05</v>
      </c>
    </row>
    <row r="338" spans="1:6" x14ac:dyDescent="0.25">
      <c r="A338" s="345" t="str">
        <f>Pricing!B342</f>
        <v>Glide-Out</v>
      </c>
      <c r="B338" s="357" t="str">
        <f>Pricing!C342</f>
        <v>DU</v>
      </c>
      <c r="C338" s="345" t="str">
        <f>Pricing!G342</f>
        <v>Basic</v>
      </c>
      <c r="D338" s="345" t="str">
        <f>Pricing!H342</f>
        <v>DU3B</v>
      </c>
      <c r="E338" s="345" t="str">
        <f>Pricing!I342</f>
        <v>Double U-Shape Glide-Out</v>
      </c>
      <c r="F338" s="353">
        <f>Pricing!Z342*(1+rngO_MarkUp)</f>
        <v>284.64</v>
      </c>
    </row>
    <row r="339" spans="1:6" x14ac:dyDescent="0.25">
      <c r="A339" s="345" t="str">
        <f>Pricing!B343</f>
        <v>Glide-Out</v>
      </c>
      <c r="B339" s="357" t="str">
        <f>Pricing!C343</f>
        <v>DU</v>
      </c>
      <c r="C339" s="345" t="str">
        <f>Pricing!G343</f>
        <v>Classic</v>
      </c>
      <c r="D339" s="345" t="str">
        <f>Pricing!H343</f>
        <v>DU3C</v>
      </c>
      <c r="E339" s="345" t="str">
        <f>Pricing!I343</f>
        <v>Double U-Shape Glide-Out</v>
      </c>
      <c r="F339" s="353">
        <f>Pricing!Z343*(1+rngO_MarkUp)</f>
        <v>349.56</v>
      </c>
    </row>
    <row r="340" spans="1:6" x14ac:dyDescent="0.25">
      <c r="A340" s="345" t="str">
        <f>Pricing!B344</f>
        <v>Glide-Out</v>
      </c>
      <c r="B340" s="357" t="str">
        <f>Pricing!C344</f>
        <v>DU</v>
      </c>
      <c r="C340" s="345" t="str">
        <f>Pricing!G344</f>
        <v>Designer Light</v>
      </c>
      <c r="D340" s="345" t="str">
        <f>Pricing!H344</f>
        <v>DU3DL</v>
      </c>
      <c r="E340" s="345" t="str">
        <f>Pricing!I344</f>
        <v>Double U-Shape Glide-Out</v>
      </c>
      <c r="F340" s="353">
        <f>Pricing!Z344*(1+rngO_MarkUp)</f>
        <v>430.69</v>
      </c>
    </row>
    <row r="341" spans="1:6" x14ac:dyDescent="0.25">
      <c r="A341" s="345" t="str">
        <f>Pricing!B345</f>
        <v>Glide-Out</v>
      </c>
      <c r="B341" s="357" t="str">
        <f>Pricing!C345</f>
        <v>DU</v>
      </c>
      <c r="C341" s="345" t="str">
        <f>Pricing!G345</f>
        <v>Designer Medium</v>
      </c>
      <c r="D341" s="345" t="str">
        <f>Pricing!H345</f>
        <v>DU3DM</v>
      </c>
      <c r="E341" s="345" t="str">
        <f>Pricing!I345</f>
        <v>Double U-Shape Glide-Out</v>
      </c>
      <c r="F341" s="353">
        <f>Pricing!Z345*(1+rngO_MarkUp)</f>
        <v>430.69</v>
      </c>
    </row>
    <row r="342" spans="1:6" x14ac:dyDescent="0.25">
      <c r="A342" s="345" t="str">
        <f>Pricing!B346</f>
        <v>Glide-Out</v>
      </c>
      <c r="B342" s="357" t="str">
        <f>Pricing!C346</f>
        <v>DU</v>
      </c>
      <c r="C342" s="345" t="str">
        <f>Pricing!G346</f>
        <v>Designer Dark</v>
      </c>
      <c r="D342" s="345" t="str">
        <f>Pricing!H346</f>
        <v>DU3DD</v>
      </c>
      <c r="E342" s="345" t="str">
        <f>Pricing!I346</f>
        <v>Double U-Shape Glide-Out</v>
      </c>
      <c r="F342" s="353">
        <f>Pricing!Z346*(1+rngO_MarkUp)</f>
        <v>430.69</v>
      </c>
    </row>
    <row r="343" spans="1:6" x14ac:dyDescent="0.25">
      <c r="A343" s="345" t="str">
        <f>Pricing!B347</f>
        <v>Glide-Out</v>
      </c>
      <c r="B343" s="357" t="str">
        <f>Pricing!C347</f>
        <v>DU</v>
      </c>
      <c r="C343" s="345" t="str">
        <f>Pricing!G347</f>
        <v>Designer White</v>
      </c>
      <c r="D343" s="345" t="str">
        <f>Pricing!H347</f>
        <v>DU3DW</v>
      </c>
      <c r="E343" s="345" t="str">
        <f>Pricing!I347</f>
        <v>Double U-Shape Glide-Out</v>
      </c>
      <c r="F343" s="353">
        <f>Pricing!Z347*(1+rngO_MarkUp)</f>
        <v>398.24</v>
      </c>
    </row>
    <row r="344" spans="1:6" x14ac:dyDescent="0.25">
      <c r="A344" s="345" t="str">
        <f>Pricing!B348</f>
        <v>Glide-Out</v>
      </c>
      <c r="B344" s="357" t="str">
        <f>Pricing!C348</f>
        <v>DU</v>
      </c>
      <c r="C344" s="345" t="str">
        <f>Pricing!G348</f>
        <v>Basic</v>
      </c>
      <c r="D344" s="345" t="str">
        <f>Pricing!H348</f>
        <v>DU4B</v>
      </c>
      <c r="E344" s="345" t="str">
        <f>Pricing!I348</f>
        <v>Double U-Shape Glide-Out</v>
      </c>
      <c r="F344" s="353">
        <f>Pricing!Z348*(1+rngO_MarkUp)</f>
        <v>294.81</v>
      </c>
    </row>
    <row r="345" spans="1:6" x14ac:dyDescent="0.25">
      <c r="A345" s="345" t="str">
        <f>Pricing!B349</f>
        <v>Glide-Out</v>
      </c>
      <c r="B345" s="357" t="str">
        <f>Pricing!C349</f>
        <v>DU</v>
      </c>
      <c r="C345" s="345" t="str">
        <f>Pricing!G349</f>
        <v>Classic</v>
      </c>
      <c r="D345" s="345" t="str">
        <f>Pricing!H349</f>
        <v>DU4C</v>
      </c>
      <c r="E345" s="345" t="str">
        <f>Pricing!I349</f>
        <v>Double U-Shape Glide-Out</v>
      </c>
      <c r="F345" s="353">
        <f>Pricing!Z349*(1+rngO_MarkUp)</f>
        <v>362.26</v>
      </c>
    </row>
    <row r="346" spans="1:6" x14ac:dyDescent="0.25">
      <c r="A346" s="345" t="str">
        <f>Pricing!B350</f>
        <v>Glide-Out</v>
      </c>
      <c r="B346" s="357" t="str">
        <f>Pricing!C350</f>
        <v>DU</v>
      </c>
      <c r="C346" s="345" t="str">
        <f>Pricing!G350</f>
        <v>Designer Light</v>
      </c>
      <c r="D346" s="345" t="str">
        <f>Pricing!H350</f>
        <v>DU4DL</v>
      </c>
      <c r="E346" s="345" t="str">
        <f>Pricing!I350</f>
        <v>Double U-Shape Glide-Out</v>
      </c>
      <c r="F346" s="353">
        <f>Pricing!Z350*(1+rngO_MarkUp)</f>
        <v>446.58</v>
      </c>
    </row>
    <row r="347" spans="1:6" x14ac:dyDescent="0.25">
      <c r="A347" s="345" t="str">
        <f>Pricing!B351</f>
        <v>Glide-Out</v>
      </c>
      <c r="B347" s="357" t="str">
        <f>Pricing!C351</f>
        <v>DU</v>
      </c>
      <c r="C347" s="345" t="str">
        <f>Pricing!G351</f>
        <v>Designer Medium</v>
      </c>
      <c r="D347" s="345" t="str">
        <f>Pricing!H351</f>
        <v>DU4DM</v>
      </c>
      <c r="E347" s="345" t="str">
        <f>Pricing!I351</f>
        <v>Double U-Shape Glide-Out</v>
      </c>
      <c r="F347" s="353">
        <f>Pricing!Z351*(1+rngO_MarkUp)</f>
        <v>446.58</v>
      </c>
    </row>
    <row r="348" spans="1:6" x14ac:dyDescent="0.25">
      <c r="A348" s="345" t="str">
        <f>Pricing!B352</f>
        <v>Glide-Out</v>
      </c>
      <c r="B348" s="357" t="str">
        <f>Pricing!C352</f>
        <v>DU</v>
      </c>
      <c r="C348" s="345" t="str">
        <f>Pricing!G352</f>
        <v>Designer Dark</v>
      </c>
      <c r="D348" s="345" t="str">
        <f>Pricing!H352</f>
        <v>DU4DD</v>
      </c>
      <c r="E348" s="345" t="str">
        <f>Pricing!I352</f>
        <v>Double U-Shape Glide-Out</v>
      </c>
      <c r="F348" s="353">
        <f>Pricing!Z352*(1+rngO_MarkUp)</f>
        <v>446.58</v>
      </c>
    </row>
    <row r="349" spans="1:6" x14ac:dyDescent="0.25">
      <c r="A349" s="345" t="str">
        <f>Pricing!B353</f>
        <v>Glide-Out</v>
      </c>
      <c r="B349" s="357" t="str">
        <f>Pricing!C353</f>
        <v>DU</v>
      </c>
      <c r="C349" s="345" t="str">
        <f>Pricing!G353</f>
        <v>Designer White</v>
      </c>
      <c r="D349" s="345" t="str">
        <f>Pricing!H353</f>
        <v>DU4DW</v>
      </c>
      <c r="E349" s="345" t="str">
        <f>Pricing!I353</f>
        <v>Double U-Shape Glide-Out</v>
      </c>
      <c r="F349" s="353">
        <f>Pricing!Z353*(1+rngO_MarkUp)</f>
        <v>412.85</v>
      </c>
    </row>
    <row r="350" spans="1:6" x14ac:dyDescent="0.25">
      <c r="A350" s="345" t="str">
        <f>Pricing!B354</f>
        <v>Accessories</v>
      </c>
      <c r="B350" s="357" t="str">
        <f>Pricing!C354</f>
        <v>DNDL</v>
      </c>
      <c r="C350" s="345" t="str">
        <f>Pricing!G354</f>
        <v>Designer Medium</v>
      </c>
      <c r="D350" s="345" t="str">
        <f>Pricing!H354</f>
        <v>DNDL3DM</v>
      </c>
      <c r="E350" s="345" t="str">
        <f>Pricing!I354</f>
        <v>[PLACEHOLDER ONLY]</v>
      </c>
      <c r="F350" s="353">
        <f>Pricing!Z354*(1+rngO_MarkUp)</f>
        <v>0</v>
      </c>
    </row>
    <row r="351" spans="1:6" x14ac:dyDescent="0.25">
      <c r="A351" s="345" t="str">
        <f>Pricing!B355</f>
        <v>Accessories</v>
      </c>
      <c r="B351" s="357" t="str">
        <f>Pricing!C355</f>
        <v>DNDL</v>
      </c>
      <c r="C351" s="345" t="str">
        <f>Pricing!G355</f>
        <v>Basic</v>
      </c>
      <c r="D351" s="345" t="str">
        <f>Pricing!H355</f>
        <v>DNDL1B</v>
      </c>
      <c r="E351" s="345" t="str">
        <f>Pricing!I355</f>
        <v>Drawer in a Drawer Large</v>
      </c>
      <c r="F351" s="353">
        <f>Pricing!Z355*(1+rngO_MarkUp)</f>
        <v>532.5</v>
      </c>
    </row>
    <row r="352" spans="1:6" x14ac:dyDescent="0.25">
      <c r="A352" s="345" t="str">
        <f>Pricing!B356</f>
        <v>Accessories</v>
      </c>
      <c r="B352" s="357" t="str">
        <f>Pricing!C356</f>
        <v>DNDL</v>
      </c>
      <c r="C352" s="345" t="str">
        <f>Pricing!G356</f>
        <v>Classic</v>
      </c>
      <c r="D352" s="345" t="str">
        <f>Pricing!H356</f>
        <v>DNDL1C</v>
      </c>
      <c r="E352" s="345" t="str">
        <f>Pricing!I356</f>
        <v>Drawer in a Drawer Large</v>
      </c>
      <c r="F352" s="353">
        <f>Pricing!Z356*(1+rngO_MarkUp)</f>
        <v>568.79999999999995</v>
      </c>
    </row>
    <row r="353" spans="1:6" x14ac:dyDescent="0.25">
      <c r="A353" s="345" t="str">
        <f>Pricing!B357</f>
        <v>Accessories</v>
      </c>
      <c r="B353" s="357" t="str">
        <f>Pricing!C357</f>
        <v>DNDL</v>
      </c>
      <c r="C353" s="345" t="str">
        <f>Pricing!G357</f>
        <v>Designer Light</v>
      </c>
      <c r="D353" s="345" t="str">
        <f>Pricing!H357</f>
        <v>DNDL1DL</v>
      </c>
      <c r="E353" s="345" t="str">
        <f>Pricing!I357</f>
        <v>Drawer in a Drawer Large</v>
      </c>
      <c r="F353" s="353">
        <f>Pricing!Z357*(1+rngO_MarkUp)</f>
        <v>695.75</v>
      </c>
    </row>
    <row r="354" spans="1:6" x14ac:dyDescent="0.25">
      <c r="A354" s="345" t="str">
        <f>Pricing!B358</f>
        <v>Accessories</v>
      </c>
      <c r="B354" s="357" t="str">
        <f>Pricing!C358</f>
        <v>DNDL</v>
      </c>
      <c r="C354" s="345" t="str">
        <f>Pricing!G358</f>
        <v>Designer Medium</v>
      </c>
      <c r="D354" s="345" t="str">
        <f>Pricing!H358</f>
        <v>DNDL1DM</v>
      </c>
      <c r="E354" s="345" t="str">
        <f>Pricing!I358</f>
        <v>Drawer in a Drawer Large</v>
      </c>
      <c r="F354" s="353">
        <f>Pricing!Z358*(1+rngO_MarkUp)</f>
        <v>695.75</v>
      </c>
    </row>
    <row r="355" spans="1:6" x14ac:dyDescent="0.25">
      <c r="A355" s="345" t="str">
        <f>Pricing!B359</f>
        <v>Accessories</v>
      </c>
      <c r="B355" s="357" t="str">
        <f>Pricing!C359</f>
        <v>DNDL</v>
      </c>
      <c r="C355" s="345" t="str">
        <f>Pricing!G359</f>
        <v>Designer Dark</v>
      </c>
      <c r="D355" s="345" t="str">
        <f>Pricing!H359</f>
        <v>DNDL1DD</v>
      </c>
      <c r="E355" s="345" t="str">
        <f>Pricing!I359</f>
        <v>Drawer in a Drawer Large</v>
      </c>
      <c r="F355" s="353">
        <f>Pricing!Z359*(1+rngO_MarkUp)</f>
        <v>695.75</v>
      </c>
    </row>
    <row r="356" spans="1:6" x14ac:dyDescent="0.25">
      <c r="A356" s="345" t="str">
        <f>Pricing!B360</f>
        <v>Accessories</v>
      </c>
      <c r="B356" s="357" t="str">
        <f>Pricing!C360</f>
        <v>DNDL</v>
      </c>
      <c r="C356" s="345" t="str">
        <f>Pricing!G360</f>
        <v>Basic</v>
      </c>
      <c r="D356" s="345" t="str">
        <f>Pricing!H360</f>
        <v>DNDL2B</v>
      </c>
      <c r="E356" s="345" t="str">
        <f>Pricing!I360</f>
        <v>Drawer in a Drawer Large</v>
      </c>
      <c r="F356" s="353">
        <f>Pricing!Z360*(1+rngO_MarkUp)</f>
        <v>564.25</v>
      </c>
    </row>
    <row r="357" spans="1:6" x14ac:dyDescent="0.25">
      <c r="A357" s="345" t="str">
        <f>Pricing!B361</f>
        <v>Accessories</v>
      </c>
      <c r="B357" s="357" t="str">
        <f>Pricing!C361</f>
        <v>DNDL</v>
      </c>
      <c r="C357" s="345" t="str">
        <f>Pricing!G361</f>
        <v>Classic</v>
      </c>
      <c r="D357" s="345" t="str">
        <f>Pricing!H361</f>
        <v>DNDL2C</v>
      </c>
      <c r="E357" s="345" t="str">
        <f>Pricing!I361</f>
        <v>Drawer in a Drawer Large</v>
      </c>
      <c r="F357" s="353">
        <f>Pricing!Z361*(1+rngO_MarkUp)</f>
        <v>597.20000000000005</v>
      </c>
    </row>
    <row r="358" spans="1:6" x14ac:dyDescent="0.25">
      <c r="A358" s="345" t="str">
        <f>Pricing!B362</f>
        <v>Accessories</v>
      </c>
      <c r="B358" s="357" t="str">
        <f>Pricing!C362</f>
        <v>DNDL</v>
      </c>
      <c r="C358" s="345" t="str">
        <f>Pricing!G362</f>
        <v>Designer Light</v>
      </c>
      <c r="D358" s="345" t="str">
        <f>Pricing!H362</f>
        <v>DNDL2DL</v>
      </c>
      <c r="E358" s="345" t="str">
        <f>Pricing!I362</f>
        <v>Drawer in a Drawer Large</v>
      </c>
      <c r="F358" s="353">
        <f>Pricing!Z362*(1+rngO_MarkUp)</f>
        <v>727.8</v>
      </c>
    </row>
    <row r="359" spans="1:6" x14ac:dyDescent="0.25">
      <c r="A359" s="345" t="str">
        <f>Pricing!B363</f>
        <v>Accessories</v>
      </c>
      <c r="B359" s="357" t="str">
        <f>Pricing!C363</f>
        <v>DNDL</v>
      </c>
      <c r="C359" s="345" t="str">
        <f>Pricing!G363</f>
        <v>Designer Medium</v>
      </c>
      <c r="D359" s="345" t="str">
        <f>Pricing!H363</f>
        <v>DNDL2DM</v>
      </c>
      <c r="E359" s="345" t="str">
        <f>Pricing!I363</f>
        <v>Drawer in a Drawer Large</v>
      </c>
      <c r="F359" s="353">
        <f>Pricing!Z363*(1+rngO_MarkUp)</f>
        <v>727.8</v>
      </c>
    </row>
    <row r="360" spans="1:6" x14ac:dyDescent="0.25">
      <c r="A360" s="345" t="str">
        <f>Pricing!B364</f>
        <v>Accessories</v>
      </c>
      <c r="B360" s="357" t="str">
        <f>Pricing!C364</f>
        <v>DNDL</v>
      </c>
      <c r="C360" s="345" t="str">
        <f>Pricing!G364</f>
        <v>Designer Dark</v>
      </c>
      <c r="D360" s="345" t="str">
        <f>Pricing!H364</f>
        <v>DNDL2DD</v>
      </c>
      <c r="E360" s="345" t="str">
        <f>Pricing!I364</f>
        <v>Drawer in a Drawer Large</v>
      </c>
      <c r="F360" s="353">
        <f>Pricing!Z364*(1+rngO_MarkUp)</f>
        <v>727.8</v>
      </c>
    </row>
    <row r="361" spans="1:6" x14ac:dyDescent="0.25">
      <c r="A361" s="345" t="str">
        <f>Pricing!B365</f>
        <v>Accessories</v>
      </c>
      <c r="B361" s="357" t="str">
        <f>Pricing!C365</f>
        <v>DNDL</v>
      </c>
      <c r="C361" s="345" t="str">
        <f>Pricing!G365</f>
        <v>Classic</v>
      </c>
      <c r="D361" s="345" t="str">
        <f>Pricing!H365</f>
        <v>DNDL3C</v>
      </c>
      <c r="E361" s="345" t="str">
        <f>Pricing!I365</f>
        <v>[PLACEHOLDER ONLY]</v>
      </c>
      <c r="F361" s="353">
        <f>Pricing!Z365*(1+rngO_MarkUp)</f>
        <v>0</v>
      </c>
    </row>
    <row r="362" spans="1:6" x14ac:dyDescent="0.25">
      <c r="A362" s="345" t="str">
        <f>Pricing!B366</f>
        <v>Accessories</v>
      </c>
      <c r="B362" s="357" t="str">
        <f>Pricing!C366</f>
        <v>DNDL</v>
      </c>
      <c r="C362" s="345" t="str">
        <f>Pricing!G366</f>
        <v>Designer Light</v>
      </c>
      <c r="D362" s="345" t="str">
        <f>Pricing!H366</f>
        <v>DNDL3B</v>
      </c>
      <c r="E362" s="345" t="str">
        <f>Pricing!I366</f>
        <v>[PLACEHOLDER ONLY]</v>
      </c>
      <c r="F362" s="353">
        <f>Pricing!Z366*(1+rngO_MarkUp)</f>
        <v>0</v>
      </c>
    </row>
    <row r="363" spans="1:6" x14ac:dyDescent="0.25">
      <c r="A363" s="345" t="str">
        <f>Pricing!B367</f>
        <v>Accessories</v>
      </c>
      <c r="B363" s="357" t="str">
        <f>Pricing!C367</f>
        <v>DNDL</v>
      </c>
      <c r="C363" s="345" t="str">
        <f>Pricing!G367</f>
        <v>Designer Light</v>
      </c>
      <c r="D363" s="345" t="str">
        <f>Pricing!H367</f>
        <v>DNDL3DL</v>
      </c>
      <c r="E363" s="345" t="str">
        <f>Pricing!I367</f>
        <v>[PLACEHOLDER ONLY]</v>
      </c>
      <c r="F363" s="353">
        <f>Pricing!Z367*(1+rngO_MarkUp)</f>
        <v>0</v>
      </c>
    </row>
    <row r="364" spans="1:6" x14ac:dyDescent="0.25">
      <c r="A364" s="345" t="str">
        <f>Pricing!B368</f>
        <v>Accessories</v>
      </c>
      <c r="B364" s="357" t="str">
        <f>Pricing!C368</f>
        <v>DNDL</v>
      </c>
      <c r="C364" s="345" t="str">
        <f>Pricing!G368</f>
        <v>Designer Dark</v>
      </c>
      <c r="D364" s="345" t="str">
        <f>Pricing!H368</f>
        <v>DNDL3DD</v>
      </c>
      <c r="E364" s="345" t="str">
        <f>Pricing!I368</f>
        <v>[PLACEHOLDER ONLY]</v>
      </c>
      <c r="F364" s="353">
        <f>Pricing!Z368*(1+rngO_MarkUp)</f>
        <v>0</v>
      </c>
    </row>
    <row r="365" spans="1:6" x14ac:dyDescent="0.25">
      <c r="A365" s="345" t="str">
        <f>Pricing!B369</f>
        <v>Accessories</v>
      </c>
      <c r="B365" s="357" t="str">
        <f>Pricing!C369</f>
        <v>DNDL</v>
      </c>
      <c r="C365" s="345" t="str">
        <f>Pricing!G369</f>
        <v>Classic</v>
      </c>
      <c r="D365" s="345" t="str">
        <f>Pricing!H369</f>
        <v>DNDL4C</v>
      </c>
      <c r="E365" s="345" t="str">
        <f>Pricing!I369</f>
        <v>[PLACEHOLDER ONLY]</v>
      </c>
      <c r="F365" s="353">
        <f>Pricing!Z369*(1+rngO_MarkUp)</f>
        <v>0</v>
      </c>
    </row>
    <row r="366" spans="1:6" x14ac:dyDescent="0.25">
      <c r="A366" s="345" t="str">
        <f>Pricing!B370</f>
        <v>Accessories</v>
      </c>
      <c r="B366" s="357" t="str">
        <f>Pricing!C370</f>
        <v>DNDL</v>
      </c>
      <c r="C366" s="345" t="str">
        <f>Pricing!G370</f>
        <v>Designer Light</v>
      </c>
      <c r="D366" s="345" t="str">
        <f>Pricing!H370</f>
        <v>DNDL4B</v>
      </c>
      <c r="E366" s="345" t="str">
        <f>Pricing!I370</f>
        <v>[PLACEHOLDER ONLY]</v>
      </c>
      <c r="F366" s="353">
        <f>Pricing!Z370*(1+rngO_MarkUp)</f>
        <v>0</v>
      </c>
    </row>
    <row r="367" spans="1:6" x14ac:dyDescent="0.25">
      <c r="A367" s="345" t="str">
        <f>Pricing!B371</f>
        <v>Accessories</v>
      </c>
      <c r="B367" s="357" t="str">
        <f>Pricing!C371</f>
        <v>DNDL</v>
      </c>
      <c r="C367" s="345" t="str">
        <f>Pricing!G371</f>
        <v>Designer Light</v>
      </c>
      <c r="D367" s="345" t="str">
        <f>Pricing!H371</f>
        <v>DNDL4DL</v>
      </c>
      <c r="E367" s="345" t="str">
        <f>Pricing!I371</f>
        <v>[PLACEHOLDER ONLY]</v>
      </c>
      <c r="F367" s="353">
        <f>Pricing!Z371*(1+rngO_MarkUp)</f>
        <v>0</v>
      </c>
    </row>
    <row r="368" spans="1:6" x14ac:dyDescent="0.25">
      <c r="A368" s="345" t="str">
        <f>Pricing!B372</f>
        <v>Accessories</v>
      </c>
      <c r="B368" s="357" t="str">
        <f>Pricing!C372</f>
        <v>DNDL</v>
      </c>
      <c r="C368" s="345" t="str">
        <f>Pricing!G372</f>
        <v>Designer Medium</v>
      </c>
      <c r="D368" s="345" t="str">
        <f>Pricing!H372</f>
        <v>DNDL4DM</v>
      </c>
      <c r="E368" s="345" t="str">
        <f>Pricing!I372</f>
        <v>[PLACEHOLDER ONLY]</v>
      </c>
      <c r="F368" s="353">
        <f>Pricing!Z372*(1+rngO_MarkUp)</f>
        <v>0</v>
      </c>
    </row>
    <row r="369" spans="1:6" x14ac:dyDescent="0.25">
      <c r="A369" s="345" t="str">
        <f>Pricing!B373</f>
        <v>Accessories</v>
      </c>
      <c r="B369" s="357" t="str">
        <f>Pricing!C373</f>
        <v>DNDL</v>
      </c>
      <c r="C369" s="345" t="str">
        <f>Pricing!G373</f>
        <v>Designer Dark</v>
      </c>
      <c r="D369" s="345" t="str">
        <f>Pricing!H373</f>
        <v>DNDL4DD</v>
      </c>
      <c r="E369" s="345" t="str">
        <f>Pricing!I373</f>
        <v>[PLACEHOLDER ONLY]</v>
      </c>
      <c r="F369" s="353">
        <f>Pricing!Z373*(1+rngO_MarkUp)</f>
        <v>0</v>
      </c>
    </row>
    <row r="370" spans="1:6" x14ac:dyDescent="0.25">
      <c r="A370" s="345" t="str">
        <f>Pricing!B374</f>
        <v>Accessories</v>
      </c>
      <c r="B370" s="357" t="str">
        <f>Pricing!C374</f>
        <v>DNDS</v>
      </c>
      <c r="C370" s="345" t="str">
        <f>Pricing!G374</f>
        <v>Basic</v>
      </c>
      <c r="D370" s="345" t="str">
        <f>Pricing!H374</f>
        <v>DNDS1B</v>
      </c>
      <c r="E370" s="345" t="str">
        <f>Pricing!I374</f>
        <v>Drawer in a Drawer Small</v>
      </c>
      <c r="F370" s="353">
        <f>Pricing!Z374*(1+rngO_MarkUp)</f>
        <v>482.5</v>
      </c>
    </row>
    <row r="371" spans="1:6" x14ac:dyDescent="0.25">
      <c r="A371" s="345" t="str">
        <f>Pricing!B375</f>
        <v>Accessories</v>
      </c>
      <c r="B371" s="357" t="str">
        <f>Pricing!C375</f>
        <v>DNDS</v>
      </c>
      <c r="C371" s="345" t="str">
        <f>Pricing!G375</f>
        <v>Classic</v>
      </c>
      <c r="D371" s="345" t="str">
        <f>Pricing!H375</f>
        <v>DNDS1C</v>
      </c>
      <c r="E371" s="345" t="str">
        <f>Pricing!I375</f>
        <v>Drawer in a Drawer Small</v>
      </c>
      <c r="F371" s="353">
        <f>Pricing!Z375*(1+rngO_MarkUp)</f>
        <v>505.2</v>
      </c>
    </row>
    <row r="372" spans="1:6" x14ac:dyDescent="0.25">
      <c r="A372" s="345" t="str">
        <f>Pricing!B376</f>
        <v>Accessories</v>
      </c>
      <c r="B372" s="357" t="str">
        <f>Pricing!C376</f>
        <v>DNDS</v>
      </c>
      <c r="C372" s="345" t="str">
        <f>Pricing!G376</f>
        <v>Designer Light</v>
      </c>
      <c r="D372" s="345" t="str">
        <f>Pricing!H376</f>
        <v>DNDS1DL</v>
      </c>
      <c r="E372" s="345" t="str">
        <f>Pricing!I376</f>
        <v>Drawer in a Drawer Small</v>
      </c>
      <c r="F372" s="353">
        <f>Pricing!Z376*(1+rngO_MarkUp)</f>
        <v>625.79999999999995</v>
      </c>
    </row>
    <row r="373" spans="1:6" x14ac:dyDescent="0.25">
      <c r="A373" s="345" t="str">
        <f>Pricing!B377</f>
        <v>Accessories</v>
      </c>
      <c r="B373" s="357" t="str">
        <f>Pricing!C377</f>
        <v>DNDS</v>
      </c>
      <c r="C373" s="345" t="str">
        <f>Pricing!G377</f>
        <v>Designer Medium</v>
      </c>
      <c r="D373" s="345" t="str">
        <f>Pricing!H377</f>
        <v>DNDS1DM</v>
      </c>
      <c r="E373" s="345" t="str">
        <f>Pricing!I377</f>
        <v>Drawer in a Drawer Small</v>
      </c>
      <c r="F373" s="353">
        <f>Pricing!Z377*(1+rngO_MarkUp)</f>
        <v>625.79999999999995</v>
      </c>
    </row>
    <row r="374" spans="1:6" x14ac:dyDescent="0.25">
      <c r="A374" s="345" t="str">
        <f>Pricing!B378</f>
        <v>Accessories</v>
      </c>
      <c r="B374" s="357" t="str">
        <f>Pricing!C378</f>
        <v>DNDS</v>
      </c>
      <c r="C374" s="345" t="str">
        <f>Pricing!G378</f>
        <v>Designer Dark</v>
      </c>
      <c r="D374" s="345" t="str">
        <f>Pricing!H378</f>
        <v>DNDS1DD</v>
      </c>
      <c r="E374" s="345" t="str">
        <f>Pricing!I378</f>
        <v>Drawer in a Drawer Small</v>
      </c>
      <c r="F374" s="353">
        <f>Pricing!Z378*(1+rngO_MarkUp)</f>
        <v>625.79999999999995</v>
      </c>
    </row>
    <row r="375" spans="1:6" x14ac:dyDescent="0.25">
      <c r="A375" s="345" t="str">
        <f>Pricing!B379</f>
        <v>Accessories</v>
      </c>
      <c r="B375" s="357" t="str">
        <f>Pricing!C379</f>
        <v>DNDS</v>
      </c>
      <c r="C375" s="345" t="str">
        <f>Pricing!G379</f>
        <v>Basic</v>
      </c>
      <c r="D375" s="345" t="str">
        <f>Pricing!H379</f>
        <v>DNDS2B</v>
      </c>
      <c r="E375" s="345" t="str">
        <f>Pricing!I379</f>
        <v>Drawer in a Drawer Small</v>
      </c>
      <c r="F375" s="353">
        <f>Pricing!Z379*(1+rngO_MarkUp)</f>
        <v>514.86</v>
      </c>
    </row>
    <row r="376" spans="1:6" x14ac:dyDescent="0.25">
      <c r="A376" s="345" t="str">
        <f>Pricing!B380</f>
        <v>Accessories</v>
      </c>
      <c r="B376" s="357" t="str">
        <f>Pricing!C380</f>
        <v>DNDS</v>
      </c>
      <c r="C376" s="345" t="str">
        <f>Pricing!G380</f>
        <v>Classic</v>
      </c>
      <c r="D376" s="345" t="str">
        <f>Pricing!H380</f>
        <v>DNDS2C</v>
      </c>
      <c r="E376" s="345" t="str">
        <f>Pricing!I380</f>
        <v>Drawer in a Drawer Small</v>
      </c>
      <c r="F376" s="353">
        <f>Pricing!Z380*(1+rngO_MarkUp)</f>
        <v>535.20000000000005</v>
      </c>
    </row>
    <row r="377" spans="1:6" x14ac:dyDescent="0.25">
      <c r="A377" s="345" t="str">
        <f>Pricing!B381</f>
        <v>Accessories</v>
      </c>
      <c r="B377" s="357" t="str">
        <f>Pricing!C381</f>
        <v>DNDS</v>
      </c>
      <c r="C377" s="345" t="str">
        <f>Pricing!G381</f>
        <v>Designer Light</v>
      </c>
      <c r="D377" s="345" t="str">
        <f>Pricing!H381</f>
        <v>DNDS2DL</v>
      </c>
      <c r="E377" s="345" t="str">
        <f>Pricing!I381</f>
        <v>Drawer in a Drawer Small</v>
      </c>
      <c r="F377" s="353">
        <f>Pricing!Z381*(1+rngO_MarkUp)</f>
        <v>655.8</v>
      </c>
    </row>
    <row r="378" spans="1:6" x14ac:dyDescent="0.25">
      <c r="A378" s="345" t="str">
        <f>Pricing!B382</f>
        <v>Accessories</v>
      </c>
      <c r="B378" s="357" t="str">
        <f>Pricing!C382</f>
        <v>DNDS</v>
      </c>
      <c r="C378" s="345" t="str">
        <f>Pricing!G382</f>
        <v>Designer Medium</v>
      </c>
      <c r="D378" s="345" t="str">
        <f>Pricing!H382</f>
        <v>DNDS2DM</v>
      </c>
      <c r="E378" s="345" t="str">
        <f>Pricing!I382</f>
        <v>Drawer in a Drawer Small</v>
      </c>
      <c r="F378" s="353">
        <f>Pricing!Z382*(1+rngO_MarkUp)</f>
        <v>655.8</v>
      </c>
    </row>
    <row r="379" spans="1:6" x14ac:dyDescent="0.25">
      <c r="A379" s="345" t="str">
        <f>Pricing!B383</f>
        <v>Accessories</v>
      </c>
      <c r="B379" s="357" t="str">
        <f>Pricing!C383</f>
        <v>DNDS</v>
      </c>
      <c r="C379" s="345" t="str">
        <f>Pricing!G383</f>
        <v>Designer Dark</v>
      </c>
      <c r="D379" s="345" t="str">
        <f>Pricing!H383</f>
        <v>DNDS2DD</v>
      </c>
      <c r="E379" s="345" t="str">
        <f>Pricing!I383</f>
        <v>Drawer in a Drawer Small</v>
      </c>
      <c r="F379" s="353">
        <f>Pricing!Z383*(1+rngO_MarkUp)</f>
        <v>655.8</v>
      </c>
    </row>
    <row r="380" spans="1:6" x14ac:dyDescent="0.25">
      <c r="A380" s="345" t="str">
        <f>Pricing!B384</f>
        <v>Accessories</v>
      </c>
      <c r="B380" s="357" t="str">
        <f>Pricing!C384</f>
        <v>DNDS</v>
      </c>
      <c r="C380" s="345" t="str">
        <f>Pricing!G384</f>
        <v>Basic</v>
      </c>
      <c r="D380" s="345" t="str">
        <f>Pricing!H384</f>
        <v>DNDS3B</v>
      </c>
      <c r="E380" s="345" t="str">
        <f>Pricing!I384</f>
        <v>[PLACEHOLDER ONLY]</v>
      </c>
      <c r="F380" s="353">
        <f>Pricing!Z384*(1+rngO_MarkUp)</f>
        <v>0</v>
      </c>
    </row>
    <row r="381" spans="1:6" x14ac:dyDescent="0.25">
      <c r="A381" s="345" t="str">
        <f>Pricing!B385</f>
        <v>Accessories</v>
      </c>
      <c r="B381" s="357" t="str">
        <f>Pricing!C385</f>
        <v>DNDS</v>
      </c>
      <c r="C381" s="345" t="str">
        <f>Pricing!G385</f>
        <v>Classic</v>
      </c>
      <c r="D381" s="345" t="str">
        <f>Pricing!H385</f>
        <v>DNDS3C</v>
      </c>
      <c r="E381" s="345" t="str">
        <f>Pricing!I385</f>
        <v>[PLACEHOLDER ONLY]</v>
      </c>
      <c r="F381" s="353">
        <f>Pricing!Z385*(1+rngO_MarkUp)</f>
        <v>0</v>
      </c>
    </row>
    <row r="382" spans="1:6" x14ac:dyDescent="0.25">
      <c r="A382" s="345" t="str">
        <f>Pricing!B386</f>
        <v>Accessories</v>
      </c>
      <c r="B382" s="357" t="str">
        <f>Pricing!C386</f>
        <v>DNDS</v>
      </c>
      <c r="C382" s="345" t="str">
        <f>Pricing!G386</f>
        <v>Designer Light</v>
      </c>
      <c r="D382" s="345" t="str">
        <f>Pricing!H386</f>
        <v>DNDS3DL</v>
      </c>
      <c r="E382" s="345" t="str">
        <f>Pricing!I386</f>
        <v>[PLACEHOLDER ONLY]</v>
      </c>
      <c r="F382" s="353">
        <f>Pricing!Z386*(1+rngO_MarkUp)</f>
        <v>0</v>
      </c>
    </row>
    <row r="383" spans="1:6" x14ac:dyDescent="0.25">
      <c r="A383" s="345" t="str">
        <f>Pricing!B387</f>
        <v>Accessories</v>
      </c>
      <c r="B383" s="357" t="str">
        <f>Pricing!C387</f>
        <v>DNDS</v>
      </c>
      <c r="C383" s="345" t="str">
        <f>Pricing!G387</f>
        <v>Designer Medium</v>
      </c>
      <c r="D383" s="345" t="str">
        <f>Pricing!H387</f>
        <v>DNDS3DM</v>
      </c>
      <c r="E383" s="345" t="str">
        <f>Pricing!I387</f>
        <v>[PLACEHOLDER ONLY]</v>
      </c>
      <c r="F383" s="353">
        <f>Pricing!Z387*(1+rngO_MarkUp)</f>
        <v>0</v>
      </c>
    </row>
    <row r="384" spans="1:6" x14ac:dyDescent="0.25">
      <c r="A384" s="345" t="str">
        <f>Pricing!B388</f>
        <v>Accessories</v>
      </c>
      <c r="B384" s="357" t="str">
        <f>Pricing!C388</f>
        <v>DNDS</v>
      </c>
      <c r="C384" s="345" t="str">
        <f>Pricing!G388</f>
        <v>Designer Dark</v>
      </c>
      <c r="D384" s="345" t="str">
        <f>Pricing!H388</f>
        <v>DNDS3DD</v>
      </c>
      <c r="E384" s="345" t="str">
        <f>Pricing!I388</f>
        <v>[PLACEHOLDER ONLY]</v>
      </c>
      <c r="F384" s="353">
        <f>Pricing!Z388*(1+rngO_MarkUp)</f>
        <v>0</v>
      </c>
    </row>
    <row r="385" spans="1:6" x14ac:dyDescent="0.25">
      <c r="A385" s="345" t="str">
        <f>Pricing!B389</f>
        <v>Accessories</v>
      </c>
      <c r="B385" s="357" t="str">
        <f>Pricing!C389</f>
        <v>DNDS</v>
      </c>
      <c r="C385" s="345" t="str">
        <f>Pricing!G389</f>
        <v>Basic</v>
      </c>
      <c r="D385" s="345" t="str">
        <f>Pricing!H389</f>
        <v>DNDS4B</v>
      </c>
      <c r="E385" s="345" t="str">
        <f>Pricing!I389</f>
        <v>[PLACEHOLDER ONLY]</v>
      </c>
      <c r="F385" s="353">
        <f>Pricing!Z389*(1+rngO_MarkUp)</f>
        <v>0</v>
      </c>
    </row>
    <row r="386" spans="1:6" x14ac:dyDescent="0.25">
      <c r="A386" s="345" t="str">
        <f>Pricing!B390</f>
        <v>Accessories</v>
      </c>
      <c r="B386" s="357" t="str">
        <f>Pricing!C390</f>
        <v>DNDS</v>
      </c>
      <c r="C386" s="345" t="str">
        <f>Pricing!G390</f>
        <v>Classic</v>
      </c>
      <c r="D386" s="345" t="str">
        <f>Pricing!H390</f>
        <v>DNDS4C</v>
      </c>
      <c r="E386" s="345" t="str">
        <f>Pricing!I390</f>
        <v>[PLACEHOLDER ONLY]</v>
      </c>
      <c r="F386" s="353">
        <f>Pricing!Z390*(1+rngO_MarkUp)</f>
        <v>0</v>
      </c>
    </row>
    <row r="387" spans="1:6" x14ac:dyDescent="0.25">
      <c r="A387" s="345" t="str">
        <f>Pricing!B391</f>
        <v>Accessories</v>
      </c>
      <c r="B387" s="357" t="str">
        <f>Pricing!C391</f>
        <v>DNDS</v>
      </c>
      <c r="C387" s="345" t="str">
        <f>Pricing!G391</f>
        <v>Designer Light</v>
      </c>
      <c r="D387" s="345" t="str">
        <f>Pricing!H391</f>
        <v>DNDS4DL</v>
      </c>
      <c r="E387" s="345" t="str">
        <f>Pricing!I391</f>
        <v>[PLACEHOLDER ONLY]</v>
      </c>
      <c r="F387" s="353">
        <f>Pricing!Z391*(1+rngO_MarkUp)</f>
        <v>0</v>
      </c>
    </row>
    <row r="388" spans="1:6" x14ac:dyDescent="0.25">
      <c r="A388" s="345" t="str">
        <f>Pricing!B392</f>
        <v>Accessories</v>
      </c>
      <c r="B388" s="357" t="str">
        <f>Pricing!C392</f>
        <v>DNDS</v>
      </c>
      <c r="C388" s="345" t="str">
        <f>Pricing!G392</f>
        <v>Designer Medium</v>
      </c>
      <c r="D388" s="345" t="str">
        <f>Pricing!H392</f>
        <v>DNDS4DM</v>
      </c>
      <c r="E388" s="345" t="str">
        <f>Pricing!I392</f>
        <v>[PLACEHOLDER ONLY]</v>
      </c>
      <c r="F388" s="353">
        <f>Pricing!Z392*(1+rngO_MarkUp)</f>
        <v>0</v>
      </c>
    </row>
    <row r="389" spans="1:6" x14ac:dyDescent="0.25">
      <c r="A389" s="345" t="str">
        <f>Pricing!B393</f>
        <v>Accessories</v>
      </c>
      <c r="B389" s="357" t="str">
        <f>Pricing!C393</f>
        <v>DNDS</v>
      </c>
      <c r="C389" s="345" t="str">
        <f>Pricing!G393</f>
        <v>Designer Dark</v>
      </c>
      <c r="D389" s="345" t="str">
        <f>Pricing!H393</f>
        <v>DNDS4DD</v>
      </c>
      <c r="E389" s="345" t="str">
        <f>Pricing!I393</f>
        <v>[PLACEHOLDER ONLY]</v>
      </c>
      <c r="F389" s="353">
        <f>Pricing!Z393*(1+rngO_MarkUp)</f>
        <v>0</v>
      </c>
    </row>
    <row r="390" spans="1:6" x14ac:dyDescent="0.25">
      <c r="A390" s="345" t="str">
        <f>Pricing!B394</f>
        <v>Accessories</v>
      </c>
      <c r="B390" s="357" t="str">
        <f>Pricing!C394</f>
        <v>EL</v>
      </c>
      <c r="C390" s="345">
        <f>Pricing!G394</f>
        <v>0</v>
      </c>
      <c r="D390" s="345" t="str">
        <f>Pricing!H394</f>
        <v>EL</v>
      </c>
      <c r="E390" s="345" t="str">
        <f>Pricing!I394</f>
        <v>Extra Labor</v>
      </c>
      <c r="F390" s="353">
        <f>Pricing!Z394*(1+rngO_MarkUp)</f>
        <v>57.75</v>
      </c>
    </row>
    <row r="391" spans="1:6" x14ac:dyDescent="0.25">
      <c r="A391" s="345" t="str">
        <f>Pricing!B395</f>
        <v>Accessories</v>
      </c>
      <c r="B391" s="357" t="str">
        <f>Pricing!C395</f>
        <v>EM</v>
      </c>
      <c r="C391" s="345">
        <f>Pricing!G395</f>
        <v>0</v>
      </c>
      <c r="D391" s="345" t="str">
        <f>Pricing!H395</f>
        <v>EM</v>
      </c>
      <c r="E391" s="345" t="str">
        <f>Pricing!I395</f>
        <v>Extra Material</v>
      </c>
      <c r="F391" s="353">
        <f>Pricing!Z395*(1+rngO_MarkUp)</f>
        <v>57.75</v>
      </c>
    </row>
    <row r="392" spans="1:6" x14ac:dyDescent="0.25">
      <c r="A392" s="345" t="str">
        <f>Pricing!B396</f>
        <v>Accessories</v>
      </c>
      <c r="B392" s="357" t="str">
        <f>Pricing!C396</f>
        <v>MG</v>
      </c>
      <c r="C392" s="345">
        <f>Pricing!G396</f>
        <v>0</v>
      </c>
      <c r="D392" s="345" t="str">
        <f>Pricing!H396</f>
        <v>MG1</v>
      </c>
      <c r="E392" s="345" t="str">
        <f>Pricing!I396</f>
        <v>Melamine Glide-Out</v>
      </c>
      <c r="F392" s="353">
        <f>Pricing!Z396*(1+rngO_MarkUp)</f>
        <v>165</v>
      </c>
    </row>
    <row r="393" spans="1:6" x14ac:dyDescent="0.25">
      <c r="A393" s="345" t="str">
        <f>Pricing!B397</f>
        <v>Accessories</v>
      </c>
      <c r="B393" s="357" t="str">
        <f>Pricing!C397</f>
        <v>MG</v>
      </c>
      <c r="C393" s="345">
        <f>Pricing!G397</f>
        <v>0</v>
      </c>
      <c r="D393" s="345" t="str">
        <f>Pricing!H397</f>
        <v>MG2</v>
      </c>
      <c r="E393" s="345" t="str">
        <f>Pricing!I397</f>
        <v>Melamine Glide-Out</v>
      </c>
      <c r="F393" s="353">
        <f>Pricing!Z397*(1+rngO_MarkUp)</f>
        <v>185</v>
      </c>
    </row>
    <row r="394" spans="1:6" x14ac:dyDescent="0.25">
      <c r="A394" s="345" t="str">
        <f>Pricing!B398</f>
        <v>Accessories</v>
      </c>
      <c r="B394" s="357" t="str">
        <f>Pricing!C398</f>
        <v>MG</v>
      </c>
      <c r="C394" s="345">
        <f>Pricing!G398</f>
        <v>0</v>
      </c>
      <c r="D394" s="345" t="str">
        <f>Pricing!H398</f>
        <v>MG3</v>
      </c>
      <c r="E394" s="345" t="str">
        <f>Pricing!I398</f>
        <v>Melamine Glide-Out</v>
      </c>
      <c r="F394" s="353">
        <f>Pricing!Z398*(1+rngO_MarkUp)</f>
        <v>205</v>
      </c>
    </row>
    <row r="395" spans="1:6" x14ac:dyDescent="0.25">
      <c r="A395" s="345" t="str">
        <f>Pricing!B399</f>
        <v>Accessories</v>
      </c>
      <c r="B395" s="357" t="str">
        <f>Pricing!C399</f>
        <v>MG</v>
      </c>
      <c r="C395" s="345">
        <f>Pricing!G399</f>
        <v>0</v>
      </c>
      <c r="D395" s="345" t="str">
        <f>Pricing!H399</f>
        <v>MG4</v>
      </c>
      <c r="E395" s="345" t="str">
        <f>Pricing!I399</f>
        <v>Melamine Glide-Out</v>
      </c>
      <c r="F395" s="353">
        <f>Pricing!Z399*(1+rngO_MarkUp)</f>
        <v>220</v>
      </c>
    </row>
    <row r="396" spans="1:6" x14ac:dyDescent="0.25">
      <c r="A396" s="345" t="str">
        <f>Pricing!B400</f>
        <v>Accessories</v>
      </c>
      <c r="B396" s="357" t="str">
        <f>Pricing!C400</f>
        <v>DV</v>
      </c>
      <c r="C396" s="345" t="str">
        <f>Pricing!G400</f>
        <v>Basic</v>
      </c>
      <c r="D396" s="345" t="str">
        <f>Pricing!H400</f>
        <v>DV1B</v>
      </c>
      <c r="E396" s="345" t="str">
        <f>Pricing!I400</f>
        <v>Divider (For Binning Strips)</v>
      </c>
      <c r="F396" s="353">
        <f>Pricing!Z400*(1+rngO_MarkUp)</f>
        <v>17.329999999999998</v>
      </c>
    </row>
    <row r="397" spans="1:6" x14ac:dyDescent="0.25">
      <c r="A397" s="345" t="str">
        <f>Pricing!B401</f>
        <v>Accessories</v>
      </c>
      <c r="B397" s="357" t="str">
        <f>Pricing!C401</f>
        <v>DV</v>
      </c>
      <c r="C397" s="345" t="str">
        <f>Pricing!G401</f>
        <v>Classic</v>
      </c>
      <c r="D397" s="345" t="str">
        <f>Pricing!H401</f>
        <v>DV1C</v>
      </c>
      <c r="E397" s="345" t="str">
        <f>Pricing!I401</f>
        <v>Divider (For Binning Strips)</v>
      </c>
      <c r="F397" s="353">
        <f>Pricing!Z401*(1+rngO_MarkUp)</f>
        <v>17.329999999999998</v>
      </c>
    </row>
    <row r="398" spans="1:6" x14ac:dyDescent="0.25">
      <c r="A398" s="345" t="str">
        <f>Pricing!B402</f>
        <v>Accessories</v>
      </c>
      <c r="B398" s="357" t="str">
        <f>Pricing!C402</f>
        <v>DV</v>
      </c>
      <c r="C398" s="345" t="str">
        <f>Pricing!G402</f>
        <v>Designer Light</v>
      </c>
      <c r="D398" s="345" t="str">
        <f>Pricing!H402</f>
        <v>DV1DL</v>
      </c>
      <c r="E398" s="345" t="str">
        <f>Pricing!I402</f>
        <v>Divider (For Binning Strips)</v>
      </c>
      <c r="F398" s="353">
        <f>Pricing!Z402*(1+rngO_MarkUp)</f>
        <v>17.329999999999998</v>
      </c>
    </row>
    <row r="399" spans="1:6" x14ac:dyDescent="0.25">
      <c r="A399" s="345" t="str">
        <f>Pricing!B403</f>
        <v>Accessories</v>
      </c>
      <c r="B399" s="357" t="str">
        <f>Pricing!C403</f>
        <v>DV</v>
      </c>
      <c r="C399" s="345" t="str">
        <f>Pricing!G403</f>
        <v>Designer Medium</v>
      </c>
      <c r="D399" s="345" t="str">
        <f>Pricing!H403</f>
        <v>DV1DM</v>
      </c>
      <c r="E399" s="345" t="str">
        <f>Pricing!I403</f>
        <v>Divider (For Binning Strips)</v>
      </c>
      <c r="F399" s="353">
        <f>Pricing!Z403*(1+rngO_MarkUp)</f>
        <v>17.329999999999998</v>
      </c>
    </row>
    <row r="400" spans="1:6" x14ac:dyDescent="0.25">
      <c r="A400" s="345" t="str">
        <f>Pricing!B404</f>
        <v>Accessories</v>
      </c>
      <c r="B400" s="357" t="str">
        <f>Pricing!C404</f>
        <v>DV</v>
      </c>
      <c r="C400" s="345" t="str">
        <f>Pricing!G404</f>
        <v>Designer Dark</v>
      </c>
      <c r="D400" s="345" t="str">
        <f>Pricing!H404</f>
        <v>DV1DD</v>
      </c>
      <c r="E400" s="345" t="str">
        <f>Pricing!I404</f>
        <v>Divider (For Binning Strips)</v>
      </c>
      <c r="F400" s="353">
        <f>Pricing!Z404*(1+rngO_MarkUp)</f>
        <v>17.329999999999998</v>
      </c>
    </row>
    <row r="401" spans="1:6" x14ac:dyDescent="0.25">
      <c r="A401" s="345" t="str">
        <f>Pricing!B405</f>
        <v>Accessories</v>
      </c>
      <c r="B401" s="357" t="str">
        <f>Pricing!C405</f>
        <v>DV</v>
      </c>
      <c r="C401" s="345" t="str">
        <f>Pricing!G405</f>
        <v>Designer White</v>
      </c>
      <c r="D401" s="345" t="str">
        <f>Pricing!H405</f>
        <v>DV1DW</v>
      </c>
      <c r="E401" s="345" t="str">
        <f>Pricing!I405</f>
        <v>Divider (For Binning Strips)</v>
      </c>
      <c r="F401" s="353">
        <f>Pricing!Z405*(1+rngO_MarkUp)</f>
        <v>17.329999999999998</v>
      </c>
    </row>
    <row r="402" spans="1:6" x14ac:dyDescent="0.25">
      <c r="A402" s="345" t="str">
        <f>Pricing!B406</f>
        <v>Accessories</v>
      </c>
      <c r="B402" s="357" t="str">
        <f>Pricing!C406</f>
        <v>DV</v>
      </c>
      <c r="C402" s="345" t="str">
        <f>Pricing!G406</f>
        <v>Basic</v>
      </c>
      <c r="D402" s="345" t="str">
        <f>Pricing!H406</f>
        <v>DV2B</v>
      </c>
      <c r="E402" s="345" t="str">
        <f>Pricing!I406</f>
        <v>Divider (For Binning Strips)</v>
      </c>
      <c r="F402" s="353">
        <f>Pricing!Z406*(1+rngO_MarkUp)</f>
        <v>17.329999999999998</v>
      </c>
    </row>
    <row r="403" spans="1:6" x14ac:dyDescent="0.25">
      <c r="A403" s="345" t="str">
        <f>Pricing!B407</f>
        <v>Accessories</v>
      </c>
      <c r="B403" s="357" t="str">
        <f>Pricing!C407</f>
        <v>DV</v>
      </c>
      <c r="C403" s="345" t="str">
        <f>Pricing!G407</f>
        <v>Classic</v>
      </c>
      <c r="D403" s="345" t="str">
        <f>Pricing!H407</f>
        <v>DV2C</v>
      </c>
      <c r="E403" s="345" t="str">
        <f>Pricing!I407</f>
        <v>Divider (For Binning Strips)</v>
      </c>
      <c r="F403" s="353">
        <f>Pricing!Z407*(1+rngO_MarkUp)</f>
        <v>17.329999999999998</v>
      </c>
    </row>
    <row r="404" spans="1:6" x14ac:dyDescent="0.25">
      <c r="A404" s="345" t="str">
        <f>Pricing!B408</f>
        <v>Accessories</v>
      </c>
      <c r="B404" s="357" t="str">
        <f>Pricing!C408</f>
        <v>DV</v>
      </c>
      <c r="C404" s="345" t="str">
        <f>Pricing!G408</f>
        <v>Designer Light</v>
      </c>
      <c r="D404" s="345" t="str">
        <f>Pricing!H408</f>
        <v>DV2DL</v>
      </c>
      <c r="E404" s="345" t="str">
        <f>Pricing!I408</f>
        <v>Divider (For Binning Strips)</v>
      </c>
      <c r="F404" s="353">
        <f>Pricing!Z408*(1+rngO_MarkUp)</f>
        <v>17.329999999999998</v>
      </c>
    </row>
    <row r="405" spans="1:6" x14ac:dyDescent="0.25">
      <c r="A405" s="345" t="str">
        <f>Pricing!B409</f>
        <v>Accessories</v>
      </c>
      <c r="B405" s="357" t="str">
        <f>Pricing!C409</f>
        <v>DV</v>
      </c>
      <c r="C405" s="345" t="str">
        <f>Pricing!G409</f>
        <v>Designer Medium</v>
      </c>
      <c r="D405" s="345" t="str">
        <f>Pricing!H409</f>
        <v>DV2DM</v>
      </c>
      <c r="E405" s="345" t="str">
        <f>Pricing!I409</f>
        <v>Divider (For Binning Strips)</v>
      </c>
      <c r="F405" s="353">
        <f>Pricing!Z409*(1+rngO_MarkUp)</f>
        <v>17.329999999999998</v>
      </c>
    </row>
    <row r="406" spans="1:6" x14ac:dyDescent="0.25">
      <c r="A406" s="345" t="str">
        <f>Pricing!B410</f>
        <v>Accessories</v>
      </c>
      <c r="B406" s="357" t="str">
        <f>Pricing!C410</f>
        <v>DV</v>
      </c>
      <c r="C406" s="345" t="str">
        <f>Pricing!G410</f>
        <v>Designer Dark</v>
      </c>
      <c r="D406" s="345" t="str">
        <f>Pricing!H410</f>
        <v>DV2DD</v>
      </c>
      <c r="E406" s="345" t="str">
        <f>Pricing!I410</f>
        <v>Divider (For Binning Strips)</v>
      </c>
      <c r="F406" s="353">
        <f>Pricing!Z410*(1+rngO_MarkUp)</f>
        <v>17.329999999999998</v>
      </c>
    </row>
    <row r="407" spans="1:6" x14ac:dyDescent="0.25">
      <c r="A407" s="345" t="str">
        <f>Pricing!B411</f>
        <v>Accessories</v>
      </c>
      <c r="B407" s="357" t="str">
        <f>Pricing!C411</f>
        <v>DV</v>
      </c>
      <c r="C407" s="345" t="str">
        <f>Pricing!G411</f>
        <v>Designer White</v>
      </c>
      <c r="D407" s="345" t="str">
        <f>Pricing!H411</f>
        <v>DV2DW</v>
      </c>
      <c r="E407" s="345" t="str">
        <f>Pricing!I411</f>
        <v>Divider (For Binning Strips)</v>
      </c>
      <c r="F407" s="353">
        <f>Pricing!Z411*(1+rngO_MarkUp)</f>
        <v>17.329999999999998</v>
      </c>
    </row>
    <row r="408" spans="1:6" x14ac:dyDescent="0.25">
      <c r="A408" s="345" t="str">
        <f>Pricing!B412</f>
        <v>Accessories</v>
      </c>
      <c r="B408" s="357" t="str">
        <f>Pricing!C412</f>
        <v>DV</v>
      </c>
      <c r="C408" s="345" t="str">
        <f>Pricing!G412</f>
        <v>Basic</v>
      </c>
      <c r="D408" s="345" t="str">
        <f>Pricing!H412</f>
        <v>DV3B</v>
      </c>
      <c r="E408" s="345" t="str">
        <f>Pricing!I412</f>
        <v>Divider (For Binning Strips)</v>
      </c>
      <c r="F408" s="353">
        <f>Pricing!Z412*(1+rngO_MarkUp)</f>
        <v>17.329999999999998</v>
      </c>
    </row>
    <row r="409" spans="1:6" x14ac:dyDescent="0.25">
      <c r="A409" s="345" t="str">
        <f>Pricing!B413</f>
        <v>Accessories</v>
      </c>
      <c r="B409" s="357" t="str">
        <f>Pricing!C413</f>
        <v>DV</v>
      </c>
      <c r="C409" s="345" t="str">
        <f>Pricing!G413</f>
        <v>Classic</v>
      </c>
      <c r="D409" s="345" t="str">
        <f>Pricing!H413</f>
        <v>DV3C</v>
      </c>
      <c r="E409" s="345" t="str">
        <f>Pricing!I413</f>
        <v>Divider (For Binning Strips)</v>
      </c>
      <c r="F409" s="353">
        <f>Pricing!Z413*(1+rngO_MarkUp)</f>
        <v>17.329999999999998</v>
      </c>
    </row>
    <row r="410" spans="1:6" x14ac:dyDescent="0.25">
      <c r="A410" s="345" t="str">
        <f>Pricing!B414</f>
        <v>Accessories</v>
      </c>
      <c r="B410" s="357" t="str">
        <f>Pricing!C414</f>
        <v>DV</v>
      </c>
      <c r="C410" s="345" t="str">
        <f>Pricing!G414</f>
        <v>Designer Light</v>
      </c>
      <c r="D410" s="345" t="str">
        <f>Pricing!H414</f>
        <v>DV3DL</v>
      </c>
      <c r="E410" s="345" t="str">
        <f>Pricing!I414</f>
        <v>Divider (For Binning Strips)</v>
      </c>
      <c r="F410" s="353">
        <f>Pricing!Z414*(1+rngO_MarkUp)</f>
        <v>17.329999999999998</v>
      </c>
    </row>
    <row r="411" spans="1:6" x14ac:dyDescent="0.25">
      <c r="A411" s="345" t="str">
        <f>Pricing!B415</f>
        <v>Accessories</v>
      </c>
      <c r="B411" s="357" t="str">
        <f>Pricing!C415</f>
        <v>DV</v>
      </c>
      <c r="C411" s="345" t="str">
        <f>Pricing!G415</f>
        <v>Designer Medium</v>
      </c>
      <c r="D411" s="345" t="str">
        <f>Pricing!H415</f>
        <v>DV3DM</v>
      </c>
      <c r="E411" s="345" t="str">
        <f>Pricing!I415</f>
        <v>Divider (For Binning Strips)</v>
      </c>
      <c r="F411" s="353">
        <f>Pricing!Z415*(1+rngO_MarkUp)</f>
        <v>17.329999999999998</v>
      </c>
    </row>
    <row r="412" spans="1:6" x14ac:dyDescent="0.25">
      <c r="A412" s="345" t="str">
        <f>Pricing!B416</f>
        <v>Accessories</v>
      </c>
      <c r="B412" s="357" t="str">
        <f>Pricing!C416</f>
        <v>DV</v>
      </c>
      <c r="C412" s="345" t="str">
        <f>Pricing!G416</f>
        <v>Designer Dark</v>
      </c>
      <c r="D412" s="345" t="str">
        <f>Pricing!H416</f>
        <v>DV3DD</v>
      </c>
      <c r="E412" s="345" t="str">
        <f>Pricing!I416</f>
        <v>Divider (For Binning Strips)</v>
      </c>
      <c r="F412" s="353">
        <f>Pricing!Z416*(1+rngO_MarkUp)</f>
        <v>17.329999999999998</v>
      </c>
    </row>
    <row r="413" spans="1:6" x14ac:dyDescent="0.25">
      <c r="A413" s="345" t="str">
        <f>Pricing!B417</f>
        <v>Accessories</v>
      </c>
      <c r="B413" s="357" t="str">
        <f>Pricing!C417</f>
        <v>DV</v>
      </c>
      <c r="C413" s="345" t="str">
        <f>Pricing!G417</f>
        <v>Designer White</v>
      </c>
      <c r="D413" s="345" t="str">
        <f>Pricing!H417</f>
        <v>DV3DW</v>
      </c>
      <c r="E413" s="345" t="str">
        <f>Pricing!I417</f>
        <v>Divider (For Binning Strips)</v>
      </c>
      <c r="F413" s="353">
        <f>Pricing!Z417*(1+rngO_MarkUp)</f>
        <v>17.329999999999998</v>
      </c>
    </row>
    <row r="414" spans="1:6" x14ac:dyDescent="0.25">
      <c r="A414" s="345" t="str">
        <f>Pricing!B418</f>
        <v>Accessories</v>
      </c>
      <c r="B414" s="357" t="str">
        <f>Pricing!C418</f>
        <v>DV</v>
      </c>
      <c r="C414" s="345" t="str">
        <f>Pricing!G418</f>
        <v>Basic</v>
      </c>
      <c r="D414" s="345" t="str">
        <f>Pricing!H418</f>
        <v>DV4B</v>
      </c>
      <c r="E414" s="345" t="str">
        <f>Pricing!I418</f>
        <v>Divider (For Binning Strips)</v>
      </c>
      <c r="F414" s="353">
        <f>Pricing!Z418*(1+rngO_MarkUp)</f>
        <v>17.329999999999998</v>
      </c>
    </row>
    <row r="415" spans="1:6" x14ac:dyDescent="0.25">
      <c r="A415" s="345" t="str">
        <f>Pricing!B419</f>
        <v>Accessories</v>
      </c>
      <c r="B415" s="357" t="str">
        <f>Pricing!C419</f>
        <v>DV</v>
      </c>
      <c r="C415" s="345" t="str">
        <f>Pricing!G419</f>
        <v>Classic</v>
      </c>
      <c r="D415" s="345" t="str">
        <f>Pricing!H419</f>
        <v>DV4C</v>
      </c>
      <c r="E415" s="345" t="str">
        <f>Pricing!I419</f>
        <v>Divider (For Binning Strips)</v>
      </c>
      <c r="F415" s="353">
        <f>Pricing!Z419*(1+rngO_MarkUp)</f>
        <v>17.329999999999998</v>
      </c>
    </row>
    <row r="416" spans="1:6" x14ac:dyDescent="0.25">
      <c r="A416" s="345" t="str">
        <f>Pricing!B420</f>
        <v>Accessories</v>
      </c>
      <c r="B416" s="357" t="str">
        <f>Pricing!C420</f>
        <v>DV</v>
      </c>
      <c r="C416" s="345" t="str">
        <f>Pricing!G420</f>
        <v>Designer Light</v>
      </c>
      <c r="D416" s="345" t="str">
        <f>Pricing!H420</f>
        <v>DV4DL</v>
      </c>
      <c r="E416" s="345" t="str">
        <f>Pricing!I420</f>
        <v>Divider (For Binning Strips)</v>
      </c>
      <c r="F416" s="353">
        <f>Pricing!Z420*(1+rngO_MarkUp)</f>
        <v>17.329999999999998</v>
      </c>
    </row>
    <row r="417" spans="1:6" x14ac:dyDescent="0.25">
      <c r="A417" s="345" t="str">
        <f>Pricing!B421</f>
        <v>Accessories</v>
      </c>
      <c r="B417" s="357" t="str">
        <f>Pricing!C421</f>
        <v>DV</v>
      </c>
      <c r="C417" s="345" t="str">
        <f>Pricing!G421</f>
        <v>Designer Medium</v>
      </c>
      <c r="D417" s="345" t="str">
        <f>Pricing!H421</f>
        <v>DV4DM</v>
      </c>
      <c r="E417" s="345" t="str">
        <f>Pricing!I421</f>
        <v>Divider (For Binning Strips)</v>
      </c>
      <c r="F417" s="353">
        <f>Pricing!Z421*(1+rngO_MarkUp)</f>
        <v>17.329999999999998</v>
      </c>
    </row>
    <row r="418" spans="1:6" x14ac:dyDescent="0.25">
      <c r="A418" s="345" t="str">
        <f>Pricing!B422</f>
        <v>Accessories</v>
      </c>
      <c r="B418" s="357" t="str">
        <f>Pricing!C422</f>
        <v>DV</v>
      </c>
      <c r="C418" s="345" t="str">
        <f>Pricing!G422</f>
        <v>Designer Dark</v>
      </c>
      <c r="D418" s="345" t="str">
        <f>Pricing!H422</f>
        <v>DV4DD</v>
      </c>
      <c r="E418" s="345" t="str">
        <f>Pricing!I422</f>
        <v>Divider (For Binning Strips)</v>
      </c>
      <c r="F418" s="353">
        <f>Pricing!Z422*(1+rngO_MarkUp)</f>
        <v>17.329999999999998</v>
      </c>
    </row>
    <row r="419" spans="1:6" x14ac:dyDescent="0.25">
      <c r="A419" s="345" t="str">
        <f>Pricing!B423</f>
        <v>Accessories</v>
      </c>
      <c r="B419" s="357" t="str">
        <f>Pricing!C423</f>
        <v>DV</v>
      </c>
      <c r="C419" s="345" t="str">
        <f>Pricing!G423</f>
        <v>Designer White</v>
      </c>
      <c r="D419" s="345" t="str">
        <f>Pricing!H423</f>
        <v>DV4DW</v>
      </c>
      <c r="E419" s="345" t="str">
        <f>Pricing!I423</f>
        <v>Divider (For Binning Strips)</v>
      </c>
      <c r="F419" s="353">
        <f>Pricing!Z423*(1+rngO_MarkUp)</f>
        <v>17.329999999999998</v>
      </c>
    </row>
    <row r="420" spans="1:6" x14ac:dyDescent="0.25">
      <c r="A420" s="345" t="str">
        <f>Pricing!B424</f>
        <v>Accessories</v>
      </c>
      <c r="B420" s="357" t="str">
        <f>Pricing!C424</f>
        <v>SH</v>
      </c>
      <c r="C420" s="345" t="str">
        <f>Pricing!G424</f>
        <v>Designer Medium</v>
      </c>
      <c r="D420" s="345" t="str">
        <f>Pricing!H424</f>
        <v>SH1DM</v>
      </c>
      <c r="E420" s="345" t="str">
        <f>Pricing!I424</f>
        <v>Shelf (12mm)</v>
      </c>
      <c r="F420" s="353">
        <f>Pricing!Z424*(1+rngO_MarkUp)</f>
        <v>54.86</v>
      </c>
    </row>
    <row r="421" spans="1:6" x14ac:dyDescent="0.25">
      <c r="A421" s="345" t="str">
        <f>Pricing!B425</f>
        <v>Accessories</v>
      </c>
      <c r="B421" s="357" t="str">
        <f>Pricing!C425</f>
        <v>SH</v>
      </c>
      <c r="C421" s="345" t="str">
        <f>Pricing!G425</f>
        <v>Designer Dark</v>
      </c>
      <c r="D421" s="345" t="str">
        <f>Pricing!H425</f>
        <v>SH1DD</v>
      </c>
      <c r="E421" s="345" t="str">
        <f>Pricing!I425</f>
        <v>Shelf (12mm)</v>
      </c>
      <c r="F421" s="353">
        <f>Pricing!Z425*(1+rngO_MarkUp)</f>
        <v>54.86</v>
      </c>
    </row>
    <row r="422" spans="1:6" x14ac:dyDescent="0.25">
      <c r="A422" s="345" t="str">
        <f>Pricing!B426</f>
        <v>Accessories</v>
      </c>
      <c r="B422" s="357" t="str">
        <f>Pricing!C426</f>
        <v>SH</v>
      </c>
      <c r="C422" s="345" t="str">
        <f>Pricing!G426</f>
        <v>Designer White</v>
      </c>
      <c r="D422" s="345" t="str">
        <f>Pricing!H426</f>
        <v>SH1DW</v>
      </c>
      <c r="E422" s="345" t="str">
        <f>Pricing!I426</f>
        <v>Shelf (12mm)</v>
      </c>
      <c r="F422" s="353">
        <f>Pricing!Z426*(1+rngO_MarkUp)</f>
        <v>50.47</v>
      </c>
    </row>
    <row r="423" spans="1:6" x14ac:dyDescent="0.25">
      <c r="A423" s="345" t="str">
        <f>Pricing!B427</f>
        <v>Accessories</v>
      </c>
      <c r="B423" s="357" t="str">
        <f>Pricing!C427</f>
        <v>SH</v>
      </c>
      <c r="C423" s="345">
        <f>Pricing!G427</f>
        <v>0</v>
      </c>
      <c r="D423" s="345" t="str">
        <f>Pricing!H427</f>
        <v>SH1</v>
      </c>
      <c r="E423" s="345" t="str">
        <f>Pricing!I427</f>
        <v>Shelf (12mm)</v>
      </c>
      <c r="F423" s="353">
        <f>Pricing!Z427*(1+rngO_MarkUp)</f>
        <v>43.89</v>
      </c>
    </row>
    <row r="424" spans="1:6" x14ac:dyDescent="0.25">
      <c r="A424" s="345" t="str">
        <f>Pricing!B428</f>
        <v>Accessories</v>
      </c>
      <c r="B424" s="357" t="str">
        <f>Pricing!C428</f>
        <v>SH</v>
      </c>
      <c r="C424" s="345" t="str">
        <f>Pricing!G428</f>
        <v>Designer Medium</v>
      </c>
      <c r="D424" s="345" t="str">
        <f>Pricing!H428</f>
        <v>SH2DM</v>
      </c>
      <c r="E424" s="345" t="str">
        <f>Pricing!I428</f>
        <v>Shelf (12mm)</v>
      </c>
      <c r="F424" s="353">
        <f>Pricing!Z428*(1+rngO_MarkUp)</f>
        <v>64.97</v>
      </c>
    </row>
    <row r="425" spans="1:6" x14ac:dyDescent="0.25">
      <c r="A425" s="345" t="str">
        <f>Pricing!B429</f>
        <v>Accessories</v>
      </c>
      <c r="B425" s="357" t="str">
        <f>Pricing!C429</f>
        <v>SH</v>
      </c>
      <c r="C425" s="345" t="str">
        <f>Pricing!G429</f>
        <v>Designer Dark</v>
      </c>
      <c r="D425" s="345" t="str">
        <f>Pricing!H429</f>
        <v>SH2DD</v>
      </c>
      <c r="E425" s="345" t="str">
        <f>Pricing!I429</f>
        <v>Shelf (12mm)</v>
      </c>
      <c r="F425" s="353">
        <f>Pricing!Z429*(1+rngO_MarkUp)</f>
        <v>64.97</v>
      </c>
    </row>
    <row r="426" spans="1:6" x14ac:dyDescent="0.25">
      <c r="A426" s="345" t="str">
        <f>Pricing!B430</f>
        <v>Accessories</v>
      </c>
      <c r="B426" s="357" t="str">
        <f>Pricing!C430</f>
        <v>SH</v>
      </c>
      <c r="C426" s="345" t="str">
        <f>Pricing!G430</f>
        <v>Designer White</v>
      </c>
      <c r="D426" s="345" t="str">
        <f>Pricing!H430</f>
        <v>SH2DW</v>
      </c>
      <c r="E426" s="345" t="str">
        <f>Pricing!I430</f>
        <v>Shelf (12mm)</v>
      </c>
      <c r="F426" s="353">
        <f>Pricing!Z430*(1+rngO_MarkUp)</f>
        <v>59.77</v>
      </c>
    </row>
    <row r="427" spans="1:6" x14ac:dyDescent="0.25">
      <c r="A427" s="345" t="str">
        <f>Pricing!B431</f>
        <v>Accessories</v>
      </c>
      <c r="B427" s="357" t="str">
        <f>Pricing!C431</f>
        <v>SH</v>
      </c>
      <c r="C427" s="345">
        <f>Pricing!G431</f>
        <v>0</v>
      </c>
      <c r="D427" s="345" t="str">
        <f>Pricing!H431</f>
        <v>SH2</v>
      </c>
      <c r="E427" s="345" t="str">
        <f>Pricing!I431</f>
        <v>Shelf (12mm)</v>
      </c>
      <c r="F427" s="353">
        <f>Pricing!Z431*(1+rngO_MarkUp)</f>
        <v>51.98</v>
      </c>
    </row>
    <row r="428" spans="1:6" x14ac:dyDescent="0.25">
      <c r="A428" s="345" t="str">
        <f>Pricing!B432</f>
        <v>Accessories</v>
      </c>
      <c r="B428" s="357" t="str">
        <f>Pricing!C432</f>
        <v>SH</v>
      </c>
      <c r="C428" s="345" t="str">
        <f>Pricing!G432</f>
        <v>Designer Medium</v>
      </c>
      <c r="D428" s="345" t="str">
        <f>Pricing!H432</f>
        <v>SH3DM</v>
      </c>
      <c r="E428" s="345" t="str">
        <f>Pricing!I432</f>
        <v>Shelf (12mm)</v>
      </c>
      <c r="F428" s="353">
        <f>Pricing!Z432*(1+rngO_MarkUp)</f>
        <v>75.08</v>
      </c>
    </row>
    <row r="429" spans="1:6" x14ac:dyDescent="0.25">
      <c r="A429" s="345" t="str">
        <f>Pricing!B433</f>
        <v>Accessories</v>
      </c>
      <c r="B429" s="357" t="str">
        <f>Pricing!C433</f>
        <v>SH</v>
      </c>
      <c r="C429" s="345" t="str">
        <f>Pricing!G433</f>
        <v>Designer Dark</v>
      </c>
      <c r="D429" s="345" t="str">
        <f>Pricing!H433</f>
        <v>SH3DD</v>
      </c>
      <c r="E429" s="345" t="str">
        <f>Pricing!I433</f>
        <v>Shelf (12mm)</v>
      </c>
      <c r="F429" s="353">
        <f>Pricing!Z433*(1+rngO_MarkUp)</f>
        <v>75.08</v>
      </c>
    </row>
    <row r="430" spans="1:6" x14ac:dyDescent="0.25">
      <c r="A430" s="345" t="str">
        <f>Pricing!B434</f>
        <v>Accessories</v>
      </c>
      <c r="B430" s="357" t="str">
        <f>Pricing!C434</f>
        <v>SH</v>
      </c>
      <c r="C430" s="345" t="str">
        <f>Pricing!G434</f>
        <v>Designer White</v>
      </c>
      <c r="D430" s="345" t="str">
        <f>Pricing!H434</f>
        <v>SH3DW</v>
      </c>
      <c r="E430" s="345" t="str">
        <f>Pricing!I434</f>
        <v>Shelf (12mm)</v>
      </c>
      <c r="F430" s="353">
        <f>Pricing!Z434*(1+rngO_MarkUp)</f>
        <v>69.069999999999993</v>
      </c>
    </row>
    <row r="431" spans="1:6" x14ac:dyDescent="0.25">
      <c r="A431" s="345" t="str">
        <f>Pricing!B435</f>
        <v>Accessories</v>
      </c>
      <c r="B431" s="357" t="str">
        <f>Pricing!C435</f>
        <v>SH</v>
      </c>
      <c r="C431" s="345">
        <f>Pricing!G435</f>
        <v>0</v>
      </c>
      <c r="D431" s="345" t="str">
        <f>Pricing!H435</f>
        <v>SH3</v>
      </c>
      <c r="E431" s="345" t="str">
        <f>Pricing!I435</f>
        <v>Shelf (12mm)</v>
      </c>
      <c r="F431" s="353">
        <f>Pricing!Z435*(1+rngO_MarkUp)</f>
        <v>60.06</v>
      </c>
    </row>
    <row r="432" spans="1:6" x14ac:dyDescent="0.25">
      <c r="A432" s="345" t="str">
        <f>Pricing!B436</f>
        <v>Accessories</v>
      </c>
      <c r="B432" s="357" t="str">
        <f>Pricing!C436</f>
        <v>SH</v>
      </c>
      <c r="C432" s="345" t="str">
        <f>Pricing!G436</f>
        <v>Designer Medium</v>
      </c>
      <c r="D432" s="345" t="str">
        <f>Pricing!H436</f>
        <v>SH4DM</v>
      </c>
      <c r="E432" s="345" t="str">
        <f>Pricing!I436</f>
        <v>Shelf (12mm)</v>
      </c>
      <c r="F432" s="353">
        <f>Pricing!Z436*(1+rngO_MarkUp)</f>
        <v>86.63</v>
      </c>
    </row>
    <row r="433" spans="1:6" x14ac:dyDescent="0.25">
      <c r="A433" s="345" t="str">
        <f>Pricing!B437</f>
        <v>Accessories</v>
      </c>
      <c r="B433" s="357" t="str">
        <f>Pricing!C437</f>
        <v>SH</v>
      </c>
      <c r="C433" s="345" t="str">
        <f>Pricing!G437</f>
        <v>Designer Dark</v>
      </c>
      <c r="D433" s="345" t="str">
        <f>Pricing!H437</f>
        <v>SH4DD</v>
      </c>
      <c r="E433" s="345" t="str">
        <f>Pricing!I437</f>
        <v>Shelf (12mm)</v>
      </c>
      <c r="F433" s="353">
        <f>Pricing!Z437*(1+rngO_MarkUp)</f>
        <v>86.63</v>
      </c>
    </row>
    <row r="434" spans="1:6" x14ac:dyDescent="0.25">
      <c r="A434" s="345" t="str">
        <f>Pricing!B438</f>
        <v>Accessories</v>
      </c>
      <c r="B434" s="357" t="str">
        <f>Pricing!C438</f>
        <v>SH</v>
      </c>
      <c r="C434" s="345" t="str">
        <f>Pricing!G438</f>
        <v>Designer White</v>
      </c>
      <c r="D434" s="345" t="str">
        <f>Pricing!H438</f>
        <v>SH4DW</v>
      </c>
      <c r="E434" s="345" t="str">
        <f>Pricing!I438</f>
        <v>Shelf (12mm)</v>
      </c>
      <c r="F434" s="353">
        <f>Pricing!Z438*(1+rngO_MarkUp)</f>
        <v>79.7</v>
      </c>
    </row>
    <row r="435" spans="1:6" x14ac:dyDescent="0.25">
      <c r="A435" s="345" t="str">
        <f>Pricing!B439</f>
        <v>Accessories</v>
      </c>
      <c r="B435" s="357" t="str">
        <f>Pricing!C439</f>
        <v>SH</v>
      </c>
      <c r="C435" s="345">
        <f>Pricing!G439</f>
        <v>0</v>
      </c>
      <c r="D435" s="345" t="str">
        <f>Pricing!H439</f>
        <v>SH4</v>
      </c>
      <c r="E435" s="345" t="str">
        <f>Pricing!I439</f>
        <v>Shelf (12mm)</v>
      </c>
      <c r="F435" s="353">
        <f>Pricing!Z439*(1+rngO_MarkUp)</f>
        <v>69.3</v>
      </c>
    </row>
    <row r="436" spans="1:6" x14ac:dyDescent="0.25">
      <c r="A436" s="345" t="str">
        <f>Pricing!B440</f>
        <v>Accessories</v>
      </c>
      <c r="B436" s="357" t="str">
        <f>Pricing!C440</f>
        <v>SH</v>
      </c>
      <c r="C436" s="345" t="str">
        <f>Pricing!G440</f>
        <v>Designer Medium</v>
      </c>
      <c r="D436" s="345" t="str">
        <f>Pricing!H440</f>
        <v>SH5DM</v>
      </c>
      <c r="E436" s="345" t="str">
        <f>Pricing!I440</f>
        <v>Shelf (12mm)</v>
      </c>
      <c r="F436" s="353">
        <f>Pricing!Z440*(1+rngO_MarkUp)</f>
        <v>129.94</v>
      </c>
    </row>
    <row r="437" spans="1:6" x14ac:dyDescent="0.25">
      <c r="A437" s="345" t="str">
        <f>Pricing!B441</f>
        <v>Accessories</v>
      </c>
      <c r="B437" s="357" t="str">
        <f>Pricing!C441</f>
        <v>SH</v>
      </c>
      <c r="C437" s="345" t="str">
        <f>Pricing!G441</f>
        <v>Designer Dark</v>
      </c>
      <c r="D437" s="345" t="str">
        <f>Pricing!H441</f>
        <v>SH5DD</v>
      </c>
      <c r="E437" s="345" t="str">
        <f>Pricing!I441</f>
        <v>Shelf (12mm)</v>
      </c>
      <c r="F437" s="353">
        <f>Pricing!Z441*(1+rngO_MarkUp)</f>
        <v>129.94</v>
      </c>
    </row>
    <row r="438" spans="1:6" x14ac:dyDescent="0.25">
      <c r="A438" s="345" t="str">
        <f>Pricing!B442</f>
        <v>Accessories</v>
      </c>
      <c r="B438" s="357" t="str">
        <f>Pricing!C442</f>
        <v>SH</v>
      </c>
      <c r="C438" s="345" t="str">
        <f>Pricing!G442</f>
        <v>Designer White</v>
      </c>
      <c r="D438" s="345" t="str">
        <f>Pricing!H442</f>
        <v>SH5DW</v>
      </c>
      <c r="E438" s="345" t="str">
        <f>Pricing!I442</f>
        <v>Shelf (12mm)</v>
      </c>
      <c r="F438" s="353">
        <f>Pricing!Z442*(1+rngO_MarkUp)</f>
        <v>119.54</v>
      </c>
    </row>
    <row r="439" spans="1:6" x14ac:dyDescent="0.25">
      <c r="A439" s="345" t="str">
        <f>Pricing!B443</f>
        <v>Accessories</v>
      </c>
      <c r="B439" s="357" t="str">
        <f>Pricing!C443</f>
        <v>SH</v>
      </c>
      <c r="C439" s="345">
        <f>Pricing!G443</f>
        <v>0</v>
      </c>
      <c r="D439" s="345" t="str">
        <f>Pricing!H443</f>
        <v>SH5</v>
      </c>
      <c r="E439" s="345" t="str">
        <f>Pricing!I443</f>
        <v>Shelf (12mm)</v>
      </c>
      <c r="F439" s="353">
        <f>Pricing!Z443*(1+rngO_MarkUp)</f>
        <v>103.95</v>
      </c>
    </row>
    <row r="440" spans="1:6" x14ac:dyDescent="0.25">
      <c r="A440" s="345" t="str">
        <f>Pricing!B444</f>
        <v>Accessories</v>
      </c>
      <c r="B440" s="357" t="str">
        <f>Pricing!C444</f>
        <v>TSH</v>
      </c>
      <c r="C440" s="345" t="str">
        <f>Pricing!G444</f>
        <v>Designer Medium</v>
      </c>
      <c r="D440" s="345" t="str">
        <f>Pricing!H444</f>
        <v>TSH1DM</v>
      </c>
      <c r="E440" s="345" t="str">
        <f>Pricing!I444</f>
        <v>Shelf (19mm)</v>
      </c>
      <c r="F440" s="353">
        <f>Pricing!Z444*(1+rngO_MarkUp)</f>
        <v>64.97</v>
      </c>
    </row>
    <row r="441" spans="1:6" x14ac:dyDescent="0.25">
      <c r="A441" s="345" t="str">
        <f>Pricing!B445</f>
        <v>Accessories</v>
      </c>
      <c r="B441" s="357" t="str">
        <f>Pricing!C445</f>
        <v>TSH</v>
      </c>
      <c r="C441" s="345" t="str">
        <f>Pricing!G445</f>
        <v>Designer Dark</v>
      </c>
      <c r="D441" s="345" t="str">
        <f>Pricing!H445</f>
        <v>TSH1DD</v>
      </c>
      <c r="E441" s="345" t="str">
        <f>Pricing!I445</f>
        <v>Shelf (19mm)</v>
      </c>
      <c r="F441" s="353">
        <f>Pricing!Z445*(1+rngO_MarkUp)</f>
        <v>64.97</v>
      </c>
    </row>
    <row r="442" spans="1:6" x14ac:dyDescent="0.25">
      <c r="A442" s="345" t="str">
        <f>Pricing!B446</f>
        <v>Accessories</v>
      </c>
      <c r="B442" s="357" t="str">
        <f>Pricing!C446</f>
        <v>TSH</v>
      </c>
      <c r="C442" s="345" t="str">
        <f>Pricing!G446</f>
        <v>Designer White</v>
      </c>
      <c r="D442" s="345" t="str">
        <f>Pricing!H446</f>
        <v>TSH1DW</v>
      </c>
      <c r="E442" s="345" t="str">
        <f>Pricing!I446</f>
        <v>Shelf (19mm)</v>
      </c>
      <c r="F442" s="353">
        <f>Pricing!Z446*(1+rngO_MarkUp)</f>
        <v>59.77</v>
      </c>
    </row>
    <row r="443" spans="1:6" x14ac:dyDescent="0.25">
      <c r="A443" s="345" t="str">
        <f>Pricing!B447</f>
        <v>Accessories</v>
      </c>
      <c r="B443" s="357" t="str">
        <f>Pricing!C447</f>
        <v>TSH</v>
      </c>
      <c r="C443" s="345">
        <f>Pricing!G447</f>
        <v>0</v>
      </c>
      <c r="D443" s="345" t="str">
        <f>Pricing!H447</f>
        <v>TSH1</v>
      </c>
      <c r="E443" s="345" t="str">
        <f>Pricing!I447</f>
        <v>Shelf (19mm)</v>
      </c>
      <c r="F443" s="353">
        <f>Pricing!Z447*(1+rngO_MarkUp)</f>
        <v>51.98</v>
      </c>
    </row>
    <row r="444" spans="1:6" x14ac:dyDescent="0.25">
      <c r="A444" s="345" t="str">
        <f>Pricing!B448</f>
        <v>Accessories</v>
      </c>
      <c r="B444" s="357" t="str">
        <f>Pricing!C448</f>
        <v>TSH</v>
      </c>
      <c r="C444" s="345" t="str">
        <f>Pricing!G448</f>
        <v>Designer Medium</v>
      </c>
      <c r="D444" s="345" t="str">
        <f>Pricing!H448</f>
        <v>TSH2DM</v>
      </c>
      <c r="E444" s="345" t="str">
        <f>Pricing!I448</f>
        <v>Shelf (19mm)</v>
      </c>
      <c r="F444" s="353">
        <f>Pricing!Z448*(1+rngO_MarkUp)</f>
        <v>77.959999999999994</v>
      </c>
    </row>
    <row r="445" spans="1:6" x14ac:dyDescent="0.25">
      <c r="A445" s="345" t="str">
        <f>Pricing!B449</f>
        <v>Accessories</v>
      </c>
      <c r="B445" s="357" t="str">
        <f>Pricing!C449</f>
        <v>TSH</v>
      </c>
      <c r="C445" s="345" t="str">
        <f>Pricing!G449</f>
        <v>Designer Dark</v>
      </c>
      <c r="D445" s="345" t="str">
        <f>Pricing!H449</f>
        <v>TSH2DD</v>
      </c>
      <c r="E445" s="345" t="str">
        <f>Pricing!I449</f>
        <v>Shelf (19mm)</v>
      </c>
      <c r="F445" s="353">
        <f>Pricing!Z449*(1+rngO_MarkUp)</f>
        <v>77.959999999999994</v>
      </c>
    </row>
    <row r="446" spans="1:6" x14ac:dyDescent="0.25">
      <c r="A446" s="345" t="str">
        <f>Pricing!B450</f>
        <v>Accessories</v>
      </c>
      <c r="B446" s="357" t="str">
        <f>Pricing!C450</f>
        <v>TSH</v>
      </c>
      <c r="C446" s="345" t="str">
        <f>Pricing!G450</f>
        <v>Designer White</v>
      </c>
      <c r="D446" s="345" t="str">
        <f>Pricing!H450</f>
        <v>TSH2DW</v>
      </c>
      <c r="E446" s="345" t="str">
        <f>Pricing!I450</f>
        <v>Shelf (19mm)</v>
      </c>
      <c r="F446" s="353">
        <f>Pricing!Z450*(1+rngO_MarkUp)</f>
        <v>71.73</v>
      </c>
    </row>
    <row r="447" spans="1:6" x14ac:dyDescent="0.25">
      <c r="A447" s="345" t="str">
        <f>Pricing!B451</f>
        <v>Accessories</v>
      </c>
      <c r="B447" s="357" t="str">
        <f>Pricing!C451</f>
        <v>TSH</v>
      </c>
      <c r="C447" s="345">
        <f>Pricing!G451</f>
        <v>0</v>
      </c>
      <c r="D447" s="345" t="str">
        <f>Pricing!H451</f>
        <v>TSH2</v>
      </c>
      <c r="E447" s="345" t="str">
        <f>Pricing!I451</f>
        <v>Shelf (19mm)</v>
      </c>
      <c r="F447" s="353">
        <f>Pricing!Z451*(1+rngO_MarkUp)</f>
        <v>62.37</v>
      </c>
    </row>
    <row r="448" spans="1:6" x14ac:dyDescent="0.25">
      <c r="A448" s="345" t="str">
        <f>Pricing!B452</f>
        <v>Accessories</v>
      </c>
      <c r="B448" s="357" t="str">
        <f>Pricing!C452</f>
        <v>TSH</v>
      </c>
      <c r="C448" s="345" t="str">
        <f>Pricing!G452</f>
        <v>Designer Medium</v>
      </c>
      <c r="D448" s="345" t="str">
        <f>Pricing!H452</f>
        <v>TSH3DM</v>
      </c>
      <c r="E448" s="345" t="str">
        <f>Pricing!I452</f>
        <v>Shelf (19mm)</v>
      </c>
      <c r="F448" s="353">
        <f>Pricing!Z452*(1+rngO_MarkUp)</f>
        <v>89.51</v>
      </c>
    </row>
    <row r="449" spans="1:6" x14ac:dyDescent="0.25">
      <c r="A449" s="345" t="str">
        <f>Pricing!B453</f>
        <v>Accessories</v>
      </c>
      <c r="B449" s="357" t="str">
        <f>Pricing!C453</f>
        <v>TSH</v>
      </c>
      <c r="C449" s="345" t="str">
        <f>Pricing!G453</f>
        <v>Designer Dark</v>
      </c>
      <c r="D449" s="345" t="str">
        <f>Pricing!H453</f>
        <v>TSH3DD</v>
      </c>
      <c r="E449" s="345" t="str">
        <f>Pricing!I453</f>
        <v>Shelf (19mm)</v>
      </c>
      <c r="F449" s="353">
        <f>Pricing!Z453*(1+rngO_MarkUp)</f>
        <v>89.51</v>
      </c>
    </row>
    <row r="450" spans="1:6" x14ac:dyDescent="0.25">
      <c r="A450" s="345" t="str">
        <f>Pricing!B454</f>
        <v>Accessories</v>
      </c>
      <c r="B450" s="357" t="str">
        <f>Pricing!C454</f>
        <v>TSH</v>
      </c>
      <c r="C450" s="345" t="str">
        <f>Pricing!G454</f>
        <v>Designer White</v>
      </c>
      <c r="D450" s="345" t="str">
        <f>Pricing!H454</f>
        <v>TSH3DW</v>
      </c>
      <c r="E450" s="345" t="str">
        <f>Pricing!I454</f>
        <v>Shelf (19mm)</v>
      </c>
      <c r="F450" s="353">
        <f>Pricing!Z454*(1+rngO_MarkUp)</f>
        <v>82.35</v>
      </c>
    </row>
    <row r="451" spans="1:6" x14ac:dyDescent="0.25">
      <c r="A451" s="345" t="str">
        <f>Pricing!B455</f>
        <v>Accessories</v>
      </c>
      <c r="B451" s="357" t="str">
        <f>Pricing!C455</f>
        <v>TSH</v>
      </c>
      <c r="C451" s="345">
        <f>Pricing!G455</f>
        <v>0</v>
      </c>
      <c r="D451" s="345" t="str">
        <f>Pricing!H455</f>
        <v>TSH3</v>
      </c>
      <c r="E451" s="345" t="str">
        <f>Pricing!I455</f>
        <v>Shelf (19mm)</v>
      </c>
      <c r="F451" s="353">
        <f>Pricing!Z455*(1+rngO_MarkUp)</f>
        <v>71.61</v>
      </c>
    </row>
    <row r="452" spans="1:6" x14ac:dyDescent="0.25">
      <c r="A452" s="345" t="str">
        <f>Pricing!B456</f>
        <v>Accessories</v>
      </c>
      <c r="B452" s="357" t="str">
        <f>Pricing!C456</f>
        <v>TSH</v>
      </c>
      <c r="C452" s="345" t="str">
        <f>Pricing!G456</f>
        <v>Designer Medium</v>
      </c>
      <c r="D452" s="345" t="str">
        <f>Pricing!H456</f>
        <v>TSH4DM</v>
      </c>
      <c r="E452" s="345" t="str">
        <f>Pricing!I456</f>
        <v>Shelf (19mm)</v>
      </c>
      <c r="F452" s="353">
        <f>Pricing!Z456*(1+rngO_MarkUp)</f>
        <v>103.95</v>
      </c>
    </row>
    <row r="453" spans="1:6" x14ac:dyDescent="0.25">
      <c r="A453" s="345" t="str">
        <f>Pricing!B457</f>
        <v>Accessories</v>
      </c>
      <c r="B453" s="357" t="str">
        <f>Pricing!C457</f>
        <v>TSH</v>
      </c>
      <c r="C453" s="345" t="str">
        <f>Pricing!G457</f>
        <v>Designer Dark</v>
      </c>
      <c r="D453" s="345" t="str">
        <f>Pricing!H457</f>
        <v>TSH4DD</v>
      </c>
      <c r="E453" s="345" t="str">
        <f>Pricing!I457</f>
        <v>Shelf (19mm)</v>
      </c>
      <c r="F453" s="353">
        <f>Pricing!Z457*(1+rngO_MarkUp)</f>
        <v>103.95</v>
      </c>
    </row>
    <row r="454" spans="1:6" x14ac:dyDescent="0.25">
      <c r="A454" s="345" t="str">
        <f>Pricing!B458</f>
        <v>Accessories</v>
      </c>
      <c r="B454" s="357" t="str">
        <f>Pricing!C458</f>
        <v>TSH</v>
      </c>
      <c r="C454" s="345" t="str">
        <f>Pricing!G458</f>
        <v>Designer White</v>
      </c>
      <c r="D454" s="345" t="str">
        <f>Pricing!H458</f>
        <v>TSH4DW</v>
      </c>
      <c r="E454" s="345" t="str">
        <f>Pricing!I458</f>
        <v>Shelf (19mm)</v>
      </c>
      <c r="F454" s="353">
        <f>Pricing!Z458*(1+rngO_MarkUp)</f>
        <v>95.63</v>
      </c>
    </row>
    <row r="455" spans="1:6" x14ac:dyDescent="0.25">
      <c r="A455" s="345" t="str">
        <f>Pricing!B459</f>
        <v>Accessories</v>
      </c>
      <c r="B455" s="357" t="str">
        <f>Pricing!C459</f>
        <v>TSH</v>
      </c>
      <c r="C455" s="345">
        <f>Pricing!G459</f>
        <v>0</v>
      </c>
      <c r="D455" s="345" t="str">
        <f>Pricing!H459</f>
        <v>TSH4</v>
      </c>
      <c r="E455" s="345" t="str">
        <f>Pricing!I459</f>
        <v>Shelf (19mm)</v>
      </c>
      <c r="F455" s="353">
        <f>Pricing!Z459*(1+rngO_MarkUp)</f>
        <v>83.16</v>
      </c>
    </row>
    <row r="456" spans="1:6" x14ac:dyDescent="0.25">
      <c r="A456" s="345" t="str">
        <f>Pricing!B460</f>
        <v>Accessories</v>
      </c>
      <c r="B456" s="357" t="str">
        <f>Pricing!C460</f>
        <v>TSH</v>
      </c>
      <c r="C456" s="345" t="str">
        <f>Pricing!G460</f>
        <v>Designer Medium</v>
      </c>
      <c r="D456" s="345" t="str">
        <f>Pricing!H460</f>
        <v>TSH5DM</v>
      </c>
      <c r="E456" s="345" t="str">
        <f>Pricing!I460</f>
        <v>Shelf (19mm)</v>
      </c>
      <c r="F456" s="353">
        <f>Pricing!Z460*(1+rngO_MarkUp)</f>
        <v>155.93</v>
      </c>
    </row>
    <row r="457" spans="1:6" x14ac:dyDescent="0.25">
      <c r="A457" s="345" t="str">
        <f>Pricing!B461</f>
        <v>Accessories</v>
      </c>
      <c r="B457" s="357" t="str">
        <f>Pricing!C461</f>
        <v>TSH</v>
      </c>
      <c r="C457" s="345" t="str">
        <f>Pricing!G461</f>
        <v>Designer Dark</v>
      </c>
      <c r="D457" s="345" t="str">
        <f>Pricing!H461</f>
        <v>TSH5DD</v>
      </c>
      <c r="E457" s="345" t="str">
        <f>Pricing!I461</f>
        <v>Shelf (19mm)</v>
      </c>
      <c r="F457" s="353">
        <f>Pricing!Z461*(1+rngO_MarkUp)</f>
        <v>155.93</v>
      </c>
    </row>
    <row r="458" spans="1:6" x14ac:dyDescent="0.25">
      <c r="A458" s="345" t="str">
        <f>Pricing!B462</f>
        <v>Accessories</v>
      </c>
      <c r="B458" s="357" t="str">
        <f>Pricing!C462</f>
        <v>TSH</v>
      </c>
      <c r="C458" s="345" t="str">
        <f>Pricing!G462</f>
        <v>Designer White</v>
      </c>
      <c r="D458" s="345" t="str">
        <f>Pricing!H462</f>
        <v>TSH5DW</v>
      </c>
      <c r="E458" s="345" t="str">
        <f>Pricing!I462</f>
        <v>Shelf (19mm)</v>
      </c>
      <c r="F458" s="353">
        <f>Pricing!Z462*(1+rngO_MarkUp)</f>
        <v>143.44999999999999</v>
      </c>
    </row>
    <row r="459" spans="1:6" x14ac:dyDescent="0.25">
      <c r="A459" s="345" t="str">
        <f>Pricing!B463</f>
        <v>Accessories</v>
      </c>
      <c r="B459" s="357" t="str">
        <f>Pricing!C463</f>
        <v>TSH</v>
      </c>
      <c r="C459" s="345">
        <f>Pricing!G463</f>
        <v>0</v>
      </c>
      <c r="D459" s="345" t="str">
        <f>Pricing!H463</f>
        <v>TSH5</v>
      </c>
      <c r="E459" s="345" t="str">
        <f>Pricing!I463</f>
        <v>Shelf (19mm)</v>
      </c>
      <c r="F459" s="353">
        <f>Pricing!Z463*(1+rngO_MarkUp)</f>
        <v>124.74</v>
      </c>
    </row>
    <row r="460" spans="1:6" x14ac:dyDescent="0.25">
      <c r="A460" s="345" t="str">
        <f>Pricing!B464</f>
        <v>Accessories</v>
      </c>
      <c r="B460" s="357" t="str">
        <f>Pricing!C464</f>
        <v>TDS</v>
      </c>
      <c r="C460" s="345">
        <f>Pricing!G464</f>
        <v>0</v>
      </c>
      <c r="D460" s="345" t="str">
        <f>Pricing!H464</f>
        <v>TDS1</v>
      </c>
      <c r="E460" s="345" t="str">
        <f>Pricing!I464</f>
        <v>Divider Shelf (19mm)</v>
      </c>
      <c r="F460" s="353">
        <f>Pricing!Z464*(1+rngO_MarkUp)</f>
        <v>167.53</v>
      </c>
    </row>
    <row r="461" spans="1:6" x14ac:dyDescent="0.25">
      <c r="A461" s="345" t="str">
        <f>Pricing!B465</f>
        <v>Accessories</v>
      </c>
      <c r="B461" s="357" t="str">
        <f>Pricing!C465</f>
        <v>TDS</v>
      </c>
      <c r="C461" s="345">
        <f>Pricing!G465</f>
        <v>0</v>
      </c>
      <c r="D461" s="345" t="str">
        <f>Pricing!H465</f>
        <v>TDS2</v>
      </c>
      <c r="E461" s="345" t="str">
        <f>Pricing!I465</f>
        <v>Divider Shelf (19mm)</v>
      </c>
      <c r="F461" s="353">
        <f>Pricing!Z465*(1+rngO_MarkUp)</f>
        <v>191.41</v>
      </c>
    </row>
    <row r="462" spans="1:6" x14ac:dyDescent="0.25">
      <c r="A462" s="345" t="str">
        <f>Pricing!B466</f>
        <v>Accessories</v>
      </c>
      <c r="B462" s="357" t="str">
        <f>Pricing!C466</f>
        <v>TDS</v>
      </c>
      <c r="C462" s="345">
        <f>Pricing!G466</f>
        <v>0</v>
      </c>
      <c r="D462" s="345" t="str">
        <f>Pricing!H466</f>
        <v>TDS3</v>
      </c>
      <c r="E462" s="345" t="str">
        <f>Pricing!I466</f>
        <v>Divider Shelf (19mm)</v>
      </c>
      <c r="F462" s="353">
        <f>Pricing!Z466*(1+rngO_MarkUp)</f>
        <v>215.31</v>
      </c>
    </row>
    <row r="463" spans="1:6" x14ac:dyDescent="0.25">
      <c r="A463" s="345" t="str">
        <f>Pricing!B467</f>
        <v>Accessories</v>
      </c>
      <c r="B463" s="357" t="str">
        <f>Pricing!C467</f>
        <v>TDS</v>
      </c>
      <c r="C463" s="345">
        <f>Pricing!G467</f>
        <v>0</v>
      </c>
      <c r="D463" s="345" t="str">
        <f>Pricing!H467</f>
        <v>TDS4</v>
      </c>
      <c r="E463" s="345" t="str">
        <f>Pricing!I467</f>
        <v>Divider Shelf (19mm)</v>
      </c>
      <c r="F463" s="353">
        <f>Pricing!Z467*(1+rngO_MarkUp)</f>
        <v>262.38</v>
      </c>
    </row>
    <row r="464" spans="1:6" x14ac:dyDescent="0.25">
      <c r="A464" s="345" t="str">
        <f>Pricing!B468</f>
        <v>Accessories</v>
      </c>
      <c r="B464" s="357" t="str">
        <f>Pricing!C468</f>
        <v>DS</v>
      </c>
      <c r="C464" s="345">
        <f>Pricing!G468</f>
        <v>0</v>
      </c>
      <c r="D464" s="345" t="str">
        <f>Pricing!H468</f>
        <v>DS1</v>
      </c>
      <c r="E464" s="345" t="str">
        <f>Pricing!I468</f>
        <v>Divider Shelf (12mm)</v>
      </c>
      <c r="F464" s="353">
        <f>Pricing!Z468*(1+rngO_MarkUp)</f>
        <v>153.69999999999999</v>
      </c>
    </row>
    <row r="465" spans="1:6" x14ac:dyDescent="0.25">
      <c r="A465" s="345" t="str">
        <f>Pricing!B469</f>
        <v>Accessories</v>
      </c>
      <c r="B465" s="357" t="str">
        <f>Pricing!C469</f>
        <v>DS</v>
      </c>
      <c r="C465" s="345">
        <f>Pricing!G469</f>
        <v>0</v>
      </c>
      <c r="D465" s="345" t="str">
        <f>Pricing!H469</f>
        <v>DS2</v>
      </c>
      <c r="E465" s="345" t="str">
        <f>Pricing!I469</f>
        <v>Divider Shelf (12mm)</v>
      </c>
      <c r="F465" s="353">
        <f>Pricing!Z469*(1+rngO_MarkUp)</f>
        <v>175.62</v>
      </c>
    </row>
    <row r="466" spans="1:6" x14ac:dyDescent="0.25">
      <c r="A466" s="345" t="str">
        <f>Pricing!B470</f>
        <v>Accessories</v>
      </c>
      <c r="B466" s="357" t="str">
        <f>Pricing!C470</f>
        <v>DS</v>
      </c>
      <c r="C466" s="345">
        <f>Pricing!G470</f>
        <v>0</v>
      </c>
      <c r="D466" s="345" t="str">
        <f>Pricing!H470</f>
        <v>DS3</v>
      </c>
      <c r="E466" s="345" t="str">
        <f>Pricing!I470</f>
        <v>Divider Shelf (12mm)</v>
      </c>
      <c r="F466" s="353">
        <f>Pricing!Z470*(1+rngO_MarkUp)</f>
        <v>197.54</v>
      </c>
    </row>
    <row r="467" spans="1:6" x14ac:dyDescent="0.25">
      <c r="A467" s="345" t="str">
        <f>Pricing!B471</f>
        <v>Accessories</v>
      </c>
      <c r="B467" s="357" t="str">
        <f>Pricing!C471</f>
        <v>DS</v>
      </c>
      <c r="C467" s="345">
        <f>Pricing!G471</f>
        <v>0</v>
      </c>
      <c r="D467" s="345" t="str">
        <f>Pricing!H471</f>
        <v>DS4</v>
      </c>
      <c r="E467" s="345" t="str">
        <f>Pricing!I471</f>
        <v>Divider Shelf (12mm)</v>
      </c>
      <c r="F467" s="353">
        <f>Pricing!Z471*(1+rngO_MarkUp)</f>
        <v>240.72</v>
      </c>
    </row>
    <row r="468" spans="1:6" x14ac:dyDescent="0.25">
      <c r="A468" s="345" t="str">
        <f>Pricing!B472</f>
        <v>Accessories</v>
      </c>
      <c r="B468" s="357" t="str">
        <f>Pricing!C472</f>
        <v>RRBR</v>
      </c>
      <c r="C468" s="345">
        <f>Pricing!G472</f>
        <v>0</v>
      </c>
      <c r="D468" s="345" t="str">
        <f>Pricing!H472</f>
        <v>RRBR</v>
      </c>
      <c r="E468" s="345" t="str">
        <f>Pricing!I472</f>
        <v>Rail Replacement BR</v>
      </c>
      <c r="F468" s="353">
        <f>Pricing!Z472*(1+rngO_MarkUp)</f>
        <v>52.53</v>
      </c>
    </row>
    <row r="469" spans="1:6" x14ac:dyDescent="0.25">
      <c r="A469" s="345" t="str">
        <f>Pricing!B473</f>
        <v>Accessories</v>
      </c>
      <c r="B469" s="357" t="str">
        <f>Pricing!C473</f>
        <v>RRFE</v>
      </c>
      <c r="C469" s="345">
        <f>Pricing!G473</f>
        <v>0</v>
      </c>
      <c r="D469" s="345" t="str">
        <f>Pricing!H473</f>
        <v>RRFE</v>
      </c>
      <c r="E469" s="345" t="str">
        <f>Pricing!I473</f>
        <v>Rail Replacement FE</v>
      </c>
      <c r="F469" s="353">
        <f>Pricing!Z473*(1+rngO_MarkUp)</f>
        <v>63.53</v>
      </c>
    </row>
    <row r="470" spans="1:6" x14ac:dyDescent="0.25">
      <c r="A470" s="345" t="str">
        <f>Pricing!B474</f>
        <v>Accessories</v>
      </c>
      <c r="B470" s="357" t="str">
        <f>Pricing!C474</f>
        <v>RRSC</v>
      </c>
      <c r="C470" s="345">
        <f>Pricing!G474</f>
        <v>0</v>
      </c>
      <c r="D470" s="345" t="str">
        <f>Pricing!H474</f>
        <v>RRSC</v>
      </c>
      <c r="E470" s="345" t="str">
        <f>Pricing!I474</f>
        <v>Rail Replacement SC</v>
      </c>
      <c r="F470" s="353">
        <f>Pricing!Z474*(1+rngO_MarkUp)</f>
        <v>92.4</v>
      </c>
    </row>
    <row r="471" spans="1:6" x14ac:dyDescent="0.25">
      <c r="A471" s="345" t="str">
        <f>Pricing!B475</f>
        <v>Accessories</v>
      </c>
      <c r="B471" s="357" t="str">
        <f>Pricing!C475</f>
        <v>RRUM</v>
      </c>
      <c r="C471" s="345">
        <f>Pricing!G475</f>
        <v>0</v>
      </c>
      <c r="D471" s="345" t="str">
        <f>Pricing!H475</f>
        <v>RRUM</v>
      </c>
      <c r="E471" s="345" t="str">
        <f>Pricing!I475</f>
        <v>Rail Replacement UM</v>
      </c>
      <c r="F471" s="353">
        <f>Pricing!Z475*(1+rngO_MarkUp)</f>
        <v>69.3</v>
      </c>
    </row>
    <row r="472" spans="1:6" x14ac:dyDescent="0.25">
      <c r="A472" s="345" t="str">
        <f>Pricing!B476</f>
        <v>GlideArounds</v>
      </c>
      <c r="B472" s="357" t="str">
        <f>Pricing!C476</f>
        <v>GAA1</v>
      </c>
      <c r="C472" s="345">
        <f>Pricing!G476</f>
        <v>0</v>
      </c>
      <c r="D472" s="345" t="str">
        <f>Pricing!H476</f>
        <v>GAA1</v>
      </c>
      <c r="E472" s="345" t="str">
        <f>Pricing!I476</f>
        <v>Glide-Around Angle 1 Layer</v>
      </c>
      <c r="F472" s="353">
        <f>Pricing!Z476*(1+rngO_MarkUp)</f>
        <v>391.36</v>
      </c>
    </row>
    <row r="473" spans="1:6" x14ac:dyDescent="0.25">
      <c r="A473" s="345" t="str">
        <f>Pricing!B477</f>
        <v>Measurement Upload</v>
      </c>
      <c r="B473" s="357" t="str">
        <f>Pricing!C477</f>
        <v>GAA1</v>
      </c>
      <c r="C473" s="345">
        <f>Pricing!G477</f>
        <v>0</v>
      </c>
      <c r="D473" s="345" t="str">
        <f>Pricing!H477</f>
        <v>GAA1L</v>
      </c>
      <c r="E473" s="345" t="str">
        <f>Pricing!I477</f>
        <v>Glide-Around Angle 1 Layer Large</v>
      </c>
      <c r="F473" s="353">
        <f>Pricing!Z477*(1+rngO_MarkUp)</f>
        <v>391.36</v>
      </c>
    </row>
    <row r="474" spans="1:6" x14ac:dyDescent="0.25">
      <c r="A474" s="345" t="str">
        <f>Pricing!B478</f>
        <v>Measurement Upload</v>
      </c>
      <c r="B474" s="357" t="str">
        <f>Pricing!C478</f>
        <v>GAA1</v>
      </c>
      <c r="C474" s="345">
        <f>Pricing!G478</f>
        <v>0</v>
      </c>
      <c r="D474" s="345" t="str">
        <f>Pricing!H478</f>
        <v>GAA1S</v>
      </c>
      <c r="E474" s="345" t="str">
        <f>Pricing!I478</f>
        <v>Glide-Around Angle 1 Layer Small</v>
      </c>
      <c r="F474" s="353">
        <f>Pricing!Z478*(1+rngO_MarkUp)</f>
        <v>391.36</v>
      </c>
    </row>
    <row r="475" spans="1:6" x14ac:dyDescent="0.25">
      <c r="A475" s="345" t="str">
        <f>Pricing!B479</f>
        <v>Measurement Upload</v>
      </c>
      <c r="B475" s="357" t="str">
        <f>Pricing!C479</f>
        <v>GAA1</v>
      </c>
      <c r="C475" s="345">
        <f>Pricing!G479</f>
        <v>0</v>
      </c>
      <c r="D475" s="345" t="str">
        <f>Pricing!H479</f>
        <v>GAA1XS</v>
      </c>
      <c r="E475" s="345" t="str">
        <f>Pricing!I479</f>
        <v>Glide-Around Angle 1 Layer Extra Small</v>
      </c>
      <c r="F475" s="353">
        <f>Pricing!Z479*(1+rngO_MarkUp)</f>
        <v>391.36</v>
      </c>
    </row>
    <row r="476" spans="1:6" x14ac:dyDescent="0.25">
      <c r="A476" s="345" t="str">
        <f>Pricing!B480</f>
        <v>GlideArounds</v>
      </c>
      <c r="B476" s="357" t="str">
        <f>Pricing!C480</f>
        <v>GAA2</v>
      </c>
      <c r="C476" s="345">
        <f>Pricing!G480</f>
        <v>0</v>
      </c>
      <c r="D476" s="345" t="str">
        <f>Pricing!H480</f>
        <v>GAA2</v>
      </c>
      <c r="E476" s="345" t="str">
        <f>Pricing!I480</f>
        <v>Glide-Around Angle 2 Layer</v>
      </c>
      <c r="F476" s="353">
        <f>Pricing!Z480*(1+rngO_MarkUp)</f>
        <v>574</v>
      </c>
    </row>
    <row r="477" spans="1:6" x14ac:dyDescent="0.25">
      <c r="A477" s="345" t="str">
        <f>Pricing!B481</f>
        <v>Measurement Upload</v>
      </c>
      <c r="B477" s="357" t="str">
        <f>Pricing!C481</f>
        <v>GAA2</v>
      </c>
      <c r="C477" s="345">
        <f>Pricing!G481</f>
        <v>0</v>
      </c>
      <c r="D477" s="345" t="str">
        <f>Pricing!H481</f>
        <v>GAA2L</v>
      </c>
      <c r="E477" s="345" t="str">
        <f>Pricing!I481</f>
        <v>Glide-Around Angle 2 Layer Large</v>
      </c>
      <c r="F477" s="353">
        <f>Pricing!Z481*(1+rngO_MarkUp)</f>
        <v>574</v>
      </c>
    </row>
    <row r="478" spans="1:6" x14ac:dyDescent="0.25">
      <c r="A478" s="345" t="str">
        <f>Pricing!B482</f>
        <v>Measurement Upload</v>
      </c>
      <c r="B478" s="357" t="str">
        <f>Pricing!C482</f>
        <v>GAA2</v>
      </c>
      <c r="C478" s="345">
        <f>Pricing!G482</f>
        <v>0</v>
      </c>
      <c r="D478" s="345" t="str">
        <f>Pricing!H482</f>
        <v>GAA2S</v>
      </c>
      <c r="E478" s="345" t="str">
        <f>Pricing!I482</f>
        <v>Glide-Around Angle 2 Layer Small</v>
      </c>
      <c r="F478" s="353">
        <f>Pricing!Z482*(1+rngO_MarkUp)</f>
        <v>574</v>
      </c>
    </row>
    <row r="479" spans="1:6" x14ac:dyDescent="0.25">
      <c r="A479" s="345" t="str">
        <f>Pricing!B483</f>
        <v>Measurement Upload</v>
      </c>
      <c r="B479" s="357" t="str">
        <f>Pricing!C483</f>
        <v>GAA2</v>
      </c>
      <c r="C479" s="345">
        <f>Pricing!G483</f>
        <v>0</v>
      </c>
      <c r="D479" s="345" t="str">
        <f>Pricing!H483</f>
        <v>GAA2XS</v>
      </c>
      <c r="E479" s="345" t="str">
        <f>Pricing!I483</f>
        <v>Glide-Around Angle 2 Layer Extra Small</v>
      </c>
      <c r="F479" s="353">
        <f>Pricing!Z483*(1+rngO_MarkUp)</f>
        <v>574</v>
      </c>
    </row>
    <row r="480" spans="1:6" x14ac:dyDescent="0.25">
      <c r="A480" s="345" t="str">
        <f>Pricing!B484</f>
        <v>GlideArounds</v>
      </c>
      <c r="B480" s="357" t="str">
        <f>Pricing!C484</f>
        <v>GAA3</v>
      </c>
      <c r="C480" s="345">
        <f>Pricing!G484</f>
        <v>0</v>
      </c>
      <c r="D480" s="345" t="str">
        <f>Pricing!H484</f>
        <v>GAA3</v>
      </c>
      <c r="E480" s="345" t="str">
        <f>Pricing!I484</f>
        <v>Glide-Around Angle 3 Layer</v>
      </c>
      <c r="F480" s="353">
        <f>Pricing!Z484*(1+rngO_MarkUp)</f>
        <v>974.05</v>
      </c>
    </row>
    <row r="481" spans="1:6" x14ac:dyDescent="0.25">
      <c r="A481" s="345" t="str">
        <f>Pricing!B485</f>
        <v>Measurement Upload</v>
      </c>
      <c r="B481" s="357" t="str">
        <f>Pricing!C485</f>
        <v>GAA3</v>
      </c>
      <c r="C481" s="345">
        <f>Pricing!G485</f>
        <v>0</v>
      </c>
      <c r="D481" s="345" t="str">
        <f>Pricing!H485</f>
        <v>GAA3L</v>
      </c>
      <c r="E481" s="345" t="str">
        <f>Pricing!I485</f>
        <v>Glide-Around Angle 3 Layer Large</v>
      </c>
      <c r="F481" s="353">
        <f>Pricing!Z485*(1+rngO_MarkUp)</f>
        <v>974.05</v>
      </c>
    </row>
    <row r="482" spans="1:6" x14ac:dyDescent="0.25">
      <c r="A482" s="345" t="str">
        <f>Pricing!B486</f>
        <v>Measurement Upload</v>
      </c>
      <c r="B482" s="357" t="str">
        <f>Pricing!C486</f>
        <v>GAA3</v>
      </c>
      <c r="C482" s="345">
        <f>Pricing!G486</f>
        <v>0</v>
      </c>
      <c r="D482" s="345" t="str">
        <f>Pricing!H486</f>
        <v>GAA3S</v>
      </c>
      <c r="E482" s="345" t="str">
        <f>Pricing!I486</f>
        <v>Glide-Around Angle 3 Layer Small</v>
      </c>
      <c r="F482" s="353">
        <f>Pricing!Z486*(1+rngO_MarkUp)</f>
        <v>974.05</v>
      </c>
    </row>
    <row r="483" spans="1:6" x14ac:dyDescent="0.25">
      <c r="A483" s="345" t="str">
        <f>Pricing!B487</f>
        <v>Measurement Upload</v>
      </c>
      <c r="B483" s="357" t="str">
        <f>Pricing!C487</f>
        <v>GAA3</v>
      </c>
      <c r="C483" s="345">
        <f>Pricing!G487</f>
        <v>0</v>
      </c>
      <c r="D483" s="345" t="str">
        <f>Pricing!H487</f>
        <v>GAA3XS</v>
      </c>
      <c r="E483" s="345" t="str">
        <f>Pricing!I487</f>
        <v>Glide-Around Angle 3 Layer Extra Small</v>
      </c>
      <c r="F483" s="353">
        <f>Pricing!Z487*(1+rngO_MarkUp)</f>
        <v>974.05</v>
      </c>
    </row>
    <row r="484" spans="1:6" x14ac:dyDescent="0.25">
      <c r="A484" s="345" t="str">
        <f>Pricing!B488</f>
        <v>GlideArounds</v>
      </c>
      <c r="B484" s="357" t="str">
        <f>Pricing!C488</f>
        <v>GAL1</v>
      </c>
      <c r="C484" s="345">
        <f>Pricing!G488</f>
        <v>0</v>
      </c>
      <c r="D484" s="345" t="str">
        <f>Pricing!H488</f>
        <v>GAL1</v>
      </c>
      <c r="E484" s="345" t="str">
        <f>Pricing!I488</f>
        <v>Glide-Around L-Shape 1 Layer</v>
      </c>
      <c r="F484" s="353">
        <f>Pricing!Z488*(1+rngO_MarkUp)</f>
        <v>433.11</v>
      </c>
    </row>
    <row r="485" spans="1:6" x14ac:dyDescent="0.25">
      <c r="A485" s="345" t="str">
        <f>Pricing!B489</f>
        <v>Measurement Upload</v>
      </c>
      <c r="B485" s="357" t="str">
        <f>Pricing!C489</f>
        <v>GAL1</v>
      </c>
      <c r="C485" s="345">
        <f>Pricing!G489</f>
        <v>0</v>
      </c>
      <c r="D485" s="345" t="str">
        <f>Pricing!H489</f>
        <v>GAL1L</v>
      </c>
      <c r="E485" s="345" t="str">
        <f>Pricing!I489</f>
        <v>Glide-Around L-Shape 1 Layer Large</v>
      </c>
      <c r="F485" s="353">
        <f>Pricing!Z489*(1+rngO_MarkUp)</f>
        <v>433.11</v>
      </c>
    </row>
    <row r="486" spans="1:6" x14ac:dyDescent="0.25">
      <c r="A486" s="345" t="str">
        <f>Pricing!B490</f>
        <v>Measurement Upload</v>
      </c>
      <c r="B486" s="357" t="str">
        <f>Pricing!C490</f>
        <v>GAL1</v>
      </c>
      <c r="C486" s="345">
        <f>Pricing!G490</f>
        <v>0</v>
      </c>
      <c r="D486" s="345" t="str">
        <f>Pricing!H490</f>
        <v>GAL1S</v>
      </c>
      <c r="E486" s="345" t="str">
        <f>Pricing!I490</f>
        <v>Glide-Around L-Shape 1 Layer Small</v>
      </c>
      <c r="F486" s="353">
        <f>Pricing!Z490*(1+rngO_MarkUp)</f>
        <v>433.11</v>
      </c>
    </row>
    <row r="487" spans="1:6" x14ac:dyDescent="0.25">
      <c r="A487" s="345" t="str">
        <f>Pricing!B491</f>
        <v>Measurement Upload</v>
      </c>
      <c r="B487" s="357" t="str">
        <f>Pricing!C491</f>
        <v>GAL1</v>
      </c>
      <c r="C487" s="345">
        <f>Pricing!G491</f>
        <v>0</v>
      </c>
      <c r="D487" s="345" t="str">
        <f>Pricing!H491</f>
        <v>GAL1XS</v>
      </c>
      <c r="E487" s="345" t="str">
        <f>Pricing!I491</f>
        <v>Glide-Around L-Shape 1 Layer Extra Small</v>
      </c>
      <c r="F487" s="353">
        <f>Pricing!Z491*(1+rngO_MarkUp)</f>
        <v>433.11</v>
      </c>
    </row>
    <row r="488" spans="1:6" x14ac:dyDescent="0.25">
      <c r="A488" s="345" t="str">
        <f>Pricing!B492</f>
        <v>GlideArounds</v>
      </c>
      <c r="B488" s="357" t="str">
        <f>Pricing!C492</f>
        <v>GAL2</v>
      </c>
      <c r="C488" s="345">
        <f>Pricing!G492</f>
        <v>0</v>
      </c>
      <c r="D488" s="345" t="str">
        <f>Pricing!H492</f>
        <v>GAL2</v>
      </c>
      <c r="E488" s="345" t="str">
        <f>Pricing!I492</f>
        <v>Glide-Around L-Shape 2 Layer</v>
      </c>
      <c r="F488" s="353">
        <f>Pricing!Z492*(1+rngO_MarkUp)</f>
        <v>643.58000000000004</v>
      </c>
    </row>
    <row r="489" spans="1:6" x14ac:dyDescent="0.25">
      <c r="A489" s="345" t="str">
        <f>Pricing!B493</f>
        <v>Measurement Upload</v>
      </c>
      <c r="B489" s="357" t="str">
        <f>Pricing!C493</f>
        <v>GAL2</v>
      </c>
      <c r="C489" s="345">
        <f>Pricing!G493</f>
        <v>0</v>
      </c>
      <c r="D489" s="345" t="str">
        <f>Pricing!H493</f>
        <v>GAL2L</v>
      </c>
      <c r="E489" s="345" t="str">
        <f>Pricing!I493</f>
        <v>Glide-Around L-Shape 2 Layer Large</v>
      </c>
      <c r="F489" s="353">
        <f>Pricing!Z493*(1+rngO_MarkUp)</f>
        <v>643.58000000000004</v>
      </c>
    </row>
    <row r="490" spans="1:6" x14ac:dyDescent="0.25">
      <c r="A490" s="345" t="str">
        <f>Pricing!B494</f>
        <v>Measurement Upload</v>
      </c>
      <c r="B490" s="357" t="str">
        <f>Pricing!C494</f>
        <v>GAL2</v>
      </c>
      <c r="C490" s="345">
        <f>Pricing!G494</f>
        <v>0</v>
      </c>
      <c r="D490" s="345" t="str">
        <f>Pricing!H494</f>
        <v>GAL2S</v>
      </c>
      <c r="E490" s="345" t="str">
        <f>Pricing!I494</f>
        <v>Glide-Around L-Shape 2 Layer Small</v>
      </c>
      <c r="F490" s="353">
        <f>Pricing!Z494*(1+rngO_MarkUp)</f>
        <v>643.58000000000004</v>
      </c>
    </row>
    <row r="491" spans="1:6" x14ac:dyDescent="0.25">
      <c r="A491" s="345" t="str">
        <f>Pricing!B495</f>
        <v>Measurement Upload</v>
      </c>
      <c r="B491" s="357" t="str">
        <f>Pricing!C495</f>
        <v>GAL2</v>
      </c>
      <c r="C491" s="345">
        <f>Pricing!G495</f>
        <v>0</v>
      </c>
      <c r="D491" s="345" t="str">
        <f>Pricing!H495</f>
        <v>GAL2XS</v>
      </c>
      <c r="E491" s="345" t="str">
        <f>Pricing!I495</f>
        <v>Glide-Around L-Shape 2 Layer Extra Small</v>
      </c>
      <c r="F491" s="353">
        <f>Pricing!Z495*(1+rngO_MarkUp)</f>
        <v>643.58000000000004</v>
      </c>
    </row>
    <row r="492" spans="1:6" x14ac:dyDescent="0.25">
      <c r="A492" s="345" t="str">
        <f>Pricing!B496</f>
        <v>GlideArounds</v>
      </c>
      <c r="B492" s="357" t="str">
        <f>Pricing!C496</f>
        <v>GAL3</v>
      </c>
      <c r="C492" s="345">
        <f>Pricing!G496</f>
        <v>0</v>
      </c>
      <c r="D492" s="345" t="str">
        <f>Pricing!H496</f>
        <v>GAL3</v>
      </c>
      <c r="E492" s="345" t="str">
        <f>Pricing!I496</f>
        <v>Glide-Around L-Shape 3 Layer</v>
      </c>
      <c r="F492" s="353">
        <f>Pricing!Z496*(1+rngO_MarkUp)</f>
        <v>1078.4100000000001</v>
      </c>
    </row>
    <row r="493" spans="1:6" x14ac:dyDescent="0.25">
      <c r="A493" s="345" t="str">
        <f>Pricing!B497</f>
        <v>Measurement Upload</v>
      </c>
      <c r="B493" s="357" t="str">
        <f>Pricing!C497</f>
        <v>GAL3</v>
      </c>
      <c r="C493" s="345">
        <f>Pricing!G497</f>
        <v>0</v>
      </c>
      <c r="D493" s="345" t="str">
        <f>Pricing!H497</f>
        <v>GAL3L</v>
      </c>
      <c r="E493" s="345" t="str">
        <f>Pricing!I497</f>
        <v>Glide-Around L-Shape 3 Layer Large</v>
      </c>
      <c r="F493" s="353">
        <f>Pricing!Z497*(1+rngO_MarkUp)</f>
        <v>1078.4100000000001</v>
      </c>
    </row>
    <row r="494" spans="1:6" x14ac:dyDescent="0.25">
      <c r="A494" s="345" t="str">
        <f>Pricing!B498</f>
        <v>Measurement Upload</v>
      </c>
      <c r="B494" s="357" t="str">
        <f>Pricing!C498</f>
        <v>GAL3</v>
      </c>
      <c r="C494" s="345">
        <f>Pricing!G498</f>
        <v>0</v>
      </c>
      <c r="D494" s="345" t="str">
        <f>Pricing!H498</f>
        <v>GAL3S</v>
      </c>
      <c r="E494" s="345" t="str">
        <f>Pricing!I498</f>
        <v>Glide-Around L-Shape 3 Layer Small</v>
      </c>
      <c r="F494" s="353">
        <f>Pricing!Z498*(1+rngO_MarkUp)</f>
        <v>1078.4100000000001</v>
      </c>
    </row>
    <row r="495" spans="1:6" x14ac:dyDescent="0.25">
      <c r="A495" s="345" t="str">
        <f>Pricing!B499</f>
        <v>Measurement Upload</v>
      </c>
      <c r="B495" s="357" t="str">
        <f>Pricing!C499</f>
        <v>GAL3</v>
      </c>
      <c r="C495" s="345">
        <f>Pricing!G499</f>
        <v>0</v>
      </c>
      <c r="D495" s="345" t="str">
        <f>Pricing!H499</f>
        <v>GAL3XS</v>
      </c>
      <c r="E495" s="345" t="str">
        <f>Pricing!I499</f>
        <v>Glide-Around L-Shape 3 Layer Extra Small</v>
      </c>
      <c r="F495" s="353">
        <f>Pricing!Z499*(1+rngO_MarkUp)</f>
        <v>1078.4100000000001</v>
      </c>
    </row>
    <row r="496" spans="1:6" x14ac:dyDescent="0.25">
      <c r="A496" s="345" t="str">
        <f>Pricing!B500</f>
        <v>GlideArounds</v>
      </c>
      <c r="B496" s="357" t="str">
        <f>Pricing!C500</f>
        <v>GAC</v>
      </c>
      <c r="C496" s="345">
        <f>Pricing!G500</f>
        <v>0</v>
      </c>
      <c r="D496" s="345" t="str">
        <f>Pricing!H500</f>
        <v>GAC</v>
      </c>
      <c r="E496" s="345" t="str">
        <f>Pricing!I500</f>
        <v>Glide-Around Cookware</v>
      </c>
      <c r="F496" s="353">
        <f>Pricing!Z500*(1+rngO_MarkUp)</f>
        <v>869.69</v>
      </c>
    </row>
    <row r="497" spans="1:6" x14ac:dyDescent="0.25">
      <c r="A497" s="345" t="str">
        <f>Pricing!B501</f>
        <v>Measurement Upload</v>
      </c>
      <c r="B497" s="357" t="str">
        <f>Pricing!C501</f>
        <v>GAC</v>
      </c>
      <c r="C497" s="345">
        <f>Pricing!G501</f>
        <v>0</v>
      </c>
      <c r="D497" s="345" t="str">
        <f>Pricing!H501</f>
        <v>GACAL</v>
      </c>
      <c r="E497" s="345" t="str">
        <f>Pricing!I501</f>
        <v>Glide-Around Cookware Angle Large</v>
      </c>
      <c r="F497" s="353">
        <f>Pricing!Z501*(1+rngO_MarkUp)</f>
        <v>869.69</v>
      </c>
    </row>
    <row r="498" spans="1:6" x14ac:dyDescent="0.25">
      <c r="A498" s="345" t="str">
        <f>Pricing!B502</f>
        <v>Measurement Upload</v>
      </c>
      <c r="B498" s="357" t="str">
        <f>Pricing!C502</f>
        <v>GAC</v>
      </c>
      <c r="C498" s="345">
        <f>Pricing!G502</f>
        <v>0</v>
      </c>
      <c r="D498" s="345" t="str">
        <f>Pricing!H502</f>
        <v>GACAS</v>
      </c>
      <c r="E498" s="345" t="str">
        <f>Pricing!I502</f>
        <v>Glide-Around Cookware Angle Small</v>
      </c>
      <c r="F498" s="353">
        <f>Pricing!Z502*(1+rngO_MarkUp)</f>
        <v>869.69</v>
      </c>
    </row>
    <row r="499" spans="1:6" x14ac:dyDescent="0.25">
      <c r="A499" s="345" t="str">
        <f>Pricing!B503</f>
        <v>Measurement Upload</v>
      </c>
      <c r="B499" s="357" t="str">
        <f>Pricing!C503</f>
        <v>GAC</v>
      </c>
      <c r="C499" s="345">
        <f>Pricing!G503</f>
        <v>0</v>
      </c>
      <c r="D499" s="345" t="str">
        <f>Pricing!H503</f>
        <v>GACAXS</v>
      </c>
      <c r="E499" s="345" t="str">
        <f>Pricing!I503</f>
        <v>Glide-Around Cookware Angle Extra Small</v>
      </c>
      <c r="F499" s="353">
        <f>Pricing!Z503*(1+rngO_MarkUp)</f>
        <v>869.69</v>
      </c>
    </row>
    <row r="500" spans="1:6" x14ac:dyDescent="0.25">
      <c r="A500" s="345" t="str">
        <f>Pricing!B504</f>
        <v>Measurement Upload</v>
      </c>
      <c r="B500" s="357" t="str">
        <f>Pricing!C504</f>
        <v>GAC</v>
      </c>
      <c r="C500" s="345">
        <f>Pricing!G504</f>
        <v>0</v>
      </c>
      <c r="D500" s="345" t="str">
        <f>Pricing!H504</f>
        <v>GACLL</v>
      </c>
      <c r="E500" s="345" t="str">
        <f>Pricing!I504</f>
        <v>Glide-Around Cookware L-Shape Large</v>
      </c>
      <c r="F500" s="353">
        <f>Pricing!Z504*(1+rngO_MarkUp)</f>
        <v>869.69</v>
      </c>
    </row>
    <row r="501" spans="1:6" x14ac:dyDescent="0.25">
      <c r="A501" s="345" t="str">
        <f>Pricing!B505</f>
        <v>Measurement Upload</v>
      </c>
      <c r="B501" s="357" t="str">
        <f>Pricing!C505</f>
        <v>GAC</v>
      </c>
      <c r="C501" s="345">
        <f>Pricing!G505</f>
        <v>0</v>
      </c>
      <c r="D501" s="345" t="str">
        <f>Pricing!H505</f>
        <v>GACLS</v>
      </c>
      <c r="E501" s="345" t="str">
        <f>Pricing!I505</f>
        <v>Glide-Around Cookware L-Shape Small</v>
      </c>
      <c r="F501" s="353">
        <f>Pricing!Z505*(1+rngO_MarkUp)</f>
        <v>869.69</v>
      </c>
    </row>
    <row r="502" spans="1:6" x14ac:dyDescent="0.25">
      <c r="A502" s="345" t="str">
        <f>Pricing!B506</f>
        <v>Measurement Upload</v>
      </c>
      <c r="B502" s="357" t="str">
        <f>Pricing!C506</f>
        <v>GAC</v>
      </c>
      <c r="C502" s="345">
        <f>Pricing!G506</f>
        <v>0</v>
      </c>
      <c r="D502" s="345" t="str">
        <f>Pricing!H506</f>
        <v>GACLXS</v>
      </c>
      <c r="E502" s="345" t="str">
        <f>Pricing!I506</f>
        <v>Glide-Around Cookware L-Shape Extra Small</v>
      </c>
      <c r="F502" s="353">
        <f>Pricing!Z506*(1+rngO_MarkUp)</f>
        <v>869.69</v>
      </c>
    </row>
    <row r="503" spans="1:6" x14ac:dyDescent="0.25">
      <c r="A503" s="345" t="str">
        <f>Pricing!B507</f>
        <v>GlideArounds</v>
      </c>
      <c r="B503" s="357" t="str">
        <f>Pricing!C507</f>
        <v>GAA1B</v>
      </c>
      <c r="C503" s="345">
        <f>Pricing!G507</f>
        <v>0</v>
      </c>
      <c r="D503" s="345" t="str">
        <f>Pricing!H507</f>
        <v>GAA1B</v>
      </c>
      <c r="E503" s="345" t="str">
        <f>Pricing!I507</f>
        <v>Glide-Around Angle 1 Layer Birch</v>
      </c>
      <c r="F503" s="353">
        <f>Pricing!Z507*(1+rngO_MarkUp)</f>
        <v>281.77999999999997</v>
      </c>
    </row>
    <row r="504" spans="1:6" x14ac:dyDescent="0.25">
      <c r="A504" s="345" t="str">
        <f>Pricing!B508</f>
        <v>Measurement Upload</v>
      </c>
      <c r="B504" s="357" t="str">
        <f>Pricing!C508</f>
        <v>GAA1B</v>
      </c>
      <c r="C504" s="345">
        <f>Pricing!G508</f>
        <v>0</v>
      </c>
      <c r="D504" s="345" t="str">
        <f>Pricing!H508</f>
        <v>GAA1LB</v>
      </c>
      <c r="E504" s="345" t="str">
        <f>Pricing!I508</f>
        <v>Glide-Around Angle 1 Layer Birch Large</v>
      </c>
      <c r="F504" s="353">
        <f>Pricing!Z508*(1+rngO_MarkUp)</f>
        <v>281.77999999999997</v>
      </c>
    </row>
    <row r="505" spans="1:6" x14ac:dyDescent="0.25">
      <c r="A505" s="345" t="str">
        <f>Pricing!B509</f>
        <v>Measurement Upload</v>
      </c>
      <c r="B505" s="357" t="str">
        <f>Pricing!C509</f>
        <v>GAA1B</v>
      </c>
      <c r="C505" s="345">
        <f>Pricing!G509</f>
        <v>0</v>
      </c>
      <c r="D505" s="345" t="str">
        <f>Pricing!H509</f>
        <v>GAA1SB</v>
      </c>
      <c r="E505" s="345" t="str">
        <f>Pricing!I509</f>
        <v>Glide-Around Angle 1 Layer Birch Small</v>
      </c>
      <c r="F505" s="353">
        <f>Pricing!Z509*(1+rngO_MarkUp)</f>
        <v>281.77999999999997</v>
      </c>
    </row>
    <row r="506" spans="1:6" x14ac:dyDescent="0.25">
      <c r="A506" s="345" t="str">
        <f>Pricing!B510</f>
        <v>Measurement Upload</v>
      </c>
      <c r="B506" s="357" t="str">
        <f>Pricing!C510</f>
        <v>GAA1B</v>
      </c>
      <c r="C506" s="345">
        <f>Pricing!G510</f>
        <v>0</v>
      </c>
      <c r="D506" s="345" t="str">
        <f>Pricing!H510</f>
        <v>GAA1XSB</v>
      </c>
      <c r="E506" s="345" t="str">
        <f>Pricing!I510</f>
        <v>Glide-Around Angle 1 Layer Birch Extra Small</v>
      </c>
      <c r="F506" s="353">
        <f>Pricing!Z510*(1+rngO_MarkUp)</f>
        <v>281.77999999999997</v>
      </c>
    </row>
    <row r="507" spans="1:6" x14ac:dyDescent="0.25">
      <c r="A507" s="345" t="str">
        <f>Pricing!B511</f>
        <v>GlideArounds</v>
      </c>
      <c r="B507" s="357" t="str">
        <f>Pricing!C511</f>
        <v>GAA2B</v>
      </c>
      <c r="C507" s="345">
        <f>Pricing!G511</f>
        <v>0</v>
      </c>
      <c r="D507" s="345" t="str">
        <f>Pricing!H511</f>
        <v>GAA2B</v>
      </c>
      <c r="E507" s="345" t="str">
        <f>Pricing!I511</f>
        <v>Glide-Around Angle 2 Layer Birch</v>
      </c>
      <c r="F507" s="353">
        <f>Pricing!Z511*(1+rngO_MarkUp)</f>
        <v>413.28</v>
      </c>
    </row>
    <row r="508" spans="1:6" x14ac:dyDescent="0.25">
      <c r="A508" s="345" t="str">
        <f>Pricing!B512</f>
        <v>Measurement Upload</v>
      </c>
      <c r="B508" s="357" t="str">
        <f>Pricing!C512</f>
        <v>GAA2B</v>
      </c>
      <c r="C508" s="345">
        <f>Pricing!G512</f>
        <v>0</v>
      </c>
      <c r="D508" s="345" t="str">
        <f>Pricing!H512</f>
        <v>GAA2LB</v>
      </c>
      <c r="E508" s="345" t="str">
        <f>Pricing!I512</f>
        <v>Glide-Around Angle 2 Layer Birch Large</v>
      </c>
      <c r="F508" s="353">
        <f>Pricing!Z512*(1+rngO_MarkUp)</f>
        <v>413.28</v>
      </c>
    </row>
    <row r="509" spans="1:6" x14ac:dyDescent="0.25">
      <c r="A509" s="345" t="str">
        <f>Pricing!B513</f>
        <v>Measurement Upload</v>
      </c>
      <c r="B509" s="357" t="str">
        <f>Pricing!C513</f>
        <v>GAA2B</v>
      </c>
      <c r="C509" s="345">
        <f>Pricing!G513</f>
        <v>0</v>
      </c>
      <c r="D509" s="345" t="str">
        <f>Pricing!H513</f>
        <v>GAA2SB</v>
      </c>
      <c r="E509" s="345" t="str">
        <f>Pricing!I513</f>
        <v>Glide-Around Angle 2 Layer Birch Small</v>
      </c>
      <c r="F509" s="353">
        <f>Pricing!Z513*(1+rngO_MarkUp)</f>
        <v>413.28</v>
      </c>
    </row>
    <row r="510" spans="1:6" x14ac:dyDescent="0.25">
      <c r="A510" s="345" t="str">
        <f>Pricing!B514</f>
        <v>Measurement Upload</v>
      </c>
      <c r="B510" s="357" t="str">
        <f>Pricing!C514</f>
        <v>GAA2B</v>
      </c>
      <c r="C510" s="345">
        <f>Pricing!G514</f>
        <v>0</v>
      </c>
      <c r="D510" s="345" t="str">
        <f>Pricing!H514</f>
        <v>GAA2XSB</v>
      </c>
      <c r="E510" s="345" t="str">
        <f>Pricing!I514</f>
        <v>Glide-Around Angle 2 Layer BirchExtra Small</v>
      </c>
      <c r="F510" s="353">
        <f>Pricing!Z514*(1+rngO_MarkUp)</f>
        <v>413.28</v>
      </c>
    </row>
    <row r="511" spans="1:6" x14ac:dyDescent="0.25">
      <c r="A511" s="345" t="str">
        <f>Pricing!B515</f>
        <v>GlideArounds</v>
      </c>
      <c r="B511" s="357" t="str">
        <f>Pricing!C515</f>
        <v>GAA3B</v>
      </c>
      <c r="C511" s="345">
        <f>Pricing!G515</f>
        <v>0</v>
      </c>
      <c r="D511" s="345" t="str">
        <f>Pricing!H515</f>
        <v>GAA3B</v>
      </c>
      <c r="E511" s="345" t="str">
        <f>Pricing!I515</f>
        <v>Glide-Around Angle 3 Layer Birch</v>
      </c>
      <c r="F511" s="353">
        <f>Pricing!Z515*(1+rngO_MarkUp)</f>
        <v>701.32</v>
      </c>
    </row>
    <row r="512" spans="1:6" x14ac:dyDescent="0.25">
      <c r="A512" s="345" t="str">
        <f>Pricing!B516</f>
        <v>Measurement Upload</v>
      </c>
      <c r="B512" s="357" t="str">
        <f>Pricing!C516</f>
        <v>GAA3B</v>
      </c>
      <c r="C512" s="345">
        <f>Pricing!G516</f>
        <v>0</v>
      </c>
      <c r="D512" s="345" t="str">
        <f>Pricing!H516</f>
        <v>GAA3LB</v>
      </c>
      <c r="E512" s="345" t="str">
        <f>Pricing!I516</f>
        <v>Glide-Around Angle 3 Layer Birch Large</v>
      </c>
      <c r="F512" s="353">
        <f>Pricing!Z516*(1+rngO_MarkUp)</f>
        <v>701.32</v>
      </c>
    </row>
    <row r="513" spans="1:6" x14ac:dyDescent="0.25">
      <c r="A513" s="345" t="str">
        <f>Pricing!B517</f>
        <v>Measurement Upload</v>
      </c>
      <c r="B513" s="357" t="str">
        <f>Pricing!C517</f>
        <v>GAA3B</v>
      </c>
      <c r="C513" s="345">
        <f>Pricing!G517</f>
        <v>0</v>
      </c>
      <c r="D513" s="345" t="str">
        <f>Pricing!H517</f>
        <v>GAA3SB</v>
      </c>
      <c r="E513" s="345" t="str">
        <f>Pricing!I517</f>
        <v>Glide-Around Angle 3 Layer Birch Small</v>
      </c>
      <c r="F513" s="353">
        <f>Pricing!Z517*(1+rngO_MarkUp)</f>
        <v>701.32</v>
      </c>
    </row>
    <row r="514" spans="1:6" x14ac:dyDescent="0.25">
      <c r="A514" s="345" t="str">
        <f>Pricing!B518</f>
        <v>Measurement Upload</v>
      </c>
      <c r="B514" s="357" t="str">
        <f>Pricing!C518</f>
        <v>GAA3B</v>
      </c>
      <c r="C514" s="345">
        <f>Pricing!G518</f>
        <v>0</v>
      </c>
      <c r="D514" s="345" t="str">
        <f>Pricing!H518</f>
        <v>GAA3XSB</v>
      </c>
      <c r="E514" s="345" t="str">
        <f>Pricing!I518</f>
        <v>Glide-Around Angle 3 Layer Birch Extra Small</v>
      </c>
      <c r="F514" s="353">
        <f>Pricing!Z518*(1+rngO_MarkUp)</f>
        <v>701.32</v>
      </c>
    </row>
    <row r="515" spans="1:6" x14ac:dyDescent="0.25">
      <c r="A515" s="345" t="str">
        <f>Pricing!B519</f>
        <v>GlideArounds</v>
      </c>
      <c r="B515" s="357" t="str">
        <f>Pricing!C519</f>
        <v>GAL1B</v>
      </c>
      <c r="C515" s="345">
        <f>Pricing!G519</f>
        <v>0</v>
      </c>
      <c r="D515" s="345" t="str">
        <f>Pricing!H519</f>
        <v>GAL1B</v>
      </c>
      <c r="E515" s="345" t="str">
        <f>Pricing!I519</f>
        <v>Glide-Around L-Shape 1 Layer Birch</v>
      </c>
      <c r="F515" s="353">
        <f>Pricing!Z519*(1+rngO_MarkUp)</f>
        <v>311.83999999999997</v>
      </c>
    </row>
    <row r="516" spans="1:6" x14ac:dyDescent="0.25">
      <c r="A516" s="345" t="str">
        <f>Pricing!B520</f>
        <v>Measurement Upload</v>
      </c>
      <c r="B516" s="357" t="str">
        <f>Pricing!C520</f>
        <v>GAL1B</v>
      </c>
      <c r="C516" s="345">
        <f>Pricing!G520</f>
        <v>0</v>
      </c>
      <c r="D516" s="345" t="str">
        <f>Pricing!H520</f>
        <v>GAL1LB</v>
      </c>
      <c r="E516" s="345" t="str">
        <f>Pricing!I520</f>
        <v>Glide-Around L-Shape 1 Layer Birch Large</v>
      </c>
      <c r="F516" s="353">
        <f>Pricing!Z520*(1+rngO_MarkUp)</f>
        <v>311.83999999999997</v>
      </c>
    </row>
    <row r="517" spans="1:6" x14ac:dyDescent="0.25">
      <c r="A517" s="345" t="str">
        <f>Pricing!B521</f>
        <v>Measurement Upload</v>
      </c>
      <c r="B517" s="357" t="str">
        <f>Pricing!C521</f>
        <v>GAL1B</v>
      </c>
      <c r="C517" s="345">
        <f>Pricing!G521</f>
        <v>0</v>
      </c>
      <c r="D517" s="345" t="str">
        <f>Pricing!H521</f>
        <v>GAL1SB</v>
      </c>
      <c r="E517" s="345" t="str">
        <f>Pricing!I521</f>
        <v>Glide-Around L-Shape 1 Layer Birch Small</v>
      </c>
      <c r="F517" s="353">
        <f>Pricing!Z521*(1+rngO_MarkUp)</f>
        <v>311.83999999999997</v>
      </c>
    </row>
    <row r="518" spans="1:6" x14ac:dyDescent="0.25">
      <c r="A518" s="345" t="str">
        <f>Pricing!B522</f>
        <v>Measurement Upload</v>
      </c>
      <c r="B518" s="357" t="str">
        <f>Pricing!C522</f>
        <v>GAL1B</v>
      </c>
      <c r="C518" s="345">
        <f>Pricing!G522</f>
        <v>0</v>
      </c>
      <c r="D518" s="345" t="str">
        <f>Pricing!H522</f>
        <v>GAL1XSB</v>
      </c>
      <c r="E518" s="345" t="str">
        <f>Pricing!I522</f>
        <v>Glide-Around L-Shape 1 Layer Birch Extra Small</v>
      </c>
      <c r="F518" s="353">
        <f>Pricing!Z522*(1+rngO_MarkUp)</f>
        <v>311.83999999999997</v>
      </c>
    </row>
    <row r="519" spans="1:6" x14ac:dyDescent="0.25">
      <c r="A519" s="345" t="str">
        <f>Pricing!B523</f>
        <v>GlideArounds</v>
      </c>
      <c r="B519" s="357" t="str">
        <f>Pricing!C523</f>
        <v>GAL2B</v>
      </c>
      <c r="C519" s="345">
        <f>Pricing!G523</f>
        <v>0</v>
      </c>
      <c r="D519" s="345" t="str">
        <f>Pricing!H523</f>
        <v>GAL2B</v>
      </c>
      <c r="E519" s="345" t="str">
        <f>Pricing!I523</f>
        <v>Glide-Around L-Shape 2 Layer Birch</v>
      </c>
      <c r="F519" s="353">
        <f>Pricing!Z523*(1+rngO_MarkUp)</f>
        <v>463.37</v>
      </c>
    </row>
    <row r="520" spans="1:6" x14ac:dyDescent="0.25">
      <c r="A520" s="345" t="str">
        <f>Pricing!B524</f>
        <v>Measurement Upload</v>
      </c>
      <c r="B520" s="357" t="str">
        <f>Pricing!C524</f>
        <v>GAL2B</v>
      </c>
      <c r="C520" s="345">
        <f>Pricing!G524</f>
        <v>0</v>
      </c>
      <c r="D520" s="345" t="str">
        <f>Pricing!H524</f>
        <v>GAL2LB</v>
      </c>
      <c r="E520" s="345" t="str">
        <f>Pricing!I524</f>
        <v>Glide-Around L-Shape 2 Layer Birch Large</v>
      </c>
      <c r="F520" s="353">
        <f>Pricing!Z524*(1+rngO_MarkUp)</f>
        <v>463.37</v>
      </c>
    </row>
    <row r="521" spans="1:6" x14ac:dyDescent="0.25">
      <c r="A521" s="345" t="str">
        <f>Pricing!B525</f>
        <v>Measurement Upload</v>
      </c>
      <c r="B521" s="357" t="str">
        <f>Pricing!C525</f>
        <v>GAL2B</v>
      </c>
      <c r="C521" s="345">
        <f>Pricing!G525</f>
        <v>0</v>
      </c>
      <c r="D521" s="345" t="str">
        <f>Pricing!H525</f>
        <v>GAL2SB</v>
      </c>
      <c r="E521" s="345" t="str">
        <f>Pricing!I525</f>
        <v>Glide-Around L-Shape 2 Layer Birch Small</v>
      </c>
      <c r="F521" s="353">
        <f>Pricing!Z525*(1+rngO_MarkUp)</f>
        <v>463.37</v>
      </c>
    </row>
    <row r="522" spans="1:6" x14ac:dyDescent="0.25">
      <c r="A522" s="345" t="str">
        <f>Pricing!B526</f>
        <v>Measurement Upload</v>
      </c>
      <c r="B522" s="357" t="str">
        <f>Pricing!C526</f>
        <v>GAL2B</v>
      </c>
      <c r="C522" s="345">
        <f>Pricing!G526</f>
        <v>0</v>
      </c>
      <c r="D522" s="345" t="str">
        <f>Pricing!H526</f>
        <v>GAL2XSB</v>
      </c>
      <c r="E522" s="345" t="str">
        <f>Pricing!I526</f>
        <v>Glide-Around L-Shape 2 Layer Birch Extra Small</v>
      </c>
      <c r="F522" s="353">
        <f>Pricing!Z526*(1+rngO_MarkUp)</f>
        <v>463.37</v>
      </c>
    </row>
    <row r="523" spans="1:6" x14ac:dyDescent="0.25">
      <c r="A523" s="345" t="str">
        <f>Pricing!B527</f>
        <v>GlideArounds</v>
      </c>
      <c r="B523" s="357" t="str">
        <f>Pricing!C527</f>
        <v>GAL3B</v>
      </c>
      <c r="C523" s="345">
        <f>Pricing!G527</f>
        <v>0</v>
      </c>
      <c r="D523" s="345" t="str">
        <f>Pricing!H527</f>
        <v>GAL3B</v>
      </c>
      <c r="E523" s="345" t="str">
        <f>Pricing!I527</f>
        <v>Glide-Around L-Shape 3 Layer Birch</v>
      </c>
      <c r="F523" s="353">
        <f>Pricing!Z527*(1+rngO_MarkUp)</f>
        <v>776.46</v>
      </c>
    </row>
    <row r="524" spans="1:6" x14ac:dyDescent="0.25">
      <c r="A524" s="345" t="str">
        <f>Pricing!B528</f>
        <v>Measurement Upload</v>
      </c>
      <c r="B524" s="357" t="str">
        <f>Pricing!C528</f>
        <v>GAL3B</v>
      </c>
      <c r="C524" s="345">
        <f>Pricing!G528</f>
        <v>0</v>
      </c>
      <c r="D524" s="345" t="str">
        <f>Pricing!H528</f>
        <v>GAL3LB</v>
      </c>
      <c r="E524" s="345" t="str">
        <f>Pricing!I528</f>
        <v>Glide-Around L-Shape 3 Layer Birch Large</v>
      </c>
      <c r="F524" s="353">
        <f>Pricing!Z528*(1+rngO_MarkUp)</f>
        <v>776.46</v>
      </c>
    </row>
    <row r="525" spans="1:6" x14ac:dyDescent="0.25">
      <c r="A525" s="345" t="str">
        <f>Pricing!B529</f>
        <v>Measurement Upload</v>
      </c>
      <c r="B525" s="357" t="str">
        <f>Pricing!C529</f>
        <v>GAL3B</v>
      </c>
      <c r="C525" s="345">
        <f>Pricing!G529</f>
        <v>0</v>
      </c>
      <c r="D525" s="345" t="str">
        <f>Pricing!H529</f>
        <v>GAL3SB</v>
      </c>
      <c r="E525" s="345" t="str">
        <f>Pricing!I529</f>
        <v>Glide-Around L-Shape 3 Layer Birch Small</v>
      </c>
      <c r="F525" s="353">
        <f>Pricing!Z529*(1+rngO_MarkUp)</f>
        <v>776.46</v>
      </c>
    </row>
    <row r="526" spans="1:6" x14ac:dyDescent="0.25">
      <c r="A526" s="345" t="str">
        <f>Pricing!B530</f>
        <v>Measurement Upload</v>
      </c>
      <c r="B526" s="357" t="str">
        <f>Pricing!C530</f>
        <v>GAL3B</v>
      </c>
      <c r="C526" s="345">
        <f>Pricing!G530</f>
        <v>0</v>
      </c>
      <c r="D526" s="345" t="str">
        <f>Pricing!H530</f>
        <v>GAL3XSB</v>
      </c>
      <c r="E526" s="345" t="str">
        <f>Pricing!I530</f>
        <v>Glide-Around L-Shape 3 Layer Birch Extra Small</v>
      </c>
      <c r="F526" s="353">
        <f>Pricing!Z530*(1+rngO_MarkUp)</f>
        <v>776.46</v>
      </c>
    </row>
    <row r="527" spans="1:6" x14ac:dyDescent="0.25">
      <c r="A527" s="345" t="str">
        <f>Pricing!B531</f>
        <v>Measurement Upload</v>
      </c>
      <c r="B527" s="357" t="str">
        <f>Pricing!C531</f>
        <v>GACB</v>
      </c>
      <c r="C527" s="345">
        <f>Pricing!G531</f>
        <v>0</v>
      </c>
      <c r="D527" s="345" t="str">
        <f>Pricing!H531</f>
        <v>GACALB</v>
      </c>
      <c r="E527" s="345" t="str">
        <f>Pricing!I531</f>
        <v>Glide-Around Cookware Angle Birch Large</v>
      </c>
      <c r="F527" s="353">
        <f>Pricing!Z531*(1+rngO_MarkUp)</f>
        <v>626.17999999999995</v>
      </c>
    </row>
    <row r="528" spans="1:6" x14ac:dyDescent="0.25">
      <c r="A528" s="345" t="str">
        <f>Pricing!B532</f>
        <v>Measurement Upload</v>
      </c>
      <c r="B528" s="357" t="str">
        <f>Pricing!C532</f>
        <v>GACB</v>
      </c>
      <c r="C528" s="345">
        <f>Pricing!G532</f>
        <v>0</v>
      </c>
      <c r="D528" s="345" t="str">
        <f>Pricing!H532</f>
        <v>GACASB</v>
      </c>
      <c r="E528" s="345" t="str">
        <f>Pricing!I532</f>
        <v>Glide-Around Cookware Angle Birch Small</v>
      </c>
      <c r="F528" s="353">
        <f>Pricing!Z532*(1+rngO_MarkUp)</f>
        <v>626.17999999999995</v>
      </c>
    </row>
    <row r="529" spans="1:6" x14ac:dyDescent="0.25">
      <c r="A529" s="345" t="str">
        <f>Pricing!B533</f>
        <v>Measurement Upload</v>
      </c>
      <c r="B529" s="357" t="str">
        <f>Pricing!C533</f>
        <v>GACB</v>
      </c>
      <c r="C529" s="345">
        <f>Pricing!G533</f>
        <v>0</v>
      </c>
      <c r="D529" s="345" t="str">
        <f>Pricing!H533</f>
        <v>GACAXSB</v>
      </c>
      <c r="E529" s="345" t="str">
        <f>Pricing!I533</f>
        <v>Glide-Around Cookware Angle Birch Extra Small</v>
      </c>
      <c r="F529" s="353">
        <f>Pricing!Z533*(1+rngO_MarkUp)</f>
        <v>626.17999999999995</v>
      </c>
    </row>
    <row r="530" spans="1:6" x14ac:dyDescent="0.25">
      <c r="A530" s="345" t="str">
        <f>Pricing!B534</f>
        <v>GlideArounds</v>
      </c>
      <c r="B530" s="357" t="str">
        <f>Pricing!C534</f>
        <v>GACB</v>
      </c>
      <c r="C530" s="345">
        <f>Pricing!G534</f>
        <v>0</v>
      </c>
      <c r="D530" s="345" t="str">
        <f>Pricing!H534</f>
        <v>GACB</v>
      </c>
      <c r="E530" s="345" t="str">
        <f>Pricing!I534</f>
        <v>Glide-Around Cookware Birch</v>
      </c>
      <c r="F530" s="353">
        <f>Pricing!Z534*(1+rngO_MarkUp)</f>
        <v>626.17999999999995</v>
      </c>
    </row>
    <row r="531" spans="1:6" x14ac:dyDescent="0.25">
      <c r="A531" s="345" t="str">
        <f>Pricing!B535</f>
        <v>Measurement Upload</v>
      </c>
      <c r="B531" s="357" t="str">
        <f>Pricing!C535</f>
        <v>GACB</v>
      </c>
      <c r="C531" s="345">
        <f>Pricing!G535</f>
        <v>0</v>
      </c>
      <c r="D531" s="345" t="str">
        <f>Pricing!H535</f>
        <v>GACLLB</v>
      </c>
      <c r="E531" s="345" t="str">
        <f>Pricing!I535</f>
        <v>Glide-Around Cookware L-Shape Birch Large</v>
      </c>
      <c r="F531" s="353">
        <f>Pricing!Z535*(1+rngO_MarkUp)</f>
        <v>626.17999999999995</v>
      </c>
    </row>
    <row r="532" spans="1:6" x14ac:dyDescent="0.25">
      <c r="A532" s="345" t="str">
        <f>Pricing!B536</f>
        <v>Measurement Upload</v>
      </c>
      <c r="B532" s="357" t="str">
        <f>Pricing!C536</f>
        <v>GACB</v>
      </c>
      <c r="C532" s="345">
        <f>Pricing!G536</f>
        <v>0</v>
      </c>
      <c r="D532" s="345" t="str">
        <f>Pricing!H536</f>
        <v>GACLSB</v>
      </c>
      <c r="E532" s="345" t="str">
        <f>Pricing!I536</f>
        <v>Glide-Around Cookware L-Shape Birch Small</v>
      </c>
      <c r="F532" s="353">
        <f>Pricing!Z536*(1+rngO_MarkUp)</f>
        <v>626.17999999999995</v>
      </c>
    </row>
    <row r="533" spans="1:6" x14ac:dyDescent="0.25">
      <c r="A533" s="345" t="str">
        <f>Pricing!B537</f>
        <v>Measurement Upload</v>
      </c>
      <c r="B533" s="357" t="str">
        <f>Pricing!C537</f>
        <v>GACB</v>
      </c>
      <c r="C533" s="345">
        <f>Pricing!G537</f>
        <v>0</v>
      </c>
      <c r="D533" s="345" t="str">
        <f>Pricing!H537</f>
        <v>GACLXSB</v>
      </c>
      <c r="E533" s="345" t="str">
        <f>Pricing!I537</f>
        <v>Glide-Around Cookware L-Shape Birch Extra Small</v>
      </c>
      <c r="F533" s="353">
        <f>Pricing!Z537*(1+rngO_MarkUp)</f>
        <v>626.17999999999995</v>
      </c>
    </row>
    <row r="534" spans="1:6" x14ac:dyDescent="0.25">
      <c r="A534" s="345" t="str">
        <f>Pricing!B538</f>
        <v>GlideArounds</v>
      </c>
      <c r="B534" s="357" t="str">
        <f>Pricing!C538</f>
        <v>GAT</v>
      </c>
      <c r="C534" s="345">
        <f>Pricing!G538</f>
        <v>0</v>
      </c>
      <c r="D534" s="345" t="str">
        <f>Pricing!H538</f>
        <v>GAT</v>
      </c>
      <c r="E534" s="345" t="str">
        <f>Pricing!I538</f>
        <v>Glide-Around Baking Center / Tray Unit</v>
      </c>
      <c r="F534" s="353">
        <f>Pricing!Z538*(1+rngO_MarkUp)</f>
        <v>869.69</v>
      </c>
    </row>
    <row r="535" spans="1:6" x14ac:dyDescent="0.25">
      <c r="A535" s="345" t="str">
        <f>Pricing!B539</f>
        <v>Measurement Upload</v>
      </c>
      <c r="B535" s="357" t="str">
        <f>Pricing!C539</f>
        <v>GAT</v>
      </c>
      <c r="C535" s="345">
        <f>Pricing!G539</f>
        <v>0</v>
      </c>
      <c r="D535" s="345" t="str">
        <f>Pricing!H539</f>
        <v>GATA</v>
      </c>
      <c r="E535" s="345" t="str">
        <f>Pricing!I539</f>
        <v>Glide-Around Baking Center/Tray Unit Angle</v>
      </c>
      <c r="F535" s="353">
        <f>Pricing!Z539*(1+rngO_MarkUp)</f>
        <v>869.69</v>
      </c>
    </row>
    <row r="536" spans="1:6" x14ac:dyDescent="0.25">
      <c r="A536" s="345" t="str">
        <f>Pricing!B540</f>
        <v>Measurement Upload</v>
      </c>
      <c r="B536" s="357" t="str">
        <f>Pricing!C540</f>
        <v>GAT</v>
      </c>
      <c r="C536" s="345">
        <f>Pricing!G540</f>
        <v>0</v>
      </c>
      <c r="D536" s="345" t="str">
        <f>Pricing!H540</f>
        <v>GATL</v>
      </c>
      <c r="E536" s="345" t="str">
        <f>Pricing!I540</f>
        <v>Glide-Around Baking Center/Tray Unit L-Shape</v>
      </c>
      <c r="F536" s="353">
        <f>Pricing!Z540*(1+rngO_MarkUp)</f>
        <v>869.69</v>
      </c>
    </row>
    <row r="537" spans="1:6" x14ac:dyDescent="0.25">
      <c r="A537" s="345" t="str">
        <f>Pricing!B541</f>
        <v>GlideArounds</v>
      </c>
      <c r="B537" s="357" t="str">
        <f>Pricing!C541</f>
        <v>GAU</v>
      </c>
      <c r="C537" s="345">
        <f>Pricing!G541</f>
        <v>0</v>
      </c>
      <c r="D537" s="345" t="str">
        <f>Pricing!H541</f>
        <v>GAU</v>
      </c>
      <c r="E537" s="345" t="str">
        <f>Pricing!I541</f>
        <v>Glide-Around Upper Corner</v>
      </c>
      <c r="F537" s="353">
        <f>Pricing!Z541*(1+rngO_MarkUp)</f>
        <v>518.34</v>
      </c>
    </row>
    <row r="538" spans="1:6" x14ac:dyDescent="0.25">
      <c r="A538" s="345" t="str">
        <f>Pricing!B542</f>
        <v>Measurement Upload</v>
      </c>
      <c r="B538" s="357" t="str">
        <f>Pricing!C542</f>
        <v>GAU</v>
      </c>
      <c r="C538" s="345">
        <f>Pricing!G542</f>
        <v>0</v>
      </c>
      <c r="D538" s="345" t="str">
        <f>Pricing!H542</f>
        <v>GAUL</v>
      </c>
      <c r="E538" s="345" t="str">
        <f>Pricing!I542</f>
        <v>Glide-Around Large Upper Cornet Large</v>
      </c>
      <c r="F538" s="353">
        <f>Pricing!Z542*(1+rngO_MarkUp)</f>
        <v>518.34</v>
      </c>
    </row>
    <row r="539" spans="1:6" x14ac:dyDescent="0.25">
      <c r="A539" s="345" t="str">
        <f>Pricing!B543</f>
        <v>Measurement Upload</v>
      </c>
      <c r="B539" s="357" t="str">
        <f>Pricing!C543</f>
        <v>GAU</v>
      </c>
      <c r="C539" s="345">
        <f>Pricing!G543</f>
        <v>0</v>
      </c>
      <c r="D539" s="345" t="str">
        <f>Pricing!H543</f>
        <v>GAUS</v>
      </c>
      <c r="E539" s="345" t="str">
        <f>Pricing!I543</f>
        <v>Glide-Around Upper Corner Small</v>
      </c>
      <c r="F539" s="353">
        <f>Pricing!Z543*(1+rngO_MarkUp)</f>
        <v>518.34</v>
      </c>
    </row>
    <row r="540" spans="1:6" x14ac:dyDescent="0.25">
      <c r="A540" s="345" t="str">
        <f>Pricing!B544</f>
        <v>Accessories</v>
      </c>
      <c r="B540" s="357" t="str">
        <f>Pricing!C544</f>
        <v>LSP</v>
      </c>
      <c r="C540" s="345">
        <f>Pricing!G544</f>
        <v>0</v>
      </c>
      <c r="D540" s="345" t="str">
        <f>Pricing!H544</f>
        <v>LSP</v>
      </c>
      <c r="E540" s="345" t="str">
        <f>Pricing!I544</f>
        <v>Lazy Susan Polymer</v>
      </c>
      <c r="F540" s="353">
        <f>Pricing!Z544*(1+rngO_MarkUp)</f>
        <v>231</v>
      </c>
    </row>
    <row r="541" spans="1:6" x14ac:dyDescent="0.25">
      <c r="A541" s="345" t="str">
        <f>Pricing!B545</f>
        <v>Measurement Upload</v>
      </c>
      <c r="B541" s="357" t="str">
        <f>Pricing!C545</f>
        <v>LSP</v>
      </c>
      <c r="C541" s="345">
        <f>Pricing!G545</f>
        <v>0</v>
      </c>
      <c r="D541" s="345" t="str">
        <f>Pricing!H545</f>
        <v>LSPD508</v>
      </c>
      <c r="E541" s="345" t="str">
        <f>Pricing!I545</f>
        <v>D-Shape Lazy Susan (2 shelf set)</v>
      </c>
      <c r="F541" s="353">
        <f>Pricing!Z545*(1+rngO_MarkUp)</f>
        <v>231</v>
      </c>
    </row>
    <row r="542" spans="1:6" x14ac:dyDescent="0.25">
      <c r="A542" s="345" t="str">
        <f>Pricing!B546</f>
        <v>Measurement Upload</v>
      </c>
      <c r="B542" s="357" t="str">
        <f>Pricing!C546</f>
        <v>LSP</v>
      </c>
      <c r="C542" s="345">
        <f>Pricing!G546</f>
        <v>0</v>
      </c>
      <c r="D542" s="345" t="str">
        <f>Pricing!H546</f>
        <v>LSPD558</v>
      </c>
      <c r="E542" s="345" t="str">
        <f>Pricing!I546</f>
        <v>D-Shape Lazy Susan (2 shelf set)</v>
      </c>
      <c r="F542" s="353">
        <f>Pricing!Z546*(1+rngO_MarkUp)</f>
        <v>231</v>
      </c>
    </row>
    <row r="543" spans="1:6" x14ac:dyDescent="0.25">
      <c r="A543" s="345" t="str">
        <f>Pricing!B547</f>
        <v>Measurement Upload</v>
      </c>
      <c r="B543" s="357" t="str">
        <f>Pricing!C547</f>
        <v>LSP</v>
      </c>
      <c r="C543" s="345">
        <f>Pricing!G547</f>
        <v>0</v>
      </c>
      <c r="D543" s="345" t="str">
        <f>Pricing!H547</f>
        <v>LSPK457</v>
      </c>
      <c r="E543" s="345" t="str">
        <f>Pricing!I547</f>
        <v>Kidney Lazy Susan (2 shelf set)</v>
      </c>
      <c r="F543" s="353">
        <f>Pricing!Z547*(1+rngO_MarkUp)</f>
        <v>231</v>
      </c>
    </row>
    <row r="544" spans="1:6" x14ac:dyDescent="0.25">
      <c r="A544" s="345" t="str">
        <f>Pricing!B548</f>
        <v>Measurement Upload</v>
      </c>
      <c r="B544" s="357" t="str">
        <f>Pricing!C548</f>
        <v>LSP</v>
      </c>
      <c r="C544" s="345">
        <f>Pricing!G548</f>
        <v>0</v>
      </c>
      <c r="D544" s="345" t="str">
        <f>Pricing!H548</f>
        <v>LSPK610</v>
      </c>
      <c r="E544" s="345" t="str">
        <f>Pricing!I548</f>
        <v>Kidney Lazy Susan (2 shelf set)</v>
      </c>
      <c r="F544" s="353">
        <f>Pricing!Z548*(1+rngO_MarkUp)</f>
        <v>231</v>
      </c>
    </row>
    <row r="545" spans="1:6" x14ac:dyDescent="0.25">
      <c r="A545" s="345" t="str">
        <f>Pricing!B549</f>
        <v>Measurement Upload</v>
      </c>
      <c r="B545" s="357" t="str">
        <f>Pricing!C549</f>
        <v>LSP</v>
      </c>
      <c r="C545" s="345">
        <f>Pricing!G549</f>
        <v>0</v>
      </c>
      <c r="D545" s="345" t="str">
        <f>Pricing!H549</f>
        <v>LSPK711</v>
      </c>
      <c r="E545" s="345" t="str">
        <f>Pricing!I549</f>
        <v>Kidney Lazy Susan (2 shelf set)</v>
      </c>
      <c r="F545" s="353">
        <f>Pricing!Z549*(1+rngO_MarkUp)</f>
        <v>231</v>
      </c>
    </row>
    <row r="546" spans="1:6" x14ac:dyDescent="0.25">
      <c r="A546" s="345" t="str">
        <f>Pricing!B550</f>
        <v>Measurement Upload</v>
      </c>
      <c r="B546" s="357" t="str">
        <f>Pricing!C550</f>
        <v>LSP</v>
      </c>
      <c r="C546" s="345">
        <f>Pricing!G550</f>
        <v>0</v>
      </c>
      <c r="D546" s="345" t="str">
        <f>Pricing!H550</f>
        <v>LSPK813</v>
      </c>
      <c r="E546" s="345" t="str">
        <f>Pricing!I550</f>
        <v>Kidney Lazy Susan (2 shelf set)</v>
      </c>
      <c r="F546" s="353">
        <f>Pricing!Z550*(1+rngO_MarkUp)</f>
        <v>231</v>
      </c>
    </row>
    <row r="547" spans="1:6" x14ac:dyDescent="0.25">
      <c r="A547" s="345" t="str">
        <f>Pricing!B551</f>
        <v>Accessories</v>
      </c>
      <c r="B547" s="357" t="str">
        <f>Pricing!C551</f>
        <v>LSW</v>
      </c>
      <c r="C547" s="345">
        <f>Pricing!G551</f>
        <v>0</v>
      </c>
      <c r="D547" s="345" t="str">
        <f>Pricing!H551</f>
        <v>LSW</v>
      </c>
      <c r="E547" s="345" t="str">
        <f>Pricing!I551</f>
        <v>Lazy Susan Wood</v>
      </c>
      <c r="F547" s="353">
        <f>Pricing!Z551*(1+rngO_MarkUp)</f>
        <v>490.88</v>
      </c>
    </row>
    <row r="548" spans="1:6" x14ac:dyDescent="0.25">
      <c r="A548" s="345" t="str">
        <f>Pricing!B552</f>
        <v>Measurement Upload</v>
      </c>
      <c r="B548" s="357" t="str">
        <f>Pricing!C552</f>
        <v>LSW</v>
      </c>
      <c r="C548" s="345">
        <f>Pricing!G552</f>
        <v>0</v>
      </c>
      <c r="D548" s="345" t="str">
        <f>Pricing!H552</f>
        <v>LSWD508</v>
      </c>
      <c r="E548" s="345" t="str">
        <f>Pricing!I552</f>
        <v xml:space="preserve">Wood D-Shape Lazy Susan (2 shelf set) </v>
      </c>
      <c r="F548" s="353">
        <f>Pricing!Z552*(1+rngO_MarkUp)</f>
        <v>490.88</v>
      </c>
    </row>
    <row r="549" spans="1:6" x14ac:dyDescent="0.25">
      <c r="A549" s="345" t="str">
        <f>Pricing!B553</f>
        <v>Measurement Upload</v>
      </c>
      <c r="B549" s="357" t="str">
        <f>Pricing!C553</f>
        <v>LSW</v>
      </c>
      <c r="C549" s="345">
        <f>Pricing!G553</f>
        <v>0</v>
      </c>
      <c r="D549" s="345" t="str">
        <f>Pricing!H553</f>
        <v>LSWD558</v>
      </c>
      <c r="E549" s="345" t="str">
        <f>Pricing!I553</f>
        <v>Wood D-Shape Lazy Susan (2 shelf set)</v>
      </c>
      <c r="F549" s="353">
        <f>Pricing!Z553*(1+rngO_MarkUp)</f>
        <v>490.88</v>
      </c>
    </row>
    <row r="550" spans="1:6" x14ac:dyDescent="0.25">
      <c r="A550" s="345" t="str">
        <f>Pricing!B554</f>
        <v>Measurement Upload</v>
      </c>
      <c r="B550" s="357" t="str">
        <f>Pricing!C554</f>
        <v>LSW</v>
      </c>
      <c r="C550" s="345">
        <f>Pricing!G554</f>
        <v>0</v>
      </c>
      <c r="D550" s="345" t="str">
        <f>Pricing!H554</f>
        <v>LSWK610</v>
      </c>
      <c r="E550" s="345" t="str">
        <f>Pricing!I554</f>
        <v>Wood Kidney Lazy Susan (2 shelf set)</v>
      </c>
      <c r="F550" s="353">
        <f>Pricing!Z554*(1+rngO_MarkUp)</f>
        <v>490.88</v>
      </c>
    </row>
    <row r="551" spans="1:6" x14ac:dyDescent="0.25">
      <c r="A551" s="345" t="str">
        <f>Pricing!B555</f>
        <v>Measurement Upload</v>
      </c>
      <c r="B551" s="357" t="str">
        <f>Pricing!C555</f>
        <v>LSW</v>
      </c>
      <c r="C551" s="345">
        <f>Pricing!G555</f>
        <v>0</v>
      </c>
      <c r="D551" s="345" t="str">
        <f>Pricing!H555</f>
        <v>LSWK711</v>
      </c>
      <c r="E551" s="345" t="str">
        <f>Pricing!I555</f>
        <v>Wood Kidney Lazy Susan (2 shelf set)</v>
      </c>
      <c r="F551" s="353">
        <f>Pricing!Z555*(1+rngO_MarkUp)</f>
        <v>490.88</v>
      </c>
    </row>
    <row r="552" spans="1:6" x14ac:dyDescent="0.25">
      <c r="A552" s="345" t="str">
        <f>Pricing!B556</f>
        <v>Measurement Upload</v>
      </c>
      <c r="B552" s="357" t="str">
        <f>Pricing!C556</f>
        <v>LSW</v>
      </c>
      <c r="C552" s="345">
        <f>Pricing!G556</f>
        <v>0</v>
      </c>
      <c r="D552" s="345" t="str">
        <f>Pricing!H556</f>
        <v>LSWK813</v>
      </c>
      <c r="E552" s="345" t="str">
        <f>Pricing!I556</f>
        <v>Wood Kidney Lazy Susan (2 shelf set)</v>
      </c>
      <c r="F552" s="353">
        <f>Pricing!Z556*(1+rngO_MarkUp)</f>
        <v>490.88</v>
      </c>
    </row>
    <row r="553" spans="1:6" x14ac:dyDescent="0.25">
      <c r="A553" s="345" t="str">
        <f>Pricing!B557</f>
        <v>Accessories</v>
      </c>
      <c r="B553" s="357" t="str">
        <f>Pricing!C557</f>
        <v>PD</v>
      </c>
      <c r="C553" s="345">
        <f>Pricing!G557</f>
        <v>0</v>
      </c>
      <c r="D553" s="345" t="str">
        <f>Pricing!H557</f>
        <v>PD</v>
      </c>
      <c r="E553" s="345" t="str">
        <f>Pricing!I557</f>
        <v>Pull Down</v>
      </c>
      <c r="F553" s="353">
        <f>Pricing!Z557*(1+rngO_MarkUp)</f>
        <v>462</v>
      </c>
    </row>
    <row r="554" spans="1:6" x14ac:dyDescent="0.25">
      <c r="A554" s="345" t="str">
        <f>Pricing!B558</f>
        <v>Measurement Upload</v>
      </c>
      <c r="B554" s="357" t="str">
        <f>Pricing!C558</f>
        <v>PD</v>
      </c>
      <c r="C554" s="345">
        <f>Pricing!G558</f>
        <v>0</v>
      </c>
      <c r="D554" s="345" t="str">
        <f>Pricing!H558</f>
        <v>PD515</v>
      </c>
      <c r="E554" s="345" t="str">
        <f>Pricing!I558</f>
        <v>Pull Down Organizer</v>
      </c>
      <c r="F554" s="353">
        <f>Pricing!Z558*(1+rngO_MarkUp)</f>
        <v>616</v>
      </c>
    </row>
    <row r="555" spans="1:6" x14ac:dyDescent="0.25">
      <c r="A555" s="345" t="str">
        <f>Pricing!B559</f>
        <v>Measurement Upload</v>
      </c>
      <c r="B555" s="357" t="str">
        <f>Pricing!C559</f>
        <v>PD</v>
      </c>
      <c r="C555" s="345">
        <f>Pricing!G559</f>
        <v>0</v>
      </c>
      <c r="D555" s="345" t="str">
        <f>Pricing!H559</f>
        <v>PD813</v>
      </c>
      <c r="E555" s="345" t="str">
        <f>Pricing!I559</f>
        <v>Pull Down Organizer</v>
      </c>
      <c r="F555" s="353">
        <f>Pricing!Z559*(1+rngO_MarkUp)</f>
        <v>616</v>
      </c>
    </row>
    <row r="556" spans="1:6" x14ac:dyDescent="0.25">
      <c r="A556" s="345" t="str">
        <f>Pricing!B560</f>
        <v>Accessories</v>
      </c>
      <c r="B556" s="357" t="str">
        <f>Pricing!C560</f>
        <v>PO</v>
      </c>
      <c r="C556" s="345">
        <f>Pricing!G560</f>
        <v>0</v>
      </c>
      <c r="D556" s="345" t="str">
        <f>Pricing!H560</f>
        <v>PO</v>
      </c>
      <c r="E556" s="345" t="str">
        <f>Pricing!I560</f>
        <v>Pull Out</v>
      </c>
      <c r="F556" s="353">
        <f>Pricing!Z560*(1+rngO_MarkUp)</f>
        <v>258.72000000000003</v>
      </c>
    </row>
    <row r="557" spans="1:6" x14ac:dyDescent="0.25">
      <c r="A557" s="345" t="str">
        <f>Pricing!B561</f>
        <v>Measurement Upload</v>
      </c>
      <c r="B557" s="357" t="str">
        <f>Pricing!C561</f>
        <v>PO</v>
      </c>
      <c r="C557" s="345">
        <f>Pricing!G561</f>
        <v>0</v>
      </c>
      <c r="D557" s="345" t="str">
        <f>Pricing!H561</f>
        <v>PO127</v>
      </c>
      <c r="E557" s="345" t="str">
        <f>Pricing!I561</f>
        <v>Pull Out Organizer</v>
      </c>
      <c r="F557" s="353">
        <f>Pricing!Z561*(1+rngO_MarkUp)</f>
        <v>258.72000000000003</v>
      </c>
    </row>
    <row r="558" spans="1:6" x14ac:dyDescent="0.25">
      <c r="A558" s="345" t="str">
        <f>Pricing!B562</f>
        <v>Measurement Upload</v>
      </c>
      <c r="B558" s="357" t="str">
        <f>Pricing!C562</f>
        <v>PO</v>
      </c>
      <c r="C558" s="345">
        <f>Pricing!G562</f>
        <v>0</v>
      </c>
      <c r="D558" s="345" t="str">
        <f>Pricing!H562</f>
        <v>PO204</v>
      </c>
      <c r="E558" s="345" t="str">
        <f>Pricing!I562</f>
        <v>Pull Out Organizer</v>
      </c>
      <c r="F558" s="353">
        <f>Pricing!Z562*(1+rngO_MarkUp)</f>
        <v>258.72000000000003</v>
      </c>
    </row>
    <row r="559" spans="1:6" x14ac:dyDescent="0.25">
      <c r="A559" s="345" t="str">
        <f>Pricing!B563</f>
        <v>Accessories</v>
      </c>
      <c r="B559" s="357" t="str">
        <f>Pricing!C563</f>
        <v>IC</v>
      </c>
      <c r="C559" s="345">
        <f>Pricing!G563</f>
        <v>0</v>
      </c>
      <c r="D559" s="345" t="str">
        <f>Pricing!H563</f>
        <v>IC</v>
      </c>
      <c r="E559" s="345" t="str">
        <f>Pricing!I563</f>
        <v>Cutlery Drawer Insert</v>
      </c>
      <c r="F559" s="353">
        <f>Pricing!Z563*(1+rngO_MarkUp)</f>
        <v>113.19</v>
      </c>
    </row>
    <row r="560" spans="1:6" x14ac:dyDescent="0.25">
      <c r="A560" s="345" t="str">
        <f>Pricing!B564</f>
        <v>Measurement Upload</v>
      </c>
      <c r="B560" s="357" t="str">
        <f>Pricing!C564</f>
        <v>IC</v>
      </c>
      <c r="C560" s="345">
        <f>Pricing!G564</f>
        <v>0</v>
      </c>
      <c r="D560" s="345" t="str">
        <f>Pricing!H564</f>
        <v>IC371</v>
      </c>
      <c r="E560" s="345" t="str">
        <f>Pricing!I564</f>
        <v>Wood Cutlery Drawer Insert</v>
      </c>
      <c r="F560" s="353">
        <f>Pricing!Z564*(1+rngO_MarkUp)</f>
        <v>113.19</v>
      </c>
    </row>
    <row r="561" spans="1:6" x14ac:dyDescent="0.25">
      <c r="A561" s="345" t="str">
        <f>Pricing!B565</f>
        <v>Measurement Upload</v>
      </c>
      <c r="B561" s="357" t="str">
        <f>Pricing!C565</f>
        <v>IC</v>
      </c>
      <c r="C561" s="345">
        <f>Pricing!G565</f>
        <v>0</v>
      </c>
      <c r="D561" s="345" t="str">
        <f>Pricing!H565</f>
        <v>IC524</v>
      </c>
      <c r="E561" s="345" t="str">
        <f>Pricing!I565</f>
        <v>Wood Cutlery Drawer Insert</v>
      </c>
      <c r="F561" s="353">
        <f>Pricing!Z565*(1+rngO_MarkUp)</f>
        <v>113.19</v>
      </c>
    </row>
    <row r="562" spans="1:6" x14ac:dyDescent="0.25">
      <c r="A562" s="345" t="str">
        <f>Pricing!B566</f>
        <v>Accessories</v>
      </c>
      <c r="B562" s="357" t="str">
        <f>Pricing!C566</f>
        <v>IS</v>
      </c>
      <c r="C562" s="345">
        <f>Pricing!G566</f>
        <v>0</v>
      </c>
      <c r="D562" s="345" t="str">
        <f>Pricing!H566</f>
        <v>IS</v>
      </c>
      <c r="E562" s="345" t="str">
        <f>Pricing!I566</f>
        <v>Spice Drawer Insert</v>
      </c>
      <c r="F562" s="353">
        <f>Pricing!Z566*(1+rngO_MarkUp)</f>
        <v>113.19</v>
      </c>
    </row>
    <row r="563" spans="1:6" x14ac:dyDescent="0.25">
      <c r="A563" s="345" t="str">
        <f>Pricing!B567</f>
        <v>Measurement Upload</v>
      </c>
      <c r="B563" s="357" t="str">
        <f>Pricing!C567</f>
        <v>IS</v>
      </c>
      <c r="C563" s="345">
        <f>Pricing!G567</f>
        <v>0</v>
      </c>
      <c r="D563" s="345" t="str">
        <f>Pricing!H567</f>
        <v>IS406</v>
      </c>
      <c r="E563" s="345" t="str">
        <f>Pricing!I567</f>
        <v>Wood Spice Drawer Insert</v>
      </c>
      <c r="F563" s="353">
        <f>Pricing!Z567*(1+rngO_MarkUp)</f>
        <v>113.19</v>
      </c>
    </row>
    <row r="564" spans="1:6" x14ac:dyDescent="0.25">
      <c r="A564" s="345" t="str">
        <f>Pricing!B568</f>
        <v>Measurement Upload</v>
      </c>
      <c r="B564" s="357" t="str">
        <f>Pricing!C568</f>
        <v>IS</v>
      </c>
      <c r="C564" s="345">
        <f>Pricing!G568</f>
        <v>0</v>
      </c>
      <c r="D564" s="345" t="str">
        <f>Pricing!H568</f>
        <v>IS559</v>
      </c>
      <c r="E564" s="345" t="str">
        <f>Pricing!I568</f>
        <v>Wood Spice Drawer Insert</v>
      </c>
      <c r="F564" s="353">
        <f>Pricing!Z568*(1+rngO_MarkUp)</f>
        <v>113.19</v>
      </c>
    </row>
    <row r="565" spans="1:6" x14ac:dyDescent="0.25">
      <c r="A565" s="345" t="str">
        <f>Pricing!B569</f>
        <v>Accessories</v>
      </c>
      <c r="B565" s="357" t="str">
        <f>Pricing!C569</f>
        <v>IU</v>
      </c>
      <c r="C565" s="345">
        <f>Pricing!G569</f>
        <v>0</v>
      </c>
      <c r="D565" s="345" t="str">
        <f>Pricing!H569</f>
        <v>IU</v>
      </c>
      <c r="E565" s="345" t="str">
        <f>Pricing!I569</f>
        <v>Utility Drawer Insert</v>
      </c>
      <c r="F565" s="353">
        <f>Pricing!Z569*(1+rngO_MarkUp)</f>
        <v>113.19</v>
      </c>
    </row>
    <row r="566" spans="1:6" x14ac:dyDescent="0.25">
      <c r="A566" s="345" t="str">
        <f>Pricing!B570</f>
        <v>Measurement Upload</v>
      </c>
      <c r="B566" s="357" t="str">
        <f>Pricing!C570</f>
        <v>IU</v>
      </c>
      <c r="C566" s="345">
        <f>Pricing!G570</f>
        <v>0</v>
      </c>
      <c r="D566" s="345" t="str">
        <f>Pricing!H570</f>
        <v>IU470</v>
      </c>
      <c r="E566" s="345" t="str">
        <f>Pricing!I570</f>
        <v>Wood Utility Drawer Insert</v>
      </c>
      <c r="F566" s="353">
        <f>Pricing!Z570*(1+rngO_MarkUp)</f>
        <v>113.19</v>
      </c>
    </row>
    <row r="567" spans="1:6" x14ac:dyDescent="0.25">
      <c r="A567" s="345" t="str">
        <f>Pricing!B571</f>
        <v>Measurement Upload</v>
      </c>
      <c r="B567" s="357" t="str">
        <f>Pricing!C571</f>
        <v>IU</v>
      </c>
      <c r="C567" s="345">
        <f>Pricing!G571</f>
        <v>0</v>
      </c>
      <c r="D567" s="345" t="str">
        <f>Pricing!H571</f>
        <v>IU610</v>
      </c>
      <c r="E567" s="345" t="str">
        <f>Pricing!I571</f>
        <v>Wood Utility Drawer Insert</v>
      </c>
      <c r="F567" s="353">
        <f>Pricing!Z571*(1+rngO_MarkUp)</f>
        <v>113.19</v>
      </c>
    </row>
    <row r="568" spans="1:6" x14ac:dyDescent="0.25">
      <c r="A568" s="345" t="str">
        <f>Pricing!B572</f>
        <v>Accessories</v>
      </c>
      <c r="B568" s="357" t="str">
        <f>Pricing!C572</f>
        <v>MIC</v>
      </c>
      <c r="C568" s="345">
        <f>Pricing!G572</f>
        <v>0</v>
      </c>
      <c r="D568" s="345" t="str">
        <f>Pricing!H572</f>
        <v>MIC1</v>
      </c>
      <c r="E568" s="345" t="str">
        <f>Pricing!I572</f>
        <v xml:space="preserve">Custom Cutlery Insert </v>
      </c>
      <c r="F568" s="353">
        <f>Pricing!Z572*(1+rngO_MarkUp)</f>
        <v>113.19</v>
      </c>
    </row>
    <row r="569" spans="1:6" x14ac:dyDescent="0.25">
      <c r="A569" s="345" t="str">
        <f>Pricing!B573</f>
        <v>Accessories</v>
      </c>
      <c r="B569" s="357" t="str">
        <f>Pricing!C573</f>
        <v>MIC</v>
      </c>
      <c r="C569" s="345">
        <f>Pricing!G573</f>
        <v>0</v>
      </c>
      <c r="D569" s="345" t="str">
        <f>Pricing!H573</f>
        <v>MIC2</v>
      </c>
      <c r="E569" s="345" t="str">
        <f>Pricing!I573</f>
        <v xml:space="preserve">Custom Cutlery Insert </v>
      </c>
      <c r="F569" s="353">
        <f>Pricing!Z573*(1+rngO_MarkUp)</f>
        <v>113.19</v>
      </c>
    </row>
    <row r="570" spans="1:6" x14ac:dyDescent="0.25">
      <c r="A570" s="345" t="str">
        <f>Pricing!B574</f>
        <v>Accessories</v>
      </c>
      <c r="B570" s="357" t="str">
        <f>Pricing!C574</f>
        <v>MIC</v>
      </c>
      <c r="C570" s="345">
        <f>Pricing!G574</f>
        <v>0</v>
      </c>
      <c r="D570" s="345" t="str">
        <f>Pricing!H574</f>
        <v>MIC3</v>
      </c>
      <c r="E570" s="345" t="str">
        <f>Pricing!I574</f>
        <v>[PLACEHOLDER ONLY]</v>
      </c>
      <c r="F570" s="353">
        <f>Pricing!Z574*(1+rngO_MarkUp)</f>
        <v>0</v>
      </c>
    </row>
    <row r="571" spans="1:6" x14ac:dyDescent="0.25">
      <c r="A571" s="345" t="str">
        <f>Pricing!B575</f>
        <v>Accessories</v>
      </c>
      <c r="B571" s="357" t="str">
        <f>Pricing!C575</f>
        <v>MIC</v>
      </c>
      <c r="C571" s="345">
        <f>Pricing!G575</f>
        <v>0</v>
      </c>
      <c r="D571" s="345" t="str">
        <f>Pricing!H575</f>
        <v>MIC4</v>
      </c>
      <c r="E571" s="345" t="str">
        <f>Pricing!I575</f>
        <v>[PLACEHOLDER ONLY]</v>
      </c>
      <c r="F571" s="353">
        <f>Pricing!Z575*(1+rngO_MarkUp)</f>
        <v>0</v>
      </c>
    </row>
    <row r="572" spans="1:6" x14ac:dyDescent="0.25">
      <c r="A572" s="345" t="str">
        <f>Pricing!B576</f>
        <v>Accessories</v>
      </c>
      <c r="B572" s="357" t="str">
        <f>Pricing!C576</f>
        <v>MIU</v>
      </c>
      <c r="C572" s="345">
        <f>Pricing!G576</f>
        <v>0</v>
      </c>
      <c r="D572" s="345" t="str">
        <f>Pricing!H576</f>
        <v>MIU1</v>
      </c>
      <c r="E572" s="345" t="str">
        <f>Pricing!I576</f>
        <v>Custom Utility Insert</v>
      </c>
      <c r="F572" s="353">
        <f>Pricing!Z576*(1+rngO_MarkUp)</f>
        <v>113.19</v>
      </c>
    </row>
    <row r="573" spans="1:6" x14ac:dyDescent="0.25">
      <c r="A573" s="345" t="str">
        <f>Pricing!B577</f>
        <v>Accessories</v>
      </c>
      <c r="B573" s="357" t="str">
        <f>Pricing!C577</f>
        <v>MIU</v>
      </c>
      <c r="C573" s="345">
        <f>Pricing!G577</f>
        <v>0</v>
      </c>
      <c r="D573" s="345" t="str">
        <f>Pricing!H577</f>
        <v>MIU2</v>
      </c>
      <c r="E573" s="345" t="str">
        <f>Pricing!I577</f>
        <v>Custom Utility Insert</v>
      </c>
      <c r="F573" s="353">
        <f>Pricing!Z577*(1+rngO_MarkUp)</f>
        <v>113.19</v>
      </c>
    </row>
    <row r="574" spans="1:6" x14ac:dyDescent="0.25">
      <c r="A574" s="345" t="str">
        <f>Pricing!B578</f>
        <v>Accessories</v>
      </c>
      <c r="B574" s="357" t="str">
        <f>Pricing!C578</f>
        <v>MIU</v>
      </c>
      <c r="C574" s="345">
        <f>Pricing!G578</f>
        <v>0</v>
      </c>
      <c r="D574" s="345" t="str">
        <f>Pricing!H578</f>
        <v>MIU3</v>
      </c>
      <c r="E574" s="345" t="str">
        <f>Pricing!I578</f>
        <v>[PLACEHOLDER ONLY]</v>
      </c>
      <c r="F574" s="353">
        <f>Pricing!Z578*(1+rngO_MarkUp)</f>
        <v>0</v>
      </c>
    </row>
    <row r="575" spans="1:6" x14ac:dyDescent="0.25">
      <c r="A575" s="345" t="str">
        <f>Pricing!B579</f>
        <v>Accessories</v>
      </c>
      <c r="B575" s="357" t="str">
        <f>Pricing!C579</f>
        <v>MIU</v>
      </c>
      <c r="C575" s="345">
        <f>Pricing!G579</f>
        <v>0</v>
      </c>
      <c r="D575" s="345" t="str">
        <f>Pricing!H579</f>
        <v>MIU4</v>
      </c>
      <c r="E575" s="345" t="str">
        <f>Pricing!I579</f>
        <v>[PLACEHOLDER ONLY]</v>
      </c>
      <c r="F575" s="353">
        <f>Pricing!Z579*(1+rngO_MarkUp)</f>
        <v>0</v>
      </c>
    </row>
    <row r="576" spans="1:6" x14ac:dyDescent="0.25">
      <c r="A576" s="345" t="str">
        <f>Pricing!B580</f>
        <v>Accessories</v>
      </c>
      <c r="B576" s="357" t="str">
        <f>Pricing!C580</f>
        <v>BT</v>
      </c>
      <c r="C576" s="345">
        <f>Pricing!G580</f>
        <v>0</v>
      </c>
      <c r="D576" s="345" t="str">
        <f>Pricing!H580</f>
        <v>BT</v>
      </c>
      <c r="E576" s="345" t="str">
        <f>Pricing!I580</f>
        <v>Towel Bar</v>
      </c>
      <c r="F576" s="353">
        <f>Pricing!Z580*(1+rngO_MarkUp)</f>
        <v>62.37</v>
      </c>
    </row>
    <row r="577" spans="1:6" x14ac:dyDescent="0.25">
      <c r="A577" s="345" t="str">
        <f>Pricing!B581</f>
        <v>Measurement Upload</v>
      </c>
      <c r="B577" s="357" t="str">
        <f>Pricing!C581</f>
        <v>BT</v>
      </c>
      <c r="C577" s="345">
        <f>Pricing!G581</f>
        <v>0</v>
      </c>
      <c r="D577" s="345" t="str">
        <f>Pricing!H581</f>
        <v>BTC</v>
      </c>
      <c r="E577" s="345" t="str">
        <f>Pricing!I581</f>
        <v>Towel Bar</v>
      </c>
      <c r="F577" s="353">
        <f>Pricing!Z581*(1+rngO_MarkUp)</f>
        <v>62.37</v>
      </c>
    </row>
    <row r="578" spans="1:6" x14ac:dyDescent="0.25">
      <c r="A578" s="345" t="str">
        <f>Pricing!B582</f>
        <v>Measurement Upload</v>
      </c>
      <c r="B578" s="357" t="str">
        <f>Pricing!C582</f>
        <v>BT</v>
      </c>
      <c r="C578" s="345">
        <f>Pricing!G582</f>
        <v>0</v>
      </c>
      <c r="D578" s="345" t="str">
        <f>Pricing!H582</f>
        <v>BTW</v>
      </c>
      <c r="E578" s="345" t="str">
        <f>Pricing!I582</f>
        <v>Towel Bar</v>
      </c>
      <c r="F578" s="353">
        <f>Pricing!Z582*(1+rngO_MarkUp)</f>
        <v>62.37</v>
      </c>
    </row>
    <row r="579" spans="1:6" x14ac:dyDescent="0.25">
      <c r="A579" s="345" t="str">
        <f>Pricing!B583</f>
        <v>Accessories</v>
      </c>
      <c r="B579" s="357" t="str">
        <f>Pricing!C583</f>
        <v>RS</v>
      </c>
      <c r="C579" s="345">
        <f>Pricing!G583</f>
        <v>0</v>
      </c>
      <c r="D579" s="345" t="str">
        <f>Pricing!H583</f>
        <v>RS</v>
      </c>
      <c r="E579" s="345" t="str">
        <f>Pricing!I583</f>
        <v>Spice Rack</v>
      </c>
      <c r="F579" s="353">
        <f>Pricing!Z583*(1+rngO_MarkUp)</f>
        <v>66.989999999999995</v>
      </c>
    </row>
    <row r="580" spans="1:6" x14ac:dyDescent="0.25">
      <c r="A580" s="345" t="str">
        <f>Pricing!B584</f>
        <v>Measurement Upload</v>
      </c>
      <c r="B580" s="357" t="str">
        <f>Pricing!C584</f>
        <v>RS</v>
      </c>
      <c r="C580" s="345">
        <f>Pricing!G584</f>
        <v>0</v>
      </c>
      <c r="D580" s="345" t="str">
        <f>Pricing!H584</f>
        <v>RS245</v>
      </c>
      <c r="E580" s="345" t="str">
        <f>Pricing!I584</f>
        <v xml:space="preserve">Wood Spice Rack </v>
      </c>
      <c r="F580" s="353">
        <f>Pricing!Z584*(1+rngO_MarkUp)</f>
        <v>66.989999999999995</v>
      </c>
    </row>
    <row r="581" spans="1:6" x14ac:dyDescent="0.25">
      <c r="A581" s="345" t="str">
        <f>Pricing!B585</f>
        <v>Measurement Upload</v>
      </c>
      <c r="B581" s="357" t="str">
        <f>Pricing!C585</f>
        <v>RS</v>
      </c>
      <c r="C581" s="345">
        <f>Pricing!G585</f>
        <v>0</v>
      </c>
      <c r="D581" s="345" t="str">
        <f>Pricing!H585</f>
        <v>RS321</v>
      </c>
      <c r="E581" s="345" t="str">
        <f>Pricing!I585</f>
        <v xml:space="preserve">Wood Spice Rack </v>
      </c>
      <c r="F581" s="353">
        <f>Pricing!Z585*(1+rngO_MarkUp)</f>
        <v>66.989999999999995</v>
      </c>
    </row>
    <row r="582" spans="1:6" x14ac:dyDescent="0.25">
      <c r="A582" s="345" t="str">
        <f>Pricing!B586</f>
        <v>Measurement Upload</v>
      </c>
      <c r="B582" s="357" t="str">
        <f>Pricing!C586</f>
        <v>RS</v>
      </c>
      <c r="C582" s="345">
        <f>Pricing!G586</f>
        <v>0</v>
      </c>
      <c r="D582" s="345" t="str">
        <f>Pricing!H586</f>
        <v>RS397</v>
      </c>
      <c r="E582" s="345" t="str">
        <f>Pricing!I586</f>
        <v>Wood Spice Rack</v>
      </c>
      <c r="F582" s="353">
        <f>Pricing!Z586*(1+rngO_MarkUp)</f>
        <v>66.989999999999995</v>
      </c>
    </row>
    <row r="583" spans="1:6" x14ac:dyDescent="0.25">
      <c r="A583" s="345" t="str">
        <f>Pricing!B587</f>
        <v>Accessories</v>
      </c>
      <c r="B583" s="357" t="str">
        <f>Pricing!C587</f>
        <v>SRCL</v>
      </c>
      <c r="C583" s="345" t="str">
        <f>Pricing!G587</f>
        <v>Basic</v>
      </c>
      <c r="D583" s="345" t="str">
        <f>Pricing!H587</f>
        <v>SRCL1B</v>
      </c>
      <c r="E583" s="345" t="str">
        <f>Pricing!I587</f>
        <v>Spice Rack Custom Large</v>
      </c>
      <c r="F583" s="353">
        <f>Pricing!Z587*(1+rngO_MarkUp)</f>
        <v>258.72000000000003</v>
      </c>
    </row>
    <row r="584" spans="1:6" x14ac:dyDescent="0.25">
      <c r="A584" s="345" t="str">
        <f>Pricing!B588</f>
        <v>Accessories</v>
      </c>
      <c r="B584" s="357" t="str">
        <f>Pricing!C588</f>
        <v>SRCL</v>
      </c>
      <c r="C584" s="345" t="str">
        <f>Pricing!G588</f>
        <v>Designer Light</v>
      </c>
      <c r="D584" s="345" t="str">
        <f>Pricing!H588</f>
        <v>SRCL1DL</v>
      </c>
      <c r="E584" s="345" t="str">
        <f>Pricing!I588</f>
        <v>Spice Rack Custom Large</v>
      </c>
      <c r="F584" s="353">
        <f>Pricing!Z588*(1+rngO_MarkUp)</f>
        <v>338.79</v>
      </c>
    </row>
    <row r="585" spans="1:6" x14ac:dyDescent="0.25">
      <c r="A585" s="345" t="str">
        <f>Pricing!B589</f>
        <v>Accessories</v>
      </c>
      <c r="B585" s="357" t="str">
        <f>Pricing!C589</f>
        <v>SRCL</v>
      </c>
      <c r="C585" s="345" t="str">
        <f>Pricing!G589</f>
        <v>Designer Medium</v>
      </c>
      <c r="D585" s="345" t="str">
        <f>Pricing!H589</f>
        <v>SRCL1DM</v>
      </c>
      <c r="E585" s="345" t="str">
        <f>Pricing!I589</f>
        <v>Spice Rack Custom Large</v>
      </c>
      <c r="F585" s="353">
        <f>Pricing!Z589*(1+rngO_MarkUp)</f>
        <v>338.79</v>
      </c>
    </row>
    <row r="586" spans="1:6" x14ac:dyDescent="0.25">
      <c r="A586" s="345" t="str">
        <f>Pricing!B590</f>
        <v>Accessories</v>
      </c>
      <c r="B586" s="357" t="str">
        <f>Pricing!C590</f>
        <v>SRCL</v>
      </c>
      <c r="C586" s="345" t="str">
        <f>Pricing!G590</f>
        <v>Basic</v>
      </c>
      <c r="D586" s="345" t="str">
        <f>Pricing!H590</f>
        <v>SRCL2B</v>
      </c>
      <c r="E586" s="345" t="str">
        <f>Pricing!I590</f>
        <v>[PLACEHOLDER ONLY]</v>
      </c>
      <c r="F586" s="353">
        <f>Pricing!Z590*(1+rngO_MarkUp)</f>
        <v>0</v>
      </c>
    </row>
    <row r="587" spans="1:6" x14ac:dyDescent="0.25">
      <c r="A587" s="345" t="str">
        <f>Pricing!B591</f>
        <v>Accessories</v>
      </c>
      <c r="B587" s="357" t="str">
        <f>Pricing!C591</f>
        <v>SRCL</v>
      </c>
      <c r="C587" s="345" t="str">
        <f>Pricing!G591</f>
        <v>Designer Light</v>
      </c>
      <c r="D587" s="345" t="str">
        <f>Pricing!H591</f>
        <v>SRCL2DL</v>
      </c>
      <c r="E587" s="345" t="str">
        <f>Pricing!I591</f>
        <v>[PLACEHOLDER ONLY]</v>
      </c>
      <c r="F587" s="353">
        <f>Pricing!Z591*(1+rngO_MarkUp)</f>
        <v>0</v>
      </c>
    </row>
    <row r="588" spans="1:6" x14ac:dyDescent="0.25">
      <c r="A588" s="345" t="str">
        <f>Pricing!B592</f>
        <v>Accessories</v>
      </c>
      <c r="B588" s="357" t="str">
        <f>Pricing!C592</f>
        <v>SRCL</v>
      </c>
      <c r="C588" s="345" t="str">
        <f>Pricing!G592</f>
        <v>Designer Medium</v>
      </c>
      <c r="D588" s="345" t="str">
        <f>Pricing!H592</f>
        <v>SRCL2DM</v>
      </c>
      <c r="E588" s="345" t="str">
        <f>Pricing!I592</f>
        <v>[PLACEHOLDER ONLY]</v>
      </c>
      <c r="F588" s="353">
        <f>Pricing!Z592*(1+rngO_MarkUp)</f>
        <v>0</v>
      </c>
    </row>
    <row r="589" spans="1:6" x14ac:dyDescent="0.25">
      <c r="A589" s="345" t="str">
        <f>Pricing!B593</f>
        <v>Accessories</v>
      </c>
      <c r="B589" s="357" t="str">
        <f>Pricing!C593</f>
        <v>SRCL</v>
      </c>
      <c r="C589" s="345" t="str">
        <f>Pricing!G593</f>
        <v>Basic</v>
      </c>
      <c r="D589" s="345" t="str">
        <f>Pricing!H593</f>
        <v>SRCL3B</v>
      </c>
      <c r="E589" s="345" t="str">
        <f>Pricing!I593</f>
        <v>[PLACEHOLDER ONLY]</v>
      </c>
      <c r="F589" s="353">
        <f>Pricing!Z593*(1+rngO_MarkUp)</f>
        <v>0</v>
      </c>
    </row>
    <row r="590" spans="1:6" x14ac:dyDescent="0.25">
      <c r="A590" s="345" t="str">
        <f>Pricing!B594</f>
        <v>Accessories</v>
      </c>
      <c r="B590" s="357" t="str">
        <f>Pricing!C594</f>
        <v>SRCL</v>
      </c>
      <c r="C590" s="345" t="str">
        <f>Pricing!G594</f>
        <v>Designer Light</v>
      </c>
      <c r="D590" s="345" t="str">
        <f>Pricing!H594</f>
        <v>SRCL3DL</v>
      </c>
      <c r="E590" s="345" t="str">
        <f>Pricing!I594</f>
        <v>[PLACEHOLDER ONLY]</v>
      </c>
      <c r="F590" s="353">
        <f>Pricing!Z594*(1+rngO_MarkUp)</f>
        <v>0</v>
      </c>
    </row>
    <row r="591" spans="1:6" x14ac:dyDescent="0.25">
      <c r="A591" s="345" t="str">
        <f>Pricing!B595</f>
        <v>Accessories</v>
      </c>
      <c r="B591" s="357" t="str">
        <f>Pricing!C595</f>
        <v>SRCL</v>
      </c>
      <c r="C591" s="345" t="str">
        <f>Pricing!G595</f>
        <v>Designer Medium</v>
      </c>
      <c r="D591" s="345" t="str">
        <f>Pricing!H595</f>
        <v>SRCL3DM</v>
      </c>
      <c r="E591" s="345" t="str">
        <f>Pricing!I595</f>
        <v>[PLACEHOLDER ONLY]</v>
      </c>
      <c r="F591" s="353">
        <f>Pricing!Z595*(1+rngO_MarkUp)</f>
        <v>0</v>
      </c>
    </row>
    <row r="592" spans="1:6" x14ac:dyDescent="0.25">
      <c r="A592" s="345" t="str">
        <f>Pricing!B596</f>
        <v>Accessories</v>
      </c>
      <c r="B592" s="357" t="str">
        <f>Pricing!C596</f>
        <v>SRCL</v>
      </c>
      <c r="C592" s="345" t="str">
        <f>Pricing!G596</f>
        <v>Basic</v>
      </c>
      <c r="D592" s="345" t="str">
        <f>Pricing!H596</f>
        <v>SRCL4B</v>
      </c>
      <c r="E592" s="345" t="str">
        <f>Pricing!I596</f>
        <v>[PLACEHOLDER ONLY]</v>
      </c>
      <c r="F592" s="353">
        <f>Pricing!Z596*(1+rngO_MarkUp)</f>
        <v>0</v>
      </c>
    </row>
    <row r="593" spans="1:6" x14ac:dyDescent="0.25">
      <c r="A593" s="345" t="str">
        <f>Pricing!B597</f>
        <v>Accessories</v>
      </c>
      <c r="B593" s="357" t="str">
        <f>Pricing!C597</f>
        <v>SRCL</v>
      </c>
      <c r="C593" s="345" t="str">
        <f>Pricing!G597</f>
        <v>Designer Light</v>
      </c>
      <c r="D593" s="345" t="str">
        <f>Pricing!H597</f>
        <v>SRCL4DL</v>
      </c>
      <c r="E593" s="345" t="str">
        <f>Pricing!I597</f>
        <v>[PLACEHOLDER ONLY]</v>
      </c>
      <c r="F593" s="353">
        <f>Pricing!Z597*(1+rngO_MarkUp)</f>
        <v>0</v>
      </c>
    </row>
    <row r="594" spans="1:6" x14ac:dyDescent="0.25">
      <c r="A594" s="345" t="str">
        <f>Pricing!B598</f>
        <v>Accessories</v>
      </c>
      <c r="B594" s="357" t="str">
        <f>Pricing!C598</f>
        <v>SRCL</v>
      </c>
      <c r="C594" s="345" t="str">
        <f>Pricing!G598</f>
        <v>Designer Medium</v>
      </c>
      <c r="D594" s="345" t="str">
        <f>Pricing!H598</f>
        <v>SRCL4DM</v>
      </c>
      <c r="E594" s="345" t="str">
        <f>Pricing!I598</f>
        <v>[PLACEHOLDER ONLY]</v>
      </c>
      <c r="F594" s="353">
        <f>Pricing!Z598*(1+rngO_MarkUp)</f>
        <v>0</v>
      </c>
    </row>
    <row r="595" spans="1:6" x14ac:dyDescent="0.25">
      <c r="A595" s="345" t="str">
        <f>Pricing!B599</f>
        <v>Accessories</v>
      </c>
      <c r="B595" s="357" t="str">
        <f>Pricing!C599</f>
        <v>SRCS</v>
      </c>
      <c r="C595" s="345" t="str">
        <f>Pricing!G599</f>
        <v>Basic</v>
      </c>
      <c r="D595" s="345" t="str">
        <f>Pricing!H599</f>
        <v>SRCS1B</v>
      </c>
      <c r="E595" s="345" t="str">
        <f>Pricing!I599</f>
        <v>Spice Rack Custom Small</v>
      </c>
      <c r="F595" s="353">
        <f>Pricing!Z599*(1+rngO_MarkUp)</f>
        <v>258.72000000000003</v>
      </c>
    </row>
    <row r="596" spans="1:6" x14ac:dyDescent="0.25">
      <c r="A596" s="345" t="str">
        <f>Pricing!B600</f>
        <v>Accessories</v>
      </c>
      <c r="B596" s="357" t="str">
        <f>Pricing!C600</f>
        <v>SRCS</v>
      </c>
      <c r="C596" s="345" t="str">
        <f>Pricing!G600</f>
        <v>Designer Light</v>
      </c>
      <c r="D596" s="345" t="str">
        <f>Pricing!H600</f>
        <v>SRCS1DL</v>
      </c>
      <c r="E596" s="345" t="str">
        <f>Pricing!I600</f>
        <v>Spice Rack Custom Small</v>
      </c>
      <c r="F596" s="353">
        <f>Pricing!Z600*(1+rngO_MarkUp)</f>
        <v>338.79</v>
      </c>
    </row>
    <row r="597" spans="1:6" x14ac:dyDescent="0.25">
      <c r="A597" s="345" t="str">
        <f>Pricing!B601</f>
        <v>Accessories</v>
      </c>
      <c r="B597" s="357" t="str">
        <f>Pricing!C601</f>
        <v>SRCS</v>
      </c>
      <c r="C597" s="345" t="str">
        <f>Pricing!G601</f>
        <v>Designer Medium</v>
      </c>
      <c r="D597" s="345" t="str">
        <f>Pricing!H601</f>
        <v>SRCS1DM</v>
      </c>
      <c r="E597" s="345" t="str">
        <f>Pricing!I601</f>
        <v>Spice Rack Custom Small</v>
      </c>
      <c r="F597" s="353">
        <f>Pricing!Z601*(1+rngO_MarkUp)</f>
        <v>338.79</v>
      </c>
    </row>
    <row r="598" spans="1:6" x14ac:dyDescent="0.25">
      <c r="A598" s="345" t="str">
        <f>Pricing!B602</f>
        <v>Accessories</v>
      </c>
      <c r="B598" s="357" t="str">
        <f>Pricing!C602</f>
        <v>SRCS</v>
      </c>
      <c r="C598" s="345" t="str">
        <f>Pricing!G602</f>
        <v>Basic</v>
      </c>
      <c r="D598" s="345" t="str">
        <f>Pricing!H602</f>
        <v>SRCS2B</v>
      </c>
      <c r="E598" s="345" t="str">
        <f>Pricing!I602</f>
        <v>[PLACEHOLDER ONLY]</v>
      </c>
      <c r="F598" s="353">
        <f>Pricing!Z602*(1+rngO_MarkUp)</f>
        <v>0</v>
      </c>
    </row>
    <row r="599" spans="1:6" x14ac:dyDescent="0.25">
      <c r="A599" s="345" t="str">
        <f>Pricing!B603</f>
        <v>Accessories</v>
      </c>
      <c r="B599" s="357" t="str">
        <f>Pricing!C603</f>
        <v>SRCS</v>
      </c>
      <c r="C599" s="345" t="str">
        <f>Pricing!G603</f>
        <v>Designer Light</v>
      </c>
      <c r="D599" s="345" t="str">
        <f>Pricing!H603</f>
        <v>SRCS2DL</v>
      </c>
      <c r="E599" s="345" t="str">
        <f>Pricing!I603</f>
        <v>[PLACEHOLDER ONLY]</v>
      </c>
      <c r="F599" s="353">
        <f>Pricing!Z603*(1+rngO_MarkUp)</f>
        <v>0</v>
      </c>
    </row>
    <row r="600" spans="1:6" x14ac:dyDescent="0.25">
      <c r="A600" s="345" t="str">
        <f>Pricing!B604</f>
        <v>Accessories</v>
      </c>
      <c r="B600" s="357" t="str">
        <f>Pricing!C604</f>
        <v>SRCS</v>
      </c>
      <c r="C600" s="345" t="str">
        <f>Pricing!G604</f>
        <v>Designer Medium</v>
      </c>
      <c r="D600" s="345" t="str">
        <f>Pricing!H604</f>
        <v>SRCS2DM</v>
      </c>
      <c r="E600" s="345" t="str">
        <f>Pricing!I604</f>
        <v>[PLACEHOLDER ONLY]</v>
      </c>
      <c r="F600" s="353">
        <f>Pricing!Z604*(1+rngO_MarkUp)</f>
        <v>0</v>
      </c>
    </row>
    <row r="601" spans="1:6" x14ac:dyDescent="0.25">
      <c r="A601" s="345" t="str">
        <f>Pricing!B605</f>
        <v>Accessories</v>
      </c>
      <c r="B601" s="357" t="str">
        <f>Pricing!C605</f>
        <v>SRCS</v>
      </c>
      <c r="C601" s="345" t="str">
        <f>Pricing!G605</f>
        <v>Basic</v>
      </c>
      <c r="D601" s="345" t="str">
        <f>Pricing!H605</f>
        <v>SRCS3B</v>
      </c>
      <c r="E601" s="345" t="str">
        <f>Pricing!I605</f>
        <v>[PLACEHOLDER ONLY]</v>
      </c>
      <c r="F601" s="353">
        <f>Pricing!Z605*(1+rngO_MarkUp)</f>
        <v>0</v>
      </c>
    </row>
    <row r="602" spans="1:6" x14ac:dyDescent="0.25">
      <c r="A602" s="345" t="str">
        <f>Pricing!B606</f>
        <v>Accessories</v>
      </c>
      <c r="B602" s="357" t="str">
        <f>Pricing!C606</f>
        <v>SRCS</v>
      </c>
      <c r="C602" s="345" t="str">
        <f>Pricing!G606</f>
        <v>Designer Light</v>
      </c>
      <c r="D602" s="345" t="str">
        <f>Pricing!H606</f>
        <v>SRCS3DL</v>
      </c>
      <c r="E602" s="345" t="str">
        <f>Pricing!I606</f>
        <v>[PLACEHOLDER ONLY]</v>
      </c>
      <c r="F602" s="353">
        <f>Pricing!Z606*(1+rngO_MarkUp)</f>
        <v>0</v>
      </c>
    </row>
    <row r="603" spans="1:6" x14ac:dyDescent="0.25">
      <c r="A603" s="345" t="str">
        <f>Pricing!B607</f>
        <v>Accessories</v>
      </c>
      <c r="B603" s="357" t="str">
        <f>Pricing!C607</f>
        <v>SRCS</v>
      </c>
      <c r="C603" s="345" t="str">
        <f>Pricing!G607</f>
        <v>Designer Medium</v>
      </c>
      <c r="D603" s="345" t="str">
        <f>Pricing!H607</f>
        <v>SRCS3DM</v>
      </c>
      <c r="E603" s="345" t="str">
        <f>Pricing!I607</f>
        <v>[PLACEHOLDER ONLY]</v>
      </c>
      <c r="F603" s="353">
        <f>Pricing!Z607*(1+rngO_MarkUp)</f>
        <v>0</v>
      </c>
    </row>
    <row r="604" spans="1:6" x14ac:dyDescent="0.25">
      <c r="A604" s="345" t="str">
        <f>Pricing!B608</f>
        <v>Accessories</v>
      </c>
      <c r="B604" s="357" t="str">
        <f>Pricing!C608</f>
        <v>SRCS</v>
      </c>
      <c r="C604" s="345" t="str">
        <f>Pricing!G608</f>
        <v>Basic</v>
      </c>
      <c r="D604" s="345" t="str">
        <f>Pricing!H608</f>
        <v>SRCS4B</v>
      </c>
      <c r="E604" s="345" t="str">
        <f>Pricing!I608</f>
        <v>[PLACEHOLDER ONLY]</v>
      </c>
      <c r="F604" s="353">
        <f>Pricing!Z608*(1+rngO_MarkUp)</f>
        <v>0</v>
      </c>
    </row>
    <row r="605" spans="1:6" x14ac:dyDescent="0.25">
      <c r="A605" s="345" t="str">
        <f>Pricing!B609</f>
        <v>Accessories</v>
      </c>
      <c r="B605" s="357" t="str">
        <f>Pricing!C609</f>
        <v>SRCS</v>
      </c>
      <c r="C605" s="345" t="str">
        <f>Pricing!G609</f>
        <v>Designer Light</v>
      </c>
      <c r="D605" s="345" t="str">
        <f>Pricing!H609</f>
        <v>SRCS4DL</v>
      </c>
      <c r="E605" s="345" t="str">
        <f>Pricing!I609</f>
        <v>[PLACEHOLDER ONLY]</v>
      </c>
      <c r="F605" s="353">
        <f>Pricing!Z609*(1+rngO_MarkUp)</f>
        <v>0</v>
      </c>
    </row>
    <row r="606" spans="1:6" x14ac:dyDescent="0.25">
      <c r="A606" s="345" t="str">
        <f>Pricing!B610</f>
        <v>Accessories</v>
      </c>
      <c r="B606" s="357" t="str">
        <f>Pricing!C610</f>
        <v>SRCS</v>
      </c>
      <c r="C606" s="345" t="str">
        <f>Pricing!G610</f>
        <v>Designer Medium</v>
      </c>
      <c r="D606" s="345" t="str">
        <f>Pricing!H610</f>
        <v>SRCS4DM</v>
      </c>
      <c r="E606" s="345" t="str">
        <f>Pricing!I610</f>
        <v>[PLACEHOLDER ONLY]</v>
      </c>
      <c r="F606" s="353">
        <f>Pricing!Z610*(1+rngO_MarkUp)</f>
        <v>0</v>
      </c>
    </row>
    <row r="607" spans="1:6" x14ac:dyDescent="0.25">
      <c r="A607" s="345" t="str">
        <f>Pricing!B611</f>
        <v>Accessories</v>
      </c>
      <c r="B607" s="357" t="str">
        <f>Pricing!C611</f>
        <v>PSRCL</v>
      </c>
      <c r="C607" s="345">
        <f>Pricing!G611</f>
        <v>0</v>
      </c>
      <c r="D607" s="345" t="str">
        <f>Pricing!H611</f>
        <v>PSRCL1B</v>
      </c>
      <c r="E607" s="345" t="str">
        <f>Pricing!I611</f>
        <v>Premium Spice Rack Custom Large</v>
      </c>
      <c r="F607" s="353">
        <f>Pricing!Z611*(1+rngO_MarkUp)</f>
        <v>308.72000000000003</v>
      </c>
    </row>
    <row r="608" spans="1:6" x14ac:dyDescent="0.25">
      <c r="A608" s="345" t="str">
        <f>Pricing!B612</f>
        <v>Accessories</v>
      </c>
      <c r="B608" s="357" t="str">
        <f>Pricing!C612</f>
        <v>PSRCL</v>
      </c>
      <c r="C608" s="345">
        <f>Pricing!G612</f>
        <v>0</v>
      </c>
      <c r="D608" s="345" t="str">
        <f>Pricing!H612</f>
        <v>PSRCL1DL</v>
      </c>
      <c r="E608" s="345" t="str">
        <f>Pricing!I612</f>
        <v>Premium Spice Rack Custom Large</v>
      </c>
      <c r="F608" s="353">
        <f>Pricing!Z612*(1+rngO_MarkUp)</f>
        <v>388.79</v>
      </c>
    </row>
    <row r="609" spans="1:6" x14ac:dyDescent="0.25">
      <c r="A609" s="345" t="str">
        <f>Pricing!B613</f>
        <v>Accessories</v>
      </c>
      <c r="B609" s="357" t="str">
        <f>Pricing!C613</f>
        <v>PSRCL</v>
      </c>
      <c r="C609" s="345">
        <f>Pricing!G613</f>
        <v>0</v>
      </c>
      <c r="D609" s="345" t="str">
        <f>Pricing!H613</f>
        <v>PSRCL1DM</v>
      </c>
      <c r="E609" s="345" t="str">
        <f>Pricing!I613</f>
        <v>Premium Spice Rack Custom Large</v>
      </c>
      <c r="F609" s="353">
        <f>Pricing!Z613*(1+rngO_MarkUp)</f>
        <v>388.79</v>
      </c>
    </row>
    <row r="610" spans="1:6" x14ac:dyDescent="0.25">
      <c r="A610" s="345" t="str">
        <f>Pricing!B614</f>
        <v>Accessories</v>
      </c>
      <c r="B610" s="357" t="str">
        <f>Pricing!C614</f>
        <v>PSRCL</v>
      </c>
      <c r="C610" s="345">
        <f>Pricing!G614</f>
        <v>0</v>
      </c>
      <c r="D610" s="345" t="str">
        <f>Pricing!H614</f>
        <v>PSRCL2B</v>
      </c>
      <c r="E610" s="345" t="str">
        <f>Pricing!I614</f>
        <v>[PLACEHOLDER ONLY]</v>
      </c>
      <c r="F610" s="353">
        <f>Pricing!Z614*(1+rngO_MarkUp)</f>
        <v>0</v>
      </c>
    </row>
    <row r="611" spans="1:6" x14ac:dyDescent="0.25">
      <c r="A611" s="345" t="str">
        <f>Pricing!B615</f>
        <v>Accessories</v>
      </c>
      <c r="B611" s="357" t="str">
        <f>Pricing!C615</f>
        <v>PSRCL</v>
      </c>
      <c r="C611" s="345">
        <f>Pricing!G615</f>
        <v>0</v>
      </c>
      <c r="D611" s="345" t="str">
        <f>Pricing!H615</f>
        <v>PSRCL2DL</v>
      </c>
      <c r="E611" s="345" t="str">
        <f>Pricing!I615</f>
        <v>[PLACEHOLDER ONLY]</v>
      </c>
      <c r="F611" s="353">
        <f>Pricing!Z615*(1+rngO_MarkUp)</f>
        <v>0</v>
      </c>
    </row>
    <row r="612" spans="1:6" x14ac:dyDescent="0.25">
      <c r="A612" s="345" t="str">
        <f>Pricing!B616</f>
        <v>Accessories</v>
      </c>
      <c r="B612" s="357" t="str">
        <f>Pricing!C616</f>
        <v>PSRCL</v>
      </c>
      <c r="C612" s="345">
        <f>Pricing!G616</f>
        <v>0</v>
      </c>
      <c r="D612" s="345" t="str">
        <f>Pricing!H616</f>
        <v>PSRCL2DM</v>
      </c>
      <c r="E612" s="345" t="str">
        <f>Pricing!I616</f>
        <v>[PLACEHOLDER ONLY]</v>
      </c>
      <c r="F612" s="353">
        <f>Pricing!Z616*(1+rngO_MarkUp)</f>
        <v>0</v>
      </c>
    </row>
    <row r="613" spans="1:6" x14ac:dyDescent="0.25">
      <c r="A613" s="345" t="str">
        <f>Pricing!B617</f>
        <v>Accessories</v>
      </c>
      <c r="B613" s="357" t="str">
        <f>Pricing!C617</f>
        <v>PSRCL</v>
      </c>
      <c r="C613" s="345">
        <f>Pricing!G617</f>
        <v>0</v>
      </c>
      <c r="D613" s="345" t="str">
        <f>Pricing!H617</f>
        <v>PSRCL3B</v>
      </c>
      <c r="E613" s="345" t="str">
        <f>Pricing!I617</f>
        <v>[PLACEHOLDER ONLY]</v>
      </c>
      <c r="F613" s="353">
        <f>Pricing!Z617*(1+rngO_MarkUp)</f>
        <v>0</v>
      </c>
    </row>
    <row r="614" spans="1:6" x14ac:dyDescent="0.25">
      <c r="A614" s="345" t="str">
        <f>Pricing!B618</f>
        <v>Accessories</v>
      </c>
      <c r="B614" s="357" t="str">
        <f>Pricing!C618</f>
        <v>PSRCL</v>
      </c>
      <c r="C614" s="345">
        <f>Pricing!G618</f>
        <v>0</v>
      </c>
      <c r="D614" s="345" t="str">
        <f>Pricing!H618</f>
        <v>PSRCL3DL</v>
      </c>
      <c r="E614" s="345" t="str">
        <f>Pricing!I618</f>
        <v>[PLACEHOLDER ONLY]</v>
      </c>
      <c r="F614" s="353">
        <f>Pricing!Z618*(1+rngO_MarkUp)</f>
        <v>0</v>
      </c>
    </row>
    <row r="615" spans="1:6" x14ac:dyDescent="0.25">
      <c r="A615" s="345" t="str">
        <f>Pricing!B619</f>
        <v>Accessories</v>
      </c>
      <c r="B615" s="357" t="str">
        <f>Pricing!C619</f>
        <v>PSRCL</v>
      </c>
      <c r="C615" s="345">
        <f>Pricing!G619</f>
        <v>0</v>
      </c>
      <c r="D615" s="345" t="str">
        <f>Pricing!H619</f>
        <v>PSRCL3DM</v>
      </c>
      <c r="E615" s="345" t="str">
        <f>Pricing!I619</f>
        <v>[PLACEHOLDER ONLY]</v>
      </c>
      <c r="F615" s="353">
        <f>Pricing!Z619*(1+rngO_MarkUp)</f>
        <v>0</v>
      </c>
    </row>
    <row r="616" spans="1:6" x14ac:dyDescent="0.25">
      <c r="A616" s="345" t="str">
        <f>Pricing!B620</f>
        <v>Accessories</v>
      </c>
      <c r="B616" s="357" t="str">
        <f>Pricing!C620</f>
        <v>PSRCL</v>
      </c>
      <c r="C616" s="345">
        <f>Pricing!G620</f>
        <v>0</v>
      </c>
      <c r="D616" s="345" t="str">
        <f>Pricing!H620</f>
        <v>PSRCL4B</v>
      </c>
      <c r="E616" s="345" t="str">
        <f>Pricing!I620</f>
        <v>[PLACEHOLDER ONLY]</v>
      </c>
      <c r="F616" s="353">
        <f>Pricing!Z620*(1+rngO_MarkUp)</f>
        <v>0</v>
      </c>
    </row>
    <row r="617" spans="1:6" x14ac:dyDescent="0.25">
      <c r="A617" s="345" t="str">
        <f>Pricing!B621</f>
        <v>Accessories</v>
      </c>
      <c r="B617" s="357" t="str">
        <f>Pricing!C621</f>
        <v>PSRCL</v>
      </c>
      <c r="C617" s="345">
        <f>Pricing!G621</f>
        <v>0</v>
      </c>
      <c r="D617" s="345" t="str">
        <f>Pricing!H621</f>
        <v>PSRCL4DL</v>
      </c>
      <c r="E617" s="345" t="str">
        <f>Pricing!I621</f>
        <v>[PLACEHOLDER ONLY]</v>
      </c>
      <c r="F617" s="353">
        <f>Pricing!Z621*(1+rngO_MarkUp)</f>
        <v>0</v>
      </c>
    </row>
    <row r="618" spans="1:6" x14ac:dyDescent="0.25">
      <c r="A618" s="345" t="str">
        <f>Pricing!B622</f>
        <v>Accessories</v>
      </c>
      <c r="B618" s="357" t="str">
        <f>Pricing!C622</f>
        <v>PSRCL</v>
      </c>
      <c r="C618" s="345">
        <f>Pricing!G622</f>
        <v>0</v>
      </c>
      <c r="D618" s="345" t="str">
        <f>Pricing!H622</f>
        <v>PSRCL4DM</v>
      </c>
      <c r="E618" s="345" t="str">
        <f>Pricing!I622</f>
        <v>[PLACEHOLDER ONLY]</v>
      </c>
      <c r="F618" s="353">
        <f>Pricing!Z622*(1+rngO_MarkUp)</f>
        <v>0</v>
      </c>
    </row>
    <row r="619" spans="1:6" x14ac:dyDescent="0.25">
      <c r="A619" s="345" t="str">
        <f>Pricing!B623</f>
        <v>Accessories</v>
      </c>
      <c r="B619" s="357" t="str">
        <f>Pricing!C623</f>
        <v>PSRCS</v>
      </c>
      <c r="C619" s="345">
        <f>Pricing!G623</f>
        <v>0</v>
      </c>
      <c r="D619" s="345" t="str">
        <f>Pricing!H623</f>
        <v>PSRCS1B</v>
      </c>
      <c r="E619" s="345" t="str">
        <f>Pricing!I623</f>
        <v>Premium Spice Rack Custom Small</v>
      </c>
      <c r="F619" s="353">
        <f>Pricing!Z623*(1+rngO_MarkUp)</f>
        <v>308.72000000000003</v>
      </c>
    </row>
    <row r="620" spans="1:6" x14ac:dyDescent="0.25">
      <c r="A620" s="345" t="str">
        <f>Pricing!B624</f>
        <v>Accessories</v>
      </c>
      <c r="B620" s="357" t="str">
        <f>Pricing!C624</f>
        <v>PSRCS</v>
      </c>
      <c r="C620" s="345">
        <f>Pricing!G624</f>
        <v>0</v>
      </c>
      <c r="D620" s="345" t="str">
        <f>Pricing!H624</f>
        <v>PSRCS1DL</v>
      </c>
      <c r="E620" s="345" t="str">
        <f>Pricing!I624</f>
        <v>Premium Spice Rack Custom Small</v>
      </c>
      <c r="F620" s="353">
        <f>Pricing!Z624*(1+rngO_MarkUp)</f>
        <v>388.79</v>
      </c>
    </row>
    <row r="621" spans="1:6" x14ac:dyDescent="0.25">
      <c r="A621" s="345" t="str">
        <f>Pricing!B625</f>
        <v>Accessories</v>
      </c>
      <c r="B621" s="357" t="str">
        <f>Pricing!C625</f>
        <v>PSRCS</v>
      </c>
      <c r="C621" s="345">
        <f>Pricing!G625</f>
        <v>0</v>
      </c>
      <c r="D621" s="345" t="str">
        <f>Pricing!H625</f>
        <v>PSRCS1DM</v>
      </c>
      <c r="E621" s="345" t="str">
        <f>Pricing!I625</f>
        <v>Premium Spice Rack Custom Small</v>
      </c>
      <c r="F621" s="353">
        <f>Pricing!Z625*(1+rngO_MarkUp)</f>
        <v>388.79</v>
      </c>
    </row>
    <row r="622" spans="1:6" x14ac:dyDescent="0.25">
      <c r="A622" s="345" t="str">
        <f>Pricing!B626</f>
        <v>Accessories</v>
      </c>
      <c r="B622" s="357" t="str">
        <f>Pricing!C626</f>
        <v>PSRCS</v>
      </c>
      <c r="C622" s="345">
        <f>Pricing!G626</f>
        <v>0</v>
      </c>
      <c r="D622" s="345" t="str">
        <f>Pricing!H626</f>
        <v>PSRCS2B</v>
      </c>
      <c r="E622" s="345" t="str">
        <f>Pricing!I626</f>
        <v>[PLACEHOLDER ONLY]</v>
      </c>
      <c r="F622" s="353">
        <f>Pricing!Z626*(1+rngO_MarkUp)</f>
        <v>0</v>
      </c>
    </row>
    <row r="623" spans="1:6" x14ac:dyDescent="0.25">
      <c r="A623" s="345" t="str">
        <f>Pricing!B627</f>
        <v>Accessories</v>
      </c>
      <c r="B623" s="357" t="str">
        <f>Pricing!C627</f>
        <v>PSRCS</v>
      </c>
      <c r="C623" s="345">
        <f>Pricing!G627</f>
        <v>0</v>
      </c>
      <c r="D623" s="345" t="str">
        <f>Pricing!H627</f>
        <v>PSRCS2DL</v>
      </c>
      <c r="E623" s="345" t="str">
        <f>Pricing!I627</f>
        <v>[PLACEHOLDER ONLY]</v>
      </c>
      <c r="F623" s="353">
        <f>Pricing!Z627*(1+rngO_MarkUp)</f>
        <v>0</v>
      </c>
    </row>
    <row r="624" spans="1:6" x14ac:dyDescent="0.25">
      <c r="A624" s="345" t="str">
        <f>Pricing!B628</f>
        <v>Accessories</v>
      </c>
      <c r="B624" s="357" t="str">
        <f>Pricing!C628</f>
        <v>PSRCS</v>
      </c>
      <c r="C624" s="345">
        <f>Pricing!G628</f>
        <v>0</v>
      </c>
      <c r="D624" s="345" t="str">
        <f>Pricing!H628</f>
        <v>PSRCS2DM</v>
      </c>
      <c r="E624" s="345" t="str">
        <f>Pricing!I628</f>
        <v>[PLACEHOLDER ONLY]</v>
      </c>
      <c r="F624" s="353">
        <f>Pricing!Z628*(1+rngO_MarkUp)</f>
        <v>0</v>
      </c>
    </row>
    <row r="625" spans="1:6" x14ac:dyDescent="0.25">
      <c r="A625" s="345" t="str">
        <f>Pricing!B629</f>
        <v>Accessories</v>
      </c>
      <c r="B625" s="357" t="str">
        <f>Pricing!C629</f>
        <v>PSRCS</v>
      </c>
      <c r="C625" s="345">
        <f>Pricing!G629</f>
        <v>0</v>
      </c>
      <c r="D625" s="345" t="str">
        <f>Pricing!H629</f>
        <v>PSRCS3B</v>
      </c>
      <c r="E625" s="345" t="str">
        <f>Pricing!I629</f>
        <v>[PLACEHOLDER ONLY]</v>
      </c>
      <c r="F625" s="353">
        <f>Pricing!Z629*(1+rngO_MarkUp)</f>
        <v>0</v>
      </c>
    </row>
    <row r="626" spans="1:6" x14ac:dyDescent="0.25">
      <c r="A626" s="345" t="str">
        <f>Pricing!B630</f>
        <v>Accessories</v>
      </c>
      <c r="B626" s="357" t="str">
        <f>Pricing!C630</f>
        <v>PSRCS</v>
      </c>
      <c r="C626" s="345">
        <f>Pricing!G630</f>
        <v>0</v>
      </c>
      <c r="D626" s="345" t="str">
        <f>Pricing!H630</f>
        <v>PSRCS3DL</v>
      </c>
      <c r="E626" s="345" t="str">
        <f>Pricing!I630</f>
        <v>[PLACEHOLDER ONLY]</v>
      </c>
      <c r="F626" s="353">
        <f>Pricing!Z630*(1+rngO_MarkUp)</f>
        <v>0</v>
      </c>
    </row>
    <row r="627" spans="1:6" x14ac:dyDescent="0.25">
      <c r="A627" s="345" t="str">
        <f>Pricing!B631</f>
        <v>Accessories</v>
      </c>
      <c r="B627" s="357" t="str">
        <f>Pricing!C631</f>
        <v>PSRCS</v>
      </c>
      <c r="C627" s="345">
        <f>Pricing!G631</f>
        <v>0</v>
      </c>
      <c r="D627" s="345" t="str">
        <f>Pricing!H631</f>
        <v>PSRCS3DM</v>
      </c>
      <c r="E627" s="345" t="str">
        <f>Pricing!I631</f>
        <v>[PLACEHOLDER ONLY]</v>
      </c>
      <c r="F627" s="353">
        <f>Pricing!Z631*(1+rngO_MarkUp)</f>
        <v>0</v>
      </c>
    </row>
    <row r="628" spans="1:6" x14ac:dyDescent="0.25">
      <c r="A628" s="345" t="str">
        <f>Pricing!B632</f>
        <v>Accessories</v>
      </c>
      <c r="B628" s="357" t="str">
        <f>Pricing!C632</f>
        <v>PSRCS</v>
      </c>
      <c r="C628" s="345">
        <f>Pricing!G632</f>
        <v>0</v>
      </c>
      <c r="D628" s="345" t="str">
        <f>Pricing!H632</f>
        <v>PSRCS4B</v>
      </c>
      <c r="E628" s="345" t="str">
        <f>Pricing!I632</f>
        <v>[PLACEHOLDER ONLY]</v>
      </c>
      <c r="F628" s="353">
        <f>Pricing!Z632*(1+rngO_MarkUp)</f>
        <v>0</v>
      </c>
    </row>
    <row r="629" spans="1:6" x14ac:dyDescent="0.25">
      <c r="A629" s="345" t="str">
        <f>Pricing!B633</f>
        <v>Accessories</v>
      </c>
      <c r="B629" s="357" t="str">
        <f>Pricing!C633</f>
        <v>PSRCS</v>
      </c>
      <c r="C629" s="345">
        <f>Pricing!G633</f>
        <v>0</v>
      </c>
      <c r="D629" s="345" t="str">
        <f>Pricing!H633</f>
        <v>PSRCS4DL</v>
      </c>
      <c r="E629" s="345" t="str">
        <f>Pricing!I633</f>
        <v>[PLACEHOLDER ONLY]</v>
      </c>
      <c r="F629" s="353">
        <f>Pricing!Z633*(1+rngO_MarkUp)</f>
        <v>0</v>
      </c>
    </row>
    <row r="630" spans="1:6" x14ac:dyDescent="0.25">
      <c r="A630" s="345" t="str">
        <f>Pricing!B634</f>
        <v>Accessories</v>
      </c>
      <c r="B630" s="357" t="str">
        <f>Pricing!C634</f>
        <v>PSRCS</v>
      </c>
      <c r="C630" s="345">
        <f>Pricing!G634</f>
        <v>0</v>
      </c>
      <c r="D630" s="345" t="str">
        <f>Pricing!H634</f>
        <v>PSRCS4DM</v>
      </c>
      <c r="E630" s="345" t="str">
        <f>Pricing!I634</f>
        <v>[PLACEHOLDER ONLY]</v>
      </c>
      <c r="F630" s="353">
        <f>Pricing!Z634*(1+rngO_MarkUp)</f>
        <v>0</v>
      </c>
    </row>
    <row r="631" spans="1:6" x14ac:dyDescent="0.25">
      <c r="A631" s="345" t="e">
        <f>Pricing!#REF!</f>
        <v>#REF!</v>
      </c>
      <c r="B631" s="357" t="e">
        <f>Pricing!#REF!</f>
        <v>#REF!</v>
      </c>
      <c r="C631" s="345" t="e">
        <f>Pricing!#REF!</f>
        <v>#REF!</v>
      </c>
      <c r="D631" s="345" t="e">
        <f>Pricing!#REF!</f>
        <v>#REF!</v>
      </c>
      <c r="E631" s="345" t="e">
        <f>Pricing!#REF!</f>
        <v>#REF!</v>
      </c>
      <c r="F631" s="353" t="e">
        <f>Pricing!#REF!*(1+rngO_MarkUp)</f>
        <v>#REF!</v>
      </c>
    </row>
    <row r="632" spans="1:6" x14ac:dyDescent="0.25">
      <c r="A632" s="345" t="e">
        <f>Pricing!#REF!</f>
        <v>#REF!</v>
      </c>
      <c r="B632" s="357" t="e">
        <f>Pricing!#REF!</f>
        <v>#REF!</v>
      </c>
      <c r="C632" s="345" t="e">
        <f>Pricing!#REF!</f>
        <v>#REF!</v>
      </c>
      <c r="D632" s="345" t="e">
        <f>Pricing!#REF!</f>
        <v>#REF!</v>
      </c>
      <c r="E632" s="345" t="e">
        <f>Pricing!#REF!</f>
        <v>#REF!</v>
      </c>
      <c r="F632" s="353" t="e">
        <f>Pricing!#REF!*(1+rngO_MarkUp)</f>
        <v>#REF!</v>
      </c>
    </row>
    <row r="633" spans="1:6" x14ac:dyDescent="0.25">
      <c r="A633" s="345" t="e">
        <f>Pricing!#REF!</f>
        <v>#REF!</v>
      </c>
      <c r="B633" s="357" t="e">
        <f>Pricing!#REF!</f>
        <v>#REF!</v>
      </c>
      <c r="C633" s="345" t="e">
        <f>Pricing!#REF!</f>
        <v>#REF!</v>
      </c>
      <c r="D633" s="345" t="e">
        <f>Pricing!#REF!</f>
        <v>#REF!</v>
      </c>
      <c r="E633" s="345" t="e">
        <f>Pricing!#REF!</f>
        <v>#REF!</v>
      </c>
      <c r="F633" s="353" t="e">
        <f>Pricing!#REF!*(1+rngO_MarkUp)</f>
        <v>#REF!</v>
      </c>
    </row>
    <row r="634" spans="1:6" x14ac:dyDescent="0.25">
      <c r="A634" s="345" t="e">
        <f>Pricing!#REF!</f>
        <v>#REF!</v>
      </c>
      <c r="B634" s="357" t="e">
        <f>Pricing!#REF!</f>
        <v>#REF!</v>
      </c>
      <c r="C634" s="345" t="e">
        <f>Pricing!#REF!</f>
        <v>#REF!</v>
      </c>
      <c r="D634" s="345" t="e">
        <f>Pricing!#REF!</f>
        <v>#REF!</v>
      </c>
      <c r="E634" s="345" t="e">
        <f>Pricing!#REF!</f>
        <v>#REF!</v>
      </c>
      <c r="F634" s="353" t="e">
        <f>Pricing!#REF!*(1+rngO_MarkUp)</f>
        <v>#REF!</v>
      </c>
    </row>
    <row r="635" spans="1:6" x14ac:dyDescent="0.25">
      <c r="A635" s="345" t="e">
        <f>Pricing!#REF!</f>
        <v>#REF!</v>
      </c>
      <c r="B635" s="357" t="e">
        <f>Pricing!#REF!</f>
        <v>#REF!</v>
      </c>
      <c r="C635" s="345" t="e">
        <f>Pricing!#REF!</f>
        <v>#REF!</v>
      </c>
      <c r="D635" s="345" t="e">
        <f>Pricing!#REF!</f>
        <v>#REF!</v>
      </c>
      <c r="E635" s="345" t="e">
        <f>Pricing!#REF!</f>
        <v>#REF!</v>
      </c>
      <c r="F635" s="353" t="e">
        <f>Pricing!#REF!*(1+rngO_MarkUp)</f>
        <v>#REF!</v>
      </c>
    </row>
    <row r="636" spans="1:6" x14ac:dyDescent="0.25">
      <c r="A636" s="345" t="e">
        <f>Pricing!#REF!</f>
        <v>#REF!</v>
      </c>
      <c r="B636" s="357" t="e">
        <f>Pricing!#REF!</f>
        <v>#REF!</v>
      </c>
      <c r="C636" s="345" t="e">
        <f>Pricing!#REF!</f>
        <v>#REF!</v>
      </c>
      <c r="D636" s="345" t="e">
        <f>Pricing!#REF!</f>
        <v>#REF!</v>
      </c>
      <c r="E636" s="345" t="e">
        <f>Pricing!#REF!</f>
        <v>#REF!</v>
      </c>
      <c r="F636" s="353" t="e">
        <f>Pricing!#REF!*(1+rngO_MarkUp)</f>
        <v>#REF!</v>
      </c>
    </row>
    <row r="637" spans="1:6" x14ac:dyDescent="0.25">
      <c r="A637" s="345" t="e">
        <f>Pricing!#REF!</f>
        <v>#REF!</v>
      </c>
      <c r="B637" s="357" t="e">
        <f>Pricing!#REF!</f>
        <v>#REF!</v>
      </c>
      <c r="C637" s="345" t="e">
        <f>Pricing!#REF!</f>
        <v>#REF!</v>
      </c>
      <c r="D637" s="345" t="e">
        <f>Pricing!#REF!</f>
        <v>#REF!</v>
      </c>
      <c r="E637" s="345" t="e">
        <f>Pricing!#REF!</f>
        <v>#REF!</v>
      </c>
      <c r="F637" s="353" t="e">
        <f>Pricing!#REF!*(1+rngO_MarkUp)</f>
        <v>#REF!</v>
      </c>
    </row>
    <row r="638" spans="1:6" x14ac:dyDescent="0.25">
      <c r="A638" s="345" t="e">
        <f>Pricing!#REF!</f>
        <v>#REF!</v>
      </c>
      <c r="B638" s="357" t="e">
        <f>Pricing!#REF!</f>
        <v>#REF!</v>
      </c>
      <c r="C638" s="345" t="e">
        <f>Pricing!#REF!</f>
        <v>#REF!</v>
      </c>
      <c r="D638" s="345" t="e">
        <f>Pricing!#REF!</f>
        <v>#REF!</v>
      </c>
      <c r="E638" s="345" t="e">
        <f>Pricing!#REF!</f>
        <v>#REF!</v>
      </c>
      <c r="F638" s="353" t="e">
        <f>Pricing!#REF!*(1+rngO_MarkUp)</f>
        <v>#REF!</v>
      </c>
    </row>
    <row r="639" spans="1:6" x14ac:dyDescent="0.25">
      <c r="A639" s="345" t="str">
        <f>Pricing!B635</f>
        <v>Accessories</v>
      </c>
      <c r="B639" s="357" t="str">
        <f>Pricing!C635</f>
        <v>TRK</v>
      </c>
      <c r="C639" s="345">
        <f>Pricing!G635</f>
        <v>0</v>
      </c>
      <c r="D639" s="345" t="str">
        <f>Pricing!H635</f>
        <v>TRK1</v>
      </c>
      <c r="E639" s="345" t="str">
        <f>Pricing!I635</f>
        <v>Trash and Recycling Kit (365-400mm)</v>
      </c>
      <c r="F639" s="353">
        <f>Pricing!Z635*(1+rngO_MarkUp)</f>
        <v>111.93</v>
      </c>
    </row>
    <row r="640" spans="1:6" x14ac:dyDescent="0.25">
      <c r="A640" s="345" t="str">
        <f>Pricing!B636</f>
        <v>Accessories</v>
      </c>
      <c r="B640" s="357" t="str">
        <f>Pricing!C636</f>
        <v>TRK</v>
      </c>
      <c r="C640" s="345">
        <f>Pricing!G636</f>
        <v>0</v>
      </c>
      <c r="D640" s="345" t="str">
        <f>Pricing!H636</f>
        <v>TRK2</v>
      </c>
      <c r="E640" s="345" t="str">
        <f>Pricing!I636</f>
        <v>Trash and Recycling Kit (401-600mm)</v>
      </c>
      <c r="F640" s="353">
        <f>Pricing!Z636*(1+rngO_MarkUp)</f>
        <v>111.93</v>
      </c>
    </row>
    <row r="641" spans="1:6" x14ac:dyDescent="0.25">
      <c r="A641" s="345" t="str">
        <f>Pricing!B637</f>
        <v>Accessories</v>
      </c>
      <c r="B641" s="357" t="str">
        <f>Pricing!C637</f>
        <v>TRK</v>
      </c>
      <c r="C641" s="345">
        <f>Pricing!G637</f>
        <v>0</v>
      </c>
      <c r="D641" s="345" t="str">
        <f>Pricing!H637</f>
        <v>TRK3</v>
      </c>
      <c r="E641" s="345" t="str">
        <f>Pricing!I637</f>
        <v>[PLACEHOLDER ONLY]</v>
      </c>
      <c r="F641" s="353">
        <f>Pricing!Z637*(1+rngO_MarkUp)</f>
        <v>0</v>
      </c>
    </row>
    <row r="642" spans="1:6" x14ac:dyDescent="0.25">
      <c r="A642" s="345" t="str">
        <f>Pricing!B638</f>
        <v>Accessories</v>
      </c>
      <c r="B642" s="357" t="str">
        <f>Pricing!C638</f>
        <v>TRK</v>
      </c>
      <c r="C642" s="345">
        <f>Pricing!G638</f>
        <v>0</v>
      </c>
      <c r="D642" s="345" t="str">
        <f>Pricing!H638</f>
        <v>TRK4</v>
      </c>
      <c r="E642" s="345" t="str">
        <f>Pricing!I638</f>
        <v>[PLACEHOLDER ONLY]</v>
      </c>
      <c r="F642" s="353">
        <f>Pricing!Z638*(1+rngO_MarkUp)</f>
        <v>0</v>
      </c>
    </row>
    <row r="643" spans="1:6" x14ac:dyDescent="0.25">
      <c r="A643" s="345" t="str">
        <f>Pricing!B639</f>
        <v>Accessories</v>
      </c>
      <c r="B643" s="357" t="str">
        <f>Pricing!C639</f>
        <v>TTF</v>
      </c>
      <c r="C643" s="345">
        <f>Pricing!G639</f>
        <v>0</v>
      </c>
      <c r="D643" s="345" t="str">
        <f>Pricing!H639</f>
        <v>TTF</v>
      </c>
      <c r="E643" s="345" t="str">
        <f>Pricing!I639</f>
        <v>Tip Out Trays</v>
      </c>
      <c r="F643" s="353">
        <f>Pricing!Z639*(1+rngO_MarkUp)</f>
        <v>32.340000000000003</v>
      </c>
    </row>
    <row r="644" spans="1:6" x14ac:dyDescent="0.25">
      <c r="A644" s="345" t="str">
        <f>Pricing!B640</f>
        <v>Measurement Upload</v>
      </c>
      <c r="B644" s="357" t="str">
        <f>Pricing!C640</f>
        <v>TTF</v>
      </c>
      <c r="C644" s="345">
        <f>Pricing!G640</f>
        <v>0</v>
      </c>
      <c r="D644" s="345" t="str">
        <f>Pricing!H640</f>
        <v>TTFA280</v>
      </c>
      <c r="E644" s="345" t="str">
        <f>Pricing!I640</f>
        <v>False Front Tip Out Trays</v>
      </c>
      <c r="F644" s="353">
        <f>Pricing!Z640*(1+rngO_MarkUp)</f>
        <v>32.340000000000003</v>
      </c>
    </row>
    <row r="645" spans="1:6" x14ac:dyDescent="0.25">
      <c r="A645" s="345" t="str">
        <f>Pricing!B641</f>
        <v>Measurement Upload</v>
      </c>
      <c r="B645" s="357" t="str">
        <f>Pricing!C641</f>
        <v>TTF</v>
      </c>
      <c r="C645" s="345">
        <f>Pricing!G641</f>
        <v>0</v>
      </c>
      <c r="D645" s="345" t="str">
        <f>Pricing!H641</f>
        <v>TTFA360</v>
      </c>
      <c r="E645" s="345" t="str">
        <f>Pricing!I641</f>
        <v>False Front Tip Out Trays</v>
      </c>
      <c r="F645" s="353">
        <f>Pricing!Z641*(1+rngO_MarkUp)</f>
        <v>32.340000000000003</v>
      </c>
    </row>
    <row r="646" spans="1:6" x14ac:dyDescent="0.25">
      <c r="A646" s="345" t="str">
        <f>Pricing!B642</f>
        <v>Measurement Upload</v>
      </c>
      <c r="B646" s="357" t="str">
        <f>Pricing!C642</f>
        <v>TTF</v>
      </c>
      <c r="C646" s="345">
        <f>Pricing!G642</f>
        <v>0</v>
      </c>
      <c r="D646" s="345" t="str">
        <f>Pricing!H642</f>
        <v>TTFW280</v>
      </c>
      <c r="E646" s="345" t="str">
        <f>Pricing!I642</f>
        <v>False Front Tip Out Trays</v>
      </c>
      <c r="F646" s="353">
        <f>Pricing!Z642*(1+rngO_MarkUp)</f>
        <v>32.340000000000003</v>
      </c>
    </row>
    <row r="647" spans="1:6" x14ac:dyDescent="0.25">
      <c r="A647" s="345" t="str">
        <f>Pricing!B643</f>
        <v>Measurement Upload</v>
      </c>
      <c r="B647" s="357" t="str">
        <f>Pricing!C643</f>
        <v>TTF</v>
      </c>
      <c r="C647" s="345">
        <f>Pricing!G643</f>
        <v>0</v>
      </c>
      <c r="D647" s="345" t="str">
        <f>Pricing!H643</f>
        <v>TTFW360</v>
      </c>
      <c r="E647" s="345" t="str">
        <f>Pricing!I643</f>
        <v>False Front Tip Out Trays</v>
      </c>
      <c r="F647" s="353">
        <f>Pricing!Z643*(1+rngO_MarkUp)</f>
        <v>32.340000000000003</v>
      </c>
    </row>
    <row r="648" spans="1:6" x14ac:dyDescent="0.25">
      <c r="A648" s="345" t="str">
        <f>Pricing!B644</f>
        <v>Accessories</v>
      </c>
      <c r="B648" s="357" t="str">
        <f>Pricing!C644</f>
        <v>TD</v>
      </c>
      <c r="C648" s="345">
        <f>Pricing!G644</f>
        <v>0</v>
      </c>
      <c r="D648" s="345" t="str">
        <f>Pricing!H644</f>
        <v>TD</v>
      </c>
      <c r="E648" s="345" t="str">
        <f>Pricing!I644</f>
        <v>Tray Divider</v>
      </c>
      <c r="F648" s="353">
        <f>Pricing!Z644*(1+rngO_MarkUp)</f>
        <v>24.26</v>
      </c>
    </row>
    <row r="649" spans="1:6" x14ac:dyDescent="0.25">
      <c r="A649" s="345" t="str">
        <f>Pricing!B645</f>
        <v>Measurement Upload</v>
      </c>
      <c r="B649" s="357" t="str">
        <f>Pricing!C645</f>
        <v>TD</v>
      </c>
      <c r="C649" s="345">
        <f>Pricing!G645</f>
        <v>0</v>
      </c>
      <c r="D649" s="345" t="str">
        <f>Pricing!H645</f>
        <v>TDC305</v>
      </c>
      <c r="E649" s="345" t="str">
        <f>Pricing!I645</f>
        <v xml:space="preserve">Tray Divider </v>
      </c>
      <c r="F649" s="353">
        <f>Pricing!Z645*(1+rngO_MarkUp)</f>
        <v>24.26</v>
      </c>
    </row>
    <row r="650" spans="1:6" x14ac:dyDescent="0.25">
      <c r="A650" s="345" t="str">
        <f>Pricing!B646</f>
        <v>Measurement Upload</v>
      </c>
      <c r="B650" s="357" t="str">
        <f>Pricing!C646</f>
        <v>TD</v>
      </c>
      <c r="C650" s="345">
        <f>Pricing!G646</f>
        <v>0</v>
      </c>
      <c r="D650" s="345" t="str">
        <f>Pricing!H646</f>
        <v>TDC458</v>
      </c>
      <c r="E650" s="345" t="str">
        <f>Pricing!I646</f>
        <v xml:space="preserve">Tray Divider </v>
      </c>
      <c r="F650" s="353">
        <f>Pricing!Z646*(1+rngO_MarkUp)</f>
        <v>24.26</v>
      </c>
    </row>
    <row r="651" spans="1:6" x14ac:dyDescent="0.25">
      <c r="A651" s="345" t="str">
        <f>Pricing!B647</f>
        <v>Measurement Upload</v>
      </c>
      <c r="B651" s="357" t="str">
        <f>Pricing!C647</f>
        <v>TD</v>
      </c>
      <c r="C651" s="345">
        <f>Pricing!G647</f>
        <v>0</v>
      </c>
      <c r="D651" s="345" t="str">
        <f>Pricing!H647</f>
        <v>TDW305</v>
      </c>
      <c r="E651" s="345" t="str">
        <f>Pricing!I647</f>
        <v xml:space="preserve">Tray Divider </v>
      </c>
      <c r="F651" s="353">
        <f>Pricing!Z647*(1+rngO_MarkUp)</f>
        <v>24.26</v>
      </c>
    </row>
    <row r="652" spans="1:6" x14ac:dyDescent="0.25">
      <c r="A652" s="345" t="str">
        <f>Pricing!B648</f>
        <v>Measurement Upload</v>
      </c>
      <c r="B652" s="357" t="str">
        <f>Pricing!C648</f>
        <v>TD</v>
      </c>
      <c r="C652" s="345">
        <f>Pricing!G648</f>
        <v>0</v>
      </c>
      <c r="D652" s="345" t="str">
        <f>Pricing!H648</f>
        <v>TDW458</v>
      </c>
      <c r="E652" s="345" t="str">
        <f>Pricing!I648</f>
        <v xml:space="preserve">Tray Divider </v>
      </c>
      <c r="F652" s="353">
        <f>Pricing!Z648*(1+rngO_MarkUp)</f>
        <v>24.26</v>
      </c>
    </row>
    <row r="653" spans="1:6" x14ac:dyDescent="0.25">
      <c r="A653" s="345" t="str">
        <f>Pricing!B649</f>
        <v>Accessories</v>
      </c>
      <c r="B653" s="357" t="str">
        <f>Pricing!C649</f>
        <v>SRR</v>
      </c>
      <c r="C653" s="345">
        <f>Pricing!G649</f>
        <v>0</v>
      </c>
      <c r="D653" s="345" t="str">
        <f>Pricing!H649</f>
        <v>SRR</v>
      </c>
      <c r="E653" s="345" t="str">
        <f>Pricing!I649</f>
        <v xml:space="preserve">Stile Removal and Replacement </v>
      </c>
      <c r="F653" s="353">
        <f>Pricing!Z649*(1+rngO_MarkUp)</f>
        <v>115.5</v>
      </c>
    </row>
    <row r="654" spans="1:6" x14ac:dyDescent="0.25">
      <c r="A654" s="345" t="str">
        <f>Pricing!B650</f>
        <v>Measurement Upload</v>
      </c>
      <c r="B654" s="357" t="str">
        <f>Pricing!C650</f>
        <v>SML</v>
      </c>
      <c r="C654" s="345">
        <f>Pricing!G650</f>
        <v>0</v>
      </c>
      <c r="D654" s="345" t="str">
        <f>Pricing!H650</f>
        <v>SML1</v>
      </c>
      <c r="E654" s="345" t="str">
        <f>Pricing!I650</f>
        <v>Strip Mount (250)</v>
      </c>
      <c r="F654" s="353">
        <f>Pricing!Z650*(1+rngO_MarkUp)</f>
        <v>0</v>
      </c>
    </row>
    <row r="655" spans="1:6" x14ac:dyDescent="0.25">
      <c r="A655" s="345" t="str">
        <f>Pricing!B651</f>
        <v>Measurement Upload</v>
      </c>
      <c r="B655" s="357" t="str">
        <f>Pricing!C651</f>
        <v>SML</v>
      </c>
      <c r="C655" s="345" t="str">
        <f>Pricing!G651</f>
        <v>Designer Medium</v>
      </c>
      <c r="D655" s="345" t="str">
        <f>Pricing!H651</f>
        <v>SML1DM</v>
      </c>
      <c r="E655" s="345" t="str">
        <f>Pricing!I651</f>
        <v>Strip Mount (250)</v>
      </c>
      <c r="F655" s="353">
        <f>Pricing!Z651*(1+rngO_MarkUp)</f>
        <v>0</v>
      </c>
    </row>
    <row r="656" spans="1:6" x14ac:dyDescent="0.25">
      <c r="A656" s="345" t="str">
        <f>Pricing!B652</f>
        <v>Measurement Upload</v>
      </c>
      <c r="B656" s="357" t="str">
        <f>Pricing!C652</f>
        <v>SML</v>
      </c>
      <c r="C656" s="345" t="str">
        <f>Pricing!G652</f>
        <v>Designer Dark</v>
      </c>
      <c r="D656" s="345" t="str">
        <f>Pricing!H652</f>
        <v>SML1DD</v>
      </c>
      <c r="E656" s="345" t="str">
        <f>Pricing!I652</f>
        <v>Strip Mount (250)</v>
      </c>
      <c r="F656" s="353">
        <f>Pricing!Z652*(1+rngO_MarkUp)</f>
        <v>0</v>
      </c>
    </row>
    <row r="657" spans="1:6" x14ac:dyDescent="0.25">
      <c r="A657" s="345" t="str">
        <f>Pricing!B653</f>
        <v>Measurement Upload</v>
      </c>
      <c r="B657" s="357" t="str">
        <f>Pricing!C653</f>
        <v>SML</v>
      </c>
      <c r="C657" s="345" t="str">
        <f>Pricing!G653</f>
        <v>Designer White</v>
      </c>
      <c r="D657" s="345" t="str">
        <f>Pricing!H653</f>
        <v>SML1DW</v>
      </c>
      <c r="E657" s="345" t="str">
        <f>Pricing!I653</f>
        <v>Strip Mount (250)</v>
      </c>
      <c r="F657" s="353">
        <f>Pricing!Z653*(1+rngO_MarkUp)</f>
        <v>0</v>
      </c>
    </row>
    <row r="658" spans="1:6" x14ac:dyDescent="0.25">
      <c r="A658" s="345" t="str">
        <f>Pricing!B654</f>
        <v>Measurement Upload</v>
      </c>
      <c r="B658" s="357" t="str">
        <f>Pricing!C654</f>
        <v>SML</v>
      </c>
      <c r="C658" s="345">
        <f>Pricing!G654</f>
        <v>0</v>
      </c>
      <c r="D658" s="345" t="str">
        <f>Pricing!H654</f>
        <v>SML2</v>
      </c>
      <c r="E658" s="345" t="str">
        <f>Pricing!I654</f>
        <v>Strip Mount (250)</v>
      </c>
      <c r="F658" s="353">
        <f>Pricing!Z654*(1+rngO_MarkUp)</f>
        <v>0</v>
      </c>
    </row>
    <row r="659" spans="1:6" x14ac:dyDescent="0.25">
      <c r="A659" s="345" t="str">
        <f>Pricing!B655</f>
        <v>Measurement Upload</v>
      </c>
      <c r="B659" s="357" t="str">
        <f>Pricing!C655</f>
        <v>SML</v>
      </c>
      <c r="C659" s="345" t="str">
        <f>Pricing!G655</f>
        <v>Designer Medium</v>
      </c>
      <c r="D659" s="345" t="str">
        <f>Pricing!H655</f>
        <v>SML2DM</v>
      </c>
      <c r="E659" s="345" t="str">
        <f>Pricing!I655</f>
        <v>Strip Mount (250)</v>
      </c>
      <c r="F659" s="353">
        <f>Pricing!Z655*(1+rngO_MarkUp)</f>
        <v>0</v>
      </c>
    </row>
    <row r="660" spans="1:6" x14ac:dyDescent="0.25">
      <c r="A660" s="345" t="str">
        <f>Pricing!B656</f>
        <v>Measurement Upload</v>
      </c>
      <c r="B660" s="357" t="str">
        <f>Pricing!C656</f>
        <v>SML</v>
      </c>
      <c r="C660" s="345" t="str">
        <f>Pricing!G656</f>
        <v>Designer Dark</v>
      </c>
      <c r="D660" s="345" t="str">
        <f>Pricing!H656</f>
        <v>SML2DD</v>
      </c>
      <c r="E660" s="345" t="str">
        <f>Pricing!I656</f>
        <v>Strip Mount (250)</v>
      </c>
      <c r="F660" s="353">
        <f>Pricing!Z656*(1+rngO_MarkUp)</f>
        <v>0</v>
      </c>
    </row>
    <row r="661" spans="1:6" x14ac:dyDescent="0.25">
      <c r="A661" s="345" t="str">
        <f>Pricing!B657</f>
        <v>Measurement Upload</v>
      </c>
      <c r="B661" s="357" t="str">
        <f>Pricing!C657</f>
        <v>SML</v>
      </c>
      <c r="C661" s="345" t="str">
        <f>Pricing!G657</f>
        <v>Designer White</v>
      </c>
      <c r="D661" s="345" t="str">
        <f>Pricing!H657</f>
        <v>SML2DW</v>
      </c>
      <c r="E661" s="345" t="str">
        <f>Pricing!I657</f>
        <v>Strip Mount (250)</v>
      </c>
      <c r="F661" s="353">
        <f>Pricing!Z657*(1+rngO_MarkUp)</f>
        <v>0</v>
      </c>
    </row>
    <row r="662" spans="1:6" x14ac:dyDescent="0.25">
      <c r="A662" s="345" t="str">
        <f>Pricing!B658</f>
        <v>Measurement Upload</v>
      </c>
      <c r="B662" s="357" t="str">
        <f>Pricing!C658</f>
        <v>SML</v>
      </c>
      <c r="C662" s="345">
        <f>Pricing!G658</f>
        <v>0</v>
      </c>
      <c r="D662" s="345" t="str">
        <f>Pricing!H658</f>
        <v>SML3</v>
      </c>
      <c r="E662" s="345" t="str">
        <f>Pricing!I658</f>
        <v>Strip Mount (250)</v>
      </c>
      <c r="F662" s="353">
        <f>Pricing!Z658*(1+rngO_MarkUp)</f>
        <v>0</v>
      </c>
    </row>
    <row r="663" spans="1:6" x14ac:dyDescent="0.25">
      <c r="A663" s="345" t="str">
        <f>Pricing!B659</f>
        <v>Measurement Upload</v>
      </c>
      <c r="B663" s="357" t="str">
        <f>Pricing!C659</f>
        <v>SML</v>
      </c>
      <c r="C663" s="345" t="str">
        <f>Pricing!G659</f>
        <v>Designer Medium</v>
      </c>
      <c r="D663" s="345" t="str">
        <f>Pricing!H659</f>
        <v>SML3DM</v>
      </c>
      <c r="E663" s="345" t="str">
        <f>Pricing!I659</f>
        <v>Strip Mount (250)</v>
      </c>
      <c r="F663" s="353">
        <f>Pricing!Z659*(1+rngO_MarkUp)</f>
        <v>0</v>
      </c>
    </row>
    <row r="664" spans="1:6" x14ac:dyDescent="0.25">
      <c r="A664" s="345" t="str">
        <f>Pricing!B660</f>
        <v>Measurement Upload</v>
      </c>
      <c r="B664" s="357" t="str">
        <f>Pricing!C660</f>
        <v>SML</v>
      </c>
      <c r="C664" s="345" t="str">
        <f>Pricing!G660</f>
        <v>Designer Dark</v>
      </c>
      <c r="D664" s="345" t="str">
        <f>Pricing!H660</f>
        <v>SML3DD</v>
      </c>
      <c r="E664" s="345" t="str">
        <f>Pricing!I660</f>
        <v>Strip Mount (250)</v>
      </c>
      <c r="F664" s="353">
        <f>Pricing!Z660*(1+rngO_MarkUp)</f>
        <v>0</v>
      </c>
    </row>
    <row r="665" spans="1:6" x14ac:dyDescent="0.25">
      <c r="A665" s="345" t="str">
        <f>Pricing!B661</f>
        <v>Measurement Upload</v>
      </c>
      <c r="B665" s="357" t="str">
        <f>Pricing!C661</f>
        <v>SML</v>
      </c>
      <c r="C665" s="345" t="str">
        <f>Pricing!G661</f>
        <v>Designer White</v>
      </c>
      <c r="D665" s="345" t="str">
        <f>Pricing!H661</f>
        <v>SML3DW</v>
      </c>
      <c r="E665" s="345" t="str">
        <f>Pricing!I661</f>
        <v>Strip Mount (250)</v>
      </c>
      <c r="F665" s="353">
        <f>Pricing!Z661*(1+rngO_MarkUp)</f>
        <v>0</v>
      </c>
    </row>
    <row r="666" spans="1:6" x14ac:dyDescent="0.25">
      <c r="A666" s="345" t="str">
        <f>Pricing!B662</f>
        <v>Measurement Upload</v>
      </c>
      <c r="B666" s="357" t="str">
        <f>Pricing!C662</f>
        <v>SML</v>
      </c>
      <c r="C666" s="345">
        <f>Pricing!G662</f>
        <v>0</v>
      </c>
      <c r="D666" s="345" t="str">
        <f>Pricing!H662</f>
        <v>SML4</v>
      </c>
      <c r="E666" s="345" t="str">
        <f>Pricing!I662</f>
        <v>Strip Mount (250)</v>
      </c>
      <c r="F666" s="353">
        <f>Pricing!Z662*(1+rngO_MarkUp)</f>
        <v>0</v>
      </c>
    </row>
    <row r="667" spans="1:6" x14ac:dyDescent="0.25">
      <c r="A667" s="345" t="str">
        <f>Pricing!B663</f>
        <v>Measurement Upload</v>
      </c>
      <c r="B667" s="357" t="str">
        <f>Pricing!C663</f>
        <v>SML</v>
      </c>
      <c r="C667" s="345" t="str">
        <f>Pricing!G663</f>
        <v>Designer Medium</v>
      </c>
      <c r="D667" s="345" t="str">
        <f>Pricing!H663</f>
        <v>SML4DM</v>
      </c>
      <c r="E667" s="345" t="str">
        <f>Pricing!I663</f>
        <v>Strip Mount (250)</v>
      </c>
      <c r="F667" s="353">
        <f>Pricing!Z663*(1+rngO_MarkUp)</f>
        <v>0</v>
      </c>
    </row>
    <row r="668" spans="1:6" x14ac:dyDescent="0.25">
      <c r="A668" s="345" t="str">
        <f>Pricing!B664</f>
        <v>Measurement Upload</v>
      </c>
      <c r="B668" s="357" t="str">
        <f>Pricing!C664</f>
        <v>SML</v>
      </c>
      <c r="C668" s="345" t="str">
        <f>Pricing!G664</f>
        <v>Designer Dark</v>
      </c>
      <c r="D668" s="345" t="str">
        <f>Pricing!H664</f>
        <v>SML4DD</v>
      </c>
      <c r="E668" s="345" t="str">
        <f>Pricing!I664</f>
        <v>Strip Mount (250)</v>
      </c>
      <c r="F668" s="353">
        <f>Pricing!Z664*(1+rngO_MarkUp)</f>
        <v>0</v>
      </c>
    </row>
    <row r="669" spans="1:6" x14ac:dyDescent="0.25">
      <c r="A669" s="345" t="str">
        <f>Pricing!B665</f>
        <v>Measurement Upload</v>
      </c>
      <c r="B669" s="357" t="str">
        <f>Pricing!C665</f>
        <v>SML</v>
      </c>
      <c r="C669" s="345" t="str">
        <f>Pricing!G665</f>
        <v>Designer White</v>
      </c>
      <c r="D669" s="345" t="str">
        <f>Pricing!H665</f>
        <v>SML4DW</v>
      </c>
      <c r="E669" s="345" t="str">
        <f>Pricing!I665</f>
        <v>Strip Mount (250)</v>
      </c>
      <c r="F669" s="353">
        <f>Pricing!Z665*(1+rngO_MarkUp)</f>
        <v>0</v>
      </c>
    </row>
    <row r="670" spans="1:6" x14ac:dyDescent="0.25">
      <c r="A670" s="345" t="str">
        <f>Pricing!B666</f>
        <v>Measurement Upload</v>
      </c>
      <c r="B670" s="357" t="str">
        <f>Pricing!C666</f>
        <v>SML</v>
      </c>
      <c r="C670" s="345">
        <f>Pricing!G666</f>
        <v>0</v>
      </c>
      <c r="D670" s="345" t="str">
        <f>Pricing!H666</f>
        <v>SML5</v>
      </c>
      <c r="E670" s="345" t="str">
        <f>Pricing!I666</f>
        <v>Strip Mount (250)</v>
      </c>
      <c r="F670" s="353">
        <f>Pricing!Z666*(1+rngO_MarkUp)</f>
        <v>0</v>
      </c>
    </row>
    <row r="671" spans="1:6" x14ac:dyDescent="0.25">
      <c r="A671" s="345" t="str">
        <f>Pricing!B667</f>
        <v>Measurement Upload</v>
      </c>
      <c r="B671" s="357" t="str">
        <f>Pricing!C667</f>
        <v>SML</v>
      </c>
      <c r="C671" s="345" t="str">
        <f>Pricing!G667</f>
        <v>Designer Medium</v>
      </c>
      <c r="D671" s="345" t="str">
        <f>Pricing!H667</f>
        <v>SML5DM</v>
      </c>
      <c r="E671" s="345" t="str">
        <f>Pricing!I667</f>
        <v>Strip Mount (250)</v>
      </c>
      <c r="F671" s="353">
        <f>Pricing!Z667*(1+rngO_MarkUp)</f>
        <v>0</v>
      </c>
    </row>
    <row r="672" spans="1:6" x14ac:dyDescent="0.25">
      <c r="A672" s="345" t="str">
        <f>Pricing!B668</f>
        <v>Measurement Upload</v>
      </c>
      <c r="B672" s="357" t="str">
        <f>Pricing!C668</f>
        <v>SML</v>
      </c>
      <c r="C672" s="345" t="str">
        <f>Pricing!G668</f>
        <v>Designer Dark</v>
      </c>
      <c r="D672" s="345" t="str">
        <f>Pricing!H668</f>
        <v>SML5DD</v>
      </c>
      <c r="E672" s="345" t="str">
        <f>Pricing!I668</f>
        <v>Strip Mount (250)</v>
      </c>
      <c r="F672" s="353">
        <f>Pricing!Z668*(1+rngO_MarkUp)</f>
        <v>0</v>
      </c>
    </row>
    <row r="673" spans="1:6" x14ac:dyDescent="0.25">
      <c r="A673" s="345" t="str">
        <f>Pricing!B669</f>
        <v>Measurement Upload</v>
      </c>
      <c r="B673" s="357" t="str">
        <f>Pricing!C669</f>
        <v>SML</v>
      </c>
      <c r="C673" s="345" t="str">
        <f>Pricing!G669</f>
        <v>Designer White</v>
      </c>
      <c r="D673" s="345" t="str">
        <f>Pricing!H669</f>
        <v>SML5DW</v>
      </c>
      <c r="E673" s="345" t="str">
        <f>Pricing!I669</f>
        <v>Strip Mount (250)</v>
      </c>
      <c r="F673" s="353">
        <f>Pricing!Z669*(1+rngO_MarkUp)</f>
        <v>0</v>
      </c>
    </row>
    <row r="674" spans="1:6" x14ac:dyDescent="0.25">
      <c r="A674" s="345" t="str">
        <f>Pricing!B670</f>
        <v>Measurement Upload</v>
      </c>
      <c r="B674" s="357" t="str">
        <f>Pricing!C670</f>
        <v>SMS</v>
      </c>
      <c r="C674" s="345">
        <f>Pricing!G670</f>
        <v>0</v>
      </c>
      <c r="D674" s="345" t="str">
        <f>Pricing!H670</f>
        <v>SMS1</v>
      </c>
      <c r="E674" s="345" t="str">
        <f>Pricing!I670</f>
        <v>Strip Mount (180)</v>
      </c>
      <c r="F674" s="353">
        <f>Pricing!Z670*(1+rngO_MarkUp)</f>
        <v>0</v>
      </c>
    </row>
    <row r="675" spans="1:6" x14ac:dyDescent="0.25">
      <c r="A675" s="345" t="str">
        <f>Pricing!B671</f>
        <v>Measurement Upload</v>
      </c>
      <c r="B675" s="357" t="str">
        <f>Pricing!C671</f>
        <v>SMS</v>
      </c>
      <c r="C675" s="345" t="str">
        <f>Pricing!G671</f>
        <v>Designer Medium</v>
      </c>
      <c r="D675" s="345" t="str">
        <f>Pricing!H671</f>
        <v>SMS1DM</v>
      </c>
      <c r="E675" s="345" t="str">
        <f>Pricing!I671</f>
        <v>Strip Mount (180)</v>
      </c>
      <c r="F675" s="353">
        <f>Pricing!Z671*(1+rngO_MarkUp)</f>
        <v>0</v>
      </c>
    </row>
    <row r="676" spans="1:6" x14ac:dyDescent="0.25">
      <c r="A676" s="345" t="str">
        <f>Pricing!B672</f>
        <v>Measurement Upload</v>
      </c>
      <c r="B676" s="357" t="str">
        <f>Pricing!C672</f>
        <v>SMS</v>
      </c>
      <c r="C676" s="345" t="str">
        <f>Pricing!G672</f>
        <v>Designer Dark</v>
      </c>
      <c r="D676" s="345" t="str">
        <f>Pricing!H672</f>
        <v>SMS1DD</v>
      </c>
      <c r="E676" s="345" t="str">
        <f>Pricing!I672</f>
        <v>Strip Mount (180)</v>
      </c>
      <c r="F676" s="353">
        <f>Pricing!Z672*(1+rngO_MarkUp)</f>
        <v>0</v>
      </c>
    </row>
    <row r="677" spans="1:6" x14ac:dyDescent="0.25">
      <c r="A677" s="345" t="str">
        <f>Pricing!B673</f>
        <v>Measurement Upload</v>
      </c>
      <c r="B677" s="357" t="str">
        <f>Pricing!C673</f>
        <v>SMS</v>
      </c>
      <c r="C677" s="345" t="str">
        <f>Pricing!G673</f>
        <v>Designer White</v>
      </c>
      <c r="D677" s="345" t="str">
        <f>Pricing!H673</f>
        <v>SMS1DW</v>
      </c>
      <c r="E677" s="345" t="str">
        <f>Pricing!I673</f>
        <v>Strip Mount (180)</v>
      </c>
      <c r="F677" s="353">
        <f>Pricing!Z673*(1+rngO_MarkUp)</f>
        <v>0</v>
      </c>
    </row>
    <row r="678" spans="1:6" x14ac:dyDescent="0.25">
      <c r="A678" s="345" t="str">
        <f>Pricing!B674</f>
        <v>Measurement Upload</v>
      </c>
      <c r="B678" s="357" t="str">
        <f>Pricing!C674</f>
        <v>SMS</v>
      </c>
      <c r="C678" s="345">
        <f>Pricing!G674</f>
        <v>0</v>
      </c>
      <c r="D678" s="345" t="str">
        <f>Pricing!H674</f>
        <v>SMS2</v>
      </c>
      <c r="E678" s="345" t="str">
        <f>Pricing!I674</f>
        <v>Strip Mount (180)</v>
      </c>
      <c r="F678" s="353">
        <f>Pricing!Z674*(1+rngO_MarkUp)</f>
        <v>0</v>
      </c>
    </row>
    <row r="679" spans="1:6" x14ac:dyDescent="0.25">
      <c r="A679" s="345" t="str">
        <f>Pricing!B675</f>
        <v>Measurement Upload</v>
      </c>
      <c r="B679" s="357" t="str">
        <f>Pricing!C675</f>
        <v>SMS</v>
      </c>
      <c r="C679" s="345" t="str">
        <f>Pricing!G675</f>
        <v>Designer Medium</v>
      </c>
      <c r="D679" s="345" t="str">
        <f>Pricing!H675</f>
        <v>SMS2DM</v>
      </c>
      <c r="E679" s="345" t="str">
        <f>Pricing!I675</f>
        <v>Strip Mount (180)</v>
      </c>
      <c r="F679" s="353">
        <f>Pricing!Z675*(1+rngO_MarkUp)</f>
        <v>0</v>
      </c>
    </row>
    <row r="680" spans="1:6" x14ac:dyDescent="0.25">
      <c r="A680" s="345" t="str">
        <f>Pricing!B676</f>
        <v>Measurement Upload</v>
      </c>
      <c r="B680" s="357" t="str">
        <f>Pricing!C676</f>
        <v>SMS</v>
      </c>
      <c r="C680" s="345" t="str">
        <f>Pricing!G676</f>
        <v>Designer Dark</v>
      </c>
      <c r="D680" s="345" t="str">
        <f>Pricing!H676</f>
        <v>SMS2DD</v>
      </c>
      <c r="E680" s="345" t="str">
        <f>Pricing!I676</f>
        <v>Strip Mount (180)</v>
      </c>
      <c r="F680" s="353">
        <f>Pricing!Z676*(1+rngO_MarkUp)</f>
        <v>0</v>
      </c>
    </row>
    <row r="681" spans="1:6" x14ac:dyDescent="0.25">
      <c r="A681" s="345" t="str">
        <f>Pricing!B677</f>
        <v>Measurement Upload</v>
      </c>
      <c r="B681" s="357" t="str">
        <f>Pricing!C677</f>
        <v>SMS</v>
      </c>
      <c r="C681" s="345" t="str">
        <f>Pricing!G677</f>
        <v>Designer White</v>
      </c>
      <c r="D681" s="345" t="str">
        <f>Pricing!H677</f>
        <v>SMS2DW</v>
      </c>
      <c r="E681" s="345" t="str">
        <f>Pricing!I677</f>
        <v>Strip Mount (180)</v>
      </c>
      <c r="F681" s="353">
        <f>Pricing!Z677*(1+rngO_MarkUp)</f>
        <v>0</v>
      </c>
    </row>
    <row r="682" spans="1:6" x14ac:dyDescent="0.25">
      <c r="A682" s="345" t="str">
        <f>Pricing!B678</f>
        <v>Measurement Upload</v>
      </c>
      <c r="B682" s="357" t="str">
        <f>Pricing!C678</f>
        <v>SMS</v>
      </c>
      <c r="C682" s="345">
        <f>Pricing!G678</f>
        <v>0</v>
      </c>
      <c r="D682" s="345" t="str">
        <f>Pricing!H678</f>
        <v>SMS3</v>
      </c>
      <c r="E682" s="345" t="str">
        <f>Pricing!I678</f>
        <v>Strip Mount (180)</v>
      </c>
      <c r="F682" s="353">
        <f>Pricing!Z678*(1+rngO_MarkUp)</f>
        <v>0</v>
      </c>
    </row>
    <row r="683" spans="1:6" x14ac:dyDescent="0.25">
      <c r="A683" s="345" t="str">
        <f>Pricing!B679</f>
        <v>Measurement Upload</v>
      </c>
      <c r="B683" s="357" t="str">
        <f>Pricing!C679</f>
        <v>SMS</v>
      </c>
      <c r="C683" s="345" t="str">
        <f>Pricing!G679</f>
        <v>Designer Medium</v>
      </c>
      <c r="D683" s="345" t="str">
        <f>Pricing!H679</f>
        <v>SMS3DM</v>
      </c>
      <c r="E683" s="345" t="str">
        <f>Pricing!I679</f>
        <v>Strip Mount (180)</v>
      </c>
      <c r="F683" s="353">
        <f>Pricing!Z679*(1+rngO_MarkUp)</f>
        <v>0</v>
      </c>
    </row>
    <row r="684" spans="1:6" x14ac:dyDescent="0.25">
      <c r="A684" s="345" t="str">
        <f>Pricing!B680</f>
        <v>Measurement Upload</v>
      </c>
      <c r="B684" s="357" t="str">
        <f>Pricing!C680</f>
        <v>SMS</v>
      </c>
      <c r="C684" s="345" t="str">
        <f>Pricing!G680</f>
        <v>Designer Dark</v>
      </c>
      <c r="D684" s="345" t="str">
        <f>Pricing!H680</f>
        <v>SMS3DD</v>
      </c>
      <c r="E684" s="345" t="str">
        <f>Pricing!I680</f>
        <v>Strip Mount (180)</v>
      </c>
      <c r="F684" s="353">
        <f>Pricing!Z680*(1+rngO_MarkUp)</f>
        <v>0</v>
      </c>
    </row>
    <row r="685" spans="1:6" x14ac:dyDescent="0.25">
      <c r="A685" s="345" t="str">
        <f>Pricing!B681</f>
        <v>Measurement Upload</v>
      </c>
      <c r="B685" s="357" t="str">
        <f>Pricing!C681</f>
        <v>SMS</v>
      </c>
      <c r="C685" s="345" t="str">
        <f>Pricing!G681</f>
        <v>Designer White</v>
      </c>
      <c r="D685" s="345" t="str">
        <f>Pricing!H681</f>
        <v>SMS3DW</v>
      </c>
      <c r="E685" s="345" t="str">
        <f>Pricing!I681</f>
        <v>Strip Mount (180)</v>
      </c>
      <c r="F685" s="353">
        <f>Pricing!Z681*(1+rngO_MarkUp)</f>
        <v>0</v>
      </c>
    </row>
    <row r="686" spans="1:6" x14ac:dyDescent="0.25">
      <c r="A686" s="345" t="str">
        <f>Pricing!B682</f>
        <v>Measurement Upload</v>
      </c>
      <c r="B686" s="357" t="str">
        <f>Pricing!C682</f>
        <v>SMS</v>
      </c>
      <c r="C686" s="345">
        <f>Pricing!G682</f>
        <v>0</v>
      </c>
      <c r="D686" s="345" t="str">
        <f>Pricing!H682</f>
        <v>SMS4</v>
      </c>
      <c r="E686" s="345" t="str">
        <f>Pricing!I682</f>
        <v>Strip Mount (180)</v>
      </c>
      <c r="F686" s="353">
        <f>Pricing!Z682*(1+rngO_MarkUp)</f>
        <v>0</v>
      </c>
    </row>
    <row r="687" spans="1:6" x14ac:dyDescent="0.25">
      <c r="A687" s="345" t="str">
        <f>Pricing!B683</f>
        <v>Measurement Upload</v>
      </c>
      <c r="B687" s="357" t="str">
        <f>Pricing!C683</f>
        <v>SMS</v>
      </c>
      <c r="C687" s="345" t="str">
        <f>Pricing!G683</f>
        <v>Designer Medium</v>
      </c>
      <c r="D687" s="345" t="str">
        <f>Pricing!H683</f>
        <v>SMS4DM</v>
      </c>
      <c r="E687" s="345" t="str">
        <f>Pricing!I683</f>
        <v>Strip Mount (180)</v>
      </c>
      <c r="F687" s="353">
        <f>Pricing!Z683*(1+rngO_MarkUp)</f>
        <v>0</v>
      </c>
    </row>
    <row r="688" spans="1:6" x14ac:dyDescent="0.25">
      <c r="A688" s="345" t="str">
        <f>Pricing!B684</f>
        <v>Measurement Upload</v>
      </c>
      <c r="B688" s="357" t="str">
        <f>Pricing!C684</f>
        <v>SMS</v>
      </c>
      <c r="C688" s="345" t="str">
        <f>Pricing!G684</f>
        <v>Designer Dark</v>
      </c>
      <c r="D688" s="345" t="str">
        <f>Pricing!H684</f>
        <v>SMS4DD</v>
      </c>
      <c r="E688" s="345" t="str">
        <f>Pricing!I684</f>
        <v>Strip Mount (180)</v>
      </c>
      <c r="F688" s="353">
        <f>Pricing!Z684*(1+rngO_MarkUp)</f>
        <v>0</v>
      </c>
    </row>
    <row r="689" spans="1:6" x14ac:dyDescent="0.25">
      <c r="A689" s="345" t="str">
        <f>Pricing!B685</f>
        <v>Measurement Upload</v>
      </c>
      <c r="B689" s="357" t="str">
        <f>Pricing!C685</f>
        <v>SMS</v>
      </c>
      <c r="C689" s="345" t="str">
        <f>Pricing!G685</f>
        <v>Designer White</v>
      </c>
      <c r="D689" s="345" t="str">
        <f>Pricing!H685</f>
        <v>SMS4DW</v>
      </c>
      <c r="E689" s="345" t="str">
        <f>Pricing!I685</f>
        <v>Strip Mount (180)</v>
      </c>
      <c r="F689" s="353">
        <f>Pricing!Z685*(1+rngO_MarkUp)</f>
        <v>0</v>
      </c>
    </row>
    <row r="690" spans="1:6" x14ac:dyDescent="0.25">
      <c r="A690" s="345" t="str">
        <f>Pricing!B686</f>
        <v>Measurement Upload</v>
      </c>
      <c r="B690" s="357" t="str">
        <f>Pricing!C686</f>
        <v>SMS</v>
      </c>
      <c r="C690" s="345">
        <f>Pricing!G686</f>
        <v>0</v>
      </c>
      <c r="D690" s="345" t="str">
        <f>Pricing!H686</f>
        <v>SMS5</v>
      </c>
      <c r="E690" s="345" t="str">
        <f>Pricing!I686</f>
        <v>Strip Mount (180)</v>
      </c>
      <c r="F690" s="353">
        <f>Pricing!Z686*(1+rngO_MarkUp)</f>
        <v>0</v>
      </c>
    </row>
    <row r="691" spans="1:6" x14ac:dyDescent="0.25">
      <c r="A691" s="345" t="str">
        <f>Pricing!B687</f>
        <v>Measurement Upload</v>
      </c>
      <c r="B691" s="357" t="str">
        <f>Pricing!C687</f>
        <v>SMS</v>
      </c>
      <c r="C691" s="345" t="str">
        <f>Pricing!G687</f>
        <v>Designer Medium</v>
      </c>
      <c r="D691" s="345" t="str">
        <f>Pricing!H687</f>
        <v>SMS5DM</v>
      </c>
      <c r="E691" s="345" t="str">
        <f>Pricing!I687</f>
        <v>Strip Mount (180)</v>
      </c>
      <c r="F691" s="353">
        <f>Pricing!Z687*(1+rngO_MarkUp)</f>
        <v>0</v>
      </c>
    </row>
    <row r="692" spans="1:6" x14ac:dyDescent="0.25">
      <c r="A692" s="345" t="str">
        <f>Pricing!B688</f>
        <v>Measurement Upload</v>
      </c>
      <c r="B692" s="357" t="str">
        <f>Pricing!C688</f>
        <v>SMS</v>
      </c>
      <c r="C692" s="345" t="str">
        <f>Pricing!G688</f>
        <v>Designer Dark</v>
      </c>
      <c r="D692" s="345" t="str">
        <f>Pricing!H688</f>
        <v>SMS5DD</v>
      </c>
      <c r="E692" s="345" t="str">
        <f>Pricing!I688</f>
        <v>Strip Mount (180)</v>
      </c>
      <c r="F692" s="353">
        <f>Pricing!Z688*(1+rngO_MarkUp)</f>
        <v>0</v>
      </c>
    </row>
    <row r="693" spans="1:6" x14ac:dyDescent="0.25">
      <c r="A693" s="345" t="str">
        <f>Pricing!B689</f>
        <v>Measurement Upload</v>
      </c>
      <c r="B693" s="357" t="str">
        <f>Pricing!C689</f>
        <v>SMS</v>
      </c>
      <c r="C693" s="345" t="str">
        <f>Pricing!G689</f>
        <v>Designer White</v>
      </c>
      <c r="D693" s="345" t="str">
        <f>Pricing!H689</f>
        <v>SMS5DW</v>
      </c>
      <c r="E693" s="345" t="str">
        <f>Pricing!I689</f>
        <v>Strip Mount (180)</v>
      </c>
      <c r="F693" s="353">
        <f>Pricing!Z689*(1+rngO_MarkUp)</f>
        <v>0</v>
      </c>
    </row>
    <row r="694" spans="1:6" x14ac:dyDescent="0.25">
      <c r="A694" s="345" t="str">
        <f>Pricing!B690</f>
        <v>Option</v>
      </c>
      <c r="B694" s="357">
        <f>Pricing!C690</f>
        <v>0</v>
      </c>
      <c r="C694" s="345">
        <f>Pricing!G690</f>
        <v>0</v>
      </c>
      <c r="D694" s="345" t="str">
        <f>Pricing!H690</f>
        <v>UpgBR2FE</v>
      </c>
      <c r="E694" s="345" t="str">
        <f>Pricing!I690</f>
        <v>Upgrade from BR to FE rails</v>
      </c>
      <c r="F694" s="353">
        <f>Pricing!Z690*(1+rngO_MarkUp)</f>
        <v>34.65</v>
      </c>
    </row>
    <row r="695" spans="1:6" x14ac:dyDescent="0.25">
      <c r="A695" s="345" t="str">
        <f>Pricing!B691</f>
        <v>Option</v>
      </c>
      <c r="B695" s="357">
        <f>Pricing!C691</f>
        <v>0</v>
      </c>
      <c r="C695" s="345">
        <f>Pricing!G691</f>
        <v>0</v>
      </c>
      <c r="D695" s="345" t="str">
        <f>Pricing!H691</f>
        <v>UpgFE2SC</v>
      </c>
      <c r="E695" s="345" t="str">
        <f>Pricing!I691</f>
        <v>Upgrade from FE to SC rails</v>
      </c>
      <c r="F695" s="353">
        <f>Pricing!Z691*(1+rngO_MarkUp)</f>
        <v>69.3</v>
      </c>
    </row>
    <row r="696" spans="1:6" x14ac:dyDescent="0.25">
      <c r="A696" s="345" t="str">
        <f>Pricing!B692</f>
        <v>Option</v>
      </c>
      <c r="B696" s="357">
        <f>Pricing!C692</f>
        <v>0</v>
      </c>
      <c r="C696" s="345">
        <f>Pricing!G692</f>
        <v>0</v>
      </c>
      <c r="D696" s="345" t="str">
        <f>Pricing!H692</f>
        <v>UpgFE2UM</v>
      </c>
      <c r="E696" s="345" t="str">
        <f>Pricing!I692</f>
        <v>Upgrade from FE to UM rails</v>
      </c>
      <c r="F696" s="353">
        <f>Pricing!Z692*(1+rngO_MarkUp)</f>
        <v>69.3</v>
      </c>
    </row>
    <row r="697" spans="1:6" x14ac:dyDescent="0.25">
      <c r="A697" s="345" t="str">
        <f>Pricing!B693</f>
        <v>Option</v>
      </c>
      <c r="B697" s="357">
        <f>Pricing!C693</f>
        <v>0</v>
      </c>
      <c r="C697" s="345">
        <f>Pricing!G693</f>
        <v>0</v>
      </c>
      <c r="D697" s="345" t="str">
        <f>Pricing!H693</f>
        <v>UpgMelBtm</v>
      </c>
      <c r="E697" s="345" t="str">
        <f>Pricing!I693</f>
        <v>Upgrade to Melamine Bottom</v>
      </c>
      <c r="F697" s="353">
        <f>Pricing!Z693*(1+rngO_MarkUp)</f>
        <v>34.65</v>
      </c>
    </row>
    <row r="698" spans="1:6" x14ac:dyDescent="0.25">
      <c r="A698" s="345" t="str">
        <f>Pricing!B694</f>
        <v>Option</v>
      </c>
      <c r="B698" s="357">
        <f>Pricing!C694</f>
        <v>0</v>
      </c>
      <c r="C698" s="345">
        <f>Pricing!G694</f>
        <v>0</v>
      </c>
      <c r="D698" s="345" t="str">
        <f>Pricing!H694</f>
        <v>Both A&amp;B GR</v>
      </c>
      <c r="E698" s="345" t="str">
        <f>Pricing!I694</f>
        <v>Both A &amp; B Groove/Divider</v>
      </c>
      <c r="F698" s="353">
        <f>Pricing!Z694*(1+rngO_MarkUp)</f>
        <v>23.1</v>
      </c>
    </row>
    <row r="699" spans="1:6" x14ac:dyDescent="0.25">
      <c r="A699" s="345" t="str">
        <f>Pricing!B695</f>
        <v>Option</v>
      </c>
      <c r="B699" s="357">
        <f>Pricing!C695</f>
        <v>0</v>
      </c>
      <c r="C699" s="345">
        <f>Pricing!G695</f>
        <v>0</v>
      </c>
      <c r="D699" s="345" t="str">
        <f>Pricing!H695</f>
        <v>Groove</v>
      </c>
      <c r="E699" s="345" t="str">
        <f>Pricing!I695</f>
        <v>Groove</v>
      </c>
      <c r="F699" s="353">
        <f>Pricing!Z695*(1+rngO_MarkUp)</f>
        <v>3.47</v>
      </c>
    </row>
    <row r="700" spans="1:6" x14ac:dyDescent="0.25">
      <c r="A700" s="345" t="str">
        <f>Pricing!B696</f>
        <v>Option</v>
      </c>
      <c r="B700" s="357">
        <f>Pricing!C696</f>
        <v>0</v>
      </c>
      <c r="C700" s="345">
        <f>Pricing!G696</f>
        <v>0</v>
      </c>
      <c r="D700" s="345" t="str">
        <f>Pricing!H696</f>
        <v>Scoop</v>
      </c>
      <c r="E700" s="345" t="str">
        <f>Pricing!I696</f>
        <v>Scoop</v>
      </c>
      <c r="F700" s="353">
        <f>Pricing!Z696*(1+rngO_MarkUp)</f>
        <v>40.43</v>
      </c>
    </row>
    <row r="701" spans="1:6" x14ac:dyDescent="0.25">
      <c r="A701" s="345" t="str">
        <f>Pricing!B697</f>
        <v>Option</v>
      </c>
      <c r="B701" s="357">
        <f>Pricing!C697</f>
        <v>0</v>
      </c>
      <c r="C701" s="345">
        <f>Pricing!G697</f>
        <v>0</v>
      </c>
      <c r="D701" s="345" t="str">
        <f>Pricing!H697</f>
        <v>Slope B</v>
      </c>
      <c r="E701" s="345" t="str">
        <f>Pricing!I697</f>
        <v>Slope Birch</v>
      </c>
      <c r="F701" s="353">
        <f>Pricing!Z697*(1+rngO_MarkUp)</f>
        <v>17.329999999999998</v>
      </c>
    </row>
    <row r="702" spans="1:6" x14ac:dyDescent="0.25">
      <c r="A702" s="345" t="str">
        <f>Pricing!B698</f>
        <v>Option</v>
      </c>
      <c r="B702" s="357">
        <f>Pricing!C698</f>
        <v>0</v>
      </c>
      <c r="C702" s="345">
        <f>Pricing!G698</f>
        <v>0</v>
      </c>
      <c r="D702" s="345" t="str">
        <f>Pricing!H698</f>
        <v>Slope M</v>
      </c>
      <c r="E702" s="345" t="str">
        <f>Pricing!I698</f>
        <v>Slope Maple</v>
      </c>
      <c r="F702" s="353">
        <f>Pricing!Z698*(1+rngO_MarkUp)</f>
        <v>34.65</v>
      </c>
    </row>
    <row r="703" spans="1:6" x14ac:dyDescent="0.25">
      <c r="A703" s="345" t="str">
        <f>Pricing!B699</f>
        <v>Accessories</v>
      </c>
      <c r="B703" s="357" t="str">
        <f>Pricing!C699</f>
        <v>SP</v>
      </c>
      <c r="C703" s="345">
        <f>Pricing!G699</f>
        <v>0</v>
      </c>
      <c r="D703" s="345" t="str">
        <f>Pricing!H699</f>
        <v>SP</v>
      </c>
      <c r="E703" s="345" t="str">
        <f>Pricing!I699</f>
        <v>Special Product</v>
      </c>
      <c r="F703" s="353">
        <f>Pricing!Z699*(1+rngO_MarkUp)</f>
        <v>0</v>
      </c>
    </row>
    <row r="704" spans="1:6" hidden="1" x14ac:dyDescent="0.25">
      <c r="A704" s="345">
        <f>Pricing!B700</f>
        <v>0</v>
      </c>
      <c r="B704" s="357">
        <f>Pricing!C700</f>
        <v>0</v>
      </c>
      <c r="C704" s="345">
        <f>Pricing!G700</f>
        <v>0</v>
      </c>
      <c r="D704" s="345">
        <f>Pricing!H700</f>
        <v>0</v>
      </c>
      <c r="E704" s="345">
        <f>Pricing!I700</f>
        <v>0</v>
      </c>
      <c r="F704" s="353">
        <f>Pricing!Z700*(1+rngO_MarkUp)</f>
        <v>0</v>
      </c>
    </row>
    <row r="705" spans="1:6" hidden="1" x14ac:dyDescent="0.25">
      <c r="A705" s="345">
        <f>Pricing!B701</f>
        <v>0</v>
      </c>
      <c r="B705" s="357">
        <f>Pricing!C701</f>
        <v>0</v>
      </c>
      <c r="C705" s="345">
        <f>Pricing!G701</f>
        <v>0</v>
      </c>
      <c r="D705" s="345">
        <f>Pricing!H701</f>
        <v>0</v>
      </c>
      <c r="E705" s="345">
        <f>Pricing!I701</f>
        <v>0</v>
      </c>
      <c r="F705" s="353">
        <f>Pricing!Z701*(1+rngO_MarkUp)</f>
        <v>0</v>
      </c>
    </row>
    <row r="706" spans="1:6" hidden="1" x14ac:dyDescent="0.25">
      <c r="A706" s="345">
        <f>Pricing!B702</f>
        <v>0</v>
      </c>
      <c r="B706" s="357">
        <f>Pricing!C702</f>
        <v>0</v>
      </c>
      <c r="C706" s="345">
        <f>Pricing!G702</f>
        <v>0</v>
      </c>
      <c r="D706" s="345">
        <f>Pricing!H702</f>
        <v>0</v>
      </c>
      <c r="E706" s="345">
        <f>Pricing!I702</f>
        <v>0</v>
      </c>
      <c r="F706" s="353">
        <f>Pricing!Z702*(1+rngO_MarkUp)</f>
        <v>0</v>
      </c>
    </row>
    <row r="707" spans="1:6" hidden="1" x14ac:dyDescent="0.25">
      <c r="A707" s="345">
        <f>Pricing!B703</f>
        <v>0</v>
      </c>
      <c r="B707" s="357">
        <f>Pricing!C703</f>
        <v>0</v>
      </c>
      <c r="C707" s="345">
        <f>Pricing!G703</f>
        <v>0</v>
      </c>
      <c r="D707" s="345">
        <f>Pricing!H703</f>
        <v>0</v>
      </c>
      <c r="E707" s="345">
        <f>Pricing!I703</f>
        <v>0</v>
      </c>
      <c r="F707" s="353">
        <f>Pricing!Z703*(1+rngO_MarkUp)</f>
        <v>0</v>
      </c>
    </row>
    <row r="708" spans="1:6" hidden="1" x14ac:dyDescent="0.25">
      <c r="A708" s="345">
        <f>Pricing!B704</f>
        <v>0</v>
      </c>
      <c r="B708" s="357">
        <f>Pricing!C704</f>
        <v>0</v>
      </c>
      <c r="C708" s="345">
        <f>Pricing!G704</f>
        <v>0</v>
      </c>
      <c r="D708" s="345">
        <f>Pricing!H704</f>
        <v>0</v>
      </c>
      <c r="E708" s="345">
        <f>Pricing!I704</f>
        <v>0</v>
      </c>
      <c r="F708" s="353">
        <f>Pricing!Z704*(1+rngO_MarkUp)</f>
        <v>0</v>
      </c>
    </row>
    <row r="709" spans="1:6" hidden="1" x14ac:dyDescent="0.25">
      <c r="A709" s="345">
        <f>Pricing!B705</f>
        <v>0</v>
      </c>
      <c r="B709" s="357">
        <f>Pricing!C705</f>
        <v>0</v>
      </c>
      <c r="C709" s="345">
        <f>Pricing!G705</f>
        <v>0</v>
      </c>
      <c r="D709" s="345">
        <f>Pricing!H705</f>
        <v>0</v>
      </c>
      <c r="E709" s="345">
        <f>Pricing!I705</f>
        <v>0</v>
      </c>
      <c r="F709" s="353">
        <f>Pricing!Z705*(1+rngO_MarkUp)</f>
        <v>0</v>
      </c>
    </row>
    <row r="710" spans="1:6" hidden="1" x14ac:dyDescent="0.25">
      <c r="A710" s="345">
        <f>Pricing!B706</f>
        <v>0</v>
      </c>
      <c r="B710" s="357">
        <f>Pricing!C706</f>
        <v>0</v>
      </c>
      <c r="C710" s="345">
        <f>Pricing!G706</f>
        <v>0</v>
      </c>
      <c r="D710" s="345">
        <f>Pricing!H706</f>
        <v>0</v>
      </c>
      <c r="E710" s="345">
        <f>Pricing!I706</f>
        <v>0</v>
      </c>
      <c r="F710" s="353">
        <f>Pricing!Z706*(1+rngO_MarkUp)</f>
        <v>0</v>
      </c>
    </row>
    <row r="711" spans="1:6" hidden="1" x14ac:dyDescent="0.25">
      <c r="A711" s="345">
        <f>Pricing!B707</f>
        <v>0</v>
      </c>
      <c r="B711" s="357">
        <f>Pricing!C707</f>
        <v>0</v>
      </c>
      <c r="C711" s="345">
        <f>Pricing!G707</f>
        <v>0</v>
      </c>
      <c r="D711" s="345">
        <f>Pricing!H707</f>
        <v>0</v>
      </c>
      <c r="E711" s="345">
        <f>Pricing!I707</f>
        <v>0</v>
      </c>
      <c r="F711" s="353">
        <f>Pricing!Z707*(1+rngO_MarkUp)</f>
        <v>0</v>
      </c>
    </row>
    <row r="712" spans="1:6" hidden="1" x14ac:dyDescent="0.25">
      <c r="A712" s="345">
        <f>Pricing!B708</f>
        <v>0</v>
      </c>
      <c r="B712" s="357">
        <f>Pricing!C708</f>
        <v>0</v>
      </c>
      <c r="C712" s="345">
        <f>Pricing!G708</f>
        <v>0</v>
      </c>
      <c r="D712" s="345">
        <f>Pricing!H708</f>
        <v>0</v>
      </c>
      <c r="E712" s="345">
        <f>Pricing!I708</f>
        <v>0</v>
      </c>
      <c r="F712" s="353">
        <f>Pricing!Z708*(1+rngO_MarkUp)</f>
        <v>0</v>
      </c>
    </row>
    <row r="713" spans="1:6" hidden="1" x14ac:dyDescent="0.25">
      <c r="A713" s="345">
        <f>Pricing!B709</f>
        <v>0</v>
      </c>
      <c r="B713" s="357">
        <f>Pricing!C709</f>
        <v>0</v>
      </c>
      <c r="C713" s="345">
        <f>Pricing!G709</f>
        <v>0</v>
      </c>
      <c r="D713" s="345">
        <f>Pricing!H709</f>
        <v>0</v>
      </c>
      <c r="E713" s="345">
        <f>Pricing!I709</f>
        <v>0</v>
      </c>
      <c r="F713" s="353">
        <f>Pricing!Z709*(1+rngO_MarkUp)</f>
        <v>0</v>
      </c>
    </row>
    <row r="714" spans="1:6" hidden="1" x14ac:dyDescent="0.25">
      <c r="A714" s="345">
        <f>Pricing!B710</f>
        <v>0</v>
      </c>
      <c r="B714" s="357">
        <f>Pricing!C710</f>
        <v>0</v>
      </c>
      <c r="C714" s="345">
        <f>Pricing!G710</f>
        <v>0</v>
      </c>
      <c r="D714" s="345">
        <f>Pricing!H710</f>
        <v>0</v>
      </c>
      <c r="E714" s="345">
        <f>Pricing!I710</f>
        <v>0</v>
      </c>
      <c r="F714" s="353">
        <f>Pricing!Z710*(1+rngO_MarkUp)</f>
        <v>0</v>
      </c>
    </row>
    <row r="715" spans="1:6" hidden="1" x14ac:dyDescent="0.25">
      <c r="A715" s="345">
        <f>Pricing!B711</f>
        <v>0</v>
      </c>
      <c r="B715" s="357">
        <f>Pricing!C711</f>
        <v>0</v>
      </c>
      <c r="C715" s="345">
        <f>Pricing!G711</f>
        <v>0</v>
      </c>
      <c r="D715" s="345">
        <f>Pricing!H711</f>
        <v>0</v>
      </c>
      <c r="E715" s="345">
        <f>Pricing!I711</f>
        <v>0</v>
      </c>
      <c r="F715" s="353">
        <f>Pricing!Z711*(1+rngO_MarkUp)</f>
        <v>0</v>
      </c>
    </row>
    <row r="716" spans="1:6" hidden="1" x14ac:dyDescent="0.25">
      <c r="A716" s="345">
        <f>Pricing!B712</f>
        <v>0</v>
      </c>
      <c r="B716" s="357">
        <f>Pricing!C712</f>
        <v>0</v>
      </c>
      <c r="C716" s="345">
        <f>Pricing!G712</f>
        <v>0</v>
      </c>
      <c r="D716" s="345">
        <f>Pricing!H712</f>
        <v>0</v>
      </c>
      <c r="E716" s="345">
        <f>Pricing!I712</f>
        <v>0</v>
      </c>
      <c r="F716" s="353">
        <f>Pricing!Z712*(1+rngO_MarkUp)</f>
        <v>0</v>
      </c>
    </row>
    <row r="717" spans="1:6" hidden="1" x14ac:dyDescent="0.25">
      <c r="A717" s="345">
        <f>Pricing!B713</f>
        <v>0</v>
      </c>
      <c r="B717" s="357">
        <f>Pricing!C713</f>
        <v>0</v>
      </c>
      <c r="C717" s="345">
        <f>Pricing!G713</f>
        <v>0</v>
      </c>
      <c r="D717" s="345">
        <f>Pricing!H713</f>
        <v>0</v>
      </c>
      <c r="E717" s="345">
        <f>Pricing!I713</f>
        <v>0</v>
      </c>
      <c r="F717" s="353">
        <f>Pricing!Z713*(1+rngO_MarkUp)</f>
        <v>0</v>
      </c>
    </row>
    <row r="718" spans="1:6" hidden="1" x14ac:dyDescent="0.25">
      <c r="A718" s="345">
        <f>Pricing!B714</f>
        <v>0</v>
      </c>
      <c r="B718" s="357">
        <f>Pricing!C714</f>
        <v>0</v>
      </c>
      <c r="C718" s="345">
        <f>Pricing!G714</f>
        <v>0</v>
      </c>
      <c r="D718" s="345">
        <f>Pricing!H714</f>
        <v>0</v>
      </c>
      <c r="E718" s="345">
        <f>Pricing!I714</f>
        <v>0</v>
      </c>
      <c r="F718" s="353">
        <f>Pricing!Z714*(1+rngO_MarkUp)</f>
        <v>0</v>
      </c>
    </row>
    <row r="719" spans="1:6" hidden="1" x14ac:dyDescent="0.25">
      <c r="A719" s="345">
        <f>Pricing!B715</f>
        <v>0</v>
      </c>
      <c r="B719" s="357">
        <f>Pricing!C715</f>
        <v>0</v>
      </c>
      <c r="C719" s="345">
        <f>Pricing!G715</f>
        <v>0</v>
      </c>
      <c r="D719" s="345">
        <f>Pricing!H715</f>
        <v>0</v>
      </c>
      <c r="E719" s="345">
        <f>Pricing!I715</f>
        <v>0</v>
      </c>
      <c r="F719" s="353">
        <f>Pricing!Z715*(1+rngO_MarkUp)</f>
        <v>0</v>
      </c>
    </row>
    <row r="720" spans="1:6" hidden="1" x14ac:dyDescent="0.25">
      <c r="A720" s="345">
        <f>Pricing!B716</f>
        <v>0</v>
      </c>
      <c r="B720" s="357">
        <f>Pricing!C716</f>
        <v>0</v>
      </c>
      <c r="C720" s="345">
        <f>Pricing!G716</f>
        <v>0</v>
      </c>
      <c r="D720" s="345">
        <f>Pricing!H716</f>
        <v>0</v>
      </c>
      <c r="E720" s="345">
        <f>Pricing!I716</f>
        <v>0</v>
      </c>
      <c r="F720" s="353">
        <f>Pricing!Z716*(1+rngO_MarkUp)</f>
        <v>0</v>
      </c>
    </row>
    <row r="721" spans="1:6" hidden="1" x14ac:dyDescent="0.25">
      <c r="A721" s="345">
        <f>Pricing!B717</f>
        <v>0</v>
      </c>
      <c r="B721" s="357">
        <f>Pricing!C717</f>
        <v>0</v>
      </c>
      <c r="C721" s="345">
        <f>Pricing!G717</f>
        <v>0</v>
      </c>
      <c r="D721" s="345">
        <f>Pricing!H717</f>
        <v>0</v>
      </c>
      <c r="E721" s="345">
        <f>Pricing!I717</f>
        <v>0</v>
      </c>
      <c r="F721" s="353">
        <f>Pricing!Z717*(1+rngO_MarkUp)</f>
        <v>0</v>
      </c>
    </row>
    <row r="722" spans="1:6" hidden="1" x14ac:dyDescent="0.25">
      <c r="A722" s="345">
        <f>Pricing!B718</f>
        <v>0</v>
      </c>
      <c r="B722" s="357">
        <f>Pricing!C718</f>
        <v>0</v>
      </c>
      <c r="C722" s="345">
        <f>Pricing!G718</f>
        <v>0</v>
      </c>
      <c r="D722" s="345">
        <f>Pricing!H718</f>
        <v>0</v>
      </c>
      <c r="E722" s="345">
        <f>Pricing!I718</f>
        <v>0</v>
      </c>
      <c r="F722" s="353">
        <f>Pricing!Z718*(1+rngO_MarkUp)</f>
        <v>0</v>
      </c>
    </row>
    <row r="723" spans="1:6" hidden="1" x14ac:dyDescent="0.25">
      <c r="A723" s="345">
        <f>Pricing!B719</f>
        <v>0</v>
      </c>
      <c r="B723" s="357">
        <f>Pricing!C719</f>
        <v>0</v>
      </c>
      <c r="C723" s="345">
        <f>Pricing!G719</f>
        <v>0</v>
      </c>
      <c r="D723" s="345">
        <f>Pricing!H719</f>
        <v>0</v>
      </c>
      <c r="E723" s="345">
        <f>Pricing!I719</f>
        <v>0</v>
      </c>
      <c r="F723" s="353">
        <f>Pricing!Z719*(1+rngO_MarkUp)</f>
        <v>0</v>
      </c>
    </row>
    <row r="724" spans="1:6" hidden="1" x14ac:dyDescent="0.25">
      <c r="A724" s="345">
        <f>Pricing!B720</f>
        <v>0</v>
      </c>
      <c r="B724" s="357">
        <f>Pricing!C720</f>
        <v>0</v>
      </c>
      <c r="C724" s="345">
        <f>Pricing!G720</f>
        <v>0</v>
      </c>
      <c r="D724" s="345">
        <f>Pricing!H720</f>
        <v>0</v>
      </c>
      <c r="E724" s="345">
        <f>Pricing!I720</f>
        <v>0</v>
      </c>
      <c r="F724" s="353">
        <f>Pricing!Z720*(1+rngO_MarkUp)</f>
        <v>0</v>
      </c>
    </row>
    <row r="725" spans="1:6" hidden="1" x14ac:dyDescent="0.25">
      <c r="A725" s="345">
        <f>Pricing!B721</f>
        <v>0</v>
      </c>
      <c r="B725" s="357">
        <f>Pricing!C721</f>
        <v>0</v>
      </c>
      <c r="C725" s="345">
        <f>Pricing!G721</f>
        <v>0</v>
      </c>
      <c r="D725" s="345">
        <f>Pricing!H721</f>
        <v>0</v>
      </c>
      <c r="E725" s="345">
        <f>Pricing!I721</f>
        <v>0</v>
      </c>
      <c r="F725" s="353">
        <f>Pricing!Z721*(1+rngO_MarkUp)</f>
        <v>0</v>
      </c>
    </row>
    <row r="726" spans="1:6" hidden="1" x14ac:dyDescent="0.25">
      <c r="A726" s="345">
        <f>Pricing!B722</f>
        <v>0</v>
      </c>
      <c r="B726" s="357">
        <f>Pricing!C722</f>
        <v>0</v>
      </c>
      <c r="C726" s="345">
        <f>Pricing!G722</f>
        <v>0</v>
      </c>
      <c r="D726" s="345">
        <f>Pricing!H722</f>
        <v>0</v>
      </c>
      <c r="E726" s="345">
        <f>Pricing!I722</f>
        <v>0</v>
      </c>
      <c r="F726" s="353">
        <f>Pricing!Z722*(1+rngO_MarkUp)</f>
        <v>0</v>
      </c>
    </row>
    <row r="727" spans="1:6" hidden="1" x14ac:dyDescent="0.25">
      <c r="A727" s="345">
        <f>Pricing!B723</f>
        <v>0</v>
      </c>
      <c r="B727" s="357">
        <f>Pricing!C723</f>
        <v>0</v>
      </c>
      <c r="C727" s="345">
        <f>Pricing!G723</f>
        <v>0</v>
      </c>
      <c r="D727" s="345">
        <f>Pricing!H723</f>
        <v>0</v>
      </c>
      <c r="E727" s="345">
        <f>Pricing!I723</f>
        <v>0</v>
      </c>
      <c r="F727" s="353">
        <f>Pricing!Z723*(1+rngO_MarkUp)</f>
        <v>0</v>
      </c>
    </row>
    <row r="728" spans="1:6" hidden="1" x14ac:dyDescent="0.25">
      <c r="A728" s="345">
        <f>Pricing!B724</f>
        <v>0</v>
      </c>
      <c r="B728" s="357">
        <f>Pricing!C724</f>
        <v>0</v>
      </c>
      <c r="C728" s="345">
        <f>Pricing!G724</f>
        <v>0</v>
      </c>
      <c r="D728" s="345">
        <f>Pricing!H724</f>
        <v>0</v>
      </c>
      <c r="E728" s="345">
        <f>Pricing!I724</f>
        <v>0</v>
      </c>
      <c r="F728" s="353">
        <f>Pricing!Z724*(1+rngO_MarkUp)</f>
        <v>0</v>
      </c>
    </row>
    <row r="729" spans="1:6" hidden="1" x14ac:dyDescent="0.25">
      <c r="A729" s="345">
        <f>Pricing!B725</f>
        <v>0</v>
      </c>
      <c r="B729" s="357">
        <f>Pricing!C725</f>
        <v>0</v>
      </c>
      <c r="C729" s="345">
        <f>Pricing!G725</f>
        <v>0</v>
      </c>
      <c r="D729" s="345">
        <f>Pricing!H725</f>
        <v>0</v>
      </c>
      <c r="E729" s="345">
        <f>Pricing!I725</f>
        <v>0</v>
      </c>
      <c r="F729" s="353">
        <f>Pricing!Z725*(1+rngO_MarkUp)</f>
        <v>0</v>
      </c>
    </row>
    <row r="730" spans="1:6" hidden="1" x14ac:dyDescent="0.25">
      <c r="A730" s="345">
        <f>Pricing!B726</f>
        <v>0</v>
      </c>
      <c r="B730" s="357">
        <f>Pricing!C726</f>
        <v>0</v>
      </c>
      <c r="C730" s="345">
        <f>Pricing!G726</f>
        <v>0</v>
      </c>
      <c r="D730" s="345">
        <f>Pricing!H726</f>
        <v>0</v>
      </c>
      <c r="E730" s="345">
        <f>Pricing!I726</f>
        <v>0</v>
      </c>
      <c r="F730" s="353">
        <f>Pricing!Z726*(1+rngO_MarkUp)</f>
        <v>0</v>
      </c>
    </row>
    <row r="731" spans="1:6" hidden="1" x14ac:dyDescent="0.25">
      <c r="A731" s="345">
        <f>Pricing!B727</f>
        <v>0</v>
      </c>
      <c r="B731" s="357">
        <f>Pricing!C727</f>
        <v>0</v>
      </c>
      <c r="C731" s="345">
        <f>Pricing!G727</f>
        <v>0</v>
      </c>
      <c r="D731" s="345">
        <f>Pricing!H727</f>
        <v>0</v>
      </c>
      <c r="E731" s="345">
        <f>Pricing!I727</f>
        <v>0</v>
      </c>
      <c r="F731" s="353">
        <f>Pricing!Z727*(1+rngO_MarkUp)</f>
        <v>0</v>
      </c>
    </row>
    <row r="732" spans="1:6" hidden="1" x14ac:dyDescent="0.25">
      <c r="A732" s="345">
        <f>Pricing!B728</f>
        <v>0</v>
      </c>
      <c r="B732" s="357">
        <f>Pricing!C728</f>
        <v>0</v>
      </c>
      <c r="C732" s="345">
        <f>Pricing!G728</f>
        <v>0</v>
      </c>
      <c r="D732" s="345">
        <f>Pricing!H728</f>
        <v>0</v>
      </c>
      <c r="E732" s="345">
        <f>Pricing!I728</f>
        <v>0</v>
      </c>
      <c r="F732" s="353">
        <f>Pricing!Z728*(1+rngO_MarkUp)</f>
        <v>0</v>
      </c>
    </row>
    <row r="733" spans="1:6" hidden="1" x14ac:dyDescent="0.25">
      <c r="A733" s="345">
        <f>Pricing!B729</f>
        <v>0</v>
      </c>
      <c r="B733" s="357">
        <f>Pricing!C729</f>
        <v>0</v>
      </c>
      <c r="C733" s="345">
        <f>Pricing!G729</f>
        <v>0</v>
      </c>
      <c r="D733" s="345">
        <f>Pricing!H729</f>
        <v>0</v>
      </c>
      <c r="E733" s="345">
        <f>Pricing!I729</f>
        <v>0</v>
      </c>
      <c r="F733" s="353">
        <f>Pricing!Z729*(1+rngO_MarkUp)</f>
        <v>0</v>
      </c>
    </row>
    <row r="734" spans="1:6" hidden="1" x14ac:dyDescent="0.25">
      <c r="A734" s="345">
        <f>Pricing!B730</f>
        <v>0</v>
      </c>
      <c r="B734" s="357">
        <f>Pricing!C730</f>
        <v>0</v>
      </c>
      <c r="C734" s="345">
        <f>Pricing!G730</f>
        <v>0</v>
      </c>
      <c r="D734" s="345">
        <f>Pricing!H730</f>
        <v>0</v>
      </c>
      <c r="E734" s="345">
        <f>Pricing!I730</f>
        <v>0</v>
      </c>
      <c r="F734" s="353">
        <f>Pricing!Z730*(1+rngO_MarkUp)</f>
        <v>0</v>
      </c>
    </row>
    <row r="735" spans="1:6" hidden="1" x14ac:dyDescent="0.25">
      <c r="A735" s="345">
        <f>Pricing!B731</f>
        <v>0</v>
      </c>
      <c r="B735" s="357">
        <f>Pricing!C731</f>
        <v>0</v>
      </c>
      <c r="C735" s="345">
        <f>Pricing!G731</f>
        <v>0</v>
      </c>
      <c r="D735" s="345">
        <f>Pricing!H731</f>
        <v>0</v>
      </c>
      <c r="E735" s="345">
        <f>Pricing!I731</f>
        <v>0</v>
      </c>
      <c r="F735" s="353">
        <f>Pricing!Z731*(1+rngO_MarkUp)</f>
        <v>0</v>
      </c>
    </row>
    <row r="736" spans="1:6" hidden="1" x14ac:dyDescent="0.25">
      <c r="A736" s="345">
        <f>Pricing!B732</f>
        <v>0</v>
      </c>
      <c r="B736" s="357">
        <f>Pricing!C732</f>
        <v>0</v>
      </c>
      <c r="C736" s="345">
        <f>Pricing!G732</f>
        <v>0</v>
      </c>
      <c r="D736" s="345">
        <f>Pricing!H732</f>
        <v>0</v>
      </c>
      <c r="E736" s="345">
        <f>Pricing!I732</f>
        <v>0</v>
      </c>
      <c r="F736" s="353">
        <f>Pricing!Z732*(1+rngO_MarkUp)</f>
        <v>0</v>
      </c>
    </row>
    <row r="737" spans="1:6" hidden="1" x14ac:dyDescent="0.25">
      <c r="A737" s="345">
        <f>Pricing!B733</f>
        <v>0</v>
      </c>
      <c r="B737" s="357">
        <f>Pricing!C733</f>
        <v>0</v>
      </c>
      <c r="C737" s="345">
        <f>Pricing!G733</f>
        <v>0</v>
      </c>
      <c r="D737" s="345">
        <f>Pricing!H733</f>
        <v>0</v>
      </c>
      <c r="E737" s="345">
        <f>Pricing!I733</f>
        <v>0</v>
      </c>
      <c r="F737" s="353">
        <f>Pricing!Z733*(1+rngO_MarkUp)</f>
        <v>0</v>
      </c>
    </row>
    <row r="738" spans="1:6" hidden="1" x14ac:dyDescent="0.25">
      <c r="A738" s="345">
        <f>Pricing!B734</f>
        <v>0</v>
      </c>
      <c r="B738" s="357">
        <f>Pricing!C734</f>
        <v>0</v>
      </c>
      <c r="C738" s="345">
        <f>Pricing!G734</f>
        <v>0</v>
      </c>
      <c r="D738" s="345">
        <f>Pricing!H734</f>
        <v>0</v>
      </c>
      <c r="E738" s="345">
        <f>Pricing!I734</f>
        <v>0</v>
      </c>
      <c r="F738" s="353">
        <f>Pricing!Z734*(1+rngO_MarkUp)</f>
        <v>0</v>
      </c>
    </row>
    <row r="739" spans="1:6" hidden="1" x14ac:dyDescent="0.25">
      <c r="A739" s="345">
        <f>Pricing!B735</f>
        <v>0</v>
      </c>
      <c r="B739" s="357">
        <f>Pricing!C735</f>
        <v>0</v>
      </c>
      <c r="C739" s="345">
        <f>Pricing!G735</f>
        <v>0</v>
      </c>
      <c r="D739" s="345">
        <f>Pricing!H735</f>
        <v>0</v>
      </c>
      <c r="E739" s="345">
        <f>Pricing!I735</f>
        <v>0</v>
      </c>
      <c r="F739" s="353">
        <f>Pricing!Z735*(1+rngO_MarkUp)</f>
        <v>0</v>
      </c>
    </row>
    <row r="740" spans="1:6" hidden="1" x14ac:dyDescent="0.25">
      <c r="A740" s="345">
        <f>Pricing!B736</f>
        <v>0</v>
      </c>
      <c r="B740" s="357">
        <f>Pricing!C736</f>
        <v>0</v>
      </c>
      <c r="C740" s="345">
        <f>Pricing!G736</f>
        <v>0</v>
      </c>
      <c r="D740" s="345">
        <f>Pricing!H736</f>
        <v>0</v>
      </c>
      <c r="E740" s="345">
        <f>Pricing!I736</f>
        <v>0</v>
      </c>
      <c r="F740" s="353">
        <f>Pricing!Z736*(1+rngO_MarkUp)</f>
        <v>0</v>
      </c>
    </row>
    <row r="741" spans="1:6" hidden="1" x14ac:dyDescent="0.25">
      <c r="A741" s="345">
        <f>Pricing!B737</f>
        <v>0</v>
      </c>
      <c r="B741" s="357">
        <f>Pricing!C737</f>
        <v>0</v>
      </c>
      <c r="C741" s="345">
        <f>Pricing!G737</f>
        <v>0</v>
      </c>
      <c r="D741" s="345">
        <f>Pricing!H737</f>
        <v>0</v>
      </c>
      <c r="E741" s="345">
        <f>Pricing!I737</f>
        <v>0</v>
      </c>
      <c r="F741" s="353">
        <f>Pricing!Z737*(1+rngO_MarkUp)</f>
        <v>0</v>
      </c>
    </row>
    <row r="742" spans="1:6" hidden="1" x14ac:dyDescent="0.25">
      <c r="A742" s="345">
        <f>Pricing!B738</f>
        <v>0</v>
      </c>
      <c r="B742" s="357">
        <f>Pricing!C738</f>
        <v>0</v>
      </c>
      <c r="C742" s="345">
        <f>Pricing!G738</f>
        <v>0</v>
      </c>
      <c r="D742" s="345">
        <f>Pricing!H738</f>
        <v>0</v>
      </c>
      <c r="E742" s="345">
        <f>Pricing!I738</f>
        <v>0</v>
      </c>
      <c r="F742" s="353">
        <f>Pricing!Z738*(1+rngO_MarkUp)</f>
        <v>0</v>
      </c>
    </row>
    <row r="743" spans="1:6" hidden="1" x14ac:dyDescent="0.25">
      <c r="A743" s="345">
        <f>Pricing!B739</f>
        <v>0</v>
      </c>
      <c r="B743" s="357">
        <f>Pricing!C739</f>
        <v>0</v>
      </c>
      <c r="C743" s="345">
        <f>Pricing!G739</f>
        <v>0</v>
      </c>
      <c r="D743" s="345">
        <f>Pricing!H739</f>
        <v>0</v>
      </c>
      <c r="E743" s="345">
        <f>Pricing!I739</f>
        <v>0</v>
      </c>
      <c r="F743" s="353">
        <f>Pricing!Z739*(1+rngO_MarkUp)</f>
        <v>0</v>
      </c>
    </row>
    <row r="744" spans="1:6" hidden="1" x14ac:dyDescent="0.25">
      <c r="A744" s="345">
        <f>Pricing!B740</f>
        <v>0</v>
      </c>
      <c r="B744" s="357">
        <f>Pricing!C740</f>
        <v>0</v>
      </c>
      <c r="C744" s="345">
        <f>Pricing!G740</f>
        <v>0</v>
      </c>
      <c r="D744" s="345">
        <f>Pricing!H740</f>
        <v>0</v>
      </c>
      <c r="E744" s="345">
        <f>Pricing!I740</f>
        <v>0</v>
      </c>
      <c r="F744" s="353">
        <f>Pricing!Z740*(1+rngO_MarkUp)</f>
        <v>0</v>
      </c>
    </row>
    <row r="745" spans="1:6" hidden="1" x14ac:dyDescent="0.25">
      <c r="A745" s="345">
        <f>Pricing!B741</f>
        <v>0</v>
      </c>
      <c r="B745" s="357">
        <f>Pricing!C741</f>
        <v>0</v>
      </c>
      <c r="C745" s="345">
        <f>Pricing!G741</f>
        <v>0</v>
      </c>
      <c r="D745" s="345">
        <f>Pricing!H741</f>
        <v>0</v>
      </c>
      <c r="E745" s="345">
        <f>Pricing!I741</f>
        <v>0</v>
      </c>
      <c r="F745" s="353">
        <f>Pricing!Z741*(1+rngO_MarkUp)</f>
        <v>0</v>
      </c>
    </row>
    <row r="746" spans="1:6" hidden="1" x14ac:dyDescent="0.25">
      <c r="A746" s="345">
        <f>Pricing!B742</f>
        <v>0</v>
      </c>
      <c r="B746" s="357">
        <f>Pricing!C742</f>
        <v>0</v>
      </c>
      <c r="C746" s="345">
        <f>Pricing!G742</f>
        <v>0</v>
      </c>
      <c r="D746" s="345">
        <f>Pricing!H742</f>
        <v>0</v>
      </c>
      <c r="E746" s="345">
        <f>Pricing!I742</f>
        <v>0</v>
      </c>
      <c r="F746" s="353">
        <f>Pricing!Z742*(1+rngO_MarkUp)</f>
        <v>0</v>
      </c>
    </row>
    <row r="747" spans="1:6" hidden="1" x14ac:dyDescent="0.25">
      <c r="A747" s="345">
        <f>Pricing!B743</f>
        <v>0</v>
      </c>
      <c r="B747" s="357">
        <f>Pricing!C743</f>
        <v>0</v>
      </c>
      <c r="C747" s="345">
        <f>Pricing!G743</f>
        <v>0</v>
      </c>
      <c r="D747" s="345">
        <f>Pricing!H743</f>
        <v>0</v>
      </c>
      <c r="E747" s="345">
        <f>Pricing!I743</f>
        <v>0</v>
      </c>
      <c r="F747" s="353">
        <f>Pricing!Z743*(1+rngO_MarkUp)</f>
        <v>0</v>
      </c>
    </row>
    <row r="748" spans="1:6" hidden="1" x14ac:dyDescent="0.25">
      <c r="A748" s="345">
        <f>Pricing!B744</f>
        <v>0</v>
      </c>
      <c r="B748" s="357">
        <f>Pricing!C744</f>
        <v>0</v>
      </c>
      <c r="C748" s="345">
        <f>Pricing!G744</f>
        <v>0</v>
      </c>
      <c r="D748" s="345">
        <f>Pricing!H744</f>
        <v>0</v>
      </c>
      <c r="E748" s="345">
        <f>Pricing!I744</f>
        <v>0</v>
      </c>
      <c r="F748" s="353">
        <f>Pricing!Z744*(1+rngO_MarkUp)</f>
        <v>0</v>
      </c>
    </row>
    <row r="749" spans="1:6" hidden="1" x14ac:dyDescent="0.25">
      <c r="A749" s="345">
        <f>Pricing!B745</f>
        <v>0</v>
      </c>
      <c r="B749" s="357">
        <f>Pricing!C745</f>
        <v>0</v>
      </c>
      <c r="C749" s="345">
        <f>Pricing!G745</f>
        <v>0</v>
      </c>
      <c r="D749" s="345">
        <f>Pricing!H745</f>
        <v>0</v>
      </c>
      <c r="E749" s="345">
        <f>Pricing!I745</f>
        <v>0</v>
      </c>
      <c r="F749" s="353">
        <f>Pricing!Z745*(1+rngO_MarkUp)</f>
        <v>0</v>
      </c>
    </row>
    <row r="750" spans="1:6" hidden="1" x14ac:dyDescent="0.25">
      <c r="A750" s="345">
        <f>Pricing!B746</f>
        <v>0</v>
      </c>
      <c r="B750" s="357">
        <f>Pricing!C746</f>
        <v>0</v>
      </c>
      <c r="C750" s="345">
        <f>Pricing!G746</f>
        <v>0</v>
      </c>
      <c r="D750" s="345">
        <f>Pricing!H746</f>
        <v>0</v>
      </c>
      <c r="E750" s="345">
        <f>Pricing!I746</f>
        <v>0</v>
      </c>
      <c r="F750" s="353">
        <f>Pricing!Z746*(1+rngO_MarkUp)</f>
        <v>0</v>
      </c>
    </row>
    <row r="751" spans="1:6" hidden="1" x14ac:dyDescent="0.25">
      <c r="A751" s="345">
        <f>Pricing!B747</f>
        <v>0</v>
      </c>
      <c r="B751" s="357">
        <f>Pricing!C747</f>
        <v>0</v>
      </c>
      <c r="C751" s="345">
        <f>Pricing!G747</f>
        <v>0</v>
      </c>
      <c r="D751" s="345">
        <f>Pricing!H747</f>
        <v>0</v>
      </c>
      <c r="E751" s="345">
        <f>Pricing!I747</f>
        <v>0</v>
      </c>
      <c r="F751" s="353">
        <f>Pricing!Z747*(1+rngO_MarkUp)</f>
        <v>0</v>
      </c>
    </row>
    <row r="752" spans="1:6" hidden="1" x14ac:dyDescent="0.25">
      <c r="A752" s="345">
        <f>Pricing!B748</f>
        <v>0</v>
      </c>
      <c r="B752" s="357">
        <f>Pricing!C748</f>
        <v>0</v>
      </c>
      <c r="C752" s="345">
        <f>Pricing!G748</f>
        <v>0</v>
      </c>
      <c r="D752" s="345">
        <f>Pricing!H748</f>
        <v>0</v>
      </c>
      <c r="E752" s="345">
        <f>Pricing!I748</f>
        <v>0</v>
      </c>
      <c r="F752" s="353">
        <f>Pricing!Z748*(1+rngO_MarkUp)</f>
        <v>0</v>
      </c>
    </row>
    <row r="753" spans="1:6" hidden="1" x14ac:dyDescent="0.25">
      <c r="A753" s="345">
        <f>Pricing!B749</f>
        <v>0</v>
      </c>
      <c r="B753" s="357">
        <f>Pricing!C749</f>
        <v>0</v>
      </c>
      <c r="C753" s="345">
        <f>Pricing!G749</f>
        <v>0</v>
      </c>
      <c r="D753" s="345">
        <f>Pricing!H749</f>
        <v>0</v>
      </c>
      <c r="E753" s="345">
        <f>Pricing!I749</f>
        <v>0</v>
      </c>
      <c r="F753" s="353">
        <f>Pricing!Z749*(1+rngO_MarkUp)</f>
        <v>0</v>
      </c>
    </row>
    <row r="754" spans="1:6" hidden="1" x14ac:dyDescent="0.25">
      <c r="A754" s="345">
        <f>Pricing!B750</f>
        <v>0</v>
      </c>
      <c r="B754" s="357">
        <f>Pricing!C750</f>
        <v>0</v>
      </c>
      <c r="C754" s="345">
        <f>Pricing!G750</f>
        <v>0</v>
      </c>
      <c r="D754" s="345">
        <f>Pricing!H750</f>
        <v>0</v>
      </c>
      <c r="E754" s="345">
        <f>Pricing!I750</f>
        <v>0</v>
      </c>
      <c r="F754" s="353">
        <f>Pricing!Z750*(1+rngO_MarkUp)</f>
        <v>0</v>
      </c>
    </row>
    <row r="755" spans="1:6" hidden="1" x14ac:dyDescent="0.25">
      <c r="A755" s="345">
        <f>Pricing!B751</f>
        <v>0</v>
      </c>
      <c r="B755" s="357">
        <f>Pricing!C751</f>
        <v>0</v>
      </c>
      <c r="C755" s="345">
        <f>Pricing!G751</f>
        <v>0</v>
      </c>
      <c r="D755" s="345">
        <f>Pricing!H751</f>
        <v>0</v>
      </c>
      <c r="E755" s="345">
        <f>Pricing!I751</f>
        <v>0</v>
      </c>
      <c r="F755" s="353">
        <f>Pricing!Z751*(1+rngO_MarkUp)</f>
        <v>0</v>
      </c>
    </row>
    <row r="756" spans="1:6" hidden="1" x14ac:dyDescent="0.25">
      <c r="A756" s="345">
        <f>Pricing!B752</f>
        <v>0</v>
      </c>
      <c r="B756" s="357">
        <f>Pricing!C752</f>
        <v>0</v>
      </c>
      <c r="C756" s="345">
        <f>Pricing!G752</f>
        <v>0</v>
      </c>
      <c r="D756" s="345">
        <f>Pricing!H752</f>
        <v>0</v>
      </c>
      <c r="E756" s="345">
        <f>Pricing!I752</f>
        <v>0</v>
      </c>
      <c r="F756" s="353">
        <f>Pricing!Z752*(1+rngO_MarkUp)</f>
        <v>0</v>
      </c>
    </row>
    <row r="757" spans="1:6" hidden="1" x14ac:dyDescent="0.25">
      <c r="A757" s="345">
        <f>Pricing!B753</f>
        <v>0</v>
      </c>
      <c r="B757" s="357">
        <f>Pricing!C753</f>
        <v>0</v>
      </c>
      <c r="C757" s="345">
        <f>Pricing!G753</f>
        <v>0</v>
      </c>
      <c r="D757" s="345">
        <f>Pricing!H753</f>
        <v>0</v>
      </c>
      <c r="E757" s="345">
        <f>Pricing!I753</f>
        <v>0</v>
      </c>
      <c r="F757" s="353">
        <f>Pricing!Z753*(1+rngO_MarkUp)</f>
        <v>0</v>
      </c>
    </row>
    <row r="758" spans="1:6" hidden="1" x14ac:dyDescent="0.25">
      <c r="A758" s="345">
        <f>Pricing!B754</f>
        <v>0</v>
      </c>
      <c r="B758" s="357">
        <f>Pricing!C754</f>
        <v>0</v>
      </c>
      <c r="C758" s="345">
        <f>Pricing!G754</f>
        <v>0</v>
      </c>
      <c r="D758" s="345">
        <f>Pricing!H754</f>
        <v>0</v>
      </c>
      <c r="E758" s="345">
        <f>Pricing!I754</f>
        <v>0</v>
      </c>
      <c r="F758" s="353">
        <f>Pricing!Z754*(1+rngO_MarkUp)</f>
        <v>0</v>
      </c>
    </row>
    <row r="759" spans="1:6" hidden="1" x14ac:dyDescent="0.25">
      <c r="A759" s="345">
        <f>Pricing!B755</f>
        <v>0</v>
      </c>
      <c r="B759" s="357">
        <f>Pricing!C755</f>
        <v>0</v>
      </c>
      <c r="C759" s="345">
        <f>Pricing!G755</f>
        <v>0</v>
      </c>
      <c r="D759" s="345">
        <f>Pricing!H755</f>
        <v>0</v>
      </c>
      <c r="E759" s="345">
        <f>Pricing!I755</f>
        <v>0</v>
      </c>
      <c r="F759" s="353">
        <f>Pricing!Z755*(1+rngO_MarkUp)</f>
        <v>0</v>
      </c>
    </row>
    <row r="760" spans="1:6" hidden="1" x14ac:dyDescent="0.25">
      <c r="A760" s="345">
        <f>Pricing!B756</f>
        <v>0</v>
      </c>
      <c r="B760" s="357">
        <f>Pricing!C756</f>
        <v>0</v>
      </c>
      <c r="C760" s="345">
        <f>Pricing!G756</f>
        <v>0</v>
      </c>
      <c r="D760" s="345">
        <f>Pricing!H756</f>
        <v>0</v>
      </c>
      <c r="E760" s="345">
        <f>Pricing!I756</f>
        <v>0</v>
      </c>
      <c r="F760" s="353">
        <f>Pricing!Z756*(1+rngO_MarkUp)</f>
        <v>0</v>
      </c>
    </row>
    <row r="761" spans="1:6" hidden="1" x14ac:dyDescent="0.25">
      <c r="A761" s="345">
        <f>Pricing!B757</f>
        <v>0</v>
      </c>
      <c r="B761" s="357">
        <f>Pricing!C757</f>
        <v>0</v>
      </c>
      <c r="C761" s="345">
        <f>Pricing!G757</f>
        <v>0</v>
      </c>
      <c r="D761" s="345">
        <f>Pricing!H757</f>
        <v>0</v>
      </c>
      <c r="E761" s="345">
        <f>Pricing!I757</f>
        <v>0</v>
      </c>
      <c r="F761" s="353">
        <f>Pricing!Z757*(1+rngO_MarkUp)</f>
        <v>0</v>
      </c>
    </row>
    <row r="762" spans="1:6" hidden="1" x14ac:dyDescent="0.25">
      <c r="A762" s="345">
        <f>Pricing!B758</f>
        <v>0</v>
      </c>
      <c r="B762" s="357">
        <f>Pricing!C758</f>
        <v>0</v>
      </c>
      <c r="C762" s="345">
        <f>Pricing!G758</f>
        <v>0</v>
      </c>
      <c r="D762" s="345">
        <f>Pricing!H758</f>
        <v>0</v>
      </c>
      <c r="E762" s="345">
        <f>Pricing!I758</f>
        <v>0</v>
      </c>
      <c r="F762" s="353">
        <f>Pricing!Z758*(1+rngO_MarkUp)</f>
        <v>0</v>
      </c>
    </row>
    <row r="763" spans="1:6" hidden="1" x14ac:dyDescent="0.25">
      <c r="A763" s="345">
        <f>Pricing!B759</f>
        <v>0</v>
      </c>
      <c r="B763" s="357">
        <f>Pricing!C759</f>
        <v>0</v>
      </c>
      <c r="C763" s="345">
        <f>Pricing!G759</f>
        <v>0</v>
      </c>
      <c r="D763" s="345">
        <f>Pricing!H759</f>
        <v>0</v>
      </c>
      <c r="E763" s="345">
        <f>Pricing!I759</f>
        <v>0</v>
      </c>
      <c r="F763" s="353">
        <f>Pricing!Z759*(1+rngO_MarkUp)</f>
        <v>0</v>
      </c>
    </row>
    <row r="764" spans="1:6" hidden="1" x14ac:dyDescent="0.25">
      <c r="A764" s="345">
        <f>Pricing!B760</f>
        <v>0</v>
      </c>
      <c r="B764" s="357">
        <f>Pricing!C760</f>
        <v>0</v>
      </c>
      <c r="C764" s="345">
        <f>Pricing!G760</f>
        <v>0</v>
      </c>
      <c r="D764" s="345">
        <f>Pricing!H760</f>
        <v>0</v>
      </c>
      <c r="E764" s="345">
        <f>Pricing!I760</f>
        <v>0</v>
      </c>
      <c r="F764" s="353">
        <f>Pricing!Z760*(1+rngO_MarkUp)</f>
        <v>0</v>
      </c>
    </row>
    <row r="765" spans="1:6" hidden="1" x14ac:dyDescent="0.25">
      <c r="A765" s="345">
        <f>Pricing!B761</f>
        <v>0</v>
      </c>
      <c r="B765" s="357">
        <f>Pricing!C761</f>
        <v>0</v>
      </c>
      <c r="C765" s="345">
        <f>Pricing!G761</f>
        <v>0</v>
      </c>
      <c r="D765" s="345">
        <f>Pricing!H761</f>
        <v>0</v>
      </c>
      <c r="E765" s="345">
        <f>Pricing!I761</f>
        <v>0</v>
      </c>
      <c r="F765" s="353">
        <f>Pricing!Z761*(1+rngO_MarkUp)</f>
        <v>0</v>
      </c>
    </row>
    <row r="766" spans="1:6" hidden="1" x14ac:dyDescent="0.25">
      <c r="A766" s="345">
        <f>Pricing!B762</f>
        <v>0</v>
      </c>
      <c r="B766" s="357">
        <f>Pricing!C762</f>
        <v>0</v>
      </c>
      <c r="C766" s="345">
        <f>Pricing!G762</f>
        <v>0</v>
      </c>
      <c r="D766" s="345">
        <f>Pricing!H762</f>
        <v>0</v>
      </c>
      <c r="E766" s="345">
        <f>Pricing!I762</f>
        <v>0</v>
      </c>
      <c r="F766" s="353">
        <f>Pricing!Z762*(1+rngO_MarkUp)</f>
        <v>0</v>
      </c>
    </row>
    <row r="767" spans="1:6" hidden="1" x14ac:dyDescent="0.25">
      <c r="A767" s="345">
        <f>Pricing!B763</f>
        <v>0</v>
      </c>
      <c r="B767" s="357">
        <f>Pricing!C763</f>
        <v>0</v>
      </c>
      <c r="C767" s="345">
        <f>Pricing!G763</f>
        <v>0</v>
      </c>
      <c r="D767" s="345">
        <f>Pricing!H763</f>
        <v>0</v>
      </c>
      <c r="E767" s="345">
        <f>Pricing!I763</f>
        <v>0</v>
      </c>
      <c r="F767" s="353">
        <f>Pricing!Z763*(1+rngO_MarkUp)</f>
        <v>0</v>
      </c>
    </row>
    <row r="768" spans="1:6" hidden="1" x14ac:dyDescent="0.25">
      <c r="A768" s="345">
        <f>Pricing!B764</f>
        <v>0</v>
      </c>
      <c r="B768" s="357">
        <f>Pricing!C764</f>
        <v>0</v>
      </c>
      <c r="C768" s="345">
        <f>Pricing!G764</f>
        <v>0</v>
      </c>
      <c r="D768" s="345">
        <f>Pricing!H764</f>
        <v>0</v>
      </c>
      <c r="E768" s="345">
        <f>Pricing!I764</f>
        <v>0</v>
      </c>
      <c r="F768" s="353">
        <f>Pricing!Z764*(1+rngO_MarkUp)</f>
        <v>0</v>
      </c>
    </row>
    <row r="769" spans="1:6" hidden="1" x14ac:dyDescent="0.25">
      <c r="A769" s="345">
        <f>Pricing!B765</f>
        <v>0</v>
      </c>
      <c r="B769" s="357">
        <f>Pricing!C765</f>
        <v>0</v>
      </c>
      <c r="C769" s="345">
        <f>Pricing!G765</f>
        <v>0</v>
      </c>
      <c r="D769" s="345">
        <f>Pricing!H765</f>
        <v>0</v>
      </c>
      <c r="E769" s="345">
        <f>Pricing!I765</f>
        <v>0</v>
      </c>
      <c r="F769" s="353">
        <f>Pricing!Z765*(1+rngO_MarkUp)</f>
        <v>0</v>
      </c>
    </row>
    <row r="770" spans="1:6" hidden="1" x14ac:dyDescent="0.25">
      <c r="A770" s="345">
        <f>Pricing!B766</f>
        <v>0</v>
      </c>
      <c r="B770" s="357">
        <f>Pricing!C766</f>
        <v>0</v>
      </c>
      <c r="C770" s="345">
        <f>Pricing!G766</f>
        <v>0</v>
      </c>
      <c r="D770" s="345">
        <f>Pricing!H766</f>
        <v>0</v>
      </c>
      <c r="E770" s="345">
        <f>Pricing!I766</f>
        <v>0</v>
      </c>
      <c r="F770" s="353">
        <f>Pricing!Z766*(1+rngO_MarkUp)</f>
        <v>0</v>
      </c>
    </row>
    <row r="771" spans="1:6" hidden="1" x14ac:dyDescent="0.25">
      <c r="A771" s="345">
        <f>Pricing!B767</f>
        <v>0</v>
      </c>
      <c r="B771" s="357">
        <f>Pricing!C767</f>
        <v>0</v>
      </c>
      <c r="C771" s="345">
        <f>Pricing!G767</f>
        <v>0</v>
      </c>
      <c r="D771" s="345">
        <f>Pricing!H767</f>
        <v>0</v>
      </c>
      <c r="E771" s="345">
        <f>Pricing!I767</f>
        <v>0</v>
      </c>
      <c r="F771" s="353">
        <f>Pricing!Z767*(1+rngO_MarkUp)</f>
        <v>0</v>
      </c>
    </row>
    <row r="772" spans="1:6" hidden="1" x14ac:dyDescent="0.25">
      <c r="A772" s="345">
        <f>Pricing!B768</f>
        <v>0</v>
      </c>
      <c r="B772" s="357">
        <f>Pricing!C768</f>
        <v>0</v>
      </c>
      <c r="C772" s="345">
        <f>Pricing!G768</f>
        <v>0</v>
      </c>
      <c r="D772" s="345">
        <f>Pricing!H768</f>
        <v>0</v>
      </c>
      <c r="E772" s="345">
        <f>Pricing!I768</f>
        <v>0</v>
      </c>
      <c r="F772" s="353">
        <f>Pricing!Z768*(1+rngO_MarkUp)</f>
        <v>0</v>
      </c>
    </row>
    <row r="773" spans="1:6" hidden="1" x14ac:dyDescent="0.25">
      <c r="A773" s="345">
        <f>Pricing!B769</f>
        <v>0</v>
      </c>
      <c r="B773" s="357">
        <f>Pricing!C769</f>
        <v>0</v>
      </c>
      <c r="C773" s="345">
        <f>Pricing!G769</f>
        <v>0</v>
      </c>
      <c r="D773" s="345">
        <f>Pricing!H769</f>
        <v>0</v>
      </c>
      <c r="E773" s="345">
        <f>Pricing!I769</f>
        <v>0</v>
      </c>
      <c r="F773" s="353">
        <f>Pricing!Z769*(1+rngO_MarkUp)</f>
        <v>0</v>
      </c>
    </row>
    <row r="774" spans="1:6" hidden="1" x14ac:dyDescent="0.25">
      <c r="A774" s="345">
        <f>Pricing!B770</f>
        <v>0</v>
      </c>
      <c r="B774" s="357">
        <f>Pricing!C770</f>
        <v>0</v>
      </c>
      <c r="C774" s="345">
        <f>Pricing!G770</f>
        <v>0</v>
      </c>
      <c r="D774" s="345">
        <f>Pricing!H770</f>
        <v>0</v>
      </c>
      <c r="E774" s="345">
        <f>Pricing!I770</f>
        <v>0</v>
      </c>
      <c r="F774" s="353">
        <f>Pricing!Z770*(1+rngO_MarkUp)</f>
        <v>0</v>
      </c>
    </row>
    <row r="775" spans="1:6" hidden="1" x14ac:dyDescent="0.25">
      <c r="A775" s="345">
        <f>Pricing!B771</f>
        <v>0</v>
      </c>
      <c r="B775" s="357">
        <f>Pricing!C771</f>
        <v>0</v>
      </c>
      <c r="C775" s="345">
        <f>Pricing!G771</f>
        <v>0</v>
      </c>
      <c r="D775" s="345">
        <f>Pricing!H771</f>
        <v>0</v>
      </c>
      <c r="E775" s="345">
        <f>Pricing!I771</f>
        <v>0</v>
      </c>
      <c r="F775" s="353">
        <f>Pricing!Z771*(1+rngO_MarkUp)</f>
        <v>0</v>
      </c>
    </row>
    <row r="776" spans="1:6" hidden="1" x14ac:dyDescent="0.25">
      <c r="A776" s="345">
        <f>Pricing!B772</f>
        <v>0</v>
      </c>
      <c r="B776" s="357">
        <f>Pricing!C772</f>
        <v>0</v>
      </c>
      <c r="C776" s="345">
        <f>Pricing!G772</f>
        <v>0</v>
      </c>
      <c r="D776" s="345">
        <f>Pricing!H772</f>
        <v>0</v>
      </c>
      <c r="E776" s="345">
        <f>Pricing!I772</f>
        <v>0</v>
      </c>
      <c r="F776" s="353">
        <f>Pricing!Z772*(1+rngO_MarkUp)</f>
        <v>0</v>
      </c>
    </row>
    <row r="777" spans="1:6" hidden="1" x14ac:dyDescent="0.25">
      <c r="A777" s="345">
        <f>Pricing!B773</f>
        <v>0</v>
      </c>
      <c r="B777" s="357">
        <f>Pricing!C773</f>
        <v>0</v>
      </c>
      <c r="C777" s="345">
        <f>Pricing!G773</f>
        <v>0</v>
      </c>
      <c r="D777" s="345">
        <f>Pricing!H773</f>
        <v>0</v>
      </c>
      <c r="E777" s="345">
        <f>Pricing!I773</f>
        <v>0</v>
      </c>
      <c r="F777" s="353">
        <f>Pricing!Z773*(1+rngO_MarkUp)</f>
        <v>0</v>
      </c>
    </row>
    <row r="778" spans="1:6" hidden="1" x14ac:dyDescent="0.25">
      <c r="A778" s="345">
        <f>Pricing!B774</f>
        <v>0</v>
      </c>
      <c r="B778" s="357">
        <f>Pricing!C774</f>
        <v>0</v>
      </c>
      <c r="C778" s="345">
        <f>Pricing!G774</f>
        <v>0</v>
      </c>
      <c r="D778" s="345">
        <f>Pricing!H774</f>
        <v>0</v>
      </c>
      <c r="E778" s="345">
        <f>Pricing!I774</f>
        <v>0</v>
      </c>
      <c r="F778" s="353">
        <f>Pricing!Z774*(1+rngO_MarkUp)</f>
        <v>0</v>
      </c>
    </row>
    <row r="779" spans="1:6" hidden="1" x14ac:dyDescent="0.25">
      <c r="A779" s="345">
        <f>Pricing!B775</f>
        <v>0</v>
      </c>
      <c r="B779" s="357">
        <f>Pricing!C775</f>
        <v>0</v>
      </c>
      <c r="C779" s="345">
        <f>Pricing!G775</f>
        <v>0</v>
      </c>
      <c r="D779" s="345">
        <f>Pricing!H775</f>
        <v>0</v>
      </c>
      <c r="E779" s="345">
        <f>Pricing!I775</f>
        <v>0</v>
      </c>
      <c r="F779" s="353">
        <f>Pricing!Z775*(1+rngO_MarkUp)</f>
        <v>0</v>
      </c>
    </row>
    <row r="780" spans="1:6" hidden="1" x14ac:dyDescent="0.25">
      <c r="A780" s="345">
        <f>Pricing!B776</f>
        <v>0</v>
      </c>
      <c r="B780" s="357">
        <f>Pricing!C776</f>
        <v>0</v>
      </c>
      <c r="C780" s="345">
        <f>Pricing!G776</f>
        <v>0</v>
      </c>
      <c r="D780" s="345">
        <f>Pricing!H776</f>
        <v>0</v>
      </c>
      <c r="E780" s="345">
        <f>Pricing!I776</f>
        <v>0</v>
      </c>
      <c r="F780" s="353">
        <f>Pricing!Z776*(1+rngO_MarkUp)</f>
        <v>0</v>
      </c>
    </row>
    <row r="781" spans="1:6" hidden="1" x14ac:dyDescent="0.25">
      <c r="A781" s="345">
        <f>Pricing!B777</f>
        <v>0</v>
      </c>
      <c r="B781" s="357">
        <f>Pricing!C777</f>
        <v>0</v>
      </c>
      <c r="C781" s="345">
        <f>Pricing!G777</f>
        <v>0</v>
      </c>
      <c r="D781" s="345">
        <f>Pricing!H777</f>
        <v>0</v>
      </c>
      <c r="E781" s="345">
        <f>Pricing!I777</f>
        <v>0</v>
      </c>
      <c r="F781" s="353">
        <f>Pricing!Z777*(1+rngO_MarkUp)</f>
        <v>0</v>
      </c>
    </row>
    <row r="782" spans="1:6" hidden="1" x14ac:dyDescent="0.25">
      <c r="A782" s="345">
        <f>Pricing!B778</f>
        <v>0</v>
      </c>
      <c r="B782" s="357">
        <f>Pricing!C778</f>
        <v>0</v>
      </c>
      <c r="C782" s="345">
        <f>Pricing!G778</f>
        <v>0</v>
      </c>
      <c r="D782" s="345">
        <f>Pricing!H778</f>
        <v>0</v>
      </c>
      <c r="E782" s="345">
        <f>Pricing!I778</f>
        <v>0</v>
      </c>
      <c r="F782" s="353">
        <f>Pricing!Z778*(1+rngO_MarkUp)</f>
        <v>0</v>
      </c>
    </row>
    <row r="783" spans="1:6" hidden="1" x14ac:dyDescent="0.25">
      <c r="A783" s="345">
        <f>Pricing!B779</f>
        <v>0</v>
      </c>
      <c r="B783" s="357">
        <f>Pricing!C779</f>
        <v>0</v>
      </c>
      <c r="C783" s="345">
        <f>Pricing!G779</f>
        <v>0</v>
      </c>
      <c r="D783" s="345">
        <f>Pricing!H779</f>
        <v>0</v>
      </c>
      <c r="E783" s="345">
        <f>Pricing!I779</f>
        <v>0</v>
      </c>
      <c r="F783" s="353">
        <f>Pricing!Z779*(1+rngO_MarkUp)</f>
        <v>0</v>
      </c>
    </row>
    <row r="784" spans="1:6" hidden="1" x14ac:dyDescent="0.25">
      <c r="A784" s="345">
        <f>Pricing!B780</f>
        <v>0</v>
      </c>
      <c r="B784" s="357">
        <f>Pricing!C780</f>
        <v>0</v>
      </c>
      <c r="C784" s="345">
        <f>Pricing!G780</f>
        <v>0</v>
      </c>
      <c r="D784" s="345">
        <f>Pricing!H780</f>
        <v>0</v>
      </c>
      <c r="E784" s="345">
        <f>Pricing!I780</f>
        <v>0</v>
      </c>
      <c r="F784" s="353">
        <f>Pricing!Z780*(1+rngO_MarkUp)</f>
        <v>0</v>
      </c>
    </row>
    <row r="785" spans="1:6" hidden="1" x14ac:dyDescent="0.25">
      <c r="A785" s="345">
        <f>Pricing!B781</f>
        <v>0</v>
      </c>
      <c r="B785" s="357">
        <f>Pricing!C781</f>
        <v>0</v>
      </c>
      <c r="C785" s="345">
        <f>Pricing!G781</f>
        <v>0</v>
      </c>
      <c r="D785" s="345">
        <f>Pricing!H781</f>
        <v>0</v>
      </c>
      <c r="E785" s="345">
        <f>Pricing!I781</f>
        <v>0</v>
      </c>
      <c r="F785" s="353">
        <f>Pricing!Z781*(1+rngO_MarkUp)</f>
        <v>0</v>
      </c>
    </row>
    <row r="786" spans="1:6" hidden="1" x14ac:dyDescent="0.25">
      <c r="A786" s="345">
        <f>Pricing!B782</f>
        <v>0</v>
      </c>
      <c r="B786" s="357">
        <f>Pricing!C782</f>
        <v>0</v>
      </c>
      <c r="C786" s="345">
        <f>Pricing!G782</f>
        <v>0</v>
      </c>
      <c r="D786" s="345">
        <f>Pricing!H782</f>
        <v>0</v>
      </c>
      <c r="E786" s="345">
        <f>Pricing!I782</f>
        <v>0</v>
      </c>
      <c r="F786" s="353">
        <f>Pricing!Z782*(1+rngO_MarkUp)</f>
        <v>0</v>
      </c>
    </row>
    <row r="787" spans="1:6" hidden="1" x14ac:dyDescent="0.25">
      <c r="A787" s="345">
        <f>Pricing!B783</f>
        <v>0</v>
      </c>
      <c r="B787" s="357">
        <f>Pricing!C783</f>
        <v>0</v>
      </c>
      <c r="C787" s="345">
        <f>Pricing!G783</f>
        <v>0</v>
      </c>
      <c r="D787" s="345">
        <f>Pricing!H783</f>
        <v>0</v>
      </c>
      <c r="E787" s="345">
        <f>Pricing!I783</f>
        <v>0</v>
      </c>
      <c r="F787" s="353">
        <f>Pricing!Z783*(1+rngO_MarkUp)</f>
        <v>0</v>
      </c>
    </row>
    <row r="788" spans="1:6" hidden="1" x14ac:dyDescent="0.25">
      <c r="A788" s="345">
        <f>Pricing!B784</f>
        <v>0</v>
      </c>
      <c r="B788" s="357">
        <f>Pricing!C784</f>
        <v>0</v>
      </c>
      <c r="C788" s="345">
        <f>Pricing!G784</f>
        <v>0</v>
      </c>
      <c r="D788" s="345">
        <f>Pricing!H784</f>
        <v>0</v>
      </c>
      <c r="E788" s="345">
        <f>Pricing!I784</f>
        <v>0</v>
      </c>
      <c r="F788" s="353">
        <f>Pricing!Z784*(1+rngO_MarkUp)</f>
        <v>0</v>
      </c>
    </row>
    <row r="789" spans="1:6" hidden="1" x14ac:dyDescent="0.25">
      <c r="A789" s="345">
        <f>Pricing!B785</f>
        <v>0</v>
      </c>
      <c r="B789" s="357">
        <f>Pricing!C785</f>
        <v>0</v>
      </c>
      <c r="C789" s="345">
        <f>Pricing!G785</f>
        <v>0</v>
      </c>
      <c r="D789" s="345">
        <f>Pricing!H785</f>
        <v>0</v>
      </c>
      <c r="E789" s="345">
        <f>Pricing!I785</f>
        <v>0</v>
      </c>
      <c r="F789" s="353">
        <f>Pricing!Z785*(1+rngO_MarkUp)</f>
        <v>0</v>
      </c>
    </row>
    <row r="790" spans="1:6" hidden="1" x14ac:dyDescent="0.25">
      <c r="A790" s="345">
        <f>Pricing!B786</f>
        <v>0</v>
      </c>
      <c r="B790" s="357">
        <f>Pricing!C786</f>
        <v>0</v>
      </c>
      <c r="C790" s="345">
        <f>Pricing!G786</f>
        <v>0</v>
      </c>
      <c r="D790" s="345">
        <f>Pricing!H786</f>
        <v>0</v>
      </c>
      <c r="E790" s="345">
        <f>Pricing!I786</f>
        <v>0</v>
      </c>
      <c r="F790" s="353">
        <f>Pricing!Z786*(1+rngO_MarkUp)</f>
        <v>0</v>
      </c>
    </row>
    <row r="791" spans="1:6" hidden="1" x14ac:dyDescent="0.25">
      <c r="A791" s="345">
        <f>Pricing!B787</f>
        <v>0</v>
      </c>
      <c r="B791" s="357">
        <f>Pricing!C787</f>
        <v>0</v>
      </c>
      <c r="C791" s="345">
        <f>Pricing!G787</f>
        <v>0</v>
      </c>
      <c r="D791" s="345">
        <f>Pricing!H787</f>
        <v>0</v>
      </c>
      <c r="E791" s="345">
        <f>Pricing!I787</f>
        <v>0</v>
      </c>
      <c r="F791" s="353">
        <f>Pricing!Z787*(1+rngO_MarkUp)</f>
        <v>0</v>
      </c>
    </row>
    <row r="792" spans="1:6" hidden="1" x14ac:dyDescent="0.25">
      <c r="A792" s="345">
        <f>Pricing!B788</f>
        <v>0</v>
      </c>
      <c r="B792" s="357">
        <f>Pricing!C788</f>
        <v>0</v>
      </c>
      <c r="C792" s="345">
        <f>Pricing!G788</f>
        <v>0</v>
      </c>
      <c r="D792" s="345">
        <f>Pricing!H788</f>
        <v>0</v>
      </c>
      <c r="E792" s="345">
        <f>Pricing!I788</f>
        <v>0</v>
      </c>
      <c r="F792" s="353">
        <f>Pricing!Z788*(1+rngO_MarkUp)</f>
        <v>0</v>
      </c>
    </row>
    <row r="793" spans="1:6" hidden="1" x14ac:dyDescent="0.25">
      <c r="A793" s="345">
        <f>Pricing!B789</f>
        <v>0</v>
      </c>
      <c r="B793" s="357">
        <f>Pricing!C789</f>
        <v>0</v>
      </c>
      <c r="C793" s="345">
        <f>Pricing!G789</f>
        <v>0</v>
      </c>
      <c r="D793" s="345">
        <f>Pricing!H789</f>
        <v>0</v>
      </c>
      <c r="E793" s="345">
        <f>Pricing!I789</f>
        <v>0</v>
      </c>
      <c r="F793" s="353">
        <f>Pricing!Z789*(1+rngO_MarkUp)</f>
        <v>0</v>
      </c>
    </row>
    <row r="794" spans="1:6" hidden="1" x14ac:dyDescent="0.25">
      <c r="A794" s="345">
        <f>Pricing!B790</f>
        <v>0</v>
      </c>
      <c r="B794" s="357">
        <f>Pricing!C790</f>
        <v>0</v>
      </c>
      <c r="C794" s="345">
        <f>Pricing!G790</f>
        <v>0</v>
      </c>
      <c r="D794" s="345">
        <f>Pricing!H790</f>
        <v>0</v>
      </c>
      <c r="E794" s="345">
        <f>Pricing!I790</f>
        <v>0</v>
      </c>
      <c r="F794" s="353">
        <f>Pricing!Z790*(1+rngO_MarkUp)</f>
        <v>0</v>
      </c>
    </row>
    <row r="795" spans="1:6" hidden="1" x14ac:dyDescent="0.25">
      <c r="A795" s="345">
        <f>Pricing!B791</f>
        <v>0</v>
      </c>
      <c r="B795" s="357">
        <f>Pricing!C791</f>
        <v>0</v>
      </c>
      <c r="C795" s="345">
        <f>Pricing!G791</f>
        <v>0</v>
      </c>
      <c r="D795" s="345">
        <f>Pricing!H791</f>
        <v>0</v>
      </c>
      <c r="E795" s="345">
        <f>Pricing!I791</f>
        <v>0</v>
      </c>
      <c r="F795" s="353">
        <f>Pricing!Z791*(1+rngO_MarkUp)</f>
        <v>0</v>
      </c>
    </row>
    <row r="796" spans="1:6" hidden="1" x14ac:dyDescent="0.25">
      <c r="A796" s="345">
        <f>Pricing!B792</f>
        <v>0</v>
      </c>
      <c r="B796" s="357">
        <f>Pricing!C792</f>
        <v>0</v>
      </c>
      <c r="C796" s="345">
        <f>Pricing!G792</f>
        <v>0</v>
      </c>
      <c r="D796" s="345">
        <f>Pricing!H792</f>
        <v>0</v>
      </c>
      <c r="E796" s="345">
        <f>Pricing!I792</f>
        <v>0</v>
      </c>
      <c r="F796" s="353">
        <f>Pricing!Z792*(1+rngO_MarkUp)</f>
        <v>0</v>
      </c>
    </row>
    <row r="797" spans="1:6" hidden="1" x14ac:dyDescent="0.25">
      <c r="A797" s="345">
        <f>Pricing!B793</f>
        <v>0</v>
      </c>
      <c r="B797" s="357">
        <f>Pricing!C793</f>
        <v>0</v>
      </c>
      <c r="C797" s="345">
        <f>Pricing!G793</f>
        <v>0</v>
      </c>
      <c r="D797" s="345">
        <f>Pricing!H793</f>
        <v>0</v>
      </c>
      <c r="E797" s="345">
        <f>Pricing!I793</f>
        <v>0</v>
      </c>
      <c r="F797" s="353">
        <f>Pricing!Z793*(1+rngO_MarkUp)</f>
        <v>0</v>
      </c>
    </row>
    <row r="798" spans="1:6" hidden="1" x14ac:dyDescent="0.25">
      <c r="A798" s="345">
        <f>Pricing!B794</f>
        <v>0</v>
      </c>
      <c r="B798" s="357">
        <f>Pricing!C794</f>
        <v>0</v>
      </c>
      <c r="C798" s="345">
        <f>Pricing!G794</f>
        <v>0</v>
      </c>
      <c r="D798" s="345">
        <f>Pricing!H794</f>
        <v>0</v>
      </c>
      <c r="E798" s="345">
        <f>Pricing!I794</f>
        <v>0</v>
      </c>
      <c r="F798" s="353">
        <f>Pricing!Z794*(1+rngO_MarkUp)</f>
        <v>0</v>
      </c>
    </row>
    <row r="799" spans="1:6" hidden="1" x14ac:dyDescent="0.25">
      <c r="A799" s="345">
        <f>Pricing!B795</f>
        <v>0</v>
      </c>
      <c r="B799" s="357">
        <f>Pricing!C795</f>
        <v>0</v>
      </c>
      <c r="C799" s="345">
        <f>Pricing!G795</f>
        <v>0</v>
      </c>
      <c r="D799" s="345">
        <f>Pricing!H795</f>
        <v>0</v>
      </c>
      <c r="E799" s="345">
        <f>Pricing!I795</f>
        <v>0</v>
      </c>
      <c r="F799" s="353">
        <f>Pricing!Z795*(1+rngO_MarkUp)</f>
        <v>0</v>
      </c>
    </row>
    <row r="800" spans="1:6" hidden="1" x14ac:dyDescent="0.25">
      <c r="A800" s="345">
        <f>Pricing!B796</f>
        <v>0</v>
      </c>
      <c r="B800" s="357">
        <f>Pricing!C796</f>
        <v>0</v>
      </c>
      <c r="C800" s="345">
        <f>Pricing!G796</f>
        <v>0</v>
      </c>
      <c r="D800" s="345">
        <f>Pricing!H796</f>
        <v>0</v>
      </c>
      <c r="E800" s="345">
        <f>Pricing!I796</f>
        <v>0</v>
      </c>
      <c r="F800" s="353">
        <f>Pricing!Z796*(1+rngO_MarkUp)</f>
        <v>0</v>
      </c>
    </row>
    <row r="801" spans="1:6" hidden="1" x14ac:dyDescent="0.25">
      <c r="A801" s="345">
        <f>Pricing!B797</f>
        <v>0</v>
      </c>
      <c r="B801" s="357">
        <f>Pricing!C797</f>
        <v>0</v>
      </c>
      <c r="C801" s="345">
        <f>Pricing!G797</f>
        <v>0</v>
      </c>
      <c r="D801" s="345">
        <f>Pricing!H797</f>
        <v>0</v>
      </c>
      <c r="E801" s="345">
        <f>Pricing!I797</f>
        <v>0</v>
      </c>
      <c r="F801" s="353">
        <f>Pricing!Z797*(1+rngO_MarkUp)</f>
        <v>0</v>
      </c>
    </row>
    <row r="802" spans="1:6" hidden="1" x14ac:dyDescent="0.25">
      <c r="A802" s="345">
        <f>Pricing!B798</f>
        <v>0</v>
      </c>
      <c r="B802" s="357">
        <f>Pricing!C798</f>
        <v>0</v>
      </c>
      <c r="C802" s="345">
        <f>Pricing!G798</f>
        <v>0</v>
      </c>
      <c r="D802" s="345">
        <f>Pricing!H798</f>
        <v>0</v>
      </c>
      <c r="E802" s="345">
        <f>Pricing!I798</f>
        <v>0</v>
      </c>
      <c r="F802" s="353">
        <f>Pricing!Z798*(1+rngO_MarkUp)</f>
        <v>0</v>
      </c>
    </row>
    <row r="803" spans="1:6" hidden="1" x14ac:dyDescent="0.25">
      <c r="A803" s="345">
        <f>Pricing!B799</f>
        <v>0</v>
      </c>
      <c r="B803" s="357">
        <f>Pricing!C799</f>
        <v>0</v>
      </c>
      <c r="C803" s="345">
        <f>Pricing!G799</f>
        <v>0</v>
      </c>
      <c r="D803" s="345">
        <f>Pricing!H799</f>
        <v>0</v>
      </c>
      <c r="E803" s="345">
        <f>Pricing!I799</f>
        <v>0</v>
      </c>
      <c r="F803" s="353">
        <f>Pricing!Z799*(1+rngO_MarkUp)</f>
        <v>0</v>
      </c>
    </row>
    <row r="804" spans="1:6" hidden="1" x14ac:dyDescent="0.25">
      <c r="A804" s="345">
        <f>Pricing!B800</f>
        <v>0</v>
      </c>
      <c r="B804" s="357">
        <f>Pricing!C800</f>
        <v>0</v>
      </c>
      <c r="C804" s="345">
        <f>Pricing!G800</f>
        <v>0</v>
      </c>
      <c r="D804" s="345">
        <f>Pricing!H800</f>
        <v>0</v>
      </c>
      <c r="E804" s="345">
        <f>Pricing!I800</f>
        <v>0</v>
      </c>
      <c r="F804" s="353">
        <f>Pricing!Z800*(1+rngO_MarkUp)</f>
        <v>0</v>
      </c>
    </row>
    <row r="805" spans="1:6" hidden="1" x14ac:dyDescent="0.25">
      <c r="A805" s="345">
        <f>Pricing!B801</f>
        <v>0</v>
      </c>
      <c r="B805" s="357">
        <f>Pricing!C801</f>
        <v>0</v>
      </c>
      <c r="C805" s="345">
        <f>Pricing!G801</f>
        <v>0</v>
      </c>
      <c r="D805" s="345">
        <f>Pricing!H801</f>
        <v>0</v>
      </c>
      <c r="E805" s="345">
        <f>Pricing!I801</f>
        <v>0</v>
      </c>
      <c r="F805" s="353">
        <f>Pricing!Z801*(1+rngO_MarkUp)</f>
        <v>0</v>
      </c>
    </row>
    <row r="806" spans="1:6" hidden="1" x14ac:dyDescent="0.25">
      <c r="A806" s="345">
        <f>Pricing!B802</f>
        <v>0</v>
      </c>
      <c r="B806" s="357">
        <f>Pricing!C802</f>
        <v>0</v>
      </c>
      <c r="C806" s="345">
        <f>Pricing!G802</f>
        <v>0</v>
      </c>
      <c r="D806" s="345">
        <f>Pricing!H802</f>
        <v>0</v>
      </c>
      <c r="E806" s="345">
        <f>Pricing!I802</f>
        <v>0</v>
      </c>
      <c r="F806" s="353">
        <f>Pricing!Z802*(1+rngO_MarkUp)</f>
        <v>0</v>
      </c>
    </row>
    <row r="807" spans="1:6" hidden="1" x14ac:dyDescent="0.25">
      <c r="A807" s="345">
        <f>Pricing!B803</f>
        <v>0</v>
      </c>
      <c r="B807" s="357">
        <f>Pricing!C803</f>
        <v>0</v>
      </c>
      <c r="C807" s="345">
        <f>Pricing!G803</f>
        <v>0</v>
      </c>
      <c r="D807" s="345">
        <f>Pricing!H803</f>
        <v>0</v>
      </c>
      <c r="E807" s="345">
        <f>Pricing!I803</f>
        <v>0</v>
      </c>
      <c r="F807" s="353">
        <f>Pricing!Z803*(1+rngO_MarkUp)</f>
        <v>0</v>
      </c>
    </row>
    <row r="808" spans="1:6" hidden="1" x14ac:dyDescent="0.25">
      <c r="A808" s="345">
        <f>Pricing!B804</f>
        <v>0</v>
      </c>
      <c r="B808" s="357">
        <f>Pricing!C804</f>
        <v>0</v>
      </c>
      <c r="C808" s="345">
        <f>Pricing!G804</f>
        <v>0</v>
      </c>
      <c r="D808" s="345">
        <f>Pricing!H804</f>
        <v>0</v>
      </c>
      <c r="E808" s="345">
        <f>Pricing!I804</f>
        <v>0</v>
      </c>
      <c r="F808" s="353">
        <f>Pricing!Z804*(1+rngO_MarkUp)</f>
        <v>0</v>
      </c>
    </row>
    <row r="809" spans="1:6" hidden="1" x14ac:dyDescent="0.25">
      <c r="A809" s="345">
        <f>Pricing!B805</f>
        <v>0</v>
      </c>
      <c r="B809" s="357">
        <f>Pricing!C805</f>
        <v>0</v>
      </c>
      <c r="C809" s="345">
        <f>Pricing!G805</f>
        <v>0</v>
      </c>
      <c r="D809" s="345">
        <f>Pricing!H805</f>
        <v>0</v>
      </c>
      <c r="E809" s="345">
        <f>Pricing!I805</f>
        <v>0</v>
      </c>
      <c r="F809" s="353">
        <f>Pricing!Z805*(1+rngO_MarkUp)</f>
        <v>0</v>
      </c>
    </row>
    <row r="810" spans="1:6" hidden="1" x14ac:dyDescent="0.25">
      <c r="A810" s="345">
        <f>Pricing!B806</f>
        <v>0</v>
      </c>
      <c r="B810" s="357">
        <f>Pricing!C806</f>
        <v>0</v>
      </c>
      <c r="C810" s="345">
        <f>Pricing!G806</f>
        <v>0</v>
      </c>
      <c r="D810" s="345">
        <f>Pricing!H806</f>
        <v>0</v>
      </c>
      <c r="E810" s="345">
        <f>Pricing!I806</f>
        <v>0</v>
      </c>
      <c r="F810" s="353">
        <f>Pricing!Z806*(1+rngO_MarkUp)</f>
        <v>0</v>
      </c>
    </row>
    <row r="811" spans="1:6" hidden="1" x14ac:dyDescent="0.25">
      <c r="A811" s="345">
        <f>Pricing!B807</f>
        <v>0</v>
      </c>
      <c r="B811" s="357">
        <f>Pricing!C807</f>
        <v>0</v>
      </c>
      <c r="C811" s="345">
        <f>Pricing!G807</f>
        <v>0</v>
      </c>
      <c r="D811" s="345">
        <f>Pricing!H807</f>
        <v>0</v>
      </c>
      <c r="E811" s="345">
        <f>Pricing!I807</f>
        <v>0</v>
      </c>
      <c r="F811" s="353">
        <f>Pricing!Z807*(1+rngO_MarkUp)</f>
        <v>0</v>
      </c>
    </row>
    <row r="812" spans="1:6" hidden="1" x14ac:dyDescent="0.25">
      <c r="A812" s="345">
        <f>Pricing!B808</f>
        <v>0</v>
      </c>
      <c r="B812" s="357">
        <f>Pricing!C808</f>
        <v>0</v>
      </c>
      <c r="C812" s="345">
        <f>Pricing!G808</f>
        <v>0</v>
      </c>
      <c r="D812" s="345">
        <f>Pricing!H808</f>
        <v>0</v>
      </c>
      <c r="E812" s="345">
        <f>Pricing!I808</f>
        <v>0</v>
      </c>
      <c r="F812" s="353">
        <f>Pricing!Z808*(1+rngO_MarkUp)</f>
        <v>0</v>
      </c>
    </row>
    <row r="813" spans="1:6" hidden="1" x14ac:dyDescent="0.25">
      <c r="A813" s="345">
        <f>Pricing!B809</f>
        <v>0</v>
      </c>
      <c r="B813" s="357">
        <f>Pricing!C809</f>
        <v>0</v>
      </c>
      <c r="C813" s="345">
        <f>Pricing!G809</f>
        <v>0</v>
      </c>
      <c r="D813" s="345">
        <f>Pricing!H809</f>
        <v>0</v>
      </c>
      <c r="E813" s="345">
        <f>Pricing!I809</f>
        <v>0</v>
      </c>
      <c r="F813" s="353">
        <f>Pricing!Z809*(1+rngO_MarkUp)</f>
        <v>0</v>
      </c>
    </row>
    <row r="814" spans="1:6" hidden="1" x14ac:dyDescent="0.25">
      <c r="A814" s="345">
        <f>Pricing!B810</f>
        <v>0</v>
      </c>
      <c r="B814" s="357">
        <f>Pricing!C810</f>
        <v>0</v>
      </c>
      <c r="C814" s="345">
        <f>Pricing!G810</f>
        <v>0</v>
      </c>
      <c r="D814" s="345">
        <f>Pricing!H810</f>
        <v>0</v>
      </c>
      <c r="E814" s="345">
        <f>Pricing!I810</f>
        <v>0</v>
      </c>
      <c r="F814" s="353">
        <f>Pricing!Z810*(1+rngO_MarkUp)</f>
        <v>0</v>
      </c>
    </row>
    <row r="815" spans="1:6" hidden="1" x14ac:dyDescent="0.25">
      <c r="A815" s="345">
        <f>Pricing!B811</f>
        <v>0</v>
      </c>
      <c r="B815" s="357">
        <f>Pricing!C811</f>
        <v>0</v>
      </c>
      <c r="C815" s="345">
        <f>Pricing!G811</f>
        <v>0</v>
      </c>
      <c r="D815" s="345">
        <f>Pricing!H811</f>
        <v>0</v>
      </c>
      <c r="E815" s="345">
        <f>Pricing!I811</f>
        <v>0</v>
      </c>
      <c r="F815" s="353">
        <f>Pricing!Z811*(1+rngO_MarkUp)</f>
        <v>0</v>
      </c>
    </row>
    <row r="816" spans="1:6" hidden="1" x14ac:dyDescent="0.25">
      <c r="A816" s="345">
        <f>Pricing!B812</f>
        <v>0</v>
      </c>
      <c r="B816" s="357">
        <f>Pricing!C812</f>
        <v>0</v>
      </c>
      <c r="C816" s="345">
        <f>Pricing!G812</f>
        <v>0</v>
      </c>
      <c r="D816" s="345">
        <f>Pricing!H812</f>
        <v>0</v>
      </c>
      <c r="E816" s="345">
        <f>Pricing!I812</f>
        <v>0</v>
      </c>
      <c r="F816" s="353">
        <f>Pricing!Z812*(1+rngO_MarkUp)</f>
        <v>0</v>
      </c>
    </row>
    <row r="817" spans="1:6" hidden="1" x14ac:dyDescent="0.25">
      <c r="A817" s="345">
        <f>Pricing!B813</f>
        <v>0</v>
      </c>
      <c r="B817" s="357">
        <f>Pricing!C813</f>
        <v>0</v>
      </c>
      <c r="C817" s="345">
        <f>Pricing!G813</f>
        <v>0</v>
      </c>
      <c r="D817" s="345">
        <f>Pricing!H813</f>
        <v>0</v>
      </c>
      <c r="E817" s="345">
        <f>Pricing!I813</f>
        <v>0</v>
      </c>
      <c r="F817" s="353">
        <f>Pricing!Z813*(1+rngO_MarkUp)</f>
        <v>0</v>
      </c>
    </row>
    <row r="818" spans="1:6" hidden="1" x14ac:dyDescent="0.25">
      <c r="A818" s="345">
        <f>Pricing!B814</f>
        <v>0</v>
      </c>
      <c r="B818" s="357">
        <f>Pricing!C814</f>
        <v>0</v>
      </c>
      <c r="C818" s="345">
        <f>Pricing!G814</f>
        <v>0</v>
      </c>
      <c r="D818" s="345">
        <f>Pricing!H814</f>
        <v>0</v>
      </c>
      <c r="E818" s="345">
        <f>Pricing!I814</f>
        <v>0</v>
      </c>
      <c r="F818" s="353">
        <f>Pricing!Z814*(1+rngO_MarkUp)</f>
        <v>0</v>
      </c>
    </row>
    <row r="819" spans="1:6" hidden="1" x14ac:dyDescent="0.25">
      <c r="A819" s="345">
        <f>Pricing!B815</f>
        <v>0</v>
      </c>
      <c r="B819" s="357">
        <f>Pricing!C815</f>
        <v>0</v>
      </c>
      <c r="C819" s="345">
        <f>Pricing!G815</f>
        <v>0</v>
      </c>
      <c r="D819" s="345">
        <f>Pricing!H815</f>
        <v>0</v>
      </c>
      <c r="E819" s="345">
        <f>Pricing!I815</f>
        <v>0</v>
      </c>
      <c r="F819" s="353">
        <f>Pricing!Z815*(1+rngO_MarkUp)</f>
        <v>0</v>
      </c>
    </row>
    <row r="820" spans="1:6" hidden="1" x14ac:dyDescent="0.25">
      <c r="A820" s="345">
        <f>Pricing!B816</f>
        <v>0</v>
      </c>
      <c r="B820" s="357">
        <f>Pricing!C816</f>
        <v>0</v>
      </c>
      <c r="C820" s="345">
        <f>Pricing!G816</f>
        <v>0</v>
      </c>
      <c r="D820" s="345">
        <f>Pricing!H816</f>
        <v>0</v>
      </c>
      <c r="E820" s="345">
        <f>Pricing!I816</f>
        <v>0</v>
      </c>
      <c r="F820" s="353">
        <f>Pricing!Z816*(1+rngO_MarkUp)</f>
        <v>0</v>
      </c>
    </row>
    <row r="821" spans="1:6" hidden="1" x14ac:dyDescent="0.25">
      <c r="A821" s="345">
        <f>Pricing!B817</f>
        <v>0</v>
      </c>
      <c r="B821" s="357">
        <f>Pricing!C817</f>
        <v>0</v>
      </c>
      <c r="C821" s="345">
        <f>Pricing!G817</f>
        <v>0</v>
      </c>
      <c r="D821" s="345">
        <f>Pricing!H817</f>
        <v>0</v>
      </c>
      <c r="E821" s="345">
        <f>Pricing!I817</f>
        <v>0</v>
      </c>
      <c r="F821" s="353">
        <f>Pricing!Z817*(1+rngO_MarkUp)</f>
        <v>0</v>
      </c>
    </row>
    <row r="822" spans="1:6" hidden="1" x14ac:dyDescent="0.25">
      <c r="A822" s="345">
        <f>Pricing!B818</f>
        <v>0</v>
      </c>
      <c r="B822" s="357">
        <f>Pricing!C818</f>
        <v>0</v>
      </c>
      <c r="C822" s="345">
        <f>Pricing!G818</f>
        <v>0</v>
      </c>
      <c r="D822" s="345">
        <f>Pricing!H818</f>
        <v>0</v>
      </c>
      <c r="E822" s="345">
        <f>Pricing!I818</f>
        <v>0</v>
      </c>
      <c r="F822" s="353">
        <f>Pricing!Z818*(1+rngO_MarkUp)</f>
        <v>0</v>
      </c>
    </row>
    <row r="823" spans="1:6" hidden="1" x14ac:dyDescent="0.25">
      <c r="A823" s="345">
        <f>Pricing!B819</f>
        <v>0</v>
      </c>
      <c r="B823" s="357">
        <f>Pricing!C819</f>
        <v>0</v>
      </c>
      <c r="C823" s="345">
        <f>Pricing!G819</f>
        <v>0</v>
      </c>
      <c r="D823" s="345">
        <f>Pricing!H819</f>
        <v>0</v>
      </c>
      <c r="E823" s="345">
        <f>Pricing!I819</f>
        <v>0</v>
      </c>
      <c r="F823" s="353">
        <f>Pricing!Z819*(1+rngO_MarkUp)</f>
        <v>0</v>
      </c>
    </row>
    <row r="824" spans="1:6" hidden="1" x14ac:dyDescent="0.25">
      <c r="A824" s="345">
        <f>Pricing!B820</f>
        <v>0</v>
      </c>
      <c r="B824" s="357">
        <f>Pricing!C820</f>
        <v>0</v>
      </c>
      <c r="C824" s="345">
        <f>Pricing!G820</f>
        <v>0</v>
      </c>
      <c r="D824" s="345">
        <f>Pricing!H820</f>
        <v>0</v>
      </c>
      <c r="E824" s="345">
        <f>Pricing!I820</f>
        <v>0</v>
      </c>
      <c r="F824" s="353">
        <f>Pricing!Z820*(1+rngO_MarkUp)</f>
        <v>0</v>
      </c>
    </row>
    <row r="825" spans="1:6" hidden="1" x14ac:dyDescent="0.25">
      <c r="A825" s="345">
        <f>Pricing!B821</f>
        <v>0</v>
      </c>
      <c r="B825" s="357">
        <f>Pricing!C821</f>
        <v>0</v>
      </c>
      <c r="C825" s="345">
        <f>Pricing!G821</f>
        <v>0</v>
      </c>
      <c r="D825" s="345">
        <f>Pricing!H821</f>
        <v>0</v>
      </c>
      <c r="E825" s="345">
        <f>Pricing!I821</f>
        <v>0</v>
      </c>
      <c r="F825" s="353">
        <f>Pricing!Z821*(1+rngO_MarkUp)</f>
        <v>0</v>
      </c>
    </row>
    <row r="826" spans="1:6" hidden="1" x14ac:dyDescent="0.25">
      <c r="A826" s="345">
        <f>Pricing!B822</f>
        <v>0</v>
      </c>
      <c r="B826" s="357">
        <f>Pricing!C822</f>
        <v>0</v>
      </c>
      <c r="C826" s="345">
        <f>Pricing!G822</f>
        <v>0</v>
      </c>
      <c r="D826" s="345">
        <f>Pricing!H822</f>
        <v>0</v>
      </c>
      <c r="E826" s="345">
        <f>Pricing!I822</f>
        <v>0</v>
      </c>
      <c r="F826" s="353">
        <f>Pricing!Z822*(1+rngO_MarkUp)</f>
        <v>0</v>
      </c>
    </row>
    <row r="827" spans="1:6" hidden="1" x14ac:dyDescent="0.25">
      <c r="A827" s="345">
        <f>Pricing!B823</f>
        <v>0</v>
      </c>
      <c r="B827" s="357">
        <f>Pricing!C823</f>
        <v>0</v>
      </c>
      <c r="C827" s="345">
        <f>Pricing!G823</f>
        <v>0</v>
      </c>
      <c r="D827" s="345">
        <f>Pricing!H823</f>
        <v>0</v>
      </c>
      <c r="E827" s="345">
        <f>Pricing!I823</f>
        <v>0</v>
      </c>
      <c r="F827" s="353">
        <f>Pricing!Z823*(1+rngO_MarkUp)</f>
        <v>0</v>
      </c>
    </row>
    <row r="828" spans="1:6" hidden="1" x14ac:dyDescent="0.25">
      <c r="A828" s="345">
        <f>Pricing!B824</f>
        <v>0</v>
      </c>
      <c r="B828" s="357">
        <f>Pricing!C824</f>
        <v>0</v>
      </c>
      <c r="C828" s="345">
        <f>Pricing!G824</f>
        <v>0</v>
      </c>
      <c r="D828" s="345">
        <f>Pricing!H824</f>
        <v>0</v>
      </c>
      <c r="E828" s="345">
        <f>Pricing!I824</f>
        <v>0</v>
      </c>
      <c r="F828" s="353">
        <f>Pricing!Z824*(1+rngO_MarkUp)</f>
        <v>0</v>
      </c>
    </row>
    <row r="829" spans="1:6" hidden="1" x14ac:dyDescent="0.25">
      <c r="A829" s="345">
        <f>Pricing!B825</f>
        <v>0</v>
      </c>
      <c r="B829" s="357">
        <f>Pricing!C825</f>
        <v>0</v>
      </c>
      <c r="C829" s="345">
        <f>Pricing!G825</f>
        <v>0</v>
      </c>
      <c r="D829" s="345">
        <f>Pricing!H825</f>
        <v>0</v>
      </c>
      <c r="E829" s="345">
        <f>Pricing!I825</f>
        <v>0</v>
      </c>
      <c r="F829" s="353">
        <f>Pricing!Z825*(1+rngO_MarkUp)</f>
        <v>0</v>
      </c>
    </row>
    <row r="830" spans="1:6" hidden="1" x14ac:dyDescent="0.25">
      <c r="A830" s="345">
        <f>Pricing!B826</f>
        <v>0</v>
      </c>
      <c r="B830" s="357">
        <f>Pricing!C826</f>
        <v>0</v>
      </c>
      <c r="C830" s="345">
        <f>Pricing!G826</f>
        <v>0</v>
      </c>
      <c r="D830" s="345">
        <f>Pricing!H826</f>
        <v>0</v>
      </c>
      <c r="E830" s="345">
        <f>Pricing!I826</f>
        <v>0</v>
      </c>
      <c r="F830" s="353">
        <f>Pricing!Z826*(1+rngO_MarkUp)</f>
        <v>0</v>
      </c>
    </row>
    <row r="831" spans="1:6" hidden="1" x14ac:dyDescent="0.25">
      <c r="A831" s="345">
        <f>Pricing!B827</f>
        <v>0</v>
      </c>
      <c r="B831" s="357">
        <f>Pricing!C827</f>
        <v>0</v>
      </c>
      <c r="C831" s="345">
        <f>Pricing!G827</f>
        <v>0</v>
      </c>
      <c r="D831" s="345">
        <f>Pricing!H827</f>
        <v>0</v>
      </c>
      <c r="E831" s="345">
        <f>Pricing!I827</f>
        <v>0</v>
      </c>
      <c r="F831" s="353">
        <f>Pricing!Z827*(1+rngO_MarkUp)</f>
        <v>0</v>
      </c>
    </row>
    <row r="832" spans="1:6" hidden="1" x14ac:dyDescent="0.25">
      <c r="A832" s="345">
        <f>Pricing!B828</f>
        <v>0</v>
      </c>
      <c r="B832" s="357">
        <f>Pricing!C828</f>
        <v>0</v>
      </c>
      <c r="C832" s="345">
        <f>Pricing!G828</f>
        <v>0</v>
      </c>
      <c r="D832" s="345">
        <f>Pricing!H828</f>
        <v>0</v>
      </c>
      <c r="E832" s="345">
        <f>Pricing!I828</f>
        <v>0</v>
      </c>
      <c r="F832" s="353">
        <f>Pricing!Z828*(1+rngO_MarkUp)</f>
        <v>0</v>
      </c>
    </row>
    <row r="833" spans="1:6" hidden="1" x14ac:dyDescent="0.25">
      <c r="A833" s="345">
        <f>Pricing!B829</f>
        <v>0</v>
      </c>
      <c r="B833" s="357">
        <f>Pricing!C829</f>
        <v>0</v>
      </c>
      <c r="C833" s="345">
        <f>Pricing!G829</f>
        <v>0</v>
      </c>
      <c r="D833" s="345">
        <f>Pricing!H829</f>
        <v>0</v>
      </c>
      <c r="E833" s="345">
        <f>Pricing!I829</f>
        <v>0</v>
      </c>
      <c r="F833" s="353">
        <f>Pricing!Z829*(1+rngO_MarkUp)</f>
        <v>0</v>
      </c>
    </row>
    <row r="834" spans="1:6" hidden="1" x14ac:dyDescent="0.25">
      <c r="A834" s="345">
        <f>Pricing!B830</f>
        <v>0</v>
      </c>
      <c r="B834" s="357">
        <f>Pricing!C830</f>
        <v>0</v>
      </c>
      <c r="C834" s="345">
        <f>Pricing!G830</f>
        <v>0</v>
      </c>
      <c r="D834" s="345">
        <f>Pricing!H830</f>
        <v>0</v>
      </c>
      <c r="E834" s="345">
        <f>Pricing!I830</f>
        <v>0</v>
      </c>
      <c r="F834" s="353">
        <f>Pricing!Z830*(1+rngO_MarkUp)</f>
        <v>0</v>
      </c>
    </row>
    <row r="835" spans="1:6" hidden="1" x14ac:dyDescent="0.25">
      <c r="A835" s="345">
        <f>Pricing!B831</f>
        <v>0</v>
      </c>
      <c r="B835" s="357">
        <f>Pricing!C831</f>
        <v>0</v>
      </c>
      <c r="C835" s="345">
        <f>Pricing!G831</f>
        <v>0</v>
      </c>
      <c r="D835" s="345">
        <f>Pricing!H831</f>
        <v>0</v>
      </c>
      <c r="E835" s="345">
        <f>Pricing!I831</f>
        <v>0</v>
      </c>
      <c r="F835" s="353">
        <f>Pricing!Z831*(1+rngO_MarkUp)</f>
        <v>0</v>
      </c>
    </row>
    <row r="836" spans="1:6" hidden="1" x14ac:dyDescent="0.25">
      <c r="A836" s="345">
        <f>Pricing!B832</f>
        <v>0</v>
      </c>
      <c r="B836" s="357">
        <f>Pricing!C832</f>
        <v>0</v>
      </c>
      <c r="C836" s="345">
        <f>Pricing!G832</f>
        <v>0</v>
      </c>
      <c r="D836" s="345">
        <f>Pricing!H832</f>
        <v>0</v>
      </c>
      <c r="E836" s="345">
        <f>Pricing!I832</f>
        <v>0</v>
      </c>
      <c r="F836" s="353">
        <f>Pricing!Z832*(1+rngO_MarkUp)</f>
        <v>0</v>
      </c>
    </row>
    <row r="837" spans="1:6" hidden="1" x14ac:dyDescent="0.25">
      <c r="A837" s="345">
        <f>Pricing!B833</f>
        <v>0</v>
      </c>
      <c r="B837" s="357">
        <f>Pricing!C833</f>
        <v>0</v>
      </c>
      <c r="C837" s="345">
        <f>Pricing!G833</f>
        <v>0</v>
      </c>
      <c r="D837" s="345">
        <f>Pricing!H833</f>
        <v>0</v>
      </c>
      <c r="E837" s="345">
        <f>Pricing!I833</f>
        <v>0</v>
      </c>
      <c r="F837" s="353">
        <f>Pricing!Z833*(1+rngO_MarkUp)</f>
        <v>0</v>
      </c>
    </row>
    <row r="838" spans="1:6" hidden="1" x14ac:dyDescent="0.25">
      <c r="A838" s="345">
        <f>Pricing!B834</f>
        <v>0</v>
      </c>
      <c r="B838" s="357">
        <f>Pricing!C834</f>
        <v>0</v>
      </c>
      <c r="C838" s="345">
        <f>Pricing!G834</f>
        <v>0</v>
      </c>
      <c r="D838" s="345">
        <f>Pricing!H834</f>
        <v>0</v>
      </c>
      <c r="E838" s="345">
        <f>Pricing!I834</f>
        <v>0</v>
      </c>
      <c r="F838" s="353">
        <f>Pricing!Z834*(1+rngO_MarkUp)</f>
        <v>0</v>
      </c>
    </row>
    <row r="839" spans="1:6" hidden="1" x14ac:dyDescent="0.25">
      <c r="A839" s="345">
        <f>Pricing!B835</f>
        <v>0</v>
      </c>
      <c r="B839" s="357">
        <f>Pricing!C835</f>
        <v>0</v>
      </c>
      <c r="C839" s="345">
        <f>Pricing!G835</f>
        <v>0</v>
      </c>
      <c r="D839" s="345">
        <f>Pricing!H835</f>
        <v>0</v>
      </c>
      <c r="E839" s="345">
        <f>Pricing!I835</f>
        <v>0</v>
      </c>
      <c r="F839" s="353">
        <f>Pricing!Z835*(1+rngO_MarkUp)</f>
        <v>0</v>
      </c>
    </row>
    <row r="840" spans="1:6" hidden="1" x14ac:dyDescent="0.25">
      <c r="A840" s="345">
        <f>Pricing!B836</f>
        <v>0</v>
      </c>
      <c r="B840" s="357">
        <f>Pricing!C836</f>
        <v>0</v>
      </c>
      <c r="C840" s="345">
        <f>Pricing!G836</f>
        <v>0</v>
      </c>
      <c r="D840" s="345">
        <f>Pricing!H836</f>
        <v>0</v>
      </c>
      <c r="E840" s="345">
        <f>Pricing!I836</f>
        <v>0</v>
      </c>
      <c r="F840" s="353">
        <f>Pricing!Z836*(1+rngO_MarkUp)</f>
        <v>0</v>
      </c>
    </row>
    <row r="841" spans="1:6" hidden="1" x14ac:dyDescent="0.25">
      <c r="A841" s="345">
        <f>Pricing!B837</f>
        <v>0</v>
      </c>
      <c r="B841" s="357">
        <f>Pricing!C837</f>
        <v>0</v>
      </c>
      <c r="C841" s="345">
        <f>Pricing!G837</f>
        <v>0</v>
      </c>
      <c r="D841" s="345">
        <f>Pricing!H837</f>
        <v>0</v>
      </c>
      <c r="E841" s="345">
        <f>Pricing!I837</f>
        <v>0</v>
      </c>
      <c r="F841" s="353">
        <f>Pricing!Z837*(1+rngO_MarkUp)</f>
        <v>0</v>
      </c>
    </row>
    <row r="842" spans="1:6" hidden="1" x14ac:dyDescent="0.25">
      <c r="A842" s="345">
        <f>Pricing!B838</f>
        <v>0</v>
      </c>
      <c r="B842" s="357">
        <f>Pricing!C838</f>
        <v>0</v>
      </c>
      <c r="C842" s="345">
        <f>Pricing!G838</f>
        <v>0</v>
      </c>
      <c r="D842" s="345">
        <f>Pricing!H838</f>
        <v>0</v>
      </c>
      <c r="E842" s="345">
        <f>Pricing!I838</f>
        <v>0</v>
      </c>
      <c r="F842" s="353">
        <f>Pricing!Z838*(1+rngO_MarkUp)</f>
        <v>0</v>
      </c>
    </row>
    <row r="843" spans="1:6" hidden="1" x14ac:dyDescent="0.25">
      <c r="A843" s="345">
        <f>Pricing!B839</f>
        <v>0</v>
      </c>
      <c r="B843" s="357">
        <f>Pricing!C839</f>
        <v>0</v>
      </c>
      <c r="C843" s="345">
        <f>Pricing!G839</f>
        <v>0</v>
      </c>
      <c r="D843" s="345">
        <f>Pricing!H839</f>
        <v>0</v>
      </c>
      <c r="E843" s="345">
        <f>Pricing!I839</f>
        <v>0</v>
      </c>
      <c r="F843" s="353">
        <f>Pricing!Z839*(1+rngO_MarkUp)</f>
        <v>0</v>
      </c>
    </row>
    <row r="844" spans="1:6" hidden="1" x14ac:dyDescent="0.25">
      <c r="A844" s="345">
        <f>Pricing!B840</f>
        <v>0</v>
      </c>
      <c r="B844" s="357">
        <f>Pricing!C840</f>
        <v>0</v>
      </c>
      <c r="C844" s="345">
        <f>Pricing!G840</f>
        <v>0</v>
      </c>
      <c r="D844" s="345">
        <f>Pricing!H840</f>
        <v>0</v>
      </c>
      <c r="E844" s="345">
        <f>Pricing!I840</f>
        <v>0</v>
      </c>
      <c r="F844" s="353">
        <f>Pricing!Z840*(1+rngO_MarkUp)</f>
        <v>0</v>
      </c>
    </row>
    <row r="845" spans="1:6" hidden="1" x14ac:dyDescent="0.25">
      <c r="A845" s="345">
        <f>Pricing!B841</f>
        <v>0</v>
      </c>
      <c r="B845" s="357">
        <f>Pricing!C841</f>
        <v>0</v>
      </c>
      <c r="C845" s="345">
        <f>Pricing!G841</f>
        <v>0</v>
      </c>
      <c r="D845" s="345">
        <f>Pricing!H841</f>
        <v>0</v>
      </c>
      <c r="E845" s="345">
        <f>Pricing!I841</f>
        <v>0</v>
      </c>
      <c r="F845" s="353">
        <f>Pricing!Z841*(1+rngO_MarkUp)</f>
        <v>0</v>
      </c>
    </row>
    <row r="846" spans="1:6" hidden="1" x14ac:dyDescent="0.25">
      <c r="A846" s="345">
        <f>Pricing!B842</f>
        <v>0</v>
      </c>
      <c r="B846" s="357">
        <f>Pricing!C842</f>
        <v>0</v>
      </c>
      <c r="C846" s="345">
        <f>Pricing!G842</f>
        <v>0</v>
      </c>
      <c r="D846" s="345">
        <f>Pricing!H842</f>
        <v>0</v>
      </c>
      <c r="E846" s="345">
        <f>Pricing!I842</f>
        <v>0</v>
      </c>
      <c r="F846" s="353">
        <f>Pricing!Z842*(1+rngO_MarkUp)</f>
        <v>0</v>
      </c>
    </row>
    <row r="847" spans="1:6" hidden="1" x14ac:dyDescent="0.25">
      <c r="A847" s="345">
        <f>Pricing!B843</f>
        <v>0</v>
      </c>
      <c r="B847" s="357">
        <f>Pricing!C843</f>
        <v>0</v>
      </c>
      <c r="C847" s="345">
        <f>Pricing!G843</f>
        <v>0</v>
      </c>
      <c r="D847" s="345">
        <f>Pricing!H843</f>
        <v>0</v>
      </c>
      <c r="E847" s="345">
        <f>Pricing!I843</f>
        <v>0</v>
      </c>
      <c r="F847" s="353">
        <f>Pricing!Z843*(1+rngO_MarkUp)</f>
        <v>0</v>
      </c>
    </row>
    <row r="848" spans="1:6" hidden="1" x14ac:dyDescent="0.25">
      <c r="A848" s="345">
        <f>Pricing!B844</f>
        <v>0</v>
      </c>
      <c r="B848" s="357">
        <f>Pricing!C844</f>
        <v>0</v>
      </c>
      <c r="C848" s="345">
        <f>Pricing!G844</f>
        <v>0</v>
      </c>
      <c r="D848" s="345">
        <f>Pricing!H844</f>
        <v>0</v>
      </c>
      <c r="E848" s="345">
        <f>Pricing!I844</f>
        <v>0</v>
      </c>
      <c r="F848" s="353">
        <f>Pricing!Z844*(1+rngO_MarkUp)</f>
        <v>0</v>
      </c>
    </row>
    <row r="849" spans="1:6" hidden="1" x14ac:dyDescent="0.25">
      <c r="A849" s="345">
        <f>Pricing!B845</f>
        <v>0</v>
      </c>
      <c r="B849" s="357">
        <f>Pricing!C845</f>
        <v>0</v>
      </c>
      <c r="C849" s="345">
        <f>Pricing!G845</f>
        <v>0</v>
      </c>
      <c r="D849" s="345">
        <f>Pricing!H845</f>
        <v>0</v>
      </c>
      <c r="E849" s="345">
        <f>Pricing!I845</f>
        <v>0</v>
      </c>
      <c r="F849" s="353">
        <f>Pricing!Z845*(1+rngO_MarkUp)</f>
        <v>0</v>
      </c>
    </row>
    <row r="850" spans="1:6" hidden="1" x14ac:dyDescent="0.25">
      <c r="A850" s="345">
        <f>Pricing!B846</f>
        <v>0</v>
      </c>
      <c r="B850" s="357">
        <f>Pricing!C846</f>
        <v>0</v>
      </c>
      <c r="C850" s="345">
        <f>Pricing!G846</f>
        <v>0</v>
      </c>
      <c r="D850" s="345">
        <f>Pricing!H846</f>
        <v>0</v>
      </c>
      <c r="E850" s="345">
        <f>Pricing!I846</f>
        <v>0</v>
      </c>
      <c r="F850" s="353">
        <f>Pricing!Z846*(1+rngO_MarkUp)</f>
        <v>0</v>
      </c>
    </row>
    <row r="851" spans="1:6" hidden="1" x14ac:dyDescent="0.25">
      <c r="A851" s="345">
        <f>Pricing!B847</f>
        <v>0</v>
      </c>
      <c r="B851" s="357">
        <f>Pricing!C847</f>
        <v>0</v>
      </c>
      <c r="C851" s="345">
        <f>Pricing!G847</f>
        <v>0</v>
      </c>
      <c r="D851" s="345">
        <f>Pricing!H847</f>
        <v>0</v>
      </c>
      <c r="E851" s="345">
        <f>Pricing!I847</f>
        <v>0</v>
      </c>
      <c r="F851" s="353">
        <f>Pricing!Z847*(1+rngO_MarkUp)</f>
        <v>0</v>
      </c>
    </row>
    <row r="852" spans="1:6" hidden="1" x14ac:dyDescent="0.25">
      <c r="A852" s="345">
        <f>Pricing!B848</f>
        <v>0</v>
      </c>
      <c r="B852" s="357">
        <f>Pricing!C848</f>
        <v>0</v>
      </c>
      <c r="C852" s="345">
        <f>Pricing!G848</f>
        <v>0</v>
      </c>
      <c r="D852" s="345">
        <f>Pricing!H848</f>
        <v>0</v>
      </c>
      <c r="E852" s="345">
        <f>Pricing!I848</f>
        <v>0</v>
      </c>
      <c r="F852" s="353">
        <f>Pricing!Z848*(1+rngO_MarkUp)</f>
        <v>0</v>
      </c>
    </row>
    <row r="853" spans="1:6" hidden="1" x14ac:dyDescent="0.25">
      <c r="A853" s="345">
        <f>Pricing!B849</f>
        <v>0</v>
      </c>
      <c r="B853" s="357">
        <f>Pricing!C849</f>
        <v>0</v>
      </c>
      <c r="C853" s="345">
        <f>Pricing!G849</f>
        <v>0</v>
      </c>
      <c r="D853" s="345">
        <f>Pricing!H849</f>
        <v>0</v>
      </c>
      <c r="E853" s="345">
        <f>Pricing!I849</f>
        <v>0</v>
      </c>
      <c r="F853" s="353">
        <f>Pricing!Z849*(1+rngO_MarkUp)</f>
        <v>0</v>
      </c>
    </row>
    <row r="854" spans="1:6" hidden="1" x14ac:dyDescent="0.25">
      <c r="A854" s="345">
        <f>Pricing!B850</f>
        <v>0</v>
      </c>
      <c r="B854" s="357">
        <f>Pricing!C850</f>
        <v>0</v>
      </c>
      <c r="C854" s="345">
        <f>Pricing!G850</f>
        <v>0</v>
      </c>
      <c r="D854" s="345">
        <f>Pricing!H850</f>
        <v>0</v>
      </c>
      <c r="E854" s="345">
        <f>Pricing!I850</f>
        <v>0</v>
      </c>
      <c r="F854" s="353">
        <f>Pricing!Z850*(1+rngO_MarkUp)</f>
        <v>0</v>
      </c>
    </row>
    <row r="855" spans="1:6" hidden="1" x14ac:dyDescent="0.25">
      <c r="A855" s="345">
        <f>Pricing!B851</f>
        <v>0</v>
      </c>
      <c r="B855" s="357">
        <f>Pricing!C851</f>
        <v>0</v>
      </c>
      <c r="C855" s="345">
        <f>Pricing!G851</f>
        <v>0</v>
      </c>
      <c r="D855" s="345">
        <f>Pricing!H851</f>
        <v>0</v>
      </c>
      <c r="E855" s="345">
        <f>Pricing!I851</f>
        <v>0</v>
      </c>
      <c r="F855" s="353">
        <f>Pricing!Z851*(1+rngO_MarkUp)</f>
        <v>0</v>
      </c>
    </row>
    <row r="856" spans="1:6" hidden="1" x14ac:dyDescent="0.25">
      <c r="A856" s="345">
        <f>Pricing!B852</f>
        <v>0</v>
      </c>
      <c r="B856" s="357">
        <f>Pricing!C852</f>
        <v>0</v>
      </c>
      <c r="C856" s="345">
        <f>Pricing!G852</f>
        <v>0</v>
      </c>
      <c r="D856" s="345">
        <f>Pricing!H852</f>
        <v>0</v>
      </c>
      <c r="E856" s="345">
        <f>Pricing!I852</f>
        <v>0</v>
      </c>
      <c r="F856" s="353">
        <f>Pricing!Z852*(1+rngO_MarkUp)</f>
        <v>0</v>
      </c>
    </row>
    <row r="857" spans="1:6" hidden="1" x14ac:dyDescent="0.25">
      <c r="A857" s="345">
        <f>Pricing!B853</f>
        <v>0</v>
      </c>
      <c r="B857" s="357">
        <f>Pricing!C853</f>
        <v>0</v>
      </c>
      <c r="C857" s="345">
        <f>Pricing!G853</f>
        <v>0</v>
      </c>
      <c r="D857" s="345">
        <f>Pricing!H853</f>
        <v>0</v>
      </c>
      <c r="E857" s="345">
        <f>Pricing!I853</f>
        <v>0</v>
      </c>
      <c r="F857" s="353">
        <f>Pricing!Z853*(1+rngO_MarkUp)</f>
        <v>0</v>
      </c>
    </row>
    <row r="858" spans="1:6" hidden="1" x14ac:dyDescent="0.25">
      <c r="A858" s="345">
        <f>Pricing!B854</f>
        <v>0</v>
      </c>
      <c r="B858" s="357">
        <f>Pricing!C854</f>
        <v>0</v>
      </c>
      <c r="C858" s="345">
        <f>Pricing!G854</f>
        <v>0</v>
      </c>
      <c r="D858" s="345">
        <f>Pricing!H854</f>
        <v>0</v>
      </c>
      <c r="E858" s="345">
        <f>Pricing!I854</f>
        <v>0</v>
      </c>
      <c r="F858" s="353">
        <f>Pricing!Z854*(1+rngO_MarkUp)</f>
        <v>0</v>
      </c>
    </row>
    <row r="859" spans="1:6" hidden="1" x14ac:dyDescent="0.25">
      <c r="A859" s="345">
        <f>Pricing!B855</f>
        <v>0</v>
      </c>
      <c r="B859" s="357">
        <f>Pricing!C855</f>
        <v>0</v>
      </c>
      <c r="C859" s="345">
        <f>Pricing!G855</f>
        <v>0</v>
      </c>
      <c r="D859" s="345">
        <f>Pricing!H855</f>
        <v>0</v>
      </c>
      <c r="E859" s="345">
        <f>Pricing!I855</f>
        <v>0</v>
      </c>
      <c r="F859" s="353">
        <f>Pricing!Z855*(1+rngO_MarkUp)</f>
        <v>0</v>
      </c>
    </row>
    <row r="860" spans="1:6" hidden="1" x14ac:dyDescent="0.25">
      <c r="A860" s="345">
        <f>Pricing!B856</f>
        <v>0</v>
      </c>
      <c r="B860" s="357">
        <f>Pricing!C856</f>
        <v>0</v>
      </c>
      <c r="C860" s="345">
        <f>Pricing!G856</f>
        <v>0</v>
      </c>
      <c r="D860" s="345">
        <f>Pricing!H856</f>
        <v>0</v>
      </c>
      <c r="E860" s="345">
        <f>Pricing!I856</f>
        <v>0</v>
      </c>
      <c r="F860" s="353">
        <f>Pricing!Z856*(1+rngO_MarkUp)</f>
        <v>0</v>
      </c>
    </row>
    <row r="861" spans="1:6" hidden="1" x14ac:dyDescent="0.25">
      <c r="A861" s="345">
        <f>Pricing!B857</f>
        <v>0</v>
      </c>
      <c r="B861" s="357">
        <f>Pricing!C857</f>
        <v>0</v>
      </c>
      <c r="C861" s="345">
        <f>Pricing!G857</f>
        <v>0</v>
      </c>
      <c r="D861" s="345">
        <f>Pricing!H857</f>
        <v>0</v>
      </c>
      <c r="E861" s="345">
        <f>Pricing!I857</f>
        <v>0</v>
      </c>
      <c r="F861" s="353">
        <f>Pricing!Z857*(1+rngO_MarkUp)</f>
        <v>0</v>
      </c>
    </row>
    <row r="862" spans="1:6" hidden="1" x14ac:dyDescent="0.25">
      <c r="A862" s="345">
        <f>Pricing!B858</f>
        <v>0</v>
      </c>
      <c r="B862" s="357">
        <f>Pricing!C858</f>
        <v>0</v>
      </c>
      <c r="C862" s="345">
        <f>Pricing!G858</f>
        <v>0</v>
      </c>
      <c r="D862" s="345">
        <f>Pricing!H858</f>
        <v>0</v>
      </c>
      <c r="E862" s="345">
        <f>Pricing!I858</f>
        <v>0</v>
      </c>
      <c r="F862" s="353">
        <f>Pricing!Z858*(1+rngO_MarkUp)</f>
        <v>0</v>
      </c>
    </row>
    <row r="863" spans="1:6" hidden="1" x14ac:dyDescent="0.25">
      <c r="A863" s="345">
        <f>Pricing!B859</f>
        <v>0</v>
      </c>
      <c r="B863" s="357">
        <f>Pricing!C859</f>
        <v>0</v>
      </c>
      <c r="C863" s="345">
        <f>Pricing!G859</f>
        <v>0</v>
      </c>
      <c r="D863" s="345">
        <f>Pricing!H859</f>
        <v>0</v>
      </c>
      <c r="E863" s="345">
        <f>Pricing!I859</f>
        <v>0</v>
      </c>
      <c r="F863" s="353">
        <f>Pricing!Z859*(1+rngO_MarkUp)</f>
        <v>0</v>
      </c>
    </row>
    <row r="864" spans="1:6" hidden="1" x14ac:dyDescent="0.25">
      <c r="A864" s="345">
        <f>Pricing!B860</f>
        <v>0</v>
      </c>
      <c r="B864" s="357">
        <f>Pricing!C860</f>
        <v>0</v>
      </c>
      <c r="C864" s="345">
        <f>Pricing!G860</f>
        <v>0</v>
      </c>
      <c r="D864" s="345">
        <f>Pricing!H860</f>
        <v>0</v>
      </c>
      <c r="E864" s="345">
        <f>Pricing!I860</f>
        <v>0</v>
      </c>
      <c r="F864" s="353">
        <f>Pricing!Z860*(1+rngO_MarkUp)</f>
        <v>0</v>
      </c>
    </row>
    <row r="865" spans="1:6" hidden="1" x14ac:dyDescent="0.25">
      <c r="A865" s="345">
        <f>Pricing!B861</f>
        <v>0</v>
      </c>
      <c r="B865" s="357">
        <f>Pricing!C861</f>
        <v>0</v>
      </c>
      <c r="C865" s="345">
        <f>Pricing!G861</f>
        <v>0</v>
      </c>
      <c r="D865" s="345">
        <f>Pricing!H861</f>
        <v>0</v>
      </c>
      <c r="E865" s="345">
        <f>Pricing!I861</f>
        <v>0</v>
      </c>
      <c r="F865" s="353">
        <f>Pricing!Z861*(1+rngO_MarkUp)</f>
        <v>0</v>
      </c>
    </row>
    <row r="866" spans="1:6" hidden="1" x14ac:dyDescent="0.25">
      <c r="A866" s="345">
        <f>Pricing!B862</f>
        <v>0</v>
      </c>
      <c r="B866" s="357">
        <f>Pricing!C862</f>
        <v>0</v>
      </c>
      <c r="C866" s="345">
        <f>Pricing!G862</f>
        <v>0</v>
      </c>
      <c r="D866" s="345">
        <f>Pricing!H862</f>
        <v>0</v>
      </c>
      <c r="E866" s="345">
        <f>Pricing!I862</f>
        <v>0</v>
      </c>
      <c r="F866" s="353">
        <f>Pricing!Z862*(1+rngO_MarkUp)</f>
        <v>0</v>
      </c>
    </row>
    <row r="867" spans="1:6" hidden="1" x14ac:dyDescent="0.25">
      <c r="A867" s="345">
        <f>Pricing!B863</f>
        <v>0</v>
      </c>
      <c r="B867" s="357">
        <f>Pricing!C863</f>
        <v>0</v>
      </c>
      <c r="C867" s="345">
        <f>Pricing!G863</f>
        <v>0</v>
      </c>
      <c r="D867" s="345">
        <f>Pricing!H863</f>
        <v>0</v>
      </c>
      <c r="E867" s="345">
        <f>Pricing!I863</f>
        <v>0</v>
      </c>
      <c r="F867" s="353">
        <f>Pricing!Z863*(1+rngO_MarkUp)</f>
        <v>0</v>
      </c>
    </row>
    <row r="868" spans="1:6" hidden="1" x14ac:dyDescent="0.25">
      <c r="A868" s="345">
        <f>Pricing!B864</f>
        <v>0</v>
      </c>
      <c r="B868" s="357">
        <f>Pricing!C864</f>
        <v>0</v>
      </c>
      <c r="C868" s="345">
        <f>Pricing!G864</f>
        <v>0</v>
      </c>
      <c r="D868" s="345">
        <f>Pricing!H864</f>
        <v>0</v>
      </c>
      <c r="E868" s="345">
        <f>Pricing!I864</f>
        <v>0</v>
      </c>
      <c r="F868" s="353">
        <f>Pricing!Z864*(1+rngO_MarkUp)</f>
        <v>0</v>
      </c>
    </row>
    <row r="869" spans="1:6" hidden="1" x14ac:dyDescent="0.25">
      <c r="A869" s="345">
        <f>Pricing!B865</f>
        <v>0</v>
      </c>
      <c r="B869" s="357">
        <f>Pricing!C865</f>
        <v>0</v>
      </c>
      <c r="C869" s="345">
        <f>Pricing!G865</f>
        <v>0</v>
      </c>
      <c r="D869" s="345">
        <f>Pricing!H865</f>
        <v>0</v>
      </c>
      <c r="E869" s="345">
        <f>Pricing!I865</f>
        <v>0</v>
      </c>
      <c r="F869" s="353">
        <f>Pricing!Z865*(1+rngO_MarkUp)</f>
        <v>0</v>
      </c>
    </row>
    <row r="870" spans="1:6" hidden="1" x14ac:dyDescent="0.25">
      <c r="A870" s="345">
        <f>Pricing!B866</f>
        <v>0</v>
      </c>
      <c r="B870" s="357">
        <f>Pricing!C866</f>
        <v>0</v>
      </c>
      <c r="C870" s="345">
        <f>Pricing!G866</f>
        <v>0</v>
      </c>
      <c r="D870" s="345">
        <f>Pricing!H866</f>
        <v>0</v>
      </c>
      <c r="E870" s="345">
        <f>Pricing!I866</f>
        <v>0</v>
      </c>
      <c r="F870" s="353">
        <f>Pricing!Z866*(1+rngO_MarkUp)</f>
        <v>0</v>
      </c>
    </row>
    <row r="871" spans="1:6" hidden="1" x14ac:dyDescent="0.25">
      <c r="A871" s="345">
        <f>Pricing!B867</f>
        <v>0</v>
      </c>
      <c r="B871" s="357">
        <f>Pricing!C867</f>
        <v>0</v>
      </c>
      <c r="C871" s="345">
        <f>Pricing!G867</f>
        <v>0</v>
      </c>
      <c r="D871" s="345">
        <f>Pricing!H867</f>
        <v>0</v>
      </c>
      <c r="E871" s="345">
        <f>Pricing!I867</f>
        <v>0</v>
      </c>
      <c r="F871" s="353">
        <f>Pricing!Z867*(1+rngO_MarkUp)</f>
        <v>0</v>
      </c>
    </row>
    <row r="872" spans="1:6" hidden="1" x14ac:dyDescent="0.25">
      <c r="A872" s="345">
        <f>Pricing!B868</f>
        <v>0</v>
      </c>
      <c r="B872" s="357">
        <f>Pricing!C868</f>
        <v>0</v>
      </c>
      <c r="C872" s="345">
        <f>Pricing!G868</f>
        <v>0</v>
      </c>
      <c r="D872" s="345">
        <f>Pricing!H868</f>
        <v>0</v>
      </c>
      <c r="E872" s="345">
        <f>Pricing!I868</f>
        <v>0</v>
      </c>
      <c r="F872" s="353">
        <f>Pricing!Z868*(1+rngO_MarkUp)</f>
        <v>0</v>
      </c>
    </row>
    <row r="873" spans="1:6" hidden="1" x14ac:dyDescent="0.25">
      <c r="A873" s="345">
        <f>Pricing!B869</f>
        <v>0</v>
      </c>
      <c r="B873" s="357">
        <f>Pricing!C869</f>
        <v>0</v>
      </c>
      <c r="C873" s="345">
        <f>Pricing!G869</f>
        <v>0</v>
      </c>
      <c r="D873" s="345">
        <f>Pricing!H869</f>
        <v>0</v>
      </c>
      <c r="E873" s="345">
        <f>Pricing!I869</f>
        <v>0</v>
      </c>
      <c r="F873" s="353">
        <f>Pricing!Z869*(1+rngO_MarkUp)</f>
        <v>0</v>
      </c>
    </row>
    <row r="874" spans="1:6" hidden="1" x14ac:dyDescent="0.25">
      <c r="A874" s="345">
        <f>Pricing!B870</f>
        <v>0</v>
      </c>
      <c r="B874" s="357">
        <f>Pricing!C870</f>
        <v>0</v>
      </c>
      <c r="C874" s="345">
        <f>Pricing!G870</f>
        <v>0</v>
      </c>
      <c r="D874" s="345">
        <f>Pricing!H870</f>
        <v>0</v>
      </c>
      <c r="E874" s="345">
        <f>Pricing!I870</f>
        <v>0</v>
      </c>
      <c r="F874" s="353">
        <f>Pricing!Z870*(1+rngO_MarkUp)</f>
        <v>0</v>
      </c>
    </row>
    <row r="875" spans="1:6" hidden="1" x14ac:dyDescent="0.25">
      <c r="A875" s="345">
        <f>Pricing!B871</f>
        <v>0</v>
      </c>
      <c r="B875" s="357">
        <f>Pricing!C871</f>
        <v>0</v>
      </c>
      <c r="C875" s="345">
        <f>Pricing!G871</f>
        <v>0</v>
      </c>
      <c r="D875" s="345">
        <f>Pricing!H871</f>
        <v>0</v>
      </c>
      <c r="E875" s="345">
        <f>Pricing!I871</f>
        <v>0</v>
      </c>
      <c r="F875" s="353">
        <f>Pricing!Z871*(1+rngO_MarkUp)</f>
        <v>0</v>
      </c>
    </row>
    <row r="876" spans="1:6" hidden="1" x14ac:dyDescent="0.25">
      <c r="A876" s="345">
        <f>Pricing!B872</f>
        <v>0</v>
      </c>
      <c r="B876" s="357">
        <f>Pricing!C872</f>
        <v>0</v>
      </c>
      <c r="C876" s="345">
        <f>Pricing!G872</f>
        <v>0</v>
      </c>
      <c r="D876" s="345">
        <f>Pricing!H872</f>
        <v>0</v>
      </c>
      <c r="E876" s="345">
        <f>Pricing!I872</f>
        <v>0</v>
      </c>
      <c r="F876" s="353">
        <f>Pricing!Z872*(1+rngO_MarkUp)</f>
        <v>0</v>
      </c>
    </row>
    <row r="877" spans="1:6" hidden="1" x14ac:dyDescent="0.25">
      <c r="A877" s="345">
        <f>Pricing!B873</f>
        <v>0</v>
      </c>
      <c r="B877" s="357">
        <f>Pricing!C873</f>
        <v>0</v>
      </c>
      <c r="C877" s="345">
        <f>Pricing!G873</f>
        <v>0</v>
      </c>
      <c r="D877" s="345">
        <f>Pricing!H873</f>
        <v>0</v>
      </c>
      <c r="E877" s="345">
        <f>Pricing!I873</f>
        <v>0</v>
      </c>
      <c r="F877" s="353">
        <f>Pricing!Z873*(1+rngO_MarkUp)</f>
        <v>0</v>
      </c>
    </row>
    <row r="878" spans="1:6" hidden="1" x14ac:dyDescent="0.25">
      <c r="A878" s="345">
        <f>Pricing!B874</f>
        <v>0</v>
      </c>
      <c r="B878" s="357">
        <f>Pricing!C874</f>
        <v>0</v>
      </c>
      <c r="C878" s="345">
        <f>Pricing!G874</f>
        <v>0</v>
      </c>
      <c r="D878" s="345">
        <f>Pricing!H874</f>
        <v>0</v>
      </c>
      <c r="E878" s="345">
        <f>Pricing!I874</f>
        <v>0</v>
      </c>
      <c r="F878" s="353">
        <f>Pricing!Z874*(1+rngO_MarkUp)</f>
        <v>0</v>
      </c>
    </row>
    <row r="879" spans="1:6" hidden="1" x14ac:dyDescent="0.25">
      <c r="A879" s="345">
        <f>Pricing!B875</f>
        <v>0</v>
      </c>
      <c r="B879" s="357">
        <f>Pricing!C875</f>
        <v>0</v>
      </c>
      <c r="C879" s="345">
        <f>Pricing!G875</f>
        <v>0</v>
      </c>
      <c r="D879" s="345">
        <f>Pricing!H875</f>
        <v>0</v>
      </c>
      <c r="E879" s="345">
        <f>Pricing!I875</f>
        <v>0</v>
      </c>
      <c r="F879" s="353">
        <f>Pricing!Z875*(1+rngO_MarkUp)</f>
        <v>0</v>
      </c>
    </row>
    <row r="880" spans="1:6" hidden="1" x14ac:dyDescent="0.25">
      <c r="A880" s="345">
        <f>Pricing!B876</f>
        <v>0</v>
      </c>
      <c r="B880" s="357">
        <f>Pricing!C876</f>
        <v>0</v>
      </c>
      <c r="C880" s="345">
        <f>Pricing!G876</f>
        <v>0</v>
      </c>
      <c r="D880" s="345">
        <f>Pricing!H876</f>
        <v>0</v>
      </c>
      <c r="E880" s="345">
        <f>Pricing!I876</f>
        <v>0</v>
      </c>
      <c r="F880" s="353">
        <f>Pricing!Z876*(1+rngO_MarkUp)</f>
        <v>0</v>
      </c>
    </row>
    <row r="881" spans="1:6" hidden="1" x14ac:dyDescent="0.25">
      <c r="A881" s="345">
        <f>Pricing!B877</f>
        <v>0</v>
      </c>
      <c r="B881" s="357">
        <f>Pricing!C877</f>
        <v>0</v>
      </c>
      <c r="C881" s="345">
        <f>Pricing!G877</f>
        <v>0</v>
      </c>
      <c r="D881" s="345">
        <f>Pricing!H877</f>
        <v>0</v>
      </c>
      <c r="E881" s="345">
        <f>Pricing!I877</f>
        <v>0</v>
      </c>
      <c r="F881" s="353">
        <f>Pricing!Z877*(1+rngO_MarkUp)</f>
        <v>0</v>
      </c>
    </row>
    <row r="882" spans="1:6" hidden="1" x14ac:dyDescent="0.25">
      <c r="A882" s="345">
        <f>Pricing!B878</f>
        <v>0</v>
      </c>
      <c r="B882" s="357">
        <f>Pricing!C878</f>
        <v>0</v>
      </c>
      <c r="C882" s="345">
        <f>Pricing!G878</f>
        <v>0</v>
      </c>
      <c r="D882" s="345">
        <f>Pricing!H878</f>
        <v>0</v>
      </c>
      <c r="E882" s="345">
        <f>Pricing!I878</f>
        <v>0</v>
      </c>
      <c r="F882" s="353">
        <f>Pricing!Z878*(1+rngO_MarkUp)</f>
        <v>0</v>
      </c>
    </row>
    <row r="883" spans="1:6" hidden="1" x14ac:dyDescent="0.25">
      <c r="A883" s="345">
        <f>Pricing!B879</f>
        <v>0</v>
      </c>
      <c r="B883" s="357">
        <f>Pricing!C879</f>
        <v>0</v>
      </c>
      <c r="C883" s="345">
        <f>Pricing!G879</f>
        <v>0</v>
      </c>
      <c r="D883" s="345">
        <f>Pricing!H879</f>
        <v>0</v>
      </c>
      <c r="E883" s="345">
        <f>Pricing!I879</f>
        <v>0</v>
      </c>
      <c r="F883" s="353">
        <f>Pricing!Z879*(1+rngO_MarkUp)</f>
        <v>0</v>
      </c>
    </row>
    <row r="884" spans="1:6" hidden="1" x14ac:dyDescent="0.25">
      <c r="A884" s="345">
        <f>Pricing!B880</f>
        <v>0</v>
      </c>
      <c r="B884" s="357">
        <f>Pricing!C880</f>
        <v>0</v>
      </c>
      <c r="C884" s="345">
        <f>Pricing!G880</f>
        <v>0</v>
      </c>
      <c r="D884" s="345">
        <f>Pricing!H880</f>
        <v>0</v>
      </c>
      <c r="E884" s="345">
        <f>Pricing!I880</f>
        <v>0</v>
      </c>
      <c r="F884" s="353">
        <f>Pricing!Z880*(1+rngO_MarkUp)</f>
        <v>0</v>
      </c>
    </row>
    <row r="885" spans="1:6" hidden="1" x14ac:dyDescent="0.25">
      <c r="A885" s="345">
        <f>Pricing!B881</f>
        <v>0</v>
      </c>
      <c r="B885" s="357">
        <f>Pricing!C881</f>
        <v>0</v>
      </c>
      <c r="C885" s="345">
        <f>Pricing!G881</f>
        <v>0</v>
      </c>
      <c r="D885" s="345">
        <f>Pricing!H881</f>
        <v>0</v>
      </c>
      <c r="E885" s="345">
        <f>Pricing!I881</f>
        <v>0</v>
      </c>
      <c r="F885" s="353">
        <f>Pricing!Z881*(1+rngO_MarkUp)</f>
        <v>0</v>
      </c>
    </row>
    <row r="886" spans="1:6" hidden="1" x14ac:dyDescent="0.25">
      <c r="A886" s="345">
        <f>Pricing!B882</f>
        <v>0</v>
      </c>
      <c r="B886" s="357">
        <f>Pricing!C882</f>
        <v>0</v>
      </c>
      <c r="C886" s="345">
        <f>Pricing!G882</f>
        <v>0</v>
      </c>
      <c r="D886" s="345">
        <f>Pricing!H882</f>
        <v>0</v>
      </c>
      <c r="E886" s="345">
        <f>Pricing!I882</f>
        <v>0</v>
      </c>
      <c r="F886" s="353">
        <f>Pricing!Z882*(1+rngO_MarkUp)</f>
        <v>0</v>
      </c>
    </row>
    <row r="887" spans="1:6" hidden="1" x14ac:dyDescent="0.25">
      <c r="A887" s="345">
        <f>Pricing!B883</f>
        <v>0</v>
      </c>
      <c r="B887" s="357">
        <f>Pricing!C883</f>
        <v>0</v>
      </c>
      <c r="C887" s="345">
        <f>Pricing!G883</f>
        <v>0</v>
      </c>
      <c r="D887" s="345">
        <f>Pricing!H883</f>
        <v>0</v>
      </c>
      <c r="E887" s="345">
        <f>Pricing!I883</f>
        <v>0</v>
      </c>
      <c r="F887" s="353">
        <f>Pricing!Z883*(1+rngO_MarkUp)</f>
        <v>0</v>
      </c>
    </row>
    <row r="888" spans="1:6" hidden="1" x14ac:dyDescent="0.25">
      <c r="A888" s="345">
        <f>Pricing!B884</f>
        <v>0</v>
      </c>
      <c r="B888" s="357">
        <f>Pricing!C884</f>
        <v>0</v>
      </c>
      <c r="C888" s="345">
        <f>Pricing!G884</f>
        <v>0</v>
      </c>
      <c r="D888" s="345">
        <f>Pricing!H884</f>
        <v>0</v>
      </c>
      <c r="E888" s="345">
        <f>Pricing!I884</f>
        <v>0</v>
      </c>
      <c r="F888" s="353">
        <f>Pricing!Z884*(1+rngO_MarkUp)</f>
        <v>0</v>
      </c>
    </row>
    <row r="889" spans="1:6" hidden="1" x14ac:dyDescent="0.25">
      <c r="A889" s="345">
        <f>Pricing!B885</f>
        <v>0</v>
      </c>
      <c r="B889" s="357">
        <f>Pricing!C885</f>
        <v>0</v>
      </c>
      <c r="C889" s="345">
        <f>Pricing!G885</f>
        <v>0</v>
      </c>
      <c r="D889" s="345">
        <f>Pricing!H885</f>
        <v>0</v>
      </c>
      <c r="E889" s="345">
        <f>Pricing!I885</f>
        <v>0</v>
      </c>
      <c r="F889" s="353">
        <f>Pricing!Z885*(1+rngO_MarkUp)</f>
        <v>0</v>
      </c>
    </row>
    <row r="890" spans="1:6" hidden="1" x14ac:dyDescent="0.25">
      <c r="A890" s="345">
        <f>Pricing!B886</f>
        <v>0</v>
      </c>
      <c r="B890" s="357">
        <f>Pricing!C886</f>
        <v>0</v>
      </c>
      <c r="C890" s="345">
        <f>Pricing!G886</f>
        <v>0</v>
      </c>
      <c r="D890" s="345">
        <f>Pricing!H886</f>
        <v>0</v>
      </c>
      <c r="E890" s="345">
        <f>Pricing!I886</f>
        <v>0</v>
      </c>
      <c r="F890" s="353">
        <f>Pricing!Z886*(1+rngO_MarkUp)</f>
        <v>0</v>
      </c>
    </row>
    <row r="891" spans="1:6" hidden="1" x14ac:dyDescent="0.25">
      <c r="A891" s="345">
        <f>Pricing!B887</f>
        <v>0</v>
      </c>
      <c r="B891" s="357">
        <f>Pricing!C887</f>
        <v>0</v>
      </c>
      <c r="C891" s="345">
        <f>Pricing!G887</f>
        <v>0</v>
      </c>
      <c r="D891" s="345">
        <f>Pricing!H887</f>
        <v>0</v>
      </c>
      <c r="E891" s="345">
        <f>Pricing!I887</f>
        <v>0</v>
      </c>
      <c r="F891" s="353">
        <f>Pricing!Z887*(1+rngO_MarkUp)</f>
        <v>0</v>
      </c>
    </row>
    <row r="892" spans="1:6" hidden="1" x14ac:dyDescent="0.25">
      <c r="A892" s="345">
        <f>Pricing!B888</f>
        <v>0</v>
      </c>
      <c r="B892" s="357">
        <f>Pricing!C888</f>
        <v>0</v>
      </c>
      <c r="C892" s="345">
        <f>Pricing!G888</f>
        <v>0</v>
      </c>
      <c r="D892" s="345">
        <f>Pricing!H888</f>
        <v>0</v>
      </c>
      <c r="E892" s="345">
        <f>Pricing!I888</f>
        <v>0</v>
      </c>
      <c r="F892" s="353">
        <f>Pricing!Z888*(1+rngO_MarkUp)</f>
        <v>0</v>
      </c>
    </row>
    <row r="893" spans="1:6" hidden="1" x14ac:dyDescent="0.25">
      <c r="A893" s="345">
        <f>Pricing!B889</f>
        <v>0</v>
      </c>
      <c r="B893" s="357">
        <f>Pricing!C889</f>
        <v>0</v>
      </c>
      <c r="C893" s="345">
        <f>Pricing!G889</f>
        <v>0</v>
      </c>
      <c r="D893" s="345">
        <f>Pricing!H889</f>
        <v>0</v>
      </c>
      <c r="E893" s="345">
        <f>Pricing!I889</f>
        <v>0</v>
      </c>
      <c r="F893" s="353">
        <f>Pricing!Z889*(1+rngO_MarkUp)</f>
        <v>0</v>
      </c>
    </row>
    <row r="894" spans="1:6" hidden="1" x14ac:dyDescent="0.25">
      <c r="A894" s="345">
        <f>Pricing!B890</f>
        <v>0</v>
      </c>
      <c r="B894" s="357">
        <f>Pricing!C890</f>
        <v>0</v>
      </c>
      <c r="C894" s="345">
        <f>Pricing!G890</f>
        <v>0</v>
      </c>
      <c r="D894" s="345">
        <f>Pricing!H890</f>
        <v>0</v>
      </c>
      <c r="E894" s="345">
        <f>Pricing!I890</f>
        <v>0</v>
      </c>
      <c r="F894" s="353">
        <f>Pricing!Z890*(1+rngO_MarkUp)</f>
        <v>0</v>
      </c>
    </row>
    <row r="895" spans="1:6" hidden="1" x14ac:dyDescent="0.25">
      <c r="A895" s="345">
        <f>Pricing!B891</f>
        <v>0</v>
      </c>
      <c r="B895" s="357">
        <f>Pricing!C891</f>
        <v>0</v>
      </c>
      <c r="C895" s="345">
        <f>Pricing!G891</f>
        <v>0</v>
      </c>
      <c r="D895" s="345">
        <f>Pricing!H891</f>
        <v>0</v>
      </c>
      <c r="E895" s="345">
        <f>Pricing!I891</f>
        <v>0</v>
      </c>
      <c r="F895" s="353">
        <f>Pricing!Z891*(1+rngO_MarkUp)</f>
        <v>0</v>
      </c>
    </row>
    <row r="896" spans="1:6" hidden="1" x14ac:dyDescent="0.25">
      <c r="A896" s="345">
        <f>Pricing!B892</f>
        <v>0</v>
      </c>
      <c r="B896" s="357">
        <f>Pricing!C892</f>
        <v>0</v>
      </c>
      <c r="C896" s="345">
        <f>Pricing!G892</f>
        <v>0</v>
      </c>
      <c r="D896" s="345">
        <f>Pricing!H892</f>
        <v>0</v>
      </c>
      <c r="E896" s="345">
        <f>Pricing!I892</f>
        <v>0</v>
      </c>
      <c r="F896" s="353">
        <f>Pricing!Z892*(1+rngO_MarkUp)</f>
        <v>0</v>
      </c>
    </row>
    <row r="897" spans="1:6" hidden="1" x14ac:dyDescent="0.25">
      <c r="A897" s="345">
        <f>Pricing!B893</f>
        <v>0</v>
      </c>
      <c r="B897" s="357">
        <f>Pricing!C893</f>
        <v>0</v>
      </c>
      <c r="C897" s="345">
        <f>Pricing!G893</f>
        <v>0</v>
      </c>
      <c r="D897" s="345">
        <f>Pricing!H893</f>
        <v>0</v>
      </c>
      <c r="E897" s="345">
        <f>Pricing!I893</f>
        <v>0</v>
      </c>
      <c r="F897" s="353">
        <f>Pricing!Z893*(1+rngO_MarkUp)</f>
        <v>0</v>
      </c>
    </row>
    <row r="898" spans="1:6" hidden="1" x14ac:dyDescent="0.25">
      <c r="A898" s="345">
        <f>Pricing!B894</f>
        <v>0</v>
      </c>
      <c r="B898" s="357">
        <f>Pricing!C894</f>
        <v>0</v>
      </c>
      <c r="C898" s="345">
        <f>Pricing!G894</f>
        <v>0</v>
      </c>
      <c r="D898" s="345">
        <f>Pricing!H894</f>
        <v>0</v>
      </c>
      <c r="E898" s="345">
        <f>Pricing!I894</f>
        <v>0</v>
      </c>
      <c r="F898" s="353">
        <f>Pricing!Z894*(1+rngO_MarkUp)</f>
        <v>0</v>
      </c>
    </row>
    <row r="899" spans="1:6" hidden="1" x14ac:dyDescent="0.25">
      <c r="A899" s="345">
        <f>Pricing!B895</f>
        <v>0</v>
      </c>
      <c r="B899" s="357">
        <f>Pricing!C895</f>
        <v>0</v>
      </c>
      <c r="C899" s="345">
        <f>Pricing!G895</f>
        <v>0</v>
      </c>
      <c r="D899" s="345">
        <f>Pricing!H895</f>
        <v>0</v>
      </c>
      <c r="E899" s="345">
        <f>Pricing!I895</f>
        <v>0</v>
      </c>
      <c r="F899" s="353">
        <f>Pricing!Z895*(1+rngO_MarkUp)</f>
        <v>0</v>
      </c>
    </row>
    <row r="900" spans="1:6" hidden="1" x14ac:dyDescent="0.25">
      <c r="A900" s="345">
        <f>Pricing!B896</f>
        <v>0</v>
      </c>
      <c r="B900" s="357">
        <f>Pricing!C896</f>
        <v>0</v>
      </c>
      <c r="C900" s="345">
        <f>Pricing!G896</f>
        <v>0</v>
      </c>
      <c r="D900" s="345">
        <f>Pricing!H896</f>
        <v>0</v>
      </c>
      <c r="E900" s="345">
        <f>Pricing!I896</f>
        <v>0</v>
      </c>
      <c r="F900" s="353">
        <f>Pricing!Z896*(1+rngO_MarkUp)</f>
        <v>0</v>
      </c>
    </row>
    <row r="901" spans="1:6" hidden="1" x14ac:dyDescent="0.25">
      <c r="A901" s="345">
        <f>Pricing!B897</f>
        <v>0</v>
      </c>
      <c r="B901" s="357">
        <f>Pricing!C897</f>
        <v>0</v>
      </c>
      <c r="C901" s="345">
        <f>Pricing!G897</f>
        <v>0</v>
      </c>
      <c r="D901" s="345">
        <f>Pricing!H897</f>
        <v>0</v>
      </c>
      <c r="E901" s="345">
        <f>Pricing!I897</f>
        <v>0</v>
      </c>
      <c r="F901" s="353">
        <f>Pricing!Z897*(1+rngO_MarkUp)</f>
        <v>0</v>
      </c>
    </row>
    <row r="902" spans="1:6" hidden="1" x14ac:dyDescent="0.25">
      <c r="A902" s="345">
        <f>Pricing!B898</f>
        <v>0</v>
      </c>
      <c r="B902" s="357">
        <f>Pricing!C898</f>
        <v>0</v>
      </c>
      <c r="C902" s="345">
        <f>Pricing!G898</f>
        <v>0</v>
      </c>
      <c r="D902" s="345">
        <f>Pricing!H898</f>
        <v>0</v>
      </c>
      <c r="E902" s="345">
        <f>Pricing!I898</f>
        <v>0</v>
      </c>
      <c r="F902" s="353">
        <f>Pricing!Z898*(1+rngO_MarkUp)</f>
        <v>0</v>
      </c>
    </row>
    <row r="903" spans="1:6" hidden="1" x14ac:dyDescent="0.25">
      <c r="A903" s="345">
        <f>Pricing!B899</f>
        <v>0</v>
      </c>
      <c r="B903" s="357">
        <f>Pricing!C899</f>
        <v>0</v>
      </c>
      <c r="C903" s="345">
        <f>Pricing!G899</f>
        <v>0</v>
      </c>
      <c r="D903" s="345">
        <f>Pricing!H899</f>
        <v>0</v>
      </c>
      <c r="E903" s="345">
        <f>Pricing!I899</f>
        <v>0</v>
      </c>
      <c r="F903" s="353">
        <f>Pricing!Z899*(1+rngO_MarkUp)</f>
        <v>0</v>
      </c>
    </row>
    <row r="904" spans="1:6" hidden="1" x14ac:dyDescent="0.25">
      <c r="A904" s="345">
        <f>Pricing!B900</f>
        <v>0</v>
      </c>
      <c r="B904" s="357">
        <f>Pricing!C900</f>
        <v>0</v>
      </c>
      <c r="C904" s="345">
        <f>Pricing!G900</f>
        <v>0</v>
      </c>
      <c r="D904" s="345">
        <f>Pricing!H900</f>
        <v>0</v>
      </c>
      <c r="E904" s="345">
        <f>Pricing!I900</f>
        <v>0</v>
      </c>
      <c r="F904" s="353">
        <f>Pricing!Z900*(1+rngO_MarkUp)</f>
        <v>0</v>
      </c>
    </row>
    <row r="905" spans="1:6" hidden="1" x14ac:dyDescent="0.25">
      <c r="A905" s="345">
        <f>Pricing!B901</f>
        <v>0</v>
      </c>
      <c r="B905" s="357">
        <f>Pricing!C901</f>
        <v>0</v>
      </c>
      <c r="C905" s="345">
        <f>Pricing!G901</f>
        <v>0</v>
      </c>
      <c r="D905" s="345">
        <f>Pricing!H901</f>
        <v>0</v>
      </c>
      <c r="E905" s="345">
        <f>Pricing!I901</f>
        <v>0</v>
      </c>
      <c r="F905" s="353">
        <f>Pricing!Z901*(1+rngO_MarkUp)</f>
        <v>0</v>
      </c>
    </row>
    <row r="906" spans="1:6" hidden="1" x14ac:dyDescent="0.25">
      <c r="A906" s="345">
        <f>Pricing!B902</f>
        <v>0</v>
      </c>
      <c r="B906" s="357">
        <f>Pricing!C902</f>
        <v>0</v>
      </c>
      <c r="C906" s="345">
        <f>Pricing!G902</f>
        <v>0</v>
      </c>
      <c r="D906" s="345">
        <f>Pricing!H902</f>
        <v>0</v>
      </c>
      <c r="E906" s="345">
        <f>Pricing!I902</f>
        <v>0</v>
      </c>
      <c r="F906" s="353">
        <f>Pricing!Z902*(1+rngO_MarkUp)</f>
        <v>0</v>
      </c>
    </row>
    <row r="907" spans="1:6" hidden="1" x14ac:dyDescent="0.25">
      <c r="A907" s="345">
        <f>Pricing!B903</f>
        <v>0</v>
      </c>
      <c r="B907" s="357">
        <f>Pricing!C903</f>
        <v>0</v>
      </c>
      <c r="C907" s="345">
        <f>Pricing!G903</f>
        <v>0</v>
      </c>
      <c r="D907" s="345">
        <f>Pricing!H903</f>
        <v>0</v>
      </c>
      <c r="E907" s="345">
        <f>Pricing!I903</f>
        <v>0</v>
      </c>
      <c r="F907" s="353">
        <f>Pricing!Z903*(1+rngO_MarkUp)</f>
        <v>0</v>
      </c>
    </row>
    <row r="908" spans="1:6" hidden="1" x14ac:dyDescent="0.25">
      <c r="A908" s="345">
        <f>Pricing!B904</f>
        <v>0</v>
      </c>
      <c r="B908" s="357">
        <f>Pricing!C904</f>
        <v>0</v>
      </c>
      <c r="C908" s="345">
        <f>Pricing!G904</f>
        <v>0</v>
      </c>
      <c r="D908" s="345">
        <f>Pricing!H904</f>
        <v>0</v>
      </c>
      <c r="E908" s="345">
        <f>Pricing!I904</f>
        <v>0</v>
      </c>
      <c r="F908" s="353">
        <f>Pricing!Z904*(1+rngO_MarkUp)</f>
        <v>0</v>
      </c>
    </row>
    <row r="909" spans="1:6" hidden="1" x14ac:dyDescent="0.25">
      <c r="A909" s="345">
        <f>Pricing!B905</f>
        <v>0</v>
      </c>
      <c r="B909" s="357">
        <f>Pricing!C905</f>
        <v>0</v>
      </c>
      <c r="C909" s="345">
        <f>Pricing!G905</f>
        <v>0</v>
      </c>
      <c r="D909" s="345">
        <f>Pricing!H905</f>
        <v>0</v>
      </c>
      <c r="E909" s="345">
        <f>Pricing!I905</f>
        <v>0</v>
      </c>
      <c r="F909" s="353">
        <f>Pricing!Z905*(1+rngO_MarkUp)</f>
        <v>0</v>
      </c>
    </row>
    <row r="910" spans="1:6" hidden="1" x14ac:dyDescent="0.25">
      <c r="A910" s="345">
        <f>Pricing!B906</f>
        <v>0</v>
      </c>
      <c r="B910" s="357">
        <f>Pricing!C906</f>
        <v>0</v>
      </c>
      <c r="C910" s="345">
        <f>Pricing!G906</f>
        <v>0</v>
      </c>
      <c r="D910" s="345">
        <f>Pricing!H906</f>
        <v>0</v>
      </c>
      <c r="E910" s="345">
        <f>Pricing!I906</f>
        <v>0</v>
      </c>
      <c r="F910" s="353">
        <f>Pricing!Z906*(1+rngO_MarkUp)</f>
        <v>0</v>
      </c>
    </row>
    <row r="911" spans="1:6" hidden="1" x14ac:dyDescent="0.25">
      <c r="A911" s="345">
        <f>Pricing!B907</f>
        <v>0</v>
      </c>
      <c r="B911" s="357">
        <f>Pricing!C907</f>
        <v>0</v>
      </c>
      <c r="C911" s="345">
        <f>Pricing!G907</f>
        <v>0</v>
      </c>
      <c r="D911" s="345">
        <f>Pricing!H907</f>
        <v>0</v>
      </c>
      <c r="E911" s="345">
        <f>Pricing!I907</f>
        <v>0</v>
      </c>
      <c r="F911" s="353">
        <f>Pricing!Z907*(1+rngO_MarkUp)</f>
        <v>0</v>
      </c>
    </row>
    <row r="912" spans="1:6" hidden="1" x14ac:dyDescent="0.25">
      <c r="A912" s="345">
        <f>Pricing!B908</f>
        <v>0</v>
      </c>
      <c r="B912" s="357">
        <f>Pricing!C908</f>
        <v>0</v>
      </c>
      <c r="C912" s="345">
        <f>Pricing!G908</f>
        <v>0</v>
      </c>
      <c r="D912" s="345">
        <f>Pricing!H908</f>
        <v>0</v>
      </c>
      <c r="E912" s="345">
        <f>Pricing!I908</f>
        <v>0</v>
      </c>
      <c r="F912" s="353">
        <f>Pricing!Z908*(1+rngO_MarkUp)</f>
        <v>0</v>
      </c>
    </row>
    <row r="913" spans="1:6" hidden="1" x14ac:dyDescent="0.25">
      <c r="A913" s="345">
        <f>Pricing!B909</f>
        <v>0</v>
      </c>
      <c r="B913" s="357">
        <f>Pricing!C909</f>
        <v>0</v>
      </c>
      <c r="C913" s="345">
        <f>Pricing!G909</f>
        <v>0</v>
      </c>
      <c r="D913" s="345">
        <f>Pricing!H909</f>
        <v>0</v>
      </c>
      <c r="E913" s="345">
        <f>Pricing!I909</f>
        <v>0</v>
      </c>
      <c r="F913" s="353">
        <f>Pricing!Z909*(1+rngO_MarkUp)</f>
        <v>0</v>
      </c>
    </row>
    <row r="914" spans="1:6" hidden="1" x14ac:dyDescent="0.25">
      <c r="A914" s="345">
        <f>Pricing!B910</f>
        <v>0</v>
      </c>
      <c r="B914" s="357">
        <f>Pricing!C910</f>
        <v>0</v>
      </c>
      <c r="C914" s="345">
        <f>Pricing!G910</f>
        <v>0</v>
      </c>
      <c r="D914" s="345">
        <f>Pricing!H910</f>
        <v>0</v>
      </c>
      <c r="E914" s="345">
        <f>Pricing!I910</f>
        <v>0</v>
      </c>
      <c r="F914" s="353">
        <f>Pricing!Z910*(1+rngO_MarkUp)</f>
        <v>0</v>
      </c>
    </row>
    <row r="915" spans="1:6" hidden="1" x14ac:dyDescent="0.25">
      <c r="A915" s="345">
        <f>Pricing!B911</f>
        <v>0</v>
      </c>
      <c r="B915" s="357">
        <f>Pricing!C911</f>
        <v>0</v>
      </c>
      <c r="C915" s="345">
        <f>Pricing!G911</f>
        <v>0</v>
      </c>
      <c r="D915" s="345">
        <f>Pricing!H911</f>
        <v>0</v>
      </c>
      <c r="E915" s="345">
        <f>Pricing!I911</f>
        <v>0</v>
      </c>
      <c r="F915" s="353">
        <f>Pricing!Z911*(1+rngO_MarkUp)</f>
        <v>0</v>
      </c>
    </row>
    <row r="916" spans="1:6" hidden="1" x14ac:dyDescent="0.25">
      <c r="A916" s="345">
        <f>Pricing!B912</f>
        <v>0</v>
      </c>
      <c r="B916" s="357">
        <f>Pricing!C912</f>
        <v>0</v>
      </c>
      <c r="C916" s="345">
        <f>Pricing!G912</f>
        <v>0</v>
      </c>
      <c r="D916" s="345">
        <f>Pricing!H912</f>
        <v>0</v>
      </c>
      <c r="E916" s="345">
        <f>Pricing!I912</f>
        <v>0</v>
      </c>
      <c r="F916" s="353">
        <f>Pricing!Z912*(1+rngO_MarkUp)</f>
        <v>0</v>
      </c>
    </row>
    <row r="917" spans="1:6" hidden="1" x14ac:dyDescent="0.25">
      <c r="A917" s="345">
        <f>Pricing!B913</f>
        <v>0</v>
      </c>
      <c r="B917" s="357">
        <f>Pricing!C913</f>
        <v>0</v>
      </c>
      <c r="C917" s="345">
        <f>Pricing!G913</f>
        <v>0</v>
      </c>
      <c r="D917" s="345">
        <f>Pricing!H913</f>
        <v>0</v>
      </c>
      <c r="E917" s="345">
        <f>Pricing!I913</f>
        <v>0</v>
      </c>
      <c r="F917" s="353">
        <f>Pricing!Z913*(1+rngO_MarkUp)</f>
        <v>0</v>
      </c>
    </row>
    <row r="918" spans="1:6" hidden="1" x14ac:dyDescent="0.25">
      <c r="A918" s="345">
        <f>Pricing!B914</f>
        <v>0</v>
      </c>
      <c r="B918" s="357">
        <f>Pricing!C914</f>
        <v>0</v>
      </c>
      <c r="C918" s="345">
        <f>Pricing!G914</f>
        <v>0</v>
      </c>
      <c r="D918" s="345">
        <f>Pricing!H914</f>
        <v>0</v>
      </c>
      <c r="E918" s="345">
        <f>Pricing!I914</f>
        <v>0</v>
      </c>
      <c r="F918" s="353">
        <f>Pricing!Z914*(1+rngO_MarkUp)</f>
        <v>0</v>
      </c>
    </row>
    <row r="919" spans="1:6" hidden="1" x14ac:dyDescent="0.25">
      <c r="A919" s="345">
        <f>Pricing!B915</f>
        <v>0</v>
      </c>
      <c r="B919" s="357">
        <f>Pricing!C915</f>
        <v>0</v>
      </c>
      <c r="C919" s="345">
        <f>Pricing!G915</f>
        <v>0</v>
      </c>
      <c r="D919" s="345">
        <f>Pricing!H915</f>
        <v>0</v>
      </c>
      <c r="E919" s="345">
        <f>Pricing!I915</f>
        <v>0</v>
      </c>
      <c r="F919" s="353">
        <f>Pricing!Z915*(1+rngO_MarkUp)</f>
        <v>0</v>
      </c>
    </row>
    <row r="920" spans="1:6" hidden="1" x14ac:dyDescent="0.25">
      <c r="A920" s="345">
        <f>Pricing!B916</f>
        <v>0</v>
      </c>
      <c r="B920" s="357">
        <f>Pricing!C916</f>
        <v>0</v>
      </c>
      <c r="C920" s="345">
        <f>Pricing!G916</f>
        <v>0</v>
      </c>
      <c r="D920" s="345">
        <f>Pricing!H916</f>
        <v>0</v>
      </c>
      <c r="E920" s="345">
        <f>Pricing!I916</f>
        <v>0</v>
      </c>
      <c r="F920" s="353">
        <f>Pricing!Z916*(1+rngO_MarkUp)</f>
        <v>0</v>
      </c>
    </row>
    <row r="921" spans="1:6" hidden="1" x14ac:dyDescent="0.25">
      <c r="A921" s="345">
        <f>Pricing!B917</f>
        <v>0</v>
      </c>
      <c r="B921" s="357">
        <f>Pricing!C917</f>
        <v>0</v>
      </c>
      <c r="C921" s="345">
        <f>Pricing!G917</f>
        <v>0</v>
      </c>
      <c r="D921" s="345">
        <f>Pricing!H917</f>
        <v>0</v>
      </c>
      <c r="E921" s="345">
        <f>Pricing!I917</f>
        <v>0</v>
      </c>
      <c r="F921" s="353">
        <f>Pricing!Z917*(1+rngO_MarkUp)</f>
        <v>0</v>
      </c>
    </row>
    <row r="922" spans="1:6" hidden="1" x14ac:dyDescent="0.25">
      <c r="A922" s="345">
        <f>Pricing!B918</f>
        <v>0</v>
      </c>
      <c r="B922" s="357">
        <f>Pricing!C918</f>
        <v>0</v>
      </c>
      <c r="C922" s="345">
        <f>Pricing!G918</f>
        <v>0</v>
      </c>
      <c r="D922" s="345">
        <f>Pricing!H918</f>
        <v>0</v>
      </c>
      <c r="E922" s="345">
        <f>Pricing!I918</f>
        <v>0</v>
      </c>
      <c r="F922" s="353">
        <f>Pricing!Z918*(1+rngO_MarkUp)</f>
        <v>0</v>
      </c>
    </row>
    <row r="923" spans="1:6" hidden="1" x14ac:dyDescent="0.25">
      <c r="A923" s="345">
        <f>Pricing!B919</f>
        <v>0</v>
      </c>
      <c r="B923" s="357">
        <f>Pricing!C919</f>
        <v>0</v>
      </c>
      <c r="C923" s="345">
        <f>Pricing!G919</f>
        <v>0</v>
      </c>
      <c r="D923" s="345">
        <f>Pricing!H919</f>
        <v>0</v>
      </c>
      <c r="E923" s="345">
        <f>Pricing!I919</f>
        <v>0</v>
      </c>
      <c r="F923" s="353">
        <f>Pricing!Z919*(1+rngO_MarkUp)</f>
        <v>0</v>
      </c>
    </row>
    <row r="924" spans="1:6" hidden="1" x14ac:dyDescent="0.25">
      <c r="A924" s="345">
        <f>Pricing!B920</f>
        <v>0</v>
      </c>
      <c r="B924" s="357">
        <f>Pricing!C920</f>
        <v>0</v>
      </c>
      <c r="C924" s="345">
        <f>Pricing!G920</f>
        <v>0</v>
      </c>
      <c r="D924" s="345">
        <f>Pricing!H920</f>
        <v>0</v>
      </c>
      <c r="E924" s="345">
        <f>Pricing!I920</f>
        <v>0</v>
      </c>
      <c r="F924" s="353">
        <f>Pricing!Z920*(1+rngO_MarkUp)</f>
        <v>0</v>
      </c>
    </row>
    <row r="925" spans="1:6" hidden="1" x14ac:dyDescent="0.25">
      <c r="A925" s="345">
        <f>Pricing!B921</f>
        <v>0</v>
      </c>
      <c r="B925" s="357">
        <f>Pricing!C921</f>
        <v>0</v>
      </c>
      <c r="C925" s="345">
        <f>Pricing!G921</f>
        <v>0</v>
      </c>
      <c r="D925" s="345">
        <f>Pricing!H921</f>
        <v>0</v>
      </c>
      <c r="E925" s="345">
        <f>Pricing!I921</f>
        <v>0</v>
      </c>
      <c r="F925" s="353">
        <f>Pricing!Z921*(1+rngO_MarkUp)</f>
        <v>0</v>
      </c>
    </row>
    <row r="926" spans="1:6" hidden="1" x14ac:dyDescent="0.25">
      <c r="A926" s="345">
        <f>Pricing!B922</f>
        <v>0</v>
      </c>
      <c r="B926" s="357">
        <f>Pricing!C922</f>
        <v>0</v>
      </c>
      <c r="C926" s="345">
        <f>Pricing!G922</f>
        <v>0</v>
      </c>
      <c r="D926" s="345">
        <f>Pricing!H922</f>
        <v>0</v>
      </c>
      <c r="E926" s="345">
        <f>Pricing!I922</f>
        <v>0</v>
      </c>
      <c r="F926" s="353">
        <f>Pricing!Z922*(1+rngO_MarkUp)</f>
        <v>0</v>
      </c>
    </row>
    <row r="927" spans="1:6" hidden="1" x14ac:dyDescent="0.25">
      <c r="A927" s="345">
        <f>Pricing!B923</f>
        <v>0</v>
      </c>
      <c r="B927" s="357">
        <f>Pricing!C923</f>
        <v>0</v>
      </c>
      <c r="C927" s="345">
        <f>Pricing!G923</f>
        <v>0</v>
      </c>
      <c r="D927" s="345">
        <f>Pricing!H923</f>
        <v>0</v>
      </c>
      <c r="E927" s="345">
        <f>Pricing!I923</f>
        <v>0</v>
      </c>
      <c r="F927" s="353">
        <f>Pricing!Z923*(1+rngO_MarkUp)</f>
        <v>0</v>
      </c>
    </row>
    <row r="928" spans="1:6" hidden="1" x14ac:dyDescent="0.25">
      <c r="A928" s="345">
        <f>Pricing!B924</f>
        <v>0</v>
      </c>
      <c r="B928" s="357">
        <f>Pricing!C924</f>
        <v>0</v>
      </c>
      <c r="C928" s="345">
        <f>Pricing!G924</f>
        <v>0</v>
      </c>
      <c r="D928" s="345">
        <f>Pricing!H924</f>
        <v>0</v>
      </c>
      <c r="E928" s="345">
        <f>Pricing!I924</f>
        <v>0</v>
      </c>
      <c r="F928" s="353">
        <f>Pricing!Z924*(1+rngO_MarkUp)</f>
        <v>0</v>
      </c>
    </row>
    <row r="929" spans="1:6" hidden="1" x14ac:dyDescent="0.25">
      <c r="A929" s="345">
        <f>Pricing!B925</f>
        <v>0</v>
      </c>
      <c r="B929" s="357">
        <f>Pricing!C925</f>
        <v>0</v>
      </c>
      <c r="C929" s="345">
        <f>Pricing!G925</f>
        <v>0</v>
      </c>
      <c r="D929" s="345">
        <f>Pricing!H925</f>
        <v>0</v>
      </c>
      <c r="E929" s="345">
        <f>Pricing!I925</f>
        <v>0</v>
      </c>
      <c r="F929" s="353">
        <f>Pricing!Z925*(1+rngO_MarkUp)</f>
        <v>0</v>
      </c>
    </row>
    <row r="930" spans="1:6" hidden="1" x14ac:dyDescent="0.25">
      <c r="A930" s="345">
        <f>Pricing!B926</f>
        <v>0</v>
      </c>
      <c r="B930" s="357">
        <f>Pricing!C926</f>
        <v>0</v>
      </c>
      <c r="C930" s="345">
        <f>Pricing!G926</f>
        <v>0</v>
      </c>
      <c r="D930" s="345">
        <f>Pricing!H926</f>
        <v>0</v>
      </c>
      <c r="E930" s="345">
        <f>Pricing!I926</f>
        <v>0</v>
      </c>
      <c r="F930" s="353">
        <f>Pricing!Z926*(1+rngO_MarkUp)</f>
        <v>0</v>
      </c>
    </row>
    <row r="931" spans="1:6" hidden="1" x14ac:dyDescent="0.25">
      <c r="A931" s="345">
        <f>Pricing!B927</f>
        <v>0</v>
      </c>
      <c r="B931" s="357">
        <f>Pricing!C927</f>
        <v>0</v>
      </c>
      <c r="C931" s="345">
        <f>Pricing!G927</f>
        <v>0</v>
      </c>
      <c r="D931" s="345">
        <f>Pricing!H927</f>
        <v>0</v>
      </c>
      <c r="E931" s="345">
        <f>Pricing!I927</f>
        <v>0</v>
      </c>
      <c r="F931" s="353">
        <f>Pricing!Z927*(1+rngO_MarkUp)</f>
        <v>0</v>
      </c>
    </row>
    <row r="932" spans="1:6" hidden="1" x14ac:dyDescent="0.25">
      <c r="A932" s="345">
        <f>Pricing!B928</f>
        <v>0</v>
      </c>
      <c r="B932" s="357">
        <f>Pricing!C928</f>
        <v>0</v>
      </c>
      <c r="C932" s="345">
        <f>Pricing!G928</f>
        <v>0</v>
      </c>
      <c r="D932" s="345">
        <f>Pricing!H928</f>
        <v>0</v>
      </c>
      <c r="E932" s="345">
        <f>Pricing!I928</f>
        <v>0</v>
      </c>
      <c r="F932" s="353">
        <f>Pricing!Z928*(1+rngO_MarkUp)</f>
        <v>0</v>
      </c>
    </row>
    <row r="933" spans="1:6" hidden="1" x14ac:dyDescent="0.25">
      <c r="A933" s="345">
        <f>Pricing!B929</f>
        <v>0</v>
      </c>
      <c r="B933" s="357">
        <f>Pricing!C929</f>
        <v>0</v>
      </c>
      <c r="C933" s="345">
        <f>Pricing!G929</f>
        <v>0</v>
      </c>
      <c r="D933" s="345">
        <f>Pricing!H929</f>
        <v>0</v>
      </c>
      <c r="E933" s="345">
        <f>Pricing!I929</f>
        <v>0</v>
      </c>
      <c r="F933" s="353">
        <f>Pricing!Z929*(1+rngO_MarkUp)</f>
        <v>0</v>
      </c>
    </row>
    <row r="934" spans="1:6" hidden="1" x14ac:dyDescent="0.25">
      <c r="A934" s="345">
        <f>Pricing!B930</f>
        <v>0</v>
      </c>
      <c r="B934" s="357">
        <f>Pricing!C930</f>
        <v>0</v>
      </c>
      <c r="C934" s="345">
        <f>Pricing!G930</f>
        <v>0</v>
      </c>
      <c r="D934" s="345">
        <f>Pricing!H930</f>
        <v>0</v>
      </c>
      <c r="E934" s="345">
        <f>Pricing!I930</f>
        <v>0</v>
      </c>
      <c r="F934" s="353">
        <f>Pricing!Z930*(1+rngO_MarkUp)</f>
        <v>0</v>
      </c>
    </row>
    <row r="935" spans="1:6" hidden="1" x14ac:dyDescent="0.25">
      <c r="A935" s="345">
        <f>Pricing!B931</f>
        <v>0</v>
      </c>
      <c r="B935" s="357">
        <f>Pricing!C931</f>
        <v>0</v>
      </c>
      <c r="C935" s="345">
        <f>Pricing!G931</f>
        <v>0</v>
      </c>
      <c r="D935" s="345">
        <f>Pricing!H931</f>
        <v>0</v>
      </c>
      <c r="E935" s="345">
        <f>Pricing!I931</f>
        <v>0</v>
      </c>
      <c r="F935" s="353">
        <f>Pricing!Z931*(1+rngO_MarkUp)</f>
        <v>0</v>
      </c>
    </row>
    <row r="936" spans="1:6" hidden="1" x14ac:dyDescent="0.25">
      <c r="A936" s="345">
        <f>Pricing!B932</f>
        <v>0</v>
      </c>
      <c r="B936" s="357">
        <f>Pricing!C932</f>
        <v>0</v>
      </c>
      <c r="C936" s="345">
        <f>Pricing!G932</f>
        <v>0</v>
      </c>
      <c r="D936" s="345">
        <f>Pricing!H932</f>
        <v>0</v>
      </c>
      <c r="E936" s="345">
        <f>Pricing!I932</f>
        <v>0</v>
      </c>
      <c r="F936" s="353">
        <f>Pricing!Z932*(1+rngO_MarkUp)</f>
        <v>0</v>
      </c>
    </row>
    <row r="937" spans="1:6" hidden="1" x14ac:dyDescent="0.25">
      <c r="A937" s="345">
        <f>Pricing!B933</f>
        <v>0</v>
      </c>
      <c r="B937" s="357">
        <f>Pricing!C933</f>
        <v>0</v>
      </c>
      <c r="C937" s="345">
        <f>Pricing!G933</f>
        <v>0</v>
      </c>
      <c r="D937" s="345">
        <f>Pricing!H933</f>
        <v>0</v>
      </c>
      <c r="E937" s="345">
        <f>Pricing!I933</f>
        <v>0</v>
      </c>
      <c r="F937" s="353">
        <f>Pricing!Z933*(1+rngO_MarkUp)</f>
        <v>0</v>
      </c>
    </row>
    <row r="938" spans="1:6" hidden="1" x14ac:dyDescent="0.25">
      <c r="A938" s="345">
        <f>Pricing!B934</f>
        <v>0</v>
      </c>
      <c r="B938" s="357">
        <f>Pricing!C934</f>
        <v>0</v>
      </c>
      <c r="C938" s="345">
        <f>Pricing!G934</f>
        <v>0</v>
      </c>
      <c r="D938" s="345">
        <f>Pricing!H934</f>
        <v>0</v>
      </c>
      <c r="E938" s="345">
        <f>Pricing!I934</f>
        <v>0</v>
      </c>
      <c r="F938" s="353">
        <f>Pricing!Z934*(1+rngO_MarkUp)</f>
        <v>0</v>
      </c>
    </row>
    <row r="939" spans="1:6" hidden="1" x14ac:dyDescent="0.25">
      <c r="A939" s="345">
        <f>Pricing!B935</f>
        <v>0</v>
      </c>
      <c r="B939" s="357">
        <f>Pricing!C935</f>
        <v>0</v>
      </c>
      <c r="C939" s="345">
        <f>Pricing!G935</f>
        <v>0</v>
      </c>
      <c r="D939" s="345">
        <f>Pricing!H935</f>
        <v>0</v>
      </c>
      <c r="E939" s="345">
        <f>Pricing!I935</f>
        <v>0</v>
      </c>
      <c r="F939" s="353">
        <f>Pricing!Z935*(1+rngO_MarkUp)</f>
        <v>0</v>
      </c>
    </row>
    <row r="940" spans="1:6" hidden="1" x14ac:dyDescent="0.25">
      <c r="A940" s="345">
        <f>Pricing!B936</f>
        <v>0</v>
      </c>
      <c r="B940" s="357">
        <f>Pricing!C936</f>
        <v>0</v>
      </c>
      <c r="C940" s="345">
        <f>Pricing!G936</f>
        <v>0</v>
      </c>
      <c r="D940" s="345">
        <f>Pricing!H936</f>
        <v>0</v>
      </c>
      <c r="E940" s="345">
        <f>Pricing!I936</f>
        <v>0</v>
      </c>
      <c r="F940" s="353">
        <f>Pricing!Z936*(1+rngO_MarkUp)</f>
        <v>0</v>
      </c>
    </row>
    <row r="941" spans="1:6" hidden="1" x14ac:dyDescent="0.25">
      <c r="A941" s="345">
        <f>Pricing!B937</f>
        <v>0</v>
      </c>
      <c r="B941" s="357">
        <f>Pricing!C937</f>
        <v>0</v>
      </c>
      <c r="C941" s="345">
        <f>Pricing!G937</f>
        <v>0</v>
      </c>
      <c r="D941" s="345">
        <f>Pricing!H937</f>
        <v>0</v>
      </c>
      <c r="E941" s="345">
        <f>Pricing!I937</f>
        <v>0</v>
      </c>
      <c r="F941" s="353">
        <f>Pricing!Z937*(1+rngO_MarkUp)</f>
        <v>0</v>
      </c>
    </row>
    <row r="942" spans="1:6" hidden="1" x14ac:dyDescent="0.25">
      <c r="A942" s="345">
        <f>Pricing!B938</f>
        <v>0</v>
      </c>
      <c r="B942" s="357">
        <f>Pricing!C938</f>
        <v>0</v>
      </c>
      <c r="C942" s="345">
        <f>Pricing!G938</f>
        <v>0</v>
      </c>
      <c r="D942" s="345">
        <f>Pricing!H938</f>
        <v>0</v>
      </c>
      <c r="E942" s="345">
        <f>Pricing!I938</f>
        <v>0</v>
      </c>
      <c r="F942" s="353">
        <f>Pricing!Z938*(1+rngO_MarkUp)</f>
        <v>0</v>
      </c>
    </row>
    <row r="943" spans="1:6" hidden="1" x14ac:dyDescent="0.25">
      <c r="A943" s="345">
        <f>Pricing!B939</f>
        <v>0</v>
      </c>
      <c r="B943" s="357">
        <f>Pricing!C939</f>
        <v>0</v>
      </c>
      <c r="C943" s="345">
        <f>Pricing!G939</f>
        <v>0</v>
      </c>
      <c r="D943" s="345">
        <f>Pricing!H939</f>
        <v>0</v>
      </c>
      <c r="E943" s="345">
        <f>Pricing!I939</f>
        <v>0</v>
      </c>
      <c r="F943" s="353">
        <f>Pricing!Z939*(1+rngO_MarkUp)</f>
        <v>0</v>
      </c>
    </row>
    <row r="944" spans="1:6" hidden="1" x14ac:dyDescent="0.25">
      <c r="A944" s="345">
        <f>Pricing!B940</f>
        <v>0</v>
      </c>
      <c r="B944" s="357">
        <f>Pricing!C940</f>
        <v>0</v>
      </c>
      <c r="C944" s="345">
        <f>Pricing!G940</f>
        <v>0</v>
      </c>
      <c r="D944" s="345">
        <f>Pricing!H940</f>
        <v>0</v>
      </c>
      <c r="E944" s="345">
        <f>Pricing!I940</f>
        <v>0</v>
      </c>
      <c r="F944" s="353">
        <f>Pricing!Z940*(1+rngO_MarkUp)</f>
        <v>0</v>
      </c>
    </row>
    <row r="945" spans="1:6" hidden="1" x14ac:dyDescent="0.25">
      <c r="A945" s="345">
        <f>Pricing!B941</f>
        <v>0</v>
      </c>
      <c r="B945" s="357">
        <f>Pricing!C941</f>
        <v>0</v>
      </c>
      <c r="C945" s="345">
        <f>Pricing!G941</f>
        <v>0</v>
      </c>
      <c r="D945" s="345">
        <f>Pricing!H941</f>
        <v>0</v>
      </c>
      <c r="E945" s="345">
        <f>Pricing!I941</f>
        <v>0</v>
      </c>
      <c r="F945" s="353">
        <f>Pricing!Z941*(1+rngO_MarkUp)</f>
        <v>0</v>
      </c>
    </row>
    <row r="946" spans="1:6" hidden="1" x14ac:dyDescent="0.25">
      <c r="A946" s="345">
        <f>Pricing!B942</f>
        <v>0</v>
      </c>
      <c r="B946" s="357">
        <f>Pricing!C942</f>
        <v>0</v>
      </c>
      <c r="C946" s="345">
        <f>Pricing!G942</f>
        <v>0</v>
      </c>
      <c r="D946" s="345">
        <f>Pricing!H942</f>
        <v>0</v>
      </c>
      <c r="E946" s="345">
        <f>Pricing!I942</f>
        <v>0</v>
      </c>
      <c r="F946" s="353">
        <f>Pricing!Z942*(1+rngO_MarkUp)</f>
        <v>0</v>
      </c>
    </row>
    <row r="947" spans="1:6" hidden="1" x14ac:dyDescent="0.25">
      <c r="A947" s="345">
        <f>Pricing!B943</f>
        <v>0</v>
      </c>
      <c r="B947" s="357">
        <f>Pricing!C943</f>
        <v>0</v>
      </c>
      <c r="C947" s="345">
        <f>Pricing!G943</f>
        <v>0</v>
      </c>
      <c r="D947" s="345">
        <f>Pricing!H943</f>
        <v>0</v>
      </c>
      <c r="E947" s="345">
        <f>Pricing!I943</f>
        <v>0</v>
      </c>
      <c r="F947" s="353">
        <f>Pricing!Z943*(1+rngO_MarkUp)</f>
        <v>0</v>
      </c>
    </row>
    <row r="948" spans="1:6" hidden="1" x14ac:dyDescent="0.25">
      <c r="A948" s="345">
        <f>Pricing!B944</f>
        <v>0</v>
      </c>
      <c r="B948" s="357">
        <f>Pricing!C944</f>
        <v>0</v>
      </c>
      <c r="C948" s="345">
        <f>Pricing!G944</f>
        <v>0</v>
      </c>
      <c r="D948" s="345">
        <f>Pricing!H944</f>
        <v>0</v>
      </c>
      <c r="E948" s="345">
        <f>Pricing!I944</f>
        <v>0</v>
      </c>
      <c r="F948" s="353">
        <f>Pricing!Z944*(1+rngO_MarkUp)</f>
        <v>0</v>
      </c>
    </row>
    <row r="949" spans="1:6" hidden="1" x14ac:dyDescent="0.25">
      <c r="A949" s="345">
        <f>Pricing!B945</f>
        <v>0</v>
      </c>
      <c r="B949" s="357">
        <f>Pricing!C945</f>
        <v>0</v>
      </c>
      <c r="C949" s="345">
        <f>Pricing!G945</f>
        <v>0</v>
      </c>
      <c r="D949" s="345">
        <f>Pricing!H945</f>
        <v>0</v>
      </c>
      <c r="E949" s="345">
        <f>Pricing!I945</f>
        <v>0</v>
      </c>
      <c r="F949" s="353">
        <f>Pricing!Z945*(1+rngO_MarkUp)</f>
        <v>0</v>
      </c>
    </row>
    <row r="950" spans="1:6" hidden="1" x14ac:dyDescent="0.25">
      <c r="A950" s="345">
        <f>Pricing!B946</f>
        <v>0</v>
      </c>
      <c r="B950" s="357">
        <f>Pricing!C946</f>
        <v>0</v>
      </c>
      <c r="C950" s="345">
        <f>Pricing!G946</f>
        <v>0</v>
      </c>
      <c r="D950" s="345">
        <f>Pricing!H946</f>
        <v>0</v>
      </c>
      <c r="E950" s="345">
        <f>Pricing!I946</f>
        <v>0</v>
      </c>
      <c r="F950" s="353">
        <f>Pricing!Z946*(1+rngO_MarkUp)</f>
        <v>0</v>
      </c>
    </row>
    <row r="951" spans="1:6" hidden="1" x14ac:dyDescent="0.25">
      <c r="A951" s="345">
        <f>Pricing!B947</f>
        <v>0</v>
      </c>
      <c r="B951" s="357">
        <f>Pricing!C947</f>
        <v>0</v>
      </c>
      <c r="C951" s="345">
        <f>Pricing!G947</f>
        <v>0</v>
      </c>
      <c r="D951" s="345">
        <f>Pricing!H947</f>
        <v>0</v>
      </c>
      <c r="E951" s="345">
        <f>Pricing!I947</f>
        <v>0</v>
      </c>
      <c r="F951" s="353">
        <f>Pricing!Z947*(1+rngO_MarkUp)</f>
        <v>0</v>
      </c>
    </row>
    <row r="952" spans="1:6" hidden="1" x14ac:dyDescent="0.25">
      <c r="A952" s="345">
        <f>Pricing!B948</f>
        <v>0</v>
      </c>
      <c r="B952" s="357">
        <f>Pricing!C948</f>
        <v>0</v>
      </c>
      <c r="C952" s="345">
        <f>Pricing!G948</f>
        <v>0</v>
      </c>
      <c r="D952" s="345">
        <f>Pricing!H948</f>
        <v>0</v>
      </c>
      <c r="E952" s="345">
        <f>Pricing!I948</f>
        <v>0</v>
      </c>
      <c r="F952" s="353">
        <f>Pricing!Z948*(1+rngO_MarkUp)</f>
        <v>0</v>
      </c>
    </row>
    <row r="953" spans="1:6" hidden="1" x14ac:dyDescent="0.25">
      <c r="A953" s="345">
        <f>Pricing!B949</f>
        <v>0</v>
      </c>
      <c r="B953" s="357">
        <f>Pricing!C949</f>
        <v>0</v>
      </c>
      <c r="C953" s="345">
        <f>Pricing!G949</f>
        <v>0</v>
      </c>
      <c r="D953" s="345">
        <f>Pricing!H949</f>
        <v>0</v>
      </c>
      <c r="E953" s="345">
        <f>Pricing!I949</f>
        <v>0</v>
      </c>
      <c r="F953" s="353">
        <f>Pricing!Z949*(1+rngO_MarkUp)</f>
        <v>0</v>
      </c>
    </row>
    <row r="954" spans="1:6" hidden="1" x14ac:dyDescent="0.25">
      <c r="A954" s="345">
        <f>Pricing!B950</f>
        <v>0</v>
      </c>
      <c r="B954" s="357">
        <f>Pricing!C950</f>
        <v>0</v>
      </c>
      <c r="C954" s="345">
        <f>Pricing!G950</f>
        <v>0</v>
      </c>
      <c r="D954" s="345">
        <f>Pricing!H950</f>
        <v>0</v>
      </c>
      <c r="E954" s="345">
        <f>Pricing!I950</f>
        <v>0</v>
      </c>
      <c r="F954" s="353">
        <f>Pricing!Z950*(1+rngO_MarkUp)</f>
        <v>0</v>
      </c>
    </row>
    <row r="955" spans="1:6" hidden="1" x14ac:dyDescent="0.25">
      <c r="A955" s="345">
        <f>Pricing!B951</f>
        <v>0</v>
      </c>
      <c r="B955" s="357">
        <f>Pricing!C951</f>
        <v>0</v>
      </c>
      <c r="C955" s="345">
        <f>Pricing!G951</f>
        <v>0</v>
      </c>
      <c r="D955" s="345">
        <f>Pricing!H951</f>
        <v>0</v>
      </c>
      <c r="E955" s="345">
        <f>Pricing!I951</f>
        <v>0</v>
      </c>
      <c r="F955" s="353">
        <f>Pricing!Z951*(1+rngO_MarkUp)</f>
        <v>0</v>
      </c>
    </row>
    <row r="956" spans="1:6" hidden="1" x14ac:dyDescent="0.25">
      <c r="A956" s="345">
        <f>Pricing!B952</f>
        <v>0</v>
      </c>
      <c r="B956" s="357">
        <f>Pricing!C952</f>
        <v>0</v>
      </c>
      <c r="C956" s="345">
        <f>Pricing!G952</f>
        <v>0</v>
      </c>
      <c r="D956" s="345">
        <f>Pricing!H952</f>
        <v>0</v>
      </c>
      <c r="E956" s="345">
        <f>Pricing!I952</f>
        <v>0</v>
      </c>
      <c r="F956" s="353">
        <f>Pricing!Z952*(1+rngO_MarkUp)</f>
        <v>0</v>
      </c>
    </row>
    <row r="957" spans="1:6" hidden="1" x14ac:dyDescent="0.25">
      <c r="A957" s="345">
        <f>Pricing!B953</f>
        <v>0</v>
      </c>
      <c r="B957" s="357">
        <f>Pricing!C953</f>
        <v>0</v>
      </c>
      <c r="C957" s="345">
        <f>Pricing!G953</f>
        <v>0</v>
      </c>
      <c r="D957" s="345">
        <f>Pricing!H953</f>
        <v>0</v>
      </c>
      <c r="E957" s="345">
        <f>Pricing!I953</f>
        <v>0</v>
      </c>
      <c r="F957" s="353">
        <f>Pricing!Z953*(1+rngO_MarkUp)</f>
        <v>0</v>
      </c>
    </row>
    <row r="958" spans="1:6" hidden="1" x14ac:dyDescent="0.25">
      <c r="A958" s="345">
        <f>Pricing!B954</f>
        <v>0</v>
      </c>
      <c r="B958" s="357">
        <f>Pricing!C954</f>
        <v>0</v>
      </c>
      <c r="C958" s="345">
        <f>Pricing!G954</f>
        <v>0</v>
      </c>
      <c r="D958" s="345">
        <f>Pricing!H954</f>
        <v>0</v>
      </c>
      <c r="E958" s="345">
        <f>Pricing!I954</f>
        <v>0</v>
      </c>
      <c r="F958" s="353">
        <f>Pricing!Z954*(1+rngO_MarkUp)</f>
        <v>0</v>
      </c>
    </row>
    <row r="959" spans="1:6" hidden="1" x14ac:dyDescent="0.25">
      <c r="A959" s="345">
        <f>Pricing!B955</f>
        <v>0</v>
      </c>
      <c r="B959" s="357">
        <f>Pricing!C955</f>
        <v>0</v>
      </c>
      <c r="C959" s="345">
        <f>Pricing!G955</f>
        <v>0</v>
      </c>
      <c r="D959" s="345">
        <f>Pricing!H955</f>
        <v>0</v>
      </c>
      <c r="E959" s="345">
        <f>Pricing!I955</f>
        <v>0</v>
      </c>
      <c r="F959" s="353">
        <f>Pricing!Z955*(1+rngO_MarkUp)</f>
        <v>0</v>
      </c>
    </row>
    <row r="960" spans="1:6" hidden="1" x14ac:dyDescent="0.25">
      <c r="A960" s="345">
        <f>Pricing!B956</f>
        <v>0</v>
      </c>
      <c r="B960" s="357">
        <f>Pricing!C956</f>
        <v>0</v>
      </c>
      <c r="C960" s="345">
        <f>Pricing!G956</f>
        <v>0</v>
      </c>
      <c r="D960" s="345">
        <f>Pricing!H956</f>
        <v>0</v>
      </c>
      <c r="E960" s="345">
        <f>Pricing!I956</f>
        <v>0</v>
      </c>
      <c r="F960" s="353">
        <f>Pricing!Z956*(1+rngO_MarkUp)</f>
        <v>0</v>
      </c>
    </row>
    <row r="961" spans="1:6" hidden="1" x14ac:dyDescent="0.25">
      <c r="A961" s="345">
        <f>Pricing!B957</f>
        <v>0</v>
      </c>
      <c r="B961" s="357">
        <f>Pricing!C957</f>
        <v>0</v>
      </c>
      <c r="C961" s="345">
        <f>Pricing!G957</f>
        <v>0</v>
      </c>
      <c r="D961" s="345">
        <f>Pricing!H957</f>
        <v>0</v>
      </c>
      <c r="E961" s="345">
        <f>Pricing!I957</f>
        <v>0</v>
      </c>
      <c r="F961" s="353">
        <f>Pricing!Z957*(1+rngO_MarkUp)</f>
        <v>0</v>
      </c>
    </row>
    <row r="962" spans="1:6" hidden="1" x14ac:dyDescent="0.25">
      <c r="A962" s="345">
        <f>Pricing!B958</f>
        <v>0</v>
      </c>
      <c r="B962" s="357">
        <f>Pricing!C958</f>
        <v>0</v>
      </c>
      <c r="C962" s="345">
        <f>Pricing!G958</f>
        <v>0</v>
      </c>
      <c r="D962" s="345">
        <f>Pricing!H958</f>
        <v>0</v>
      </c>
      <c r="E962" s="345">
        <f>Pricing!I958</f>
        <v>0</v>
      </c>
      <c r="F962" s="353">
        <f>Pricing!Z958*(1+rngO_MarkUp)</f>
        <v>0</v>
      </c>
    </row>
    <row r="963" spans="1:6" hidden="1" x14ac:dyDescent="0.25">
      <c r="A963" s="345">
        <f>Pricing!B959</f>
        <v>0</v>
      </c>
      <c r="B963" s="357">
        <f>Pricing!C959</f>
        <v>0</v>
      </c>
      <c r="C963" s="345">
        <f>Pricing!G959</f>
        <v>0</v>
      </c>
      <c r="D963" s="345">
        <f>Pricing!H959</f>
        <v>0</v>
      </c>
      <c r="E963" s="345">
        <f>Pricing!I959</f>
        <v>0</v>
      </c>
      <c r="F963" s="353">
        <f>Pricing!Z959*(1+rngO_MarkUp)</f>
        <v>0</v>
      </c>
    </row>
    <row r="964" spans="1:6" hidden="1" x14ac:dyDescent="0.25">
      <c r="A964" s="345">
        <f>Pricing!B960</f>
        <v>0</v>
      </c>
      <c r="B964" s="357">
        <f>Pricing!C960</f>
        <v>0</v>
      </c>
      <c r="C964" s="345">
        <f>Pricing!G960</f>
        <v>0</v>
      </c>
      <c r="D964" s="345">
        <f>Pricing!H960</f>
        <v>0</v>
      </c>
      <c r="E964" s="345">
        <f>Pricing!I960</f>
        <v>0</v>
      </c>
      <c r="F964" s="353">
        <f>Pricing!Z960*(1+rngO_MarkUp)</f>
        <v>0</v>
      </c>
    </row>
    <row r="965" spans="1:6" hidden="1" x14ac:dyDescent="0.25">
      <c r="A965" s="345">
        <f>Pricing!B961</f>
        <v>0</v>
      </c>
      <c r="B965" s="357">
        <f>Pricing!C961</f>
        <v>0</v>
      </c>
      <c r="C965" s="345">
        <f>Pricing!G961</f>
        <v>0</v>
      </c>
      <c r="D965" s="345">
        <f>Pricing!H961</f>
        <v>0</v>
      </c>
      <c r="E965" s="345">
        <f>Pricing!I961</f>
        <v>0</v>
      </c>
      <c r="F965" s="353">
        <f>Pricing!Z961*(1+rngO_MarkUp)</f>
        <v>0</v>
      </c>
    </row>
    <row r="966" spans="1:6" hidden="1" x14ac:dyDescent="0.25">
      <c r="A966" s="345">
        <f>Pricing!B962</f>
        <v>0</v>
      </c>
      <c r="B966" s="357">
        <f>Pricing!C962</f>
        <v>0</v>
      </c>
      <c r="C966" s="345">
        <f>Pricing!G962</f>
        <v>0</v>
      </c>
      <c r="D966" s="345">
        <f>Pricing!H962</f>
        <v>0</v>
      </c>
      <c r="E966" s="345">
        <f>Pricing!I962</f>
        <v>0</v>
      </c>
      <c r="F966" s="353">
        <f>Pricing!Z962*(1+rngO_MarkUp)</f>
        <v>0</v>
      </c>
    </row>
    <row r="967" spans="1:6" hidden="1" x14ac:dyDescent="0.25">
      <c r="A967" s="345">
        <f>Pricing!B963</f>
        <v>0</v>
      </c>
      <c r="B967" s="357">
        <f>Pricing!C963</f>
        <v>0</v>
      </c>
      <c r="C967" s="345">
        <f>Pricing!G963</f>
        <v>0</v>
      </c>
      <c r="D967" s="345">
        <f>Pricing!H963</f>
        <v>0</v>
      </c>
      <c r="E967" s="345">
        <f>Pricing!I963</f>
        <v>0</v>
      </c>
      <c r="F967" s="353">
        <f>Pricing!Z963*(1+rngO_MarkUp)</f>
        <v>0</v>
      </c>
    </row>
    <row r="968" spans="1:6" hidden="1" x14ac:dyDescent="0.25">
      <c r="A968" s="345">
        <f>Pricing!B964</f>
        <v>0</v>
      </c>
      <c r="B968" s="357">
        <f>Pricing!C964</f>
        <v>0</v>
      </c>
      <c r="C968" s="345">
        <f>Pricing!G964</f>
        <v>0</v>
      </c>
      <c r="D968" s="345">
        <f>Pricing!H964</f>
        <v>0</v>
      </c>
      <c r="E968" s="345">
        <f>Pricing!I964</f>
        <v>0</v>
      </c>
      <c r="F968" s="353">
        <f>Pricing!Z964*(1+rngO_MarkUp)</f>
        <v>0</v>
      </c>
    </row>
    <row r="969" spans="1:6" hidden="1" x14ac:dyDescent="0.25">
      <c r="A969" s="345">
        <f>Pricing!B965</f>
        <v>0</v>
      </c>
      <c r="B969" s="357">
        <f>Pricing!C965</f>
        <v>0</v>
      </c>
      <c r="C969" s="345">
        <f>Pricing!G965</f>
        <v>0</v>
      </c>
      <c r="D969" s="345">
        <f>Pricing!H965</f>
        <v>0</v>
      </c>
      <c r="E969" s="345">
        <f>Pricing!I965</f>
        <v>0</v>
      </c>
      <c r="F969" s="353">
        <f>Pricing!Z965*(1+rngO_MarkUp)</f>
        <v>0</v>
      </c>
    </row>
    <row r="970" spans="1:6" hidden="1" x14ac:dyDescent="0.25">
      <c r="A970" s="345">
        <f>Pricing!B966</f>
        <v>0</v>
      </c>
      <c r="B970" s="357">
        <f>Pricing!C966</f>
        <v>0</v>
      </c>
      <c r="C970" s="345">
        <f>Pricing!G966</f>
        <v>0</v>
      </c>
      <c r="D970" s="345">
        <f>Pricing!H966</f>
        <v>0</v>
      </c>
      <c r="E970" s="345">
        <f>Pricing!I966</f>
        <v>0</v>
      </c>
      <c r="F970" s="353">
        <f>Pricing!Z966*(1+rngO_MarkUp)</f>
        <v>0</v>
      </c>
    </row>
    <row r="971" spans="1:6" hidden="1" x14ac:dyDescent="0.25">
      <c r="A971" s="345">
        <f>Pricing!B967</f>
        <v>0</v>
      </c>
      <c r="B971" s="357">
        <f>Pricing!C967</f>
        <v>0</v>
      </c>
      <c r="C971" s="345">
        <f>Pricing!G967</f>
        <v>0</v>
      </c>
      <c r="D971" s="345">
        <f>Pricing!H967</f>
        <v>0</v>
      </c>
      <c r="E971" s="345">
        <f>Pricing!I967</f>
        <v>0</v>
      </c>
      <c r="F971" s="353">
        <f>Pricing!Z967*(1+rngO_MarkUp)</f>
        <v>0</v>
      </c>
    </row>
    <row r="972" spans="1:6" hidden="1" x14ac:dyDescent="0.25">
      <c r="A972" s="345">
        <f>Pricing!B968</f>
        <v>0</v>
      </c>
      <c r="B972" s="357">
        <f>Pricing!C968</f>
        <v>0</v>
      </c>
      <c r="C972" s="345">
        <f>Pricing!G968</f>
        <v>0</v>
      </c>
      <c r="D972" s="345">
        <f>Pricing!H968</f>
        <v>0</v>
      </c>
      <c r="E972" s="345">
        <f>Pricing!I968</f>
        <v>0</v>
      </c>
      <c r="F972" s="353">
        <f>Pricing!Z968*(1+rngO_MarkUp)</f>
        <v>0</v>
      </c>
    </row>
    <row r="973" spans="1:6" hidden="1" x14ac:dyDescent="0.25">
      <c r="A973" s="345">
        <f>Pricing!B969</f>
        <v>0</v>
      </c>
      <c r="B973" s="357">
        <f>Pricing!C969</f>
        <v>0</v>
      </c>
      <c r="C973" s="345">
        <f>Pricing!G969</f>
        <v>0</v>
      </c>
      <c r="D973" s="345">
        <f>Pricing!H969</f>
        <v>0</v>
      </c>
      <c r="E973" s="345">
        <f>Pricing!I969</f>
        <v>0</v>
      </c>
      <c r="F973" s="353">
        <f>Pricing!Z969*(1+rngO_MarkUp)</f>
        <v>0</v>
      </c>
    </row>
    <row r="974" spans="1:6" hidden="1" x14ac:dyDescent="0.25">
      <c r="A974" s="345">
        <f>Pricing!B970</f>
        <v>0</v>
      </c>
      <c r="B974" s="357">
        <f>Pricing!C970</f>
        <v>0</v>
      </c>
      <c r="C974" s="345">
        <f>Pricing!G970</f>
        <v>0</v>
      </c>
      <c r="D974" s="345">
        <f>Pricing!H970</f>
        <v>0</v>
      </c>
      <c r="E974" s="345">
        <f>Pricing!I970</f>
        <v>0</v>
      </c>
      <c r="F974" s="353">
        <f>Pricing!Z970*(1+rngO_MarkUp)</f>
        <v>0</v>
      </c>
    </row>
    <row r="975" spans="1:6" hidden="1" x14ac:dyDescent="0.25">
      <c r="A975" s="345">
        <f>Pricing!B971</f>
        <v>0</v>
      </c>
      <c r="B975" s="357">
        <f>Pricing!C971</f>
        <v>0</v>
      </c>
      <c r="C975" s="345">
        <f>Pricing!G971</f>
        <v>0</v>
      </c>
      <c r="D975" s="345">
        <f>Pricing!H971</f>
        <v>0</v>
      </c>
      <c r="E975" s="345">
        <f>Pricing!I971</f>
        <v>0</v>
      </c>
      <c r="F975" s="353">
        <f>Pricing!Z971*(1+rngO_MarkUp)</f>
        <v>0</v>
      </c>
    </row>
    <row r="976" spans="1:6" hidden="1" x14ac:dyDescent="0.25">
      <c r="A976" s="345">
        <f>Pricing!B972</f>
        <v>0</v>
      </c>
      <c r="B976" s="357">
        <f>Pricing!C972</f>
        <v>0</v>
      </c>
      <c r="C976" s="345">
        <f>Pricing!G972</f>
        <v>0</v>
      </c>
      <c r="D976" s="345">
        <f>Pricing!H972</f>
        <v>0</v>
      </c>
      <c r="E976" s="345">
        <f>Pricing!I972</f>
        <v>0</v>
      </c>
      <c r="F976" s="353">
        <f>Pricing!Z972*(1+rngO_MarkUp)</f>
        <v>0</v>
      </c>
    </row>
    <row r="977" spans="1:6" hidden="1" x14ac:dyDescent="0.25">
      <c r="A977" s="345">
        <f>Pricing!B973</f>
        <v>0</v>
      </c>
      <c r="B977" s="357">
        <f>Pricing!C973</f>
        <v>0</v>
      </c>
      <c r="C977" s="345">
        <f>Pricing!G973</f>
        <v>0</v>
      </c>
      <c r="D977" s="345">
        <f>Pricing!H973</f>
        <v>0</v>
      </c>
      <c r="E977" s="345">
        <f>Pricing!I973</f>
        <v>0</v>
      </c>
      <c r="F977" s="353">
        <f>Pricing!Z973*(1+rngO_MarkUp)</f>
        <v>0</v>
      </c>
    </row>
    <row r="978" spans="1:6" hidden="1" x14ac:dyDescent="0.25">
      <c r="A978" s="345">
        <f>Pricing!B974</f>
        <v>0</v>
      </c>
      <c r="B978" s="357">
        <f>Pricing!C974</f>
        <v>0</v>
      </c>
      <c r="C978" s="345">
        <f>Pricing!G974</f>
        <v>0</v>
      </c>
      <c r="D978" s="345">
        <f>Pricing!H974</f>
        <v>0</v>
      </c>
      <c r="E978" s="345">
        <f>Pricing!I974</f>
        <v>0</v>
      </c>
      <c r="F978" s="353">
        <f>Pricing!Z974*(1+rngO_MarkUp)</f>
        <v>0</v>
      </c>
    </row>
    <row r="979" spans="1:6" hidden="1" x14ac:dyDescent="0.25">
      <c r="A979" s="345">
        <f>Pricing!B975</f>
        <v>0</v>
      </c>
      <c r="B979" s="357">
        <f>Pricing!C975</f>
        <v>0</v>
      </c>
      <c r="C979" s="345">
        <f>Pricing!G975</f>
        <v>0</v>
      </c>
      <c r="D979" s="345">
        <f>Pricing!H975</f>
        <v>0</v>
      </c>
      <c r="E979" s="345">
        <f>Pricing!I975</f>
        <v>0</v>
      </c>
      <c r="F979" s="353">
        <f>Pricing!Z975*(1+rngO_MarkUp)</f>
        <v>0</v>
      </c>
    </row>
    <row r="980" spans="1:6" hidden="1" x14ac:dyDescent="0.25">
      <c r="A980" s="345">
        <f>Pricing!B976</f>
        <v>0</v>
      </c>
      <c r="B980" s="357">
        <f>Pricing!C976</f>
        <v>0</v>
      </c>
      <c r="C980" s="345">
        <f>Pricing!G976</f>
        <v>0</v>
      </c>
      <c r="D980" s="345">
        <f>Pricing!H976</f>
        <v>0</v>
      </c>
      <c r="E980" s="345">
        <f>Pricing!I976</f>
        <v>0</v>
      </c>
      <c r="F980" s="353">
        <f>Pricing!Z976*(1+rngO_MarkUp)</f>
        <v>0</v>
      </c>
    </row>
    <row r="981" spans="1:6" hidden="1" x14ac:dyDescent="0.25">
      <c r="A981" s="345">
        <f>Pricing!B977</f>
        <v>0</v>
      </c>
      <c r="B981" s="357">
        <f>Pricing!C977</f>
        <v>0</v>
      </c>
      <c r="C981" s="345">
        <f>Pricing!G977</f>
        <v>0</v>
      </c>
      <c r="D981" s="345">
        <f>Pricing!H977</f>
        <v>0</v>
      </c>
      <c r="E981" s="345">
        <f>Pricing!I977</f>
        <v>0</v>
      </c>
      <c r="F981" s="353">
        <f>Pricing!Z977*(1+rngO_MarkUp)</f>
        <v>0</v>
      </c>
    </row>
    <row r="982" spans="1:6" hidden="1" x14ac:dyDescent="0.25">
      <c r="A982" s="345">
        <f>Pricing!B978</f>
        <v>0</v>
      </c>
      <c r="B982" s="357">
        <f>Pricing!C978</f>
        <v>0</v>
      </c>
      <c r="C982" s="345">
        <f>Pricing!G978</f>
        <v>0</v>
      </c>
      <c r="D982" s="345">
        <f>Pricing!H978</f>
        <v>0</v>
      </c>
      <c r="E982" s="345">
        <f>Pricing!I978</f>
        <v>0</v>
      </c>
      <c r="F982" s="353">
        <f>Pricing!Z978*(1+rngO_MarkUp)</f>
        <v>0</v>
      </c>
    </row>
    <row r="983" spans="1:6" hidden="1" x14ac:dyDescent="0.25">
      <c r="A983" s="345">
        <f>Pricing!B979</f>
        <v>0</v>
      </c>
      <c r="B983" s="357">
        <f>Pricing!C979</f>
        <v>0</v>
      </c>
      <c r="C983" s="345">
        <f>Pricing!G979</f>
        <v>0</v>
      </c>
      <c r="D983" s="345">
        <f>Pricing!H979</f>
        <v>0</v>
      </c>
      <c r="E983" s="345">
        <f>Pricing!I979</f>
        <v>0</v>
      </c>
      <c r="F983" s="353">
        <f>Pricing!Z979*(1+rngO_MarkUp)</f>
        <v>0</v>
      </c>
    </row>
    <row r="984" spans="1:6" hidden="1" x14ac:dyDescent="0.25">
      <c r="A984" s="345">
        <f>Pricing!B980</f>
        <v>0</v>
      </c>
      <c r="B984" s="357">
        <f>Pricing!C980</f>
        <v>0</v>
      </c>
      <c r="C984" s="345">
        <f>Pricing!G980</f>
        <v>0</v>
      </c>
      <c r="D984" s="345">
        <f>Pricing!H980</f>
        <v>0</v>
      </c>
      <c r="E984" s="345">
        <f>Pricing!I980</f>
        <v>0</v>
      </c>
      <c r="F984" s="353">
        <f>Pricing!Z980*(1+rngO_MarkUp)</f>
        <v>0</v>
      </c>
    </row>
    <row r="985" spans="1:6" hidden="1" x14ac:dyDescent="0.25">
      <c r="A985" s="345">
        <f>Pricing!B981</f>
        <v>0</v>
      </c>
      <c r="B985" s="357">
        <f>Pricing!C981</f>
        <v>0</v>
      </c>
      <c r="C985" s="345">
        <f>Pricing!G981</f>
        <v>0</v>
      </c>
      <c r="D985" s="345">
        <f>Pricing!H981</f>
        <v>0</v>
      </c>
      <c r="E985" s="345">
        <f>Pricing!I981</f>
        <v>0</v>
      </c>
      <c r="F985" s="353">
        <f>Pricing!Z981*(1+rngO_MarkUp)</f>
        <v>0</v>
      </c>
    </row>
    <row r="986" spans="1:6" hidden="1" x14ac:dyDescent="0.25">
      <c r="A986" s="345">
        <f>Pricing!B982</f>
        <v>0</v>
      </c>
      <c r="B986" s="357">
        <f>Pricing!C982</f>
        <v>0</v>
      </c>
      <c r="C986" s="345">
        <f>Pricing!G982</f>
        <v>0</v>
      </c>
      <c r="D986" s="345">
        <f>Pricing!H982</f>
        <v>0</v>
      </c>
      <c r="E986" s="345">
        <f>Pricing!I982</f>
        <v>0</v>
      </c>
      <c r="F986" s="353">
        <f>Pricing!Z982*(1+rngO_MarkUp)</f>
        <v>0</v>
      </c>
    </row>
    <row r="987" spans="1:6" hidden="1" x14ac:dyDescent="0.25">
      <c r="A987" s="345">
        <f>Pricing!B983</f>
        <v>0</v>
      </c>
      <c r="B987" s="357">
        <f>Pricing!C983</f>
        <v>0</v>
      </c>
      <c r="C987" s="345">
        <f>Pricing!G983</f>
        <v>0</v>
      </c>
      <c r="D987" s="345">
        <f>Pricing!H983</f>
        <v>0</v>
      </c>
      <c r="E987" s="345">
        <f>Pricing!I983</f>
        <v>0</v>
      </c>
      <c r="F987" s="353">
        <f>Pricing!Z983*(1+rngO_MarkUp)</f>
        <v>0</v>
      </c>
    </row>
    <row r="988" spans="1:6" hidden="1" x14ac:dyDescent="0.25">
      <c r="A988" s="345">
        <f>Pricing!B984</f>
        <v>0</v>
      </c>
      <c r="B988" s="357">
        <f>Pricing!C984</f>
        <v>0</v>
      </c>
      <c r="C988" s="345">
        <f>Pricing!G984</f>
        <v>0</v>
      </c>
      <c r="D988" s="345">
        <f>Pricing!H984</f>
        <v>0</v>
      </c>
      <c r="E988" s="345">
        <f>Pricing!I984</f>
        <v>0</v>
      </c>
      <c r="F988" s="353">
        <f>Pricing!Z984*(1+rngO_MarkUp)</f>
        <v>0</v>
      </c>
    </row>
    <row r="989" spans="1:6" hidden="1" x14ac:dyDescent="0.25">
      <c r="A989" s="345">
        <f>Pricing!B985</f>
        <v>0</v>
      </c>
      <c r="B989" s="357">
        <f>Pricing!C985</f>
        <v>0</v>
      </c>
      <c r="C989" s="345">
        <f>Pricing!G985</f>
        <v>0</v>
      </c>
      <c r="D989" s="345">
        <f>Pricing!H985</f>
        <v>0</v>
      </c>
      <c r="E989" s="345">
        <f>Pricing!I985</f>
        <v>0</v>
      </c>
      <c r="F989" s="353">
        <f>Pricing!Z985*(1+rngO_MarkUp)</f>
        <v>0</v>
      </c>
    </row>
    <row r="990" spans="1:6" hidden="1" x14ac:dyDescent="0.25">
      <c r="A990" s="345">
        <f>Pricing!B986</f>
        <v>0</v>
      </c>
      <c r="B990" s="357">
        <f>Pricing!C986</f>
        <v>0</v>
      </c>
      <c r="C990" s="345">
        <f>Pricing!G986</f>
        <v>0</v>
      </c>
      <c r="D990" s="345">
        <f>Pricing!H986</f>
        <v>0</v>
      </c>
      <c r="E990" s="345">
        <f>Pricing!I986</f>
        <v>0</v>
      </c>
      <c r="F990" s="353">
        <f>Pricing!Z986*(1+rngO_MarkUp)</f>
        <v>0</v>
      </c>
    </row>
    <row r="991" spans="1:6" hidden="1" x14ac:dyDescent="0.25">
      <c r="A991" s="345">
        <f>Pricing!B987</f>
        <v>0</v>
      </c>
      <c r="B991" s="357">
        <f>Pricing!C987</f>
        <v>0</v>
      </c>
      <c r="C991" s="345">
        <f>Pricing!G987</f>
        <v>0</v>
      </c>
      <c r="D991" s="345">
        <f>Pricing!H987</f>
        <v>0</v>
      </c>
      <c r="E991" s="345">
        <f>Pricing!I987</f>
        <v>0</v>
      </c>
      <c r="F991" s="353">
        <f>Pricing!Z987*(1+rngO_MarkUp)</f>
        <v>0</v>
      </c>
    </row>
    <row r="992" spans="1:6" hidden="1" x14ac:dyDescent="0.25">
      <c r="A992" s="345">
        <f>Pricing!B988</f>
        <v>0</v>
      </c>
      <c r="B992" s="357">
        <f>Pricing!C988</f>
        <v>0</v>
      </c>
      <c r="C992" s="345">
        <f>Pricing!G988</f>
        <v>0</v>
      </c>
      <c r="D992" s="345">
        <f>Pricing!H988</f>
        <v>0</v>
      </c>
      <c r="E992" s="345">
        <f>Pricing!I988</f>
        <v>0</v>
      </c>
      <c r="F992" s="353">
        <f>Pricing!Z988*(1+rngO_MarkUp)</f>
        <v>0</v>
      </c>
    </row>
    <row r="993" spans="1:6" hidden="1" x14ac:dyDescent="0.25">
      <c r="A993" s="345">
        <f>Pricing!B989</f>
        <v>0</v>
      </c>
      <c r="B993" s="357">
        <f>Pricing!C989</f>
        <v>0</v>
      </c>
      <c r="C993" s="345">
        <f>Pricing!G989</f>
        <v>0</v>
      </c>
      <c r="D993" s="345">
        <f>Pricing!H989</f>
        <v>0</v>
      </c>
      <c r="E993" s="345">
        <f>Pricing!I989</f>
        <v>0</v>
      </c>
      <c r="F993" s="353">
        <f>Pricing!Z989*(1+rngO_MarkUp)</f>
        <v>0</v>
      </c>
    </row>
    <row r="994" spans="1:6" hidden="1" x14ac:dyDescent="0.25">
      <c r="A994" s="345">
        <f>Pricing!B990</f>
        <v>0</v>
      </c>
      <c r="B994" s="357">
        <f>Pricing!C990</f>
        <v>0</v>
      </c>
      <c r="C994" s="345">
        <f>Pricing!G990</f>
        <v>0</v>
      </c>
      <c r="D994" s="345">
        <f>Pricing!H990</f>
        <v>0</v>
      </c>
      <c r="E994" s="345">
        <f>Pricing!I990</f>
        <v>0</v>
      </c>
      <c r="F994" s="353">
        <f>Pricing!Z990*(1+rngO_MarkUp)</f>
        <v>0</v>
      </c>
    </row>
    <row r="995" spans="1:6" hidden="1" x14ac:dyDescent="0.25">
      <c r="A995" s="345">
        <f>Pricing!B991</f>
        <v>0</v>
      </c>
      <c r="B995" s="357">
        <f>Pricing!C991</f>
        <v>0</v>
      </c>
      <c r="C995" s="345">
        <f>Pricing!G991</f>
        <v>0</v>
      </c>
      <c r="D995" s="345">
        <f>Pricing!H991</f>
        <v>0</v>
      </c>
      <c r="E995" s="345">
        <f>Pricing!I991</f>
        <v>0</v>
      </c>
      <c r="F995" s="353">
        <f>Pricing!Z991*(1+rngO_MarkUp)</f>
        <v>0</v>
      </c>
    </row>
    <row r="996" spans="1:6" hidden="1" x14ac:dyDescent="0.25">
      <c r="A996" s="345">
        <f>Pricing!B992</f>
        <v>0</v>
      </c>
      <c r="B996" s="357">
        <f>Pricing!C992</f>
        <v>0</v>
      </c>
      <c r="C996" s="345">
        <f>Pricing!G992</f>
        <v>0</v>
      </c>
      <c r="D996" s="345">
        <f>Pricing!H992</f>
        <v>0</v>
      </c>
      <c r="E996" s="345">
        <f>Pricing!I992</f>
        <v>0</v>
      </c>
      <c r="F996" s="353">
        <f>Pricing!Z992*(1+rngO_MarkUp)</f>
        <v>0</v>
      </c>
    </row>
    <row r="997" spans="1:6" hidden="1" x14ac:dyDescent="0.25">
      <c r="A997" s="345">
        <f>Pricing!B993</f>
        <v>0</v>
      </c>
      <c r="B997" s="357">
        <f>Pricing!C993</f>
        <v>0</v>
      </c>
      <c r="C997" s="345">
        <f>Pricing!G993</f>
        <v>0</v>
      </c>
      <c r="D997" s="345">
        <f>Pricing!H993</f>
        <v>0</v>
      </c>
      <c r="E997" s="345">
        <f>Pricing!I993</f>
        <v>0</v>
      </c>
      <c r="F997" s="353">
        <f>Pricing!Z993*(1+rngO_MarkUp)</f>
        <v>0</v>
      </c>
    </row>
    <row r="998" spans="1:6" hidden="1" x14ac:dyDescent="0.25">
      <c r="A998" s="345">
        <f>Pricing!B994</f>
        <v>0</v>
      </c>
      <c r="B998" s="357">
        <f>Pricing!C994</f>
        <v>0</v>
      </c>
      <c r="C998" s="345">
        <f>Pricing!G994</f>
        <v>0</v>
      </c>
      <c r="D998" s="345">
        <f>Pricing!H994</f>
        <v>0</v>
      </c>
      <c r="E998" s="345">
        <f>Pricing!I994</f>
        <v>0</v>
      </c>
      <c r="F998" s="353">
        <f>Pricing!Z994*(1+rngO_MarkUp)</f>
        <v>0</v>
      </c>
    </row>
    <row r="999" spans="1:6" hidden="1" x14ac:dyDescent="0.25">
      <c r="A999" s="345">
        <f>Pricing!B995</f>
        <v>0</v>
      </c>
      <c r="B999" s="357">
        <f>Pricing!C995</f>
        <v>0</v>
      </c>
      <c r="C999" s="345">
        <f>Pricing!G995</f>
        <v>0</v>
      </c>
      <c r="D999" s="345">
        <f>Pricing!H995</f>
        <v>0</v>
      </c>
      <c r="E999" s="345">
        <f>Pricing!I995</f>
        <v>0</v>
      </c>
      <c r="F999" s="353">
        <f>Pricing!Z995*(1+rngO_MarkUp)</f>
        <v>0</v>
      </c>
    </row>
    <row r="1000" spans="1:6" hidden="1" x14ac:dyDescent="0.25">
      <c r="A1000" s="345">
        <f>Pricing!B996</f>
        <v>0</v>
      </c>
      <c r="B1000" s="357">
        <f>Pricing!C996</f>
        <v>0</v>
      </c>
      <c r="C1000" s="345">
        <f>Pricing!G996</f>
        <v>0</v>
      </c>
      <c r="D1000" s="345">
        <f>Pricing!H996</f>
        <v>0</v>
      </c>
      <c r="E1000" s="345">
        <f>Pricing!I996</f>
        <v>0</v>
      </c>
      <c r="F1000" s="353">
        <f>Pricing!Z996*(1+rngO_MarkUp)</f>
        <v>0</v>
      </c>
    </row>
  </sheetData>
  <sheetProtection password="C851" sheet="1" objects="1" scenarios="1"/>
  <autoFilter ref="A1:F1000">
    <filterColumn colId="0">
      <filters>
        <filter val="Accessories"/>
        <filter val="GlideArounds"/>
        <filter val="Glide-Out"/>
        <filter val="Measurement Upload"/>
        <filter val="Option"/>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166</vt:i4>
      </vt:variant>
    </vt:vector>
  </HeadingPairs>
  <TitlesOfParts>
    <vt:vector size="169" baseType="lpstr">
      <vt:lpstr>Instructions</vt:lpstr>
      <vt:lpstr>Page 1</vt:lpstr>
      <vt:lpstr>Page 2</vt:lpstr>
      <vt:lpstr>_zz3</vt:lpstr>
      <vt:lpstr>Package_Basic</vt:lpstr>
      <vt:lpstr>Package_Classic</vt:lpstr>
      <vt:lpstr>Package_Designer_Dark</vt:lpstr>
      <vt:lpstr>Package_Designer_Light</vt:lpstr>
      <vt:lpstr>Package_Designer_Medium</vt:lpstr>
      <vt:lpstr>Package_Designer_White</vt:lpstr>
      <vt:lpstr>Package_None</vt:lpstr>
      <vt:lpstr>'Page 1'!Print_Area</vt:lpstr>
      <vt:lpstr>'Page 2'!Print_Area</vt:lpstr>
      <vt:lpstr>Pricing!Print_Area</vt:lpstr>
      <vt:lpstr>'Page 2'!Print_Titles</vt:lpstr>
      <vt:lpstr>Pricing!Print_Titles</vt:lpstr>
      <vt:lpstr>Product_Packages</vt:lpstr>
      <vt:lpstr>ProductCodes</vt:lpstr>
      <vt:lpstr>ProductEndRow</vt:lpstr>
      <vt:lpstr>ProductSettingHeaders</vt:lpstr>
      <vt:lpstr>ProductSettings</vt:lpstr>
      <vt:lpstr>rngAB</vt:lpstr>
      <vt:lpstr>Instructions!rngABboth</vt:lpstr>
      <vt:lpstr>rngABboth</vt:lpstr>
      <vt:lpstr>Instructions!rngAddr</vt:lpstr>
      <vt:lpstr>rngAddr</vt:lpstr>
      <vt:lpstr>rngBalance</vt:lpstr>
      <vt:lpstr>rngBin</vt:lpstr>
      <vt:lpstr>Instructions!rngCell</vt:lpstr>
      <vt:lpstr>rngCell</vt:lpstr>
      <vt:lpstr>Instructions!rngCity</vt:lpstr>
      <vt:lpstr>rngCity</vt:lpstr>
      <vt:lpstr>Instructions!rngCounty</vt:lpstr>
      <vt:lpstr>rngCounty</vt:lpstr>
      <vt:lpstr>Instructions!rngDate</vt:lpstr>
      <vt:lpstr>rngDate</vt:lpstr>
      <vt:lpstr>Instructions!rngDeposit</vt:lpstr>
      <vt:lpstr>rngDeposit</vt:lpstr>
      <vt:lpstr>Instructions!rngDesg</vt:lpstr>
      <vt:lpstr>rngDesg</vt:lpstr>
      <vt:lpstr>Instructions!rngDesgNum</vt:lpstr>
      <vt:lpstr>rngDesgNum</vt:lpstr>
      <vt:lpstr>rngDesigner</vt:lpstr>
      <vt:lpstr>rngDesigner_WhiteMediumDarkOnly</vt:lpstr>
      <vt:lpstr>rngDisclaimer</vt:lpstr>
      <vt:lpstr>Instructions!rngDiscount</vt:lpstr>
      <vt:lpstr>rngDiscount</vt:lpstr>
      <vt:lpstr>rngDiscount_Selection</vt:lpstr>
      <vt:lpstr>rngDiscount_Value</vt:lpstr>
      <vt:lpstr>Instructions!rngEmail</vt:lpstr>
      <vt:lpstr>rngEmail</vt:lpstr>
      <vt:lpstr>Instructions!rngFName</vt:lpstr>
      <vt:lpstr>rngFName</vt:lpstr>
      <vt:lpstr>rngFranchiseeName</vt:lpstr>
      <vt:lpstr>rngLL</vt:lpstr>
      <vt:lpstr>Instructions!rngMA</vt:lpstr>
      <vt:lpstr>rngMA</vt:lpstr>
      <vt:lpstr>Instructions!rngMeasurement</vt:lpstr>
      <vt:lpstr>rngMeasurement</vt:lpstr>
      <vt:lpstr>rngNA</vt:lpstr>
      <vt:lpstr>Instructions!rngName</vt:lpstr>
      <vt:lpstr>rngName</vt:lpstr>
      <vt:lpstr>Instructions!rngO_A_cost</vt:lpstr>
      <vt:lpstr>rngO_A_cost</vt:lpstr>
      <vt:lpstr>rngO_AB_cost</vt:lpstr>
      <vt:lpstr>Instructions!rngO_B_cost</vt:lpstr>
      <vt:lpstr>rngO_B_cost</vt:lpstr>
      <vt:lpstr>rngO_Binning</vt:lpstr>
      <vt:lpstr>Instructions!rngO_BL_cost</vt:lpstr>
      <vt:lpstr>rngO_BL_cost</vt:lpstr>
      <vt:lpstr>Instructions!rngO_Both_cost</vt:lpstr>
      <vt:lpstr>rngO_Both_cost</vt:lpstr>
      <vt:lpstr>Instructions!rngO_BP_cost</vt:lpstr>
      <vt:lpstr>rngO_BP_cost</vt:lpstr>
      <vt:lpstr>Instructions!rngO_dividers_cost</vt:lpstr>
      <vt:lpstr>rngO_dividers_cost</vt:lpstr>
      <vt:lpstr>rngO_DM_cost</vt:lpstr>
      <vt:lpstr>rngO_ExcludeLaborOnlyProductsFromLaborDiscount</vt:lpstr>
      <vt:lpstr>Instructions!rngO_FE_cost</vt:lpstr>
      <vt:lpstr>rngO_FE_cost</vt:lpstr>
      <vt:lpstr>Instructions!rngO_groove_cost</vt:lpstr>
      <vt:lpstr>rngO_groove_cost</vt:lpstr>
      <vt:lpstr>Instructions!rngO_Labor</vt:lpstr>
      <vt:lpstr>rngO_Labor</vt:lpstr>
      <vt:lpstr>Instructions!rngO_LE_cost</vt:lpstr>
      <vt:lpstr>rngO_LE_cost</vt:lpstr>
      <vt:lpstr>Instructions!rngO_M_cost</vt:lpstr>
      <vt:lpstr>rngO_M_cost</vt:lpstr>
      <vt:lpstr>Instructions!rngO_MarkUp</vt:lpstr>
      <vt:lpstr>rngO_MarkUp</vt:lpstr>
      <vt:lpstr>rngO_MM_cost</vt:lpstr>
      <vt:lpstr>rngO_SC_BC</vt:lpstr>
      <vt:lpstr>Instructions!rngO_SC_cost</vt:lpstr>
      <vt:lpstr>rngO_SC_cost</vt:lpstr>
      <vt:lpstr>rngO_SC_DD</vt:lpstr>
      <vt:lpstr>rngO_SC_DL</vt:lpstr>
      <vt:lpstr>rngO_SC_DM</vt:lpstr>
      <vt:lpstr>rngO_SC_DW</vt:lpstr>
      <vt:lpstr>rngO_SL_BC</vt:lpstr>
      <vt:lpstr>rngO_SL_DD</vt:lpstr>
      <vt:lpstr>rngO_SL_DL</vt:lpstr>
      <vt:lpstr>rngO_SL_DM</vt:lpstr>
      <vt:lpstr>rngO_SL_DW</vt:lpstr>
      <vt:lpstr>rngO_Tax_Delivery</vt:lpstr>
      <vt:lpstr>rngO_Tax_Labor</vt:lpstr>
      <vt:lpstr>rngO_Tax_Materials</vt:lpstr>
      <vt:lpstr>rngO_UM_cost</vt:lpstr>
      <vt:lpstr>Instructions!rngO_WL_cost</vt:lpstr>
      <vt:lpstr>rngO_WL_cost</vt:lpstr>
      <vt:lpstr>Instructions!rngP_Binning</vt:lpstr>
      <vt:lpstr>rngP_Binning</vt:lpstr>
      <vt:lpstr>Instructions!rngP_Code</vt:lpstr>
      <vt:lpstr>rngP_Code</vt:lpstr>
      <vt:lpstr>Instructions!rngP_code_index</vt:lpstr>
      <vt:lpstr>rngP_code_index</vt:lpstr>
      <vt:lpstr>Instructions!rngP_Dividers</vt:lpstr>
      <vt:lpstr>rngP_Dividers</vt:lpstr>
      <vt:lpstr>Instructions!rngP_LtrLgl</vt:lpstr>
      <vt:lpstr>rngP_LtrLgl</vt:lpstr>
      <vt:lpstr>Instructions!rngP_Multi</vt:lpstr>
      <vt:lpstr>rngP_Multi</vt:lpstr>
      <vt:lpstr>Instructions!rngP_Package</vt:lpstr>
      <vt:lpstr>rngP_Package</vt:lpstr>
      <vt:lpstr>Instructions!rngP_price_index</vt:lpstr>
      <vt:lpstr>rngP_price_index</vt:lpstr>
      <vt:lpstr>Instructions!rngP_Product</vt:lpstr>
      <vt:lpstr>rngP_Product</vt:lpstr>
      <vt:lpstr>Instructions!rngP_Scoop</vt:lpstr>
      <vt:lpstr>rngP_Scoop</vt:lpstr>
      <vt:lpstr>Instructions!rngP_Slope</vt:lpstr>
      <vt:lpstr>rngP_Slope</vt:lpstr>
      <vt:lpstr>rngP_Type</vt:lpstr>
      <vt:lpstr>rngP_width_max</vt:lpstr>
      <vt:lpstr>rngP_width_max_index</vt:lpstr>
      <vt:lpstr>rngP_width_min</vt:lpstr>
      <vt:lpstr>rngP_width_min_index</vt:lpstr>
      <vt:lpstr>Instructions!rngPackage</vt:lpstr>
      <vt:lpstr>rngPackage</vt:lpstr>
      <vt:lpstr>rngPackageSH</vt:lpstr>
      <vt:lpstr>rngPackageSRC</vt:lpstr>
      <vt:lpstr>rngPackageUSP</vt:lpstr>
      <vt:lpstr>Instructions!rngPage2Products</vt:lpstr>
      <vt:lpstr>rngPage2Products</vt:lpstr>
      <vt:lpstr>rngPayment1Title</vt:lpstr>
      <vt:lpstr>rngPayment2Title</vt:lpstr>
      <vt:lpstr>rngPayment3Title</vt:lpstr>
      <vt:lpstr>rngPaymentDates</vt:lpstr>
      <vt:lpstr>rngPType</vt:lpstr>
      <vt:lpstr>Instructions!rngRef</vt:lpstr>
      <vt:lpstr>rngRef</vt:lpstr>
      <vt:lpstr>Instructions!rngST</vt:lpstr>
      <vt:lpstr>rngST</vt:lpstr>
      <vt:lpstr>Instructions!rngState</vt:lpstr>
      <vt:lpstr>rngState</vt:lpstr>
      <vt:lpstr>Instructions!rngTEle</vt:lpstr>
      <vt:lpstr>rngTEle</vt:lpstr>
      <vt:lpstr>Instructions!rngTotal</vt:lpstr>
      <vt:lpstr>rngTotal</vt:lpstr>
      <vt:lpstr>rngTotalTitle</vt:lpstr>
      <vt:lpstr>Instructions!rngType</vt:lpstr>
      <vt:lpstr>rngType</vt:lpstr>
      <vt:lpstr>Instructions!rngUnits</vt:lpstr>
      <vt:lpstr>rngUnits</vt:lpstr>
      <vt:lpstr>Instructions!rngYesNo</vt:lpstr>
      <vt:lpstr>rngYesNo</vt:lpstr>
      <vt:lpstr>Instructions!rngZip</vt:lpstr>
      <vt:lpstr>rngZip</vt:lpstr>
      <vt:lpstr>SalesFormVersion</vt:lpstr>
      <vt:lpstr>Instructions!showPricing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ShelfGenie Sales Form</dc:title>
  <dc:creator>Henry Jackson III</dc:creator>
  <cp:lastModifiedBy>Henry Jackson III</cp:lastModifiedBy>
  <cp:lastPrinted>2013-05-08T13:22:01Z</cp:lastPrinted>
  <dcterms:created xsi:type="dcterms:W3CDTF">2010-05-11T16:49:29Z</dcterms:created>
  <dcterms:modified xsi:type="dcterms:W3CDTF">2013-05-30T14:09:06Z</dcterms:modified>
</cp:coreProperties>
</file>