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092" yWindow="4536" windowWidth="19416" windowHeight="9552" tabRatio="733"/>
  </bookViews>
  <sheets>
    <sheet name="Verizon Straight Bonds" sheetId="1" r:id="rId1"/>
    <sheet name="VZ Cost of debts for all bonds" sheetId="2" r:id="rId2"/>
    <sheet name="Cost of Debt for T mobile" sheetId="4" r:id="rId3"/>
    <sheet name="data for verizon" sheetId="3" r:id="rId4"/>
    <sheet name="data for t-mobile" sheetId="5" r:id="rId5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41707.5155671296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2"/>
  <c r="C19" i="4" l="1"/>
  <c r="E3" i="5"/>
  <c r="B14"/>
  <c r="B7"/>
  <c r="G9"/>
  <c r="A3"/>
  <c r="B12" i="4"/>
  <c r="B9" i="5"/>
  <c r="F14"/>
  <c r="H11"/>
  <c r="D3"/>
  <c r="H16"/>
  <c r="E15" i="4"/>
  <c r="A11"/>
  <c r="A5"/>
  <c r="F9" i="5"/>
  <c r="E3" i="4"/>
  <c r="B3"/>
  <c r="A2"/>
  <c r="E4" i="5"/>
  <c r="B16" i="4"/>
  <c r="E12" i="5"/>
  <c r="B5"/>
  <c r="H8"/>
  <c r="A4" i="4"/>
  <c r="D9" i="5"/>
  <c r="E16"/>
  <c r="B13"/>
  <c r="G14"/>
  <c r="B8" i="4"/>
  <c r="D17"/>
  <c r="F5" i="5"/>
  <c r="D10"/>
  <c r="D16" i="4"/>
  <c r="A17" i="5"/>
  <c r="H3"/>
  <c r="E4" i="4"/>
  <c r="E11" i="5"/>
  <c r="E16" i="4"/>
  <c r="B11"/>
  <c r="F13" i="5"/>
  <c r="F16"/>
  <c r="H2"/>
  <c r="H10"/>
  <c r="E10" i="4"/>
  <c r="F11" i="5"/>
  <c r="A4"/>
  <c r="B11"/>
  <c r="A13" i="4"/>
  <c r="F4" i="5"/>
  <c r="A15"/>
  <c r="C17"/>
  <c r="G13"/>
  <c r="H7"/>
  <c r="B14" i="4"/>
  <c r="E2"/>
  <c r="B4" i="5"/>
  <c r="D15" i="4"/>
  <c r="A12"/>
  <c r="E14" i="5"/>
  <c r="D16"/>
  <c r="B10"/>
  <c r="H6"/>
  <c r="F2"/>
  <c r="C7"/>
  <c r="E6"/>
  <c r="B8"/>
  <c r="C11"/>
  <c r="G3"/>
  <c r="B16"/>
  <c r="C8"/>
  <c r="C4"/>
  <c r="D2" i="4"/>
  <c r="A15"/>
  <c r="D5"/>
  <c r="B4"/>
  <c r="A10"/>
  <c r="D2" i="5"/>
  <c r="D11" i="4"/>
  <c r="D4"/>
  <c r="C12" i="5"/>
  <c r="H5"/>
  <c r="H4"/>
  <c r="D7"/>
  <c r="E8"/>
  <c r="E5"/>
  <c r="G16"/>
  <c r="C14"/>
  <c r="G5"/>
  <c r="B6" i="4"/>
  <c r="A6"/>
  <c r="D14"/>
  <c r="G7" i="5"/>
  <c r="A11"/>
  <c r="D15"/>
  <c r="D3" i="4"/>
  <c r="E9" i="5"/>
  <c r="A5"/>
  <c r="D10" i="4"/>
  <c r="A16"/>
  <c r="D13"/>
  <c r="A8" i="5"/>
  <c r="A8" i="4"/>
  <c r="D13" i="5"/>
  <c r="D11"/>
  <c r="A14"/>
  <c r="A14" i="4"/>
  <c r="D4" i="5"/>
  <c r="C15"/>
  <c r="A9"/>
  <c r="E8" i="4"/>
  <c r="D12" i="5"/>
  <c r="G17"/>
  <c r="D14"/>
  <c r="B17"/>
  <c r="F17"/>
  <c r="E13" i="4"/>
  <c r="E7"/>
  <c r="E15" i="5"/>
  <c r="A7" i="4"/>
  <c r="F6" i="5"/>
  <c r="A12"/>
  <c r="D6" i="4"/>
  <c r="E12"/>
  <c r="F7" i="5"/>
  <c r="A9" i="4"/>
  <c r="H13" i="5"/>
  <c r="G2"/>
  <c r="F15"/>
  <c r="B13" i="4"/>
  <c r="D17" i="5"/>
  <c r="B15" i="4"/>
  <c r="A16" i="5"/>
  <c r="H14"/>
  <c r="A3" i="4"/>
  <c r="B17"/>
  <c r="D7"/>
  <c r="A17"/>
  <c r="C10" i="5"/>
  <c r="D12" i="4"/>
  <c r="F3" i="5"/>
  <c r="D8" i="4"/>
  <c r="B10"/>
  <c r="A10" i="5"/>
  <c r="E5" i="4"/>
  <c r="B3" i="5"/>
  <c r="A6"/>
  <c r="D5"/>
  <c r="B12"/>
  <c r="E10"/>
  <c r="C2"/>
  <c r="C6"/>
  <c r="H15"/>
  <c r="F8"/>
  <c r="H9"/>
  <c r="A2"/>
  <c r="D9" i="4"/>
  <c r="E14"/>
  <c r="B15" i="5"/>
  <c r="G15"/>
  <c r="B5" i="4"/>
  <c r="C5" i="5"/>
  <c r="A13"/>
  <c r="A7"/>
  <c r="B9" i="4"/>
  <c r="B2"/>
  <c r="D6" i="5"/>
  <c r="C9"/>
  <c r="E9" i="4"/>
  <c r="F12" i="5"/>
  <c r="C13"/>
  <c r="G6"/>
  <c r="E13"/>
  <c r="E6" i="4"/>
  <c r="G10" i="5"/>
  <c r="E11" i="4"/>
  <c r="H12" i="5"/>
  <c r="H17"/>
  <c r="G11"/>
  <c r="D8"/>
  <c r="B7" i="4"/>
  <c r="G12" i="5"/>
  <c r="C16"/>
  <c r="C3"/>
  <c r="F10"/>
  <c r="E7"/>
  <c r="G4"/>
  <c r="E17"/>
  <c r="B2"/>
  <c r="E2"/>
  <c r="E17" i="4"/>
  <c r="B6" i="5"/>
  <c r="G8"/>
  <c r="G3" i="4" l="1"/>
  <c r="F5"/>
  <c r="I5" s="1"/>
  <c r="F13"/>
  <c r="I13" s="1"/>
  <c r="F6"/>
  <c r="I6" s="1"/>
  <c r="F14"/>
  <c r="I14" s="1"/>
  <c r="F7"/>
  <c r="I7" s="1"/>
  <c r="F15"/>
  <c r="I15" s="1"/>
  <c r="F2"/>
  <c r="F8"/>
  <c r="I8" s="1"/>
  <c r="F16"/>
  <c r="I16" s="1"/>
  <c r="F9"/>
  <c r="I9" s="1"/>
  <c r="F17"/>
  <c r="I17" s="1"/>
  <c r="F10"/>
  <c r="I10" s="1"/>
  <c r="F3"/>
  <c r="I3" s="1"/>
  <c r="F11"/>
  <c r="I11" s="1"/>
  <c r="F4"/>
  <c r="I4" s="1"/>
  <c r="F12"/>
  <c r="I12" s="1"/>
  <c r="G5"/>
  <c r="G13"/>
  <c r="G6"/>
  <c r="G14"/>
  <c r="G7"/>
  <c r="G15"/>
  <c r="G8"/>
  <c r="G16"/>
  <c r="G9"/>
  <c r="G17"/>
  <c r="G10"/>
  <c r="G11"/>
  <c r="G4"/>
  <c r="G12"/>
  <c r="G2"/>
  <c r="C70" i="2"/>
  <c r="F38" l="1"/>
  <c r="F8"/>
  <c r="F40"/>
  <c r="F64"/>
  <c r="F9"/>
  <c r="F33"/>
  <c r="F57"/>
  <c r="F10"/>
  <c r="F18"/>
  <c r="F26"/>
  <c r="F34"/>
  <c r="F42"/>
  <c r="F50"/>
  <c r="F58"/>
  <c r="F66"/>
  <c r="F4"/>
  <c r="F20"/>
  <c r="F36"/>
  <c r="F52"/>
  <c r="F68"/>
  <c r="F13"/>
  <c r="F29"/>
  <c r="F45"/>
  <c r="F61"/>
  <c r="F14"/>
  <c r="F30"/>
  <c r="F54"/>
  <c r="F15"/>
  <c r="F31"/>
  <c r="F47"/>
  <c r="F63"/>
  <c r="F16"/>
  <c r="F32"/>
  <c r="F56"/>
  <c r="F25"/>
  <c r="F49"/>
  <c r="F3"/>
  <c r="F11"/>
  <c r="F19"/>
  <c r="F27"/>
  <c r="F35"/>
  <c r="F43"/>
  <c r="F51"/>
  <c r="F59"/>
  <c r="F67"/>
  <c r="F12"/>
  <c r="F28"/>
  <c r="F44"/>
  <c r="F60"/>
  <c r="F5"/>
  <c r="F21"/>
  <c r="F37"/>
  <c r="F53"/>
  <c r="F2"/>
  <c r="F6"/>
  <c r="F22"/>
  <c r="F46"/>
  <c r="F62"/>
  <c r="F7"/>
  <c r="F23"/>
  <c r="F39"/>
  <c r="F55"/>
  <c r="F24"/>
  <c r="F48"/>
  <c r="F17"/>
  <c r="F41"/>
  <c r="F65"/>
  <c r="I2" i="4"/>
  <c r="I19" s="1"/>
  <c r="F19"/>
  <c r="G19"/>
  <c r="H16" s="1"/>
  <c r="J16" s="1"/>
  <c r="I3" i="1"/>
  <c r="I10"/>
  <c r="I11"/>
  <c r="I18"/>
  <c r="I19"/>
  <c r="I26"/>
  <c r="I27"/>
  <c r="I34"/>
  <c r="I35"/>
  <c r="I42"/>
  <c r="I43"/>
  <c r="I50"/>
  <c r="I51"/>
  <c r="I58"/>
  <c r="G3"/>
  <c r="G4"/>
  <c r="J4" s="1"/>
  <c r="G5"/>
  <c r="G59" s="1"/>
  <c r="G6"/>
  <c r="J6" s="1"/>
  <c r="G7"/>
  <c r="J7" s="1"/>
  <c r="G8"/>
  <c r="J8" s="1"/>
  <c r="G9"/>
  <c r="J9" s="1"/>
  <c r="G10"/>
  <c r="J10" s="1"/>
  <c r="G11"/>
  <c r="G12"/>
  <c r="J12" s="1"/>
  <c r="G13"/>
  <c r="J13" s="1"/>
  <c r="G14"/>
  <c r="J14" s="1"/>
  <c r="G15"/>
  <c r="J15" s="1"/>
  <c r="G16"/>
  <c r="J16" s="1"/>
  <c r="G17"/>
  <c r="J17" s="1"/>
  <c r="G18"/>
  <c r="J18" s="1"/>
  <c r="G19"/>
  <c r="G20"/>
  <c r="J20" s="1"/>
  <c r="G21"/>
  <c r="J21" s="1"/>
  <c r="G22"/>
  <c r="J22" s="1"/>
  <c r="G23"/>
  <c r="J23" s="1"/>
  <c r="G24"/>
  <c r="J24" s="1"/>
  <c r="G25"/>
  <c r="J25" s="1"/>
  <c r="G26"/>
  <c r="J26" s="1"/>
  <c r="G27"/>
  <c r="G28"/>
  <c r="J28" s="1"/>
  <c r="G29"/>
  <c r="J29" s="1"/>
  <c r="G30"/>
  <c r="J30" s="1"/>
  <c r="G31"/>
  <c r="J31" s="1"/>
  <c r="G32"/>
  <c r="J32" s="1"/>
  <c r="G33"/>
  <c r="J33" s="1"/>
  <c r="G34"/>
  <c r="J34" s="1"/>
  <c r="G35"/>
  <c r="G36"/>
  <c r="J36" s="1"/>
  <c r="G37"/>
  <c r="J37" s="1"/>
  <c r="G38"/>
  <c r="J38" s="1"/>
  <c r="G39"/>
  <c r="J39" s="1"/>
  <c r="G40"/>
  <c r="J40" s="1"/>
  <c r="G41"/>
  <c r="J41" s="1"/>
  <c r="G42"/>
  <c r="J42" s="1"/>
  <c r="G43"/>
  <c r="G44"/>
  <c r="J44" s="1"/>
  <c r="G45"/>
  <c r="J45" s="1"/>
  <c r="G46"/>
  <c r="J46" s="1"/>
  <c r="G47"/>
  <c r="J47" s="1"/>
  <c r="G48"/>
  <c r="J48" s="1"/>
  <c r="G49"/>
  <c r="J49" s="1"/>
  <c r="G50"/>
  <c r="J50" s="1"/>
  <c r="G51"/>
  <c r="G52"/>
  <c r="J52" s="1"/>
  <c r="G53"/>
  <c r="J53" s="1"/>
  <c r="G54"/>
  <c r="J54" s="1"/>
  <c r="G55"/>
  <c r="J55" s="1"/>
  <c r="G56"/>
  <c r="J56" s="1"/>
  <c r="G57"/>
  <c r="J57" s="1"/>
  <c r="G58"/>
  <c r="J27" s="1"/>
  <c r="G2"/>
  <c r="I4"/>
  <c r="I5"/>
  <c r="I6"/>
  <c r="I7"/>
  <c r="I8"/>
  <c r="I9"/>
  <c r="I12"/>
  <c r="I13"/>
  <c r="I14"/>
  <c r="I15"/>
  <c r="I16"/>
  <c r="I17"/>
  <c r="I20"/>
  <c r="I21"/>
  <c r="I22"/>
  <c r="I23"/>
  <c r="I24"/>
  <c r="I25"/>
  <c r="I28"/>
  <c r="I29"/>
  <c r="I30"/>
  <c r="I31"/>
  <c r="I32"/>
  <c r="I33"/>
  <c r="I36"/>
  <c r="I37"/>
  <c r="I38"/>
  <c r="I39"/>
  <c r="I40"/>
  <c r="I41"/>
  <c r="I44"/>
  <c r="I45"/>
  <c r="I46"/>
  <c r="I47"/>
  <c r="I48"/>
  <c r="I49"/>
  <c r="I52"/>
  <c r="I53"/>
  <c r="I54"/>
  <c r="I55"/>
  <c r="I56"/>
  <c r="I57"/>
  <c r="C59"/>
  <c r="I46" i="3"/>
  <c r="H58"/>
  <c r="A25" i="2"/>
  <c r="E32"/>
  <c r="C66" i="3"/>
  <c r="E28"/>
  <c r="B6" i="2"/>
  <c r="B48"/>
  <c r="D63"/>
  <c r="C33" i="3"/>
  <c r="B9"/>
  <c r="F37"/>
  <c r="H2"/>
  <c r="G56"/>
  <c r="E25" i="2"/>
  <c r="F5" i="3"/>
  <c r="A62"/>
  <c r="E5" i="2"/>
  <c r="F59" i="3"/>
  <c r="H42"/>
  <c r="D58" i="2"/>
  <c r="D42"/>
  <c r="B9"/>
  <c r="H31" i="3"/>
  <c r="H57"/>
  <c r="D65"/>
  <c r="D8"/>
  <c r="H5"/>
  <c r="A17"/>
  <c r="G26"/>
  <c r="E53" i="2"/>
  <c r="H18" i="3"/>
  <c r="B51"/>
  <c r="G63"/>
  <c r="H12"/>
  <c r="E62"/>
  <c r="D66" i="2"/>
  <c r="B43" i="3"/>
  <c r="D4" i="2"/>
  <c r="D33" i="3"/>
  <c r="D37" i="2"/>
  <c r="A50" i="3"/>
  <c r="I21"/>
  <c r="D2" i="2"/>
  <c r="D25"/>
  <c r="D35"/>
  <c r="E61"/>
  <c r="I67" i="3"/>
  <c r="A4"/>
  <c r="E59"/>
  <c r="E40" i="2"/>
  <c r="B63" i="3"/>
  <c r="G12"/>
  <c r="C44"/>
  <c r="D20" i="2"/>
  <c r="A60"/>
  <c r="E24" i="3"/>
  <c r="C39"/>
  <c r="H22"/>
  <c r="D12" i="2"/>
  <c r="D47" i="3"/>
  <c r="E57"/>
  <c r="A45" i="2"/>
  <c r="F16" i="3"/>
  <c r="H64"/>
  <c r="D41"/>
  <c r="D5"/>
  <c r="E50"/>
  <c r="H32"/>
  <c r="E15" i="2"/>
  <c r="D57"/>
  <c r="G23" i="3"/>
  <c r="C27"/>
  <c r="C61"/>
  <c r="G18"/>
  <c r="B44" i="2"/>
  <c r="A48"/>
  <c r="I10" i="3"/>
  <c r="G4"/>
  <c r="B26" i="2"/>
  <c r="A15" i="3"/>
  <c r="E48" i="2"/>
  <c r="G54" i="3"/>
  <c r="I33"/>
  <c r="A10" i="2"/>
  <c r="H53" i="3"/>
  <c r="F4"/>
  <c r="I17"/>
  <c r="A27"/>
  <c r="D39"/>
  <c r="I41"/>
  <c r="E54"/>
  <c r="I45"/>
  <c r="D16" i="2"/>
  <c r="C26" i="3"/>
  <c r="E9"/>
  <c r="E21" i="2"/>
  <c r="D53"/>
  <c r="A17"/>
  <c r="F64" i="3"/>
  <c r="I28"/>
  <c r="D56"/>
  <c r="D21"/>
  <c r="A4" i="2"/>
  <c r="A35"/>
  <c r="I59" i="3"/>
  <c r="A2" i="2"/>
  <c r="A58"/>
  <c r="A34" i="3"/>
  <c r="B5" i="2"/>
  <c r="C47" i="3"/>
  <c r="B35" i="2"/>
  <c r="A61"/>
  <c r="E40" i="3"/>
  <c r="E66" i="2"/>
  <c r="G62" i="3"/>
  <c r="D64"/>
  <c r="B63" i="2"/>
  <c r="B28"/>
  <c r="C19" i="3"/>
  <c r="E34"/>
  <c r="A35"/>
  <c r="A43" i="2"/>
  <c r="D52"/>
  <c r="E41"/>
  <c r="I54" i="3"/>
  <c r="A9"/>
  <c r="A49"/>
  <c r="H60"/>
  <c r="A22"/>
  <c r="D62" i="2"/>
  <c r="F63" i="3"/>
  <c r="H34"/>
  <c r="G45"/>
  <c r="G27"/>
  <c r="B38" i="2"/>
  <c r="H10" i="3"/>
  <c r="G60"/>
  <c r="C14"/>
  <c r="C63"/>
  <c r="G67"/>
  <c r="B20" i="2"/>
  <c r="C17" i="3"/>
  <c r="A64"/>
  <c r="B21" i="2"/>
  <c r="E16"/>
  <c r="A32"/>
  <c r="E35" i="3"/>
  <c r="A41" i="2"/>
  <c r="B58" i="3"/>
  <c r="B59" i="2"/>
  <c r="C7" i="3"/>
  <c r="E27" i="2"/>
  <c r="D38"/>
  <c r="A66"/>
  <c r="H16" i="3"/>
  <c r="G7"/>
  <c r="E3"/>
  <c r="A11" i="2"/>
  <c r="D27"/>
  <c r="D15"/>
  <c r="D60" i="3"/>
  <c r="G30"/>
  <c r="C22"/>
  <c r="D7"/>
  <c r="A56" i="2"/>
  <c r="C59" i="3"/>
  <c r="E11" i="2"/>
  <c r="I38" i="3"/>
  <c r="E14" i="2"/>
  <c r="B18" i="3"/>
  <c r="A16" i="2"/>
  <c r="H30" i="3"/>
  <c r="E5"/>
  <c r="G17"/>
  <c r="B54" i="2"/>
  <c r="D48"/>
  <c r="F35" i="3"/>
  <c r="I51"/>
  <c r="G50"/>
  <c r="H35"/>
  <c r="I16"/>
  <c r="B65"/>
  <c r="B7" i="2"/>
  <c r="D28" i="3"/>
  <c r="D54" i="2"/>
  <c r="H29" i="3"/>
  <c r="F46"/>
  <c r="B49" i="2"/>
  <c r="A13" i="3"/>
  <c r="G35"/>
  <c r="E36" i="2"/>
  <c r="E58" i="3"/>
  <c r="G52"/>
  <c r="H8"/>
  <c r="A63" i="2"/>
  <c r="D30" i="3"/>
  <c r="I24"/>
  <c r="D58"/>
  <c r="B56" i="2"/>
  <c r="I2" i="3"/>
  <c r="H39"/>
  <c r="E27"/>
  <c r="B19"/>
  <c r="C25"/>
  <c r="E3" i="2"/>
  <c r="G16" i="3"/>
  <c r="B68" i="2"/>
  <c r="E53" i="3"/>
  <c r="D65" i="2"/>
  <c r="E60"/>
  <c r="B6" i="3"/>
  <c r="E31"/>
  <c r="A27" i="2"/>
  <c r="B61"/>
  <c r="C16" i="3"/>
  <c r="I30"/>
  <c r="C32"/>
  <c r="A55" i="2"/>
  <c r="D55"/>
  <c r="B43"/>
  <c r="H52" i="3"/>
  <c r="G61"/>
  <c r="G65"/>
  <c r="B23" i="2"/>
  <c r="A21"/>
  <c r="H43" i="3"/>
  <c r="G15"/>
  <c r="D19"/>
  <c r="D23"/>
  <c r="D43" i="2"/>
  <c r="D45"/>
  <c r="G31" i="3"/>
  <c r="D15"/>
  <c r="A33"/>
  <c r="G21"/>
  <c r="I49"/>
  <c r="C48"/>
  <c r="B58" i="2"/>
  <c r="F66" i="3"/>
  <c r="A44"/>
  <c r="C51"/>
  <c r="E18" i="2"/>
  <c r="H48" i="3"/>
  <c r="G49"/>
  <c r="E16"/>
  <c r="A52" i="2"/>
  <c r="H56" i="3"/>
  <c r="B3" i="2"/>
  <c r="H15" i="3"/>
  <c r="E65" i="2"/>
  <c r="D36"/>
  <c r="H50" i="3"/>
  <c r="A31" i="2"/>
  <c r="C3" i="3"/>
  <c r="D19" i="2"/>
  <c r="F29" i="3"/>
  <c r="E11"/>
  <c r="H26"/>
  <c r="B2" i="2"/>
  <c r="F61" i="3"/>
  <c r="F18"/>
  <c r="D63"/>
  <c r="C24"/>
  <c r="E55"/>
  <c r="D34"/>
  <c r="D36"/>
  <c r="E26" i="2"/>
  <c r="A51" i="3"/>
  <c r="F65"/>
  <c r="G64"/>
  <c r="H36"/>
  <c r="G32"/>
  <c r="C53"/>
  <c r="G20"/>
  <c r="E19"/>
  <c r="G53"/>
  <c r="I43"/>
  <c r="F51"/>
  <c r="E4"/>
  <c r="E8" i="2"/>
  <c r="H44" i="3"/>
  <c r="G19"/>
  <c r="D44"/>
  <c r="B42" i="2"/>
  <c r="B61" i="3"/>
  <c r="H62"/>
  <c r="H4"/>
  <c r="E21"/>
  <c r="B11" i="2"/>
  <c r="E67"/>
  <c r="A46"/>
  <c r="E57"/>
  <c r="I52" i="3"/>
  <c r="I25"/>
  <c r="E20"/>
  <c r="E42"/>
  <c r="B45" i="2"/>
  <c r="A68" i="3"/>
  <c r="B37"/>
  <c r="D16"/>
  <c r="E59" i="2"/>
  <c r="A11" i="3"/>
  <c r="A15" i="2"/>
  <c r="G5" i="3"/>
  <c r="E55" i="2"/>
  <c r="E23" i="3"/>
  <c r="D17" i="2"/>
  <c r="A14"/>
  <c r="F8" i="3"/>
  <c r="H55"/>
  <c r="A7" i="2"/>
  <c r="B11" i="3"/>
  <c r="I47"/>
  <c r="I62"/>
  <c r="D13"/>
  <c r="E63" i="2"/>
  <c r="E37"/>
  <c r="A23"/>
  <c r="B64" i="3"/>
  <c r="A5"/>
  <c r="E6" i="2"/>
  <c r="G66" i="3"/>
  <c r="G68"/>
  <c r="A38"/>
  <c r="B62"/>
  <c r="E45"/>
  <c r="H11"/>
  <c r="A14"/>
  <c r="B40" i="2"/>
  <c r="A19" i="3"/>
  <c r="B4" i="2"/>
  <c r="F48" i="3"/>
  <c r="C34"/>
  <c r="A53" i="2"/>
  <c r="D43" i="3"/>
  <c r="C45"/>
  <c r="C10"/>
  <c r="A20"/>
  <c r="B55" i="2"/>
  <c r="B41" i="3"/>
  <c r="B54"/>
  <c r="G55"/>
  <c r="G41"/>
  <c r="A7"/>
  <c r="H14"/>
  <c r="B10"/>
  <c r="H51"/>
  <c r="C8"/>
  <c r="A32"/>
  <c r="E2" i="2"/>
  <c r="D28"/>
  <c r="E32" i="3"/>
  <c r="B49"/>
  <c r="B29" i="2"/>
  <c r="E22"/>
  <c r="D7"/>
  <c r="D38" i="3"/>
  <c r="A12" i="2"/>
  <c r="D9" i="3"/>
  <c r="B31"/>
  <c r="F22"/>
  <c r="A57"/>
  <c r="H13"/>
  <c r="I66"/>
  <c r="D8" i="2"/>
  <c r="A42" i="3"/>
  <c r="A52"/>
  <c r="B2"/>
  <c r="H33"/>
  <c r="C37"/>
  <c r="E7" i="2"/>
  <c r="I58" i="3"/>
  <c r="D3"/>
  <c r="E48"/>
  <c r="I64"/>
  <c r="B46"/>
  <c r="G57"/>
  <c r="A18" i="2"/>
  <c r="A50"/>
  <c r="A67" i="3"/>
  <c r="I65"/>
  <c r="G28"/>
  <c r="F38"/>
  <c r="B20"/>
  <c r="A2"/>
  <c r="F17"/>
  <c r="C29"/>
  <c r="B10" i="2"/>
  <c r="C42" i="3"/>
  <c r="I34"/>
  <c r="D32" i="2"/>
  <c r="E44"/>
  <c r="A66" i="3"/>
  <c r="D14" i="2"/>
  <c r="E62"/>
  <c r="I7" i="3"/>
  <c r="H7"/>
  <c r="I40"/>
  <c r="B16"/>
  <c r="I37"/>
  <c r="F36"/>
  <c r="I68"/>
  <c r="B53"/>
  <c r="B29"/>
  <c r="F39"/>
  <c r="E14"/>
  <c r="B55"/>
  <c r="D18"/>
  <c r="B7"/>
  <c r="D20"/>
  <c r="B57"/>
  <c r="B28"/>
  <c r="G34"/>
  <c r="I13"/>
  <c r="B51" i="2"/>
  <c r="C18" i="3"/>
  <c r="A12"/>
  <c r="D48"/>
  <c r="F10"/>
  <c r="B15" i="2"/>
  <c r="F52" i="3"/>
  <c r="F41"/>
  <c r="D49" i="2"/>
  <c r="B52"/>
  <c r="A43" i="3"/>
  <c r="D31" i="2"/>
  <c r="D6" i="3"/>
  <c r="D37"/>
  <c r="A19" i="2"/>
  <c r="F20" i="3"/>
  <c r="A46"/>
  <c r="A63"/>
  <c r="D5" i="2"/>
  <c r="G8" i="3"/>
  <c r="C38"/>
  <c r="C6"/>
  <c r="E23" i="2"/>
  <c r="B66"/>
  <c r="H54" i="3"/>
  <c r="C36"/>
  <c r="A58"/>
  <c r="H59"/>
  <c r="A30"/>
  <c r="B12" i="2"/>
  <c r="F6" i="3"/>
  <c r="F53"/>
  <c r="D51" i="2"/>
  <c r="G39" i="3"/>
  <c r="D41" i="2"/>
  <c r="I31" i="3"/>
  <c r="B24" i="2"/>
  <c r="B52" i="3"/>
  <c r="D34" i="2"/>
  <c r="A41" i="3"/>
  <c r="B42"/>
  <c r="G25"/>
  <c r="B21"/>
  <c r="G14"/>
  <c r="A49" i="2"/>
  <c r="B60" i="3"/>
  <c r="E38"/>
  <c r="G11"/>
  <c r="C41"/>
  <c r="B41" i="2"/>
  <c r="E17"/>
  <c r="D45" i="3"/>
  <c r="B16" i="2"/>
  <c r="A56" i="3"/>
  <c r="E35" i="2"/>
  <c r="B27"/>
  <c r="E12" i="3"/>
  <c r="D59" i="2"/>
  <c r="H65" i="3"/>
  <c r="A39" i="2"/>
  <c r="F47" i="3"/>
  <c r="A54"/>
  <c r="G10"/>
  <c r="A26" i="2"/>
  <c r="A65" i="3"/>
  <c r="A22" i="2"/>
  <c r="I27" i="3"/>
  <c r="C15"/>
  <c r="H68"/>
  <c r="I19"/>
  <c r="B36" i="2"/>
  <c r="I5" i="3"/>
  <c r="D68"/>
  <c r="D49"/>
  <c r="C21"/>
  <c r="H21"/>
  <c r="E13" i="2"/>
  <c r="B3" i="3"/>
  <c r="A26"/>
  <c r="E33"/>
  <c r="E33" i="2"/>
  <c r="I26" i="3"/>
  <c r="C43"/>
  <c r="D25"/>
  <c r="E51" i="2"/>
  <c r="A28"/>
  <c r="F44" i="3"/>
  <c r="A8" i="2"/>
  <c r="F30" i="3"/>
  <c r="D40" i="2"/>
  <c r="E51" i="3"/>
  <c r="E43" i="2"/>
  <c r="E8" i="3"/>
  <c r="B67"/>
  <c r="F33"/>
  <c r="D11" i="2"/>
  <c r="I50" i="3"/>
  <c r="H40"/>
  <c r="D50" i="2"/>
  <c r="E47" i="3"/>
  <c r="B30" i="2"/>
  <c r="H17" i="3"/>
  <c r="A62" i="2"/>
  <c r="E52" i="3"/>
  <c r="I35"/>
  <c r="F50"/>
  <c r="D44" i="2"/>
  <c r="E42"/>
  <c r="B32" i="3"/>
  <c r="D47" i="2"/>
  <c r="A33"/>
  <c r="I44" i="3"/>
  <c r="E22"/>
  <c r="I32"/>
  <c r="F34"/>
  <c r="G47"/>
  <c r="A37"/>
  <c r="G33"/>
  <c r="I60"/>
  <c r="B5"/>
  <c r="F21"/>
  <c r="D35"/>
  <c r="I3"/>
  <c r="I29"/>
  <c r="B65" i="2"/>
  <c r="C23" i="3"/>
  <c r="F62"/>
  <c r="E56" i="2"/>
  <c r="H67" i="3"/>
  <c r="E54" i="2"/>
  <c r="D50" i="3"/>
  <c r="B39" i="2"/>
  <c r="D10" i="3"/>
  <c r="D12"/>
  <c r="F23"/>
  <c r="I9"/>
  <c r="E24" i="2"/>
  <c r="F28" i="3"/>
  <c r="B31" i="2"/>
  <c r="D24" i="3"/>
  <c r="B56"/>
  <c r="B14" i="2"/>
  <c r="D24"/>
  <c r="G36" i="3"/>
  <c r="E12" i="2"/>
  <c r="A39" i="3"/>
  <c r="B18" i="2"/>
  <c r="A54"/>
  <c r="E9"/>
  <c r="C64" i="3"/>
  <c r="D30" i="2"/>
  <c r="C56" i="3"/>
  <c r="E61"/>
  <c r="D56" i="2"/>
  <c r="D31" i="3"/>
  <c r="H47"/>
  <c r="B53" i="2"/>
  <c r="A30"/>
  <c r="F57" i="3"/>
  <c r="G40"/>
  <c r="C13"/>
  <c r="F43"/>
  <c r="D33" i="2"/>
  <c r="D26" i="3"/>
  <c r="C35"/>
  <c r="E6"/>
  <c r="D27"/>
  <c r="E68"/>
  <c r="G9"/>
  <c r="I53"/>
  <c r="E60"/>
  <c r="I12"/>
  <c r="B64" i="2"/>
  <c r="B50"/>
  <c r="D29" i="3"/>
  <c r="B38"/>
  <c r="A38" i="2"/>
  <c r="B35" i="3"/>
  <c r="D46" i="2"/>
  <c r="D42" i="3"/>
  <c r="D17"/>
  <c r="D67"/>
  <c r="B47"/>
  <c r="G46"/>
  <c r="A53"/>
  <c r="H23"/>
  <c r="A24"/>
  <c r="A9" i="2"/>
  <c r="C58" i="3"/>
  <c r="A6"/>
  <c r="A10"/>
  <c r="F49"/>
  <c r="B47" i="2"/>
  <c r="B13"/>
  <c r="G37" i="3"/>
  <c r="B67" i="2"/>
  <c r="C49" i="3"/>
  <c r="H49"/>
  <c r="H66"/>
  <c r="B24"/>
  <c r="D4"/>
  <c r="H41"/>
  <c r="B17" i="2"/>
  <c r="B22"/>
  <c r="I15" i="3"/>
  <c r="G59"/>
  <c r="B48"/>
  <c r="E19" i="2"/>
  <c r="B59" i="3"/>
  <c r="A44" i="2"/>
  <c r="D39"/>
  <c r="H20" i="3"/>
  <c r="B39"/>
  <c r="G22"/>
  <c r="E30" i="2"/>
  <c r="A6"/>
  <c r="E46" i="3"/>
  <c r="H3"/>
  <c r="D53"/>
  <c r="F25"/>
  <c r="D57"/>
  <c r="E18"/>
  <c r="A31"/>
  <c r="E13"/>
  <c r="A40" i="2"/>
  <c r="D10"/>
  <c r="H24" i="3"/>
  <c r="B30"/>
  <c r="F55"/>
  <c r="C11"/>
  <c r="D22" i="2"/>
  <c r="H6" i="3"/>
  <c r="G2"/>
  <c r="G6"/>
  <c r="B26"/>
  <c r="A29"/>
  <c r="G13"/>
  <c r="E36"/>
  <c r="B33"/>
  <c r="E29"/>
  <c r="E2"/>
  <c r="E30"/>
  <c r="E50" i="2"/>
  <c r="B46"/>
  <c r="H63" i="3"/>
  <c r="F40"/>
  <c r="B68"/>
  <c r="B27"/>
  <c r="C20"/>
  <c r="F3"/>
  <c r="A60"/>
  <c r="A25"/>
  <c r="D29" i="2"/>
  <c r="B8" i="3"/>
  <c r="F54"/>
  <c r="A59"/>
  <c r="A47" i="2"/>
  <c r="B23" i="3"/>
  <c r="A8"/>
  <c r="E10"/>
  <c r="I6"/>
  <c r="F11"/>
  <c r="A29" i="2"/>
  <c r="F32" i="3"/>
  <c r="A40"/>
  <c r="D11"/>
  <c r="E26"/>
  <c r="A67" i="2"/>
  <c r="F56" i="3"/>
  <c r="A48"/>
  <c r="E56"/>
  <c r="C50"/>
  <c r="D51"/>
  <c r="C65"/>
  <c r="C9"/>
  <c r="B8" i="2"/>
  <c r="E64"/>
  <c r="A47" i="3"/>
  <c r="D68" i="2"/>
  <c r="E49"/>
  <c r="H28" i="3"/>
  <c r="G58"/>
  <c r="G44"/>
  <c r="A64" i="2"/>
  <c r="E52"/>
  <c r="A3"/>
  <c r="A5"/>
  <c r="A20"/>
  <c r="A45" i="3"/>
  <c r="F26"/>
  <c r="D9" i="2"/>
  <c r="B19"/>
  <c r="C54" i="3"/>
  <c r="A55"/>
  <c r="D6" i="2"/>
  <c r="B32"/>
  <c r="F42" i="3"/>
  <c r="A21"/>
  <c r="A23"/>
  <c r="B25" i="2"/>
  <c r="H45" i="3"/>
  <c r="H46"/>
  <c r="C12"/>
  <c r="H27"/>
  <c r="I22"/>
  <c r="I48"/>
  <c r="F58"/>
  <c r="F14"/>
  <c r="D46"/>
  <c r="I56"/>
  <c r="E41"/>
  <c r="F13"/>
  <c r="B40"/>
  <c r="D59"/>
  <c r="F9"/>
  <c r="H61"/>
  <c r="B15"/>
  <c r="I14"/>
  <c r="G43"/>
  <c r="A59" i="2"/>
  <c r="D32" i="3"/>
  <c r="E44"/>
  <c r="H37"/>
  <c r="I61"/>
  <c r="D66"/>
  <c r="D26" i="2"/>
  <c r="A68"/>
  <c r="E58"/>
  <c r="B34"/>
  <c r="G29" i="3"/>
  <c r="G24"/>
  <c r="E46" i="2"/>
  <c r="I63" i="3"/>
  <c r="G38"/>
  <c r="C5"/>
  <c r="A24" i="2"/>
  <c r="A42"/>
  <c r="C68" i="3"/>
  <c r="A36" i="2"/>
  <c r="E4"/>
  <c r="B44" i="3"/>
  <c r="I36"/>
  <c r="B13"/>
  <c r="D60" i="2"/>
  <c r="I39" i="3"/>
  <c r="A13" i="2"/>
  <c r="F15" i="3"/>
  <c r="D55"/>
  <c r="C4"/>
  <c r="I8"/>
  <c r="E29" i="2"/>
  <c r="I42" i="3"/>
  <c r="C30"/>
  <c r="C2"/>
  <c r="B33" i="2"/>
  <c r="B50" i="3"/>
  <c r="A34" i="2"/>
  <c r="I55" i="3"/>
  <c r="G3"/>
  <c r="A36"/>
  <c r="D62"/>
  <c r="D61" i="2"/>
  <c r="C31" i="3"/>
  <c r="C52"/>
  <c r="A28"/>
  <c r="H9"/>
  <c r="F31"/>
  <c r="F12"/>
  <c r="A57" i="2"/>
  <c r="F2" i="3"/>
  <c r="C62"/>
  <c r="F68"/>
  <c r="B37" i="2"/>
  <c r="C60" i="3"/>
  <c r="D18" i="2"/>
  <c r="G42" i="3"/>
  <c r="E17"/>
  <c r="B62" i="2"/>
  <c r="E47"/>
  <c r="E15" i="3"/>
  <c r="B22"/>
  <c r="I23"/>
  <c r="F27"/>
  <c r="A51" i="2"/>
  <c r="A65"/>
  <c r="C67" i="3"/>
  <c r="E28" i="2"/>
  <c r="B45" i="3"/>
  <c r="B60" i="2"/>
  <c r="D61" i="3"/>
  <c r="A3"/>
  <c r="F67"/>
  <c r="D64" i="2"/>
  <c r="C46" i="3"/>
  <c r="I18"/>
  <c r="D67" i="2"/>
  <c r="F60" i="3"/>
  <c r="B17"/>
  <c r="E31" i="2"/>
  <c r="C40" i="3"/>
  <c r="C55"/>
  <c r="I57"/>
  <c r="B25"/>
  <c r="D2"/>
  <c r="E67"/>
  <c r="D52"/>
  <c r="E63"/>
  <c r="H25"/>
  <c r="D54"/>
  <c r="C28"/>
  <c r="G48"/>
  <c r="E7"/>
  <c r="E65"/>
  <c r="E39"/>
  <c r="E38" i="2"/>
  <c r="H38" i="3"/>
  <c r="B34"/>
  <c r="F19"/>
  <c r="E64"/>
  <c r="B57" i="2"/>
  <c r="C57" i="3"/>
  <c r="E37"/>
  <c r="I20"/>
  <c r="D40"/>
  <c r="E25"/>
  <c r="E10" i="2"/>
  <c r="B66" i="3"/>
  <c r="E49"/>
  <c r="F24"/>
  <c r="F7"/>
  <c r="D13" i="2"/>
  <c r="E68"/>
  <c r="B12" i="3"/>
  <c r="D3" i="2"/>
  <c r="A61" i="3"/>
  <c r="E45" i="2"/>
  <c r="A16" i="3"/>
  <c r="A37" i="2"/>
  <c r="D21"/>
  <c r="E43" i="3"/>
  <c r="A18"/>
  <c r="D22"/>
  <c r="E20" i="2"/>
  <c r="E34"/>
  <c r="B14" i="3"/>
  <c r="B36"/>
  <c r="D14"/>
  <c r="B4"/>
  <c r="E39" i="2"/>
  <c r="I11" i="3"/>
  <c r="I4"/>
  <c r="E66"/>
  <c r="H19"/>
  <c r="F45"/>
  <c r="D23" i="2"/>
  <c r="G51" i="3"/>
  <c r="G23" i="2" l="1"/>
  <c r="I39"/>
  <c r="I34"/>
  <c r="J18" i="3"/>
  <c r="G21" i="2"/>
  <c r="J16" i="3"/>
  <c r="J61"/>
  <c r="G3" i="2"/>
  <c r="G13"/>
  <c r="I38"/>
  <c r="G67"/>
  <c r="G64"/>
  <c r="J3" i="3"/>
  <c r="I47" i="2"/>
  <c r="G18"/>
  <c r="J28" i="3"/>
  <c r="G61" i="2"/>
  <c r="J36" i="3"/>
  <c r="I29" i="2"/>
  <c r="G60"/>
  <c r="I4"/>
  <c r="I46"/>
  <c r="I58"/>
  <c r="G26"/>
  <c r="J23" i="3"/>
  <c r="J21"/>
  <c r="G6" i="2"/>
  <c r="J55" i="3"/>
  <c r="G9" i="2"/>
  <c r="J45" i="3"/>
  <c r="I52" i="2"/>
  <c r="I49"/>
  <c r="G68"/>
  <c r="J47" i="3"/>
  <c r="I64" i="2"/>
  <c r="J48" i="3"/>
  <c r="J40"/>
  <c r="J8"/>
  <c r="J59"/>
  <c r="G29" i="2"/>
  <c r="J25" i="3"/>
  <c r="J60"/>
  <c r="J29"/>
  <c r="G22" i="2"/>
  <c r="G10"/>
  <c r="J31" i="3"/>
  <c r="G39" i="2"/>
  <c r="I19"/>
  <c r="J10" i="3"/>
  <c r="J6"/>
  <c r="J24"/>
  <c r="J53"/>
  <c r="G46" i="2"/>
  <c r="G33"/>
  <c r="G56"/>
  <c r="G30"/>
  <c r="J39" i="3"/>
  <c r="I12" i="2"/>
  <c r="G24"/>
  <c r="I24"/>
  <c r="I54"/>
  <c r="I56"/>
  <c r="J37" i="3"/>
  <c r="G47" i="2"/>
  <c r="I42"/>
  <c r="G44"/>
  <c r="G50"/>
  <c r="G11"/>
  <c r="I43"/>
  <c r="G40"/>
  <c r="I51"/>
  <c r="I33"/>
  <c r="J26" i="3"/>
  <c r="J65"/>
  <c r="J54"/>
  <c r="G59" i="2"/>
  <c r="I35"/>
  <c r="J56" i="3"/>
  <c r="I17" i="2"/>
  <c r="J41" i="3"/>
  <c r="G34" i="2"/>
  <c r="G41"/>
  <c r="G51"/>
  <c r="J30" i="3"/>
  <c r="J58"/>
  <c r="I23" i="2"/>
  <c r="G5"/>
  <c r="J63" i="3"/>
  <c r="J46"/>
  <c r="G31" i="2"/>
  <c r="J43" i="3"/>
  <c r="G49" i="2"/>
  <c r="J12" i="3"/>
  <c r="I62" i="2"/>
  <c r="G14"/>
  <c r="J66" i="3"/>
  <c r="G32" i="2"/>
  <c r="J2" i="3"/>
  <c r="J67"/>
  <c r="I7" i="2"/>
  <c r="J52" i="3"/>
  <c r="J42"/>
  <c r="G8" i="2"/>
  <c r="J57" i="3"/>
  <c r="G7" i="2"/>
  <c r="G28"/>
  <c r="I2"/>
  <c r="I70" s="1"/>
  <c r="J32" i="3"/>
  <c r="J7"/>
  <c r="J20"/>
  <c r="J19"/>
  <c r="J14"/>
  <c r="J38"/>
  <c r="I6" i="2"/>
  <c r="J5" i="3"/>
  <c r="I37" i="2"/>
  <c r="I63"/>
  <c r="G17"/>
  <c r="I55"/>
  <c r="J11" i="3"/>
  <c r="I59" i="2"/>
  <c r="J68" i="3"/>
  <c r="I57" i="2"/>
  <c r="I8"/>
  <c r="J51" i="3"/>
  <c r="I26" i="2"/>
  <c r="G19"/>
  <c r="G36"/>
  <c r="I65"/>
  <c r="J44" i="3"/>
  <c r="J33"/>
  <c r="G45" i="2"/>
  <c r="G43"/>
  <c r="G55"/>
  <c r="I60"/>
  <c r="G65"/>
  <c r="J13" i="3"/>
  <c r="G54" i="2"/>
  <c r="G48"/>
  <c r="I14"/>
  <c r="I11"/>
  <c r="G15"/>
  <c r="G27"/>
  <c r="G38"/>
  <c r="I27"/>
  <c r="J64" i="3"/>
  <c r="G62" i="2"/>
  <c r="J22" i="3"/>
  <c r="J49"/>
  <c r="J9"/>
  <c r="G52" i="2"/>
  <c r="J35" i="3"/>
  <c r="J34"/>
  <c r="G53" i="2"/>
  <c r="I21"/>
  <c r="G16"/>
  <c r="J27" i="3"/>
  <c r="J15"/>
  <c r="G57" i="2"/>
  <c r="I15"/>
  <c r="G12"/>
  <c r="G20"/>
  <c r="I40"/>
  <c r="J4" i="3"/>
  <c r="G35" i="2"/>
  <c r="G25"/>
  <c r="G2"/>
  <c r="G70" s="1"/>
  <c r="H56" s="1"/>
  <c r="J56" s="1"/>
  <c r="J50" i="3"/>
  <c r="G37" i="2"/>
  <c r="G4"/>
  <c r="G66"/>
  <c r="I53"/>
  <c r="J17" i="3"/>
  <c r="G42" i="2"/>
  <c r="G58"/>
  <c r="I5"/>
  <c r="J62" i="3"/>
  <c r="I25" i="2"/>
  <c r="G63"/>
  <c r="I32"/>
  <c r="I41"/>
  <c r="I36"/>
  <c r="I28"/>
  <c r="I45"/>
  <c r="I67"/>
  <c r="I3"/>
  <c r="I31"/>
  <c r="I13"/>
  <c r="I20"/>
  <c r="I50"/>
  <c r="I18"/>
  <c r="I9"/>
  <c r="I30"/>
  <c r="I66"/>
  <c r="I48"/>
  <c r="I22"/>
  <c r="I44"/>
  <c r="I16"/>
  <c r="I61"/>
  <c r="I68"/>
  <c r="I10"/>
  <c r="J43" i="1"/>
  <c r="J11"/>
  <c r="J58"/>
  <c r="J5"/>
  <c r="J51"/>
  <c r="J19"/>
  <c r="J35"/>
  <c r="J3"/>
  <c r="J2"/>
  <c r="F70" i="2"/>
  <c r="H7" i="4"/>
  <c r="J7" s="1"/>
  <c r="H5"/>
  <c r="J5" s="1"/>
  <c r="H15"/>
  <c r="J15" s="1"/>
  <c r="H13"/>
  <c r="J13" s="1"/>
  <c r="H12"/>
  <c r="J12" s="1"/>
  <c r="H17"/>
  <c r="J17" s="1"/>
  <c r="H6"/>
  <c r="J6" s="1"/>
  <c r="H10"/>
  <c r="J10" s="1"/>
  <c r="H8"/>
  <c r="J8" s="1"/>
  <c r="H11"/>
  <c r="J11" s="1"/>
  <c r="H9"/>
  <c r="J9" s="1"/>
  <c r="H2"/>
  <c r="J2" s="1"/>
  <c r="H14"/>
  <c r="J14" s="1"/>
  <c r="H3"/>
  <c r="J3" s="1"/>
  <c r="H4"/>
  <c r="J4" s="1"/>
  <c r="F59" i="1"/>
  <c r="I2"/>
  <c r="I59" s="1"/>
  <c r="H2" i="2" l="1"/>
  <c r="J2" s="1"/>
  <c r="H8"/>
  <c r="J8" s="1"/>
  <c r="H65"/>
  <c r="J65" s="1"/>
  <c r="H32"/>
  <c r="J32" s="1"/>
  <c r="H43"/>
  <c r="J43" s="1"/>
  <c r="H23"/>
  <c r="J23" s="1"/>
  <c r="H4"/>
  <c r="J4" s="1"/>
  <c r="H21"/>
  <c r="J21" s="1"/>
  <c r="H51"/>
  <c r="J51" s="1"/>
  <c r="H27"/>
  <c r="J27" s="1"/>
  <c r="H48"/>
  <c r="J48" s="1"/>
  <c r="H61"/>
  <c r="J61" s="1"/>
  <c r="H45"/>
  <c r="J45" s="1"/>
  <c r="H55"/>
  <c r="J55" s="1"/>
  <c r="H7"/>
  <c r="J7" s="1"/>
  <c r="H17"/>
  <c r="J17" s="1"/>
  <c r="H20"/>
  <c r="J20" s="1"/>
  <c r="H35"/>
  <c r="J35" s="1"/>
  <c r="H34"/>
  <c r="J34" s="1"/>
  <c r="H41"/>
  <c r="J41" s="1"/>
  <c r="H26"/>
  <c r="J26" s="1"/>
  <c r="H37"/>
  <c r="J37" s="1"/>
  <c r="H59"/>
  <c r="J59" s="1"/>
  <c r="H67"/>
  <c r="J67" s="1"/>
  <c r="H40"/>
  <c r="J40" s="1"/>
  <c r="H13"/>
  <c r="J13" s="1"/>
  <c r="H60"/>
  <c r="J60" s="1"/>
  <c r="H18"/>
  <c r="J18" s="1"/>
  <c r="H38"/>
  <c r="J38" s="1"/>
  <c r="H66"/>
  <c r="J66" s="1"/>
  <c r="J59" i="1"/>
  <c r="H68" i="2"/>
  <c r="J68" s="1"/>
  <c r="H30"/>
  <c r="J30" s="1"/>
  <c r="H11"/>
  <c r="J11" s="1"/>
  <c r="H63"/>
  <c r="J63" s="1"/>
  <c r="H42"/>
  <c r="J42" s="1"/>
  <c r="H58"/>
  <c r="J58" s="1"/>
  <c r="H28"/>
  <c r="J28" s="1"/>
  <c r="H24"/>
  <c r="J24" s="1"/>
  <c r="H12"/>
  <c r="J12" s="1"/>
  <c r="H36"/>
  <c r="J36" s="1"/>
  <c r="H14"/>
  <c r="J14" s="1"/>
  <c r="H64"/>
  <c r="J64" s="1"/>
  <c r="H9"/>
  <c r="J9" s="1"/>
  <c r="H3"/>
  <c r="J3" s="1"/>
  <c r="H19"/>
  <c r="J19" s="1"/>
  <c r="H6"/>
  <c r="J6" s="1"/>
  <c r="H5"/>
  <c r="J5" s="1"/>
  <c r="H47"/>
  <c r="J47" s="1"/>
  <c r="H50"/>
  <c r="J50" s="1"/>
  <c r="H39"/>
  <c r="J39" s="1"/>
  <c r="H53"/>
  <c r="J53" s="1"/>
  <c r="H33"/>
  <c r="J33" s="1"/>
  <c r="H22"/>
  <c r="J22" s="1"/>
  <c r="H25"/>
  <c r="J25" s="1"/>
  <c r="H31"/>
  <c r="J31" s="1"/>
  <c r="H54"/>
  <c r="J54" s="1"/>
  <c r="H16"/>
  <c r="J16" s="1"/>
  <c r="H57"/>
  <c r="J57" s="1"/>
  <c r="H49"/>
  <c r="J49" s="1"/>
  <c r="H46"/>
  <c r="J46" s="1"/>
  <c r="H52"/>
  <c r="J52" s="1"/>
  <c r="H44"/>
  <c r="J44" s="1"/>
  <c r="H10"/>
  <c r="J10" s="1"/>
  <c r="H62"/>
  <c r="J62" s="1"/>
  <c r="H29"/>
  <c r="J29" s="1"/>
  <c r="H15"/>
  <c r="J15" s="1"/>
  <c r="H19" i="4"/>
  <c r="J19"/>
  <c r="J70" i="2" l="1"/>
  <c r="H70"/>
</calcChain>
</file>

<file path=xl/sharedStrings.xml><?xml version="1.0" encoding="utf-8"?>
<sst xmlns="http://schemas.openxmlformats.org/spreadsheetml/2006/main" count="103" uniqueCount="63">
  <si>
    <t>Coupon rate</t>
  </si>
  <si>
    <t>Maturity</t>
  </si>
  <si>
    <t>Book Value (Face Value, mn.)</t>
  </si>
  <si>
    <t>Price (% of par)</t>
  </si>
  <si>
    <t>Yield to Maturity</t>
  </si>
  <si>
    <t xml:space="preserve">Percentage of Total Book Value </t>
  </si>
  <si>
    <t xml:space="preserve">Market Value </t>
  </si>
  <si>
    <t xml:space="preserve">Percentage of total Market Value </t>
  </si>
  <si>
    <t>Cost of Debt using Book Values</t>
  </si>
  <si>
    <t>Cost of Debt using Market Values</t>
  </si>
  <si>
    <t>11/2/2015</t>
  </si>
  <si>
    <t>11/1/2017</t>
  </si>
  <si>
    <t>11/3/2014</t>
  </si>
  <si>
    <t>3/28/2014</t>
  </si>
  <si>
    <t>11/1/2016</t>
  </si>
  <si>
    <t>2/17/2022</t>
  </si>
  <si>
    <t>9/15/2016</t>
  </si>
  <si>
    <t>4/1/2016</t>
  </si>
  <si>
    <t>2/17/2026</t>
  </si>
  <si>
    <t>11/1/2021</t>
  </si>
  <si>
    <t>9/14/2018</t>
  </si>
  <si>
    <t>9/15/2020</t>
  </si>
  <si>
    <t>4/1/2021</t>
  </si>
  <si>
    <t>2/17/2034</t>
  </si>
  <si>
    <t>11/1/2041</t>
  </si>
  <si>
    <t>9/15/2015</t>
  </si>
  <si>
    <t>6/15/2033</t>
  </si>
  <si>
    <t>9/15/2023</t>
  </si>
  <si>
    <t>2/15/2018</t>
  </si>
  <si>
    <t>4/1/2017</t>
  </si>
  <si>
    <t>2/15/2016</t>
  </si>
  <si>
    <t>9/15/2035</t>
  </si>
  <si>
    <t>4/1/2041</t>
  </si>
  <si>
    <t>12/1/2028</t>
  </si>
  <si>
    <t>4/15/2018</t>
  </si>
  <si>
    <t>4/1/2037</t>
  </si>
  <si>
    <t>4/1/2019</t>
  </si>
  <si>
    <t>9/15/2033</t>
  </si>
  <si>
    <t>2/15/2038</t>
  </si>
  <si>
    <t>4/15/2028</t>
  </si>
  <si>
    <t>9/15/2043</t>
  </si>
  <si>
    <t>5/15/2027</t>
  </si>
  <si>
    <t>2/1/2028</t>
  </si>
  <si>
    <t>4/15/2038</t>
  </si>
  <si>
    <t>4/1/2039</t>
  </si>
  <si>
    <t>4/1/2032</t>
  </si>
  <si>
    <t>12/1/2030</t>
  </si>
  <si>
    <t>6/15/2032</t>
  </si>
  <si>
    <t>1/15/2022</t>
  </si>
  <si>
    <t>6/1/2022</t>
  </si>
  <si>
    <t>10/15/2031</t>
  </si>
  <si>
    <t>11/1/2018</t>
  </si>
  <si>
    <t>8/15/2031</t>
  </si>
  <si>
    <t>3/1/2039</t>
  </si>
  <si>
    <t>3/6/2015</t>
  </si>
  <si>
    <t>Amt Issued(MM)</t>
  </si>
  <si>
    <t>Amt Out(MM)</t>
  </si>
  <si>
    <t>Issue Date</t>
  </si>
  <si>
    <t>Coupon</t>
  </si>
  <si>
    <t>Coupon Type</t>
  </si>
  <si>
    <t>Ask Px</t>
  </si>
  <si>
    <t>Ask Yield to Maturity</t>
  </si>
  <si>
    <t>Mty Type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</si>
</sst>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Fill="1" applyBorder="1"/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/>
    <xf numFmtId="43" fontId="1" fillId="0" borderId="0" xfId="1" applyFont="1" applyBorder="1" applyAlignment="1">
      <alignment horizontal="center"/>
    </xf>
    <xf numFmtId="0" fontId="0" fillId="0" borderId="0" xfId="0" applyBorder="1"/>
    <xf numFmtId="0" fontId="3" fillId="0" borderId="2" xfId="0" applyFont="1" applyBorder="1"/>
    <xf numFmtId="43" fontId="1" fillId="0" borderId="3" xfId="1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3" fontId="4" fillId="2" borderId="5" xfId="0" applyNumberFormat="1" applyFont="1" applyFill="1" applyBorder="1"/>
    <xf numFmtId="43" fontId="4" fillId="2" borderId="6" xfId="0" applyNumberFormat="1" applyFont="1" applyFill="1" applyBorder="1"/>
    <xf numFmtId="0" fontId="0" fillId="0" borderId="7" xfId="0" applyBorder="1"/>
    <xf numFmtId="0" fontId="0" fillId="0" borderId="8" xfId="0" applyBorder="1"/>
    <xf numFmtId="0" fontId="4" fillId="2" borderId="8" xfId="0" applyFont="1" applyFill="1" applyBorder="1"/>
    <xf numFmtId="43" fontId="4" fillId="2" borderId="8" xfId="0" applyNumberFormat="1" applyFont="1" applyFill="1" applyBorder="1"/>
    <xf numFmtId="43" fontId="0" fillId="0" borderId="8" xfId="0" applyNumberFormat="1" applyBorder="1"/>
    <xf numFmtId="43" fontId="4" fillId="2" borderId="9" xfId="0" applyNumberFormat="1" applyFont="1" applyFill="1" applyBorder="1"/>
    <xf numFmtId="0" fontId="2" fillId="0" borderId="2" xfId="0" applyFon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5" fillId="2" borderId="5" xfId="0" applyFont="1" applyFill="1" applyBorder="1"/>
    <xf numFmtId="0" fontId="4" fillId="0" borderId="5" xfId="0" applyFont="1" applyBorder="1"/>
    <xf numFmtId="43" fontId="6" fillId="0" borderId="5" xfId="0" applyNumberFormat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43" fontId="4" fillId="2" borderId="5" xfId="0" applyNumberFormat="1" applyFont="1" applyFill="1" applyBorder="1" applyAlignment="1">
      <alignment horizontal="center"/>
    </xf>
    <xf numFmtId="43" fontId="4" fillId="2" borderId="6" xfId="0" applyNumberFormat="1" applyFont="1" applyFill="1" applyBorder="1" applyAlignment="1">
      <alignment horizontal="center"/>
    </xf>
    <xf numFmtId="14" fontId="2" fillId="0" borderId="0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9"/>
  <sheetViews>
    <sheetView tabSelected="1" topLeftCell="A7" workbookViewId="0">
      <selection activeCell="F31" sqref="F31"/>
    </sheetView>
  </sheetViews>
  <sheetFormatPr defaultRowHeight="14.4"/>
  <cols>
    <col min="1" max="1" width="12.5546875" style="1" customWidth="1"/>
    <col min="2" max="2" width="10.6640625" style="1" bestFit="1" customWidth="1"/>
    <col min="3" max="3" width="20.5546875" style="1" customWidth="1"/>
    <col min="4" max="5" width="9.109375" style="1"/>
    <col min="6" max="10" width="12.88671875" style="1" customWidth="1"/>
  </cols>
  <sheetData>
    <row r="1" spans="1:10" ht="43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>
      <c r="A2" s="23">
        <v>0.7</v>
      </c>
      <c r="B2" s="7" t="s">
        <v>10</v>
      </c>
      <c r="C2" s="7">
        <v>1000</v>
      </c>
      <c r="D2" s="7">
        <v>99.99</v>
      </c>
      <c r="E2" s="7">
        <v>0.70607169999999997</v>
      </c>
      <c r="F2" s="9">
        <f>C2/$C$59</f>
        <v>1.0720344201950616E-2</v>
      </c>
      <c r="G2" s="9">
        <f>D2*C2/100</f>
        <v>999.9</v>
      </c>
      <c r="H2" s="9">
        <f>G2/$G$59</f>
        <v>9.5023163435487314E-3</v>
      </c>
      <c r="I2" s="9">
        <f>F2*E2</f>
        <v>7.5693316552564146E-3</v>
      </c>
      <c r="J2" s="12">
        <f>H2*E2</f>
        <v>6.7093166546272369E-3</v>
      </c>
    </row>
    <row r="3" spans="1:10">
      <c r="A3" s="23">
        <v>1.1000000000000001</v>
      </c>
      <c r="B3" s="7" t="s">
        <v>11</v>
      </c>
      <c r="C3" s="7">
        <v>500</v>
      </c>
      <c r="D3" s="7">
        <v>99.623000000000005</v>
      </c>
      <c r="E3" s="7">
        <v>1.2061923999999999</v>
      </c>
      <c r="F3" s="9">
        <f t="shared" ref="F3:F58" si="0">C3/$C$59</f>
        <v>5.3601721009753078E-3</v>
      </c>
      <c r="G3" s="9">
        <f t="shared" ref="G3:G58" si="1">D3*C3/100</f>
        <v>498.11500000000001</v>
      </c>
      <c r="H3" s="9">
        <f t="shared" ref="H3:H58" si="2">G3/$G$59</f>
        <v>4.7337196774345199E-3</v>
      </c>
      <c r="I3" s="9">
        <f t="shared" ref="I3:I58" si="3">F3*E3</f>
        <v>6.4653988508884489E-3</v>
      </c>
      <c r="J3" s="12">
        <f t="shared" ref="J3:J58" si="4">H3*E3</f>
        <v>5.7097766986519694E-3</v>
      </c>
    </row>
    <row r="4" spans="1:10">
      <c r="A4" s="23">
        <v>1.25</v>
      </c>
      <c r="B4" s="7" t="s">
        <v>12</v>
      </c>
      <c r="C4" s="7">
        <v>750</v>
      </c>
      <c r="D4" s="7">
        <v>100.57599999999999</v>
      </c>
      <c r="E4" s="7">
        <v>0.35036869999999998</v>
      </c>
      <c r="F4" s="9">
        <f t="shared" si="0"/>
        <v>8.0402581514629617E-3</v>
      </c>
      <c r="G4" s="9">
        <f t="shared" si="1"/>
        <v>754.32</v>
      </c>
      <c r="H4" s="9">
        <f t="shared" si="2"/>
        <v>7.168504114677148E-3</v>
      </c>
      <c r="I4" s="9">
        <f t="shared" si="3"/>
        <v>2.8170547961924807E-3</v>
      </c>
      <c r="J4" s="12">
        <f t="shared" si="4"/>
        <v>2.5116194676040831E-3</v>
      </c>
    </row>
    <row r="5" spans="1:10">
      <c r="A5" s="23">
        <v>1.95</v>
      </c>
      <c r="B5" s="7" t="s">
        <v>13</v>
      </c>
      <c r="C5" s="7">
        <v>1500</v>
      </c>
      <c r="D5" s="7">
        <v>100.06100000000001</v>
      </c>
      <c r="E5" s="7">
        <v>0.57206915680463322</v>
      </c>
      <c r="F5" s="9">
        <f t="shared" si="0"/>
        <v>1.6080516302925923E-2</v>
      </c>
      <c r="G5" s="9">
        <f t="shared" si="1"/>
        <v>1500.915</v>
      </c>
      <c r="H5" s="9">
        <f t="shared" si="2"/>
        <v>1.4263595494326878E-2</v>
      </c>
      <c r="I5" s="9">
        <f t="shared" si="3"/>
        <v>9.1991674023979911E-3</v>
      </c>
      <c r="J5" s="12">
        <f t="shared" si="4"/>
        <v>8.1597630474419432E-3</v>
      </c>
    </row>
    <row r="6" spans="1:10">
      <c r="A6" s="23">
        <v>2</v>
      </c>
      <c r="B6" s="7" t="s">
        <v>14</v>
      </c>
      <c r="C6" s="7">
        <v>1250</v>
      </c>
      <c r="D6" s="7">
        <v>102.328</v>
      </c>
      <c r="E6" s="7">
        <v>1.1013599000000001</v>
      </c>
      <c r="F6" s="9">
        <f t="shared" si="0"/>
        <v>1.340043025243827E-2</v>
      </c>
      <c r="G6" s="9">
        <f t="shared" si="1"/>
        <v>1279.0999999999999</v>
      </c>
      <c r="H6" s="9">
        <f t="shared" si="2"/>
        <v>1.2155628397872969E-2</v>
      </c>
      <c r="I6" s="9">
        <f t="shared" si="3"/>
        <v>1.4758696522782389E-2</v>
      </c>
      <c r="J6" s="12">
        <f t="shared" si="4"/>
        <v>1.3387721676718534E-2</v>
      </c>
    </row>
    <row r="7" spans="1:10">
      <c r="A7" s="23">
        <v>2.375</v>
      </c>
      <c r="B7" s="7" t="s">
        <v>15</v>
      </c>
      <c r="C7" s="7">
        <v>1750</v>
      </c>
      <c r="D7" s="7">
        <v>101.253</v>
      </c>
      <c r="E7" s="7">
        <v>2.2009128000000002</v>
      </c>
      <c r="F7" s="9">
        <f t="shared" si="0"/>
        <v>1.8760602353413577E-2</v>
      </c>
      <c r="G7" s="9">
        <f t="shared" si="1"/>
        <v>1771.9275</v>
      </c>
      <c r="H7" s="9">
        <f t="shared" si="2"/>
        <v>1.6839099552788724E-2</v>
      </c>
      <c r="I7" s="9">
        <f t="shared" si="3"/>
        <v>4.1290449855338071E-2</v>
      </c>
      <c r="J7" s="12">
        <f t="shared" si="4"/>
        <v>3.7061389746206985E-2</v>
      </c>
    </row>
    <row r="8" spans="1:10">
      <c r="A8" s="23">
        <v>2.5</v>
      </c>
      <c r="B8" s="7" t="s">
        <v>16</v>
      </c>
      <c r="C8" s="7">
        <v>4250</v>
      </c>
      <c r="D8" s="7">
        <v>103.613</v>
      </c>
      <c r="E8" s="7">
        <v>1.0370344</v>
      </c>
      <c r="F8" s="9">
        <f t="shared" si="0"/>
        <v>4.5561462858290117E-2</v>
      </c>
      <c r="G8" s="9">
        <f t="shared" si="1"/>
        <v>4403.5524999999998</v>
      </c>
      <c r="H8" s="9">
        <f t="shared" si="2"/>
        <v>4.1848133703795254E-2</v>
      </c>
      <c r="I8" s="9">
        <f t="shared" si="3"/>
        <v>4.7248804298369175E-2</v>
      </c>
      <c r="J8" s="12">
        <f t="shared" si="4"/>
        <v>4.3397954226635088E-2</v>
      </c>
    </row>
    <row r="9" spans="1:10">
      <c r="A9" s="23">
        <v>3</v>
      </c>
      <c r="B9" s="7" t="s">
        <v>17</v>
      </c>
      <c r="C9" s="7">
        <v>1250</v>
      </c>
      <c r="D9" s="7">
        <v>104.401</v>
      </c>
      <c r="E9" s="7">
        <v>0.83308450000000001</v>
      </c>
      <c r="F9" s="9">
        <f t="shared" si="0"/>
        <v>1.340043025243827E-2</v>
      </c>
      <c r="G9" s="9">
        <f t="shared" si="1"/>
        <v>1305.0125</v>
      </c>
      <c r="H9" s="9">
        <f t="shared" si="2"/>
        <v>1.2401881795464937E-2</v>
      </c>
      <c r="I9" s="9">
        <f t="shared" si="3"/>
        <v>1.1163690736637409E-2</v>
      </c>
      <c r="J9" s="12">
        <f t="shared" si="4"/>
        <v>1.033181549463401E-2</v>
      </c>
    </row>
    <row r="10" spans="1:10">
      <c r="A10" s="23">
        <v>3.25</v>
      </c>
      <c r="B10" s="7" t="s">
        <v>18</v>
      </c>
      <c r="C10" s="7">
        <v>1250</v>
      </c>
      <c r="D10" s="7">
        <v>103.30500000000001</v>
      </c>
      <c r="E10" s="7">
        <v>2.9177457000000002</v>
      </c>
      <c r="F10" s="9">
        <f t="shared" si="0"/>
        <v>1.340043025243827E-2</v>
      </c>
      <c r="G10" s="9">
        <f t="shared" si="1"/>
        <v>1291.3125000000002</v>
      </c>
      <c r="H10" s="9">
        <f t="shared" si="2"/>
        <v>1.2271687042082983E-2</v>
      </c>
      <c r="I10" s="9">
        <f t="shared" si="3"/>
        <v>3.909904774720168E-2</v>
      </c>
      <c r="J10" s="12">
        <f t="shared" si="4"/>
        <v>3.5805662098783345E-2</v>
      </c>
    </row>
    <row r="11" spans="1:10">
      <c r="A11" s="23">
        <v>3.5</v>
      </c>
      <c r="B11" s="7" t="s">
        <v>19</v>
      </c>
      <c r="C11" s="7">
        <v>1850</v>
      </c>
      <c r="D11" s="7">
        <v>100.556</v>
      </c>
      <c r="E11" s="7">
        <v>3.4162213000000001</v>
      </c>
      <c r="F11" s="9">
        <f t="shared" si="0"/>
        <v>1.983263677360864E-2</v>
      </c>
      <c r="G11" s="9">
        <f t="shared" si="1"/>
        <v>1860.2860000000001</v>
      </c>
      <c r="H11" s="9">
        <f t="shared" si="2"/>
        <v>1.7678793940868985E-2</v>
      </c>
      <c r="I11" s="9">
        <f t="shared" si="3"/>
        <v>6.7752676181165108E-2</v>
      </c>
      <c r="J11" s="12">
        <f t="shared" si="4"/>
        <v>6.0394672419107572E-2</v>
      </c>
    </row>
    <row r="12" spans="1:10">
      <c r="A12" s="23">
        <v>3.65</v>
      </c>
      <c r="B12" s="7" t="s">
        <v>20</v>
      </c>
      <c r="C12" s="7">
        <v>4750</v>
      </c>
      <c r="D12" s="7">
        <v>106.396</v>
      </c>
      <c r="E12" s="7">
        <v>2.1528147</v>
      </c>
      <c r="F12" s="9">
        <f t="shared" si="0"/>
        <v>5.0921634959265424E-2</v>
      </c>
      <c r="G12" s="9">
        <f t="shared" si="1"/>
        <v>5053.8100000000004</v>
      </c>
      <c r="H12" s="9">
        <f t="shared" si="2"/>
        <v>4.8027704130603081E-2</v>
      </c>
      <c r="I12" s="9">
        <f t="shared" si="3"/>
        <v>0.1096248442883405</v>
      </c>
      <c r="J12" s="12">
        <f t="shared" si="4"/>
        <v>0.10339474745961304</v>
      </c>
    </row>
    <row r="13" spans="1:10">
      <c r="A13" s="23">
        <v>4.5</v>
      </c>
      <c r="B13" s="7" t="s">
        <v>21</v>
      </c>
      <c r="C13" s="7">
        <v>4000</v>
      </c>
      <c r="D13" s="7">
        <v>108.583</v>
      </c>
      <c r="E13" s="7">
        <v>3.0366228</v>
      </c>
      <c r="F13" s="9">
        <f t="shared" si="0"/>
        <v>4.2881376807802463E-2</v>
      </c>
      <c r="G13" s="9">
        <f t="shared" si="1"/>
        <v>4343.32</v>
      </c>
      <c r="H13" s="9">
        <f t="shared" si="2"/>
        <v>4.1275728194081485E-2</v>
      </c>
      <c r="I13" s="9">
        <f t="shared" si="3"/>
        <v>0.13021456650996419</v>
      </c>
      <c r="J13" s="12">
        <f t="shared" si="4"/>
        <v>0.12533881732075067</v>
      </c>
    </row>
    <row r="14" spans="1:10">
      <c r="A14" s="23">
        <v>4.5999999999999996</v>
      </c>
      <c r="B14" s="7" t="s">
        <v>22</v>
      </c>
      <c r="C14" s="7">
        <v>1500</v>
      </c>
      <c r="D14" s="7">
        <v>107.422</v>
      </c>
      <c r="E14" s="7">
        <v>3.4069666999999999</v>
      </c>
      <c r="F14" s="9">
        <f t="shared" si="0"/>
        <v>1.6080516302925923E-2</v>
      </c>
      <c r="G14" s="9">
        <f t="shared" si="1"/>
        <v>1611.33</v>
      </c>
      <c r="H14" s="9">
        <f t="shared" si="2"/>
        <v>1.531289868371875E-2</v>
      </c>
      <c r="I14" s="9">
        <f t="shared" si="3"/>
        <v>5.478578356287573E-2</v>
      </c>
      <c r="J14" s="12">
        <f t="shared" si="4"/>
        <v>5.2170535895903612E-2</v>
      </c>
    </row>
    <row r="15" spans="1:10">
      <c r="A15" s="23">
        <v>4.75</v>
      </c>
      <c r="B15" s="7" t="s">
        <v>23</v>
      </c>
      <c r="C15" s="7">
        <v>850</v>
      </c>
      <c r="D15" s="7">
        <v>101.51</v>
      </c>
      <c r="E15" s="7">
        <v>4.6316588999999997</v>
      </c>
      <c r="F15" s="9">
        <f t="shared" si="0"/>
        <v>9.112292571658024E-3</v>
      </c>
      <c r="G15" s="9">
        <f t="shared" si="1"/>
        <v>862.83500000000004</v>
      </c>
      <c r="H15" s="9">
        <f t="shared" si="2"/>
        <v>8.1997510973956106E-3</v>
      </c>
      <c r="I15" s="9">
        <f t="shared" si="3"/>
        <v>4.2205030988923774E-2</v>
      </c>
      <c r="J15" s="12">
        <f t="shared" si="4"/>
        <v>3.7978450148037142E-2</v>
      </c>
    </row>
    <row r="16" spans="1:10">
      <c r="A16" s="23">
        <v>4.75</v>
      </c>
      <c r="B16" s="7" t="s">
        <v>24</v>
      </c>
      <c r="C16" s="7">
        <v>750</v>
      </c>
      <c r="D16" s="7">
        <v>94.164000000000001</v>
      </c>
      <c r="E16" s="7">
        <v>5.1477423</v>
      </c>
      <c r="F16" s="9">
        <f t="shared" si="0"/>
        <v>8.0402581514629617E-3</v>
      </c>
      <c r="G16" s="9">
        <f t="shared" si="1"/>
        <v>706.23</v>
      </c>
      <c r="H16" s="9">
        <f t="shared" si="2"/>
        <v>6.7114920205064718E-3</v>
      </c>
      <c r="I16" s="9">
        <f t="shared" si="3"/>
        <v>4.1389176989205696E-2</v>
      </c>
      <c r="J16" s="12">
        <f t="shared" si="4"/>
        <v>3.4549031370073632E-2</v>
      </c>
    </row>
    <row r="17" spans="1:10">
      <c r="A17" s="23">
        <v>4.9000000000000004</v>
      </c>
      <c r="B17" s="7" t="s">
        <v>25</v>
      </c>
      <c r="C17" s="7">
        <v>500</v>
      </c>
      <c r="D17" s="7">
        <v>106.355</v>
      </c>
      <c r="E17" s="7">
        <v>0.65879310000000002</v>
      </c>
      <c r="F17" s="9">
        <f t="shared" si="0"/>
        <v>5.3601721009753078E-3</v>
      </c>
      <c r="G17" s="9">
        <f t="shared" si="1"/>
        <v>531.77499999999998</v>
      </c>
      <c r="H17" s="9">
        <f t="shared" si="2"/>
        <v>5.0535996335539825E-3</v>
      </c>
      <c r="I17" s="9">
        <f t="shared" si="3"/>
        <v>3.5312443949350363E-3</v>
      </c>
      <c r="J17" s="12">
        <f t="shared" si="4"/>
        <v>3.329276568747892E-3</v>
      </c>
    </row>
    <row r="18" spans="1:10">
      <c r="A18" s="23">
        <v>5.125</v>
      </c>
      <c r="B18" s="7" t="s">
        <v>26</v>
      </c>
      <c r="C18" s="7">
        <v>350</v>
      </c>
      <c r="D18" s="7">
        <v>101.33</v>
      </c>
      <c r="E18" s="7">
        <v>5.0158496000000001</v>
      </c>
      <c r="F18" s="9">
        <f t="shared" si="0"/>
        <v>3.7521204706827157E-3</v>
      </c>
      <c r="G18" s="9">
        <f t="shared" si="1"/>
        <v>354.65499999999997</v>
      </c>
      <c r="H18" s="9">
        <f t="shared" si="2"/>
        <v>3.3703810409253677E-3</v>
      </c>
      <c r="I18" s="9">
        <f t="shared" si="3"/>
        <v>1.8820071962025713E-2</v>
      </c>
      <c r="J18" s="12">
        <f t="shared" si="4"/>
        <v>1.690532439597309E-2</v>
      </c>
    </row>
    <row r="19" spans="1:10">
      <c r="A19" s="23">
        <v>5.15</v>
      </c>
      <c r="B19" s="7" t="s">
        <v>27</v>
      </c>
      <c r="C19" s="7">
        <v>11000</v>
      </c>
      <c r="D19" s="7">
        <v>108.339</v>
      </c>
      <c r="E19" s="7">
        <v>4.0828918999999999</v>
      </c>
      <c r="F19" s="9">
        <f t="shared" si="0"/>
        <v>0.11792378622145677</v>
      </c>
      <c r="G19" s="9">
        <f t="shared" si="1"/>
        <v>11917.29</v>
      </c>
      <c r="H19" s="9">
        <f t="shared" si="2"/>
        <v>0.11325318485629551</v>
      </c>
      <c r="I19" s="9">
        <f t="shared" si="3"/>
        <v>0.48147007158091742</v>
      </c>
      <c r="J19" s="12">
        <f t="shared" si="4"/>
        <v>0.46240051109897162</v>
      </c>
    </row>
    <row r="20" spans="1:10">
      <c r="A20" s="23">
        <v>5.5</v>
      </c>
      <c r="B20" s="7" t="s">
        <v>28</v>
      </c>
      <c r="C20" s="7">
        <v>1500</v>
      </c>
      <c r="D20" s="7">
        <v>113.366</v>
      </c>
      <c r="E20" s="7">
        <v>1.9459629000000001</v>
      </c>
      <c r="F20" s="9">
        <f t="shared" si="0"/>
        <v>1.6080516302925923E-2</v>
      </c>
      <c r="G20" s="9">
        <f t="shared" si="1"/>
        <v>1700.49</v>
      </c>
      <c r="H20" s="9">
        <f t="shared" si="2"/>
        <v>1.6160209940035187E-2</v>
      </c>
      <c r="I20" s="9">
        <f t="shared" si="3"/>
        <v>3.129208813833901E-2</v>
      </c>
      <c r="J20" s="12">
        <f t="shared" si="4"/>
        <v>3.1447168999519701E-2</v>
      </c>
    </row>
    <row r="21" spans="1:10">
      <c r="A21" s="23">
        <v>5.5</v>
      </c>
      <c r="B21" s="7" t="s">
        <v>29</v>
      </c>
      <c r="C21" s="7">
        <v>750</v>
      </c>
      <c r="D21" s="7">
        <v>112.107</v>
      </c>
      <c r="E21" s="7">
        <v>1.4322760999999999</v>
      </c>
      <c r="F21" s="9">
        <f t="shared" si="0"/>
        <v>8.0402581514629617E-3</v>
      </c>
      <c r="G21" s="9">
        <f t="shared" si="1"/>
        <v>840.80250000000001</v>
      </c>
      <c r="H21" s="9">
        <f t="shared" si="2"/>
        <v>7.990370374484081E-3</v>
      </c>
      <c r="I21" s="9">
        <f t="shared" si="3"/>
        <v>1.151586958817058E-2</v>
      </c>
      <c r="J21" s="12">
        <f t="shared" si="4"/>
        <v>1.1444416517521599E-2</v>
      </c>
    </row>
    <row r="22" spans="1:10">
      <c r="A22" s="23">
        <v>5.55</v>
      </c>
      <c r="B22" s="7" t="s">
        <v>30</v>
      </c>
      <c r="C22" s="7">
        <v>1250</v>
      </c>
      <c r="D22" s="7">
        <v>108.623</v>
      </c>
      <c r="E22" s="7">
        <v>1.0147988999999999</v>
      </c>
      <c r="F22" s="9">
        <f t="shared" si="0"/>
        <v>1.340043025243827E-2</v>
      </c>
      <c r="G22" s="9">
        <f t="shared" si="1"/>
        <v>1357.7874999999999</v>
      </c>
      <c r="H22" s="9">
        <f t="shared" si="2"/>
        <v>1.2903416693985571E-2</v>
      </c>
      <c r="I22" s="9">
        <f t="shared" si="3"/>
        <v>1.3598741879701077E-2</v>
      </c>
      <c r="J22" s="12">
        <f t="shared" si="4"/>
        <v>1.3094373067298194E-2</v>
      </c>
    </row>
    <row r="23" spans="1:10">
      <c r="A23" s="23">
        <v>5.85</v>
      </c>
      <c r="B23" s="7" t="s">
        <v>31</v>
      </c>
      <c r="C23" s="7">
        <v>1500</v>
      </c>
      <c r="D23" s="7">
        <v>110.08799999999999</v>
      </c>
      <c r="E23" s="7">
        <v>5.0739665</v>
      </c>
      <c r="F23" s="9">
        <f t="shared" si="0"/>
        <v>1.6080516302925923E-2</v>
      </c>
      <c r="G23" s="9">
        <f t="shared" si="1"/>
        <v>1651.32</v>
      </c>
      <c r="H23" s="9">
        <f t="shared" si="2"/>
        <v>1.5692934317860677E-2</v>
      </c>
      <c r="I23" s="9">
        <f t="shared" si="3"/>
        <v>8.1592001023749985E-2</v>
      </c>
      <c r="J23" s="12">
        <f t="shared" si="4"/>
        <v>7.9625423015525429E-2</v>
      </c>
    </row>
    <row r="24" spans="1:10">
      <c r="A24" s="23">
        <v>6</v>
      </c>
      <c r="B24" s="7" t="s">
        <v>32</v>
      </c>
      <c r="C24" s="7">
        <v>1000</v>
      </c>
      <c r="D24" s="7">
        <v>109.889</v>
      </c>
      <c r="E24" s="7">
        <v>5.3069724000000003</v>
      </c>
      <c r="F24" s="9">
        <f t="shared" si="0"/>
        <v>1.0720344201950616E-2</v>
      </c>
      <c r="G24" s="9">
        <f t="shared" si="1"/>
        <v>1098.8900000000001</v>
      </c>
      <c r="H24" s="9">
        <f t="shared" si="2"/>
        <v>1.044304471123339E-2</v>
      </c>
      <c r="I24" s="9">
        <f t="shared" si="3"/>
        <v>5.6892570798251947E-2</v>
      </c>
      <c r="J24" s="12">
        <f t="shared" si="4"/>
        <v>5.5420950054481576E-2</v>
      </c>
    </row>
    <row r="25" spans="1:10">
      <c r="A25" s="23">
        <v>6</v>
      </c>
      <c r="B25" s="7" t="s">
        <v>33</v>
      </c>
      <c r="C25" s="7">
        <v>125</v>
      </c>
      <c r="D25" s="7">
        <v>107.875</v>
      </c>
      <c r="E25" s="7">
        <v>5.2255504000000004</v>
      </c>
      <c r="F25" s="9">
        <f t="shared" si="0"/>
        <v>1.340043025243827E-3</v>
      </c>
      <c r="G25" s="9">
        <f t="shared" si="1"/>
        <v>134.84375</v>
      </c>
      <c r="H25" s="9">
        <f t="shared" si="2"/>
        <v>1.2814561150619056E-3</v>
      </c>
      <c r="I25" s="9">
        <f t="shared" si="3"/>
        <v>7.0024623665800902E-3</v>
      </c>
      <c r="J25" s="12">
        <f t="shared" si="4"/>
        <v>6.6963135146441873E-3</v>
      </c>
    </row>
    <row r="26" spans="1:10">
      <c r="A26" s="23">
        <v>6.1</v>
      </c>
      <c r="B26" s="7" t="s">
        <v>34</v>
      </c>
      <c r="C26" s="7">
        <v>1500</v>
      </c>
      <c r="D26" s="7">
        <v>115.471</v>
      </c>
      <c r="E26" s="7">
        <v>2.1309490000000002</v>
      </c>
      <c r="F26" s="9">
        <f t="shared" si="0"/>
        <v>1.6080516302925923E-2</v>
      </c>
      <c r="G26" s="9">
        <f t="shared" si="1"/>
        <v>1732.0650000000001</v>
      </c>
      <c r="H26" s="9">
        <f t="shared" si="2"/>
        <v>1.646027558514725E-2</v>
      </c>
      <c r="I26" s="9">
        <f t="shared" si="3"/>
        <v>3.4266760135203696E-2</v>
      </c>
      <c r="J26" s="12">
        <f t="shared" si="4"/>
        <v>3.5076007797893952E-2</v>
      </c>
    </row>
    <row r="27" spans="1:10">
      <c r="A27" s="23">
        <v>6.25</v>
      </c>
      <c r="B27" s="7" t="s">
        <v>35</v>
      </c>
      <c r="C27" s="7">
        <v>750</v>
      </c>
      <c r="D27" s="7">
        <v>114.122</v>
      </c>
      <c r="E27" s="7">
        <v>5.1920219999999997</v>
      </c>
      <c r="F27" s="9">
        <f t="shared" si="0"/>
        <v>8.0402581514629617E-3</v>
      </c>
      <c r="G27" s="9">
        <f t="shared" si="1"/>
        <v>855.91499999999996</v>
      </c>
      <c r="H27" s="9">
        <f t="shared" si="2"/>
        <v>8.1339884920377161E-3</v>
      </c>
      <c r="I27" s="9">
        <f t="shared" si="3"/>
        <v>4.1745197208075027E-2</v>
      </c>
      <c r="J27" s="12">
        <f t="shared" si="4"/>
        <v>4.2231847198406641E-2</v>
      </c>
    </row>
    <row r="28" spans="1:10">
      <c r="A28" s="23">
        <v>6.35</v>
      </c>
      <c r="B28" s="7" t="s">
        <v>36</v>
      </c>
      <c r="C28" s="7">
        <v>1750</v>
      </c>
      <c r="D28" s="7">
        <v>117.66800000000001</v>
      </c>
      <c r="E28" s="7">
        <v>2.5959481000000002</v>
      </c>
      <c r="F28" s="9">
        <f t="shared" si="0"/>
        <v>1.8760602353413577E-2</v>
      </c>
      <c r="G28" s="9">
        <f t="shared" si="1"/>
        <v>2059.19</v>
      </c>
      <c r="H28" s="9">
        <f t="shared" si="2"/>
        <v>1.9569031694641578E-2</v>
      </c>
      <c r="I28" s="9">
        <f t="shared" si="3"/>
        <v>4.8701550034199508E-2</v>
      </c>
      <c r="J28" s="12">
        <f t="shared" si="4"/>
        <v>5.0800190646544591E-2</v>
      </c>
    </row>
    <row r="29" spans="1:10">
      <c r="A29" s="23">
        <v>6.4</v>
      </c>
      <c r="B29" s="7" t="s">
        <v>37</v>
      </c>
      <c r="C29" s="7">
        <v>6000</v>
      </c>
      <c r="D29" s="7">
        <v>116.833</v>
      </c>
      <c r="E29" s="7">
        <v>5.0350315999999999</v>
      </c>
      <c r="F29" s="9">
        <f t="shared" si="0"/>
        <v>6.4322065211703694E-2</v>
      </c>
      <c r="G29" s="9">
        <f t="shared" si="1"/>
        <v>7009.98</v>
      </c>
      <c r="H29" s="9">
        <f t="shared" si="2"/>
        <v>6.6617709292879024E-2</v>
      </c>
      <c r="I29" s="9">
        <f t="shared" si="3"/>
        <v>0.32386363091818876</v>
      </c>
      <c r="J29" s="12">
        <f t="shared" si="4"/>
        <v>0.33542227140925951</v>
      </c>
    </row>
    <row r="30" spans="1:10">
      <c r="A30" s="23">
        <v>6.4</v>
      </c>
      <c r="B30" s="7" t="s">
        <v>38</v>
      </c>
      <c r="C30" s="7">
        <v>1750</v>
      </c>
      <c r="D30" s="7">
        <v>116.648</v>
      </c>
      <c r="E30" s="7">
        <v>5.1780410999999997</v>
      </c>
      <c r="F30" s="9">
        <f t="shared" si="0"/>
        <v>1.8760602353413577E-2</v>
      </c>
      <c r="G30" s="9">
        <f t="shared" si="1"/>
        <v>2041.34</v>
      </c>
      <c r="H30" s="9">
        <f t="shared" si="2"/>
        <v>1.9399398384578225E-2</v>
      </c>
      <c r="I30" s="9">
        <f t="shared" si="3"/>
        <v>9.714317004673223E-2</v>
      </c>
      <c r="J30" s="12">
        <f t="shared" si="4"/>
        <v>0.10045088215061965</v>
      </c>
    </row>
    <row r="31" spans="1:10">
      <c r="A31" s="23">
        <v>6.5</v>
      </c>
      <c r="B31" s="7" t="s">
        <v>39</v>
      </c>
      <c r="C31" s="7">
        <v>100</v>
      </c>
      <c r="D31" s="7">
        <v>107.2</v>
      </c>
      <c r="E31" s="7">
        <v>5.7469004000000004</v>
      </c>
      <c r="F31" s="9">
        <f t="shared" si="0"/>
        <v>1.0720344201950616E-3</v>
      </c>
      <c r="G31" s="9">
        <f t="shared" si="1"/>
        <v>107.2</v>
      </c>
      <c r="H31" s="9">
        <f t="shared" si="2"/>
        <v>1.0187501870471288E-3</v>
      </c>
      <c r="I31" s="9">
        <f t="shared" si="3"/>
        <v>6.1608750382327682E-3</v>
      </c>
      <c r="J31" s="12">
        <f t="shared" si="4"/>
        <v>5.8546558574412199E-3</v>
      </c>
    </row>
    <row r="32" spans="1:10">
      <c r="A32" s="23">
        <v>6.55</v>
      </c>
      <c r="B32" s="7" t="s">
        <v>40</v>
      </c>
      <c r="C32" s="7">
        <v>15000</v>
      </c>
      <c r="D32" s="7">
        <v>118.902</v>
      </c>
      <c r="E32" s="7">
        <v>5.2789760000000001</v>
      </c>
      <c r="F32" s="9">
        <f t="shared" si="0"/>
        <v>0.16080516302925923</v>
      </c>
      <c r="G32" s="9">
        <f t="shared" si="1"/>
        <v>17835.3</v>
      </c>
      <c r="H32" s="9">
        <f t="shared" si="2"/>
        <v>0.16949361204329902</v>
      </c>
      <c r="I32" s="9">
        <f t="shared" si="3"/>
        <v>0.84888659630754681</v>
      </c>
      <c r="J32" s="12">
        <f t="shared" si="4"/>
        <v>0.89475271012988655</v>
      </c>
    </row>
    <row r="33" spans="1:10">
      <c r="A33" s="23">
        <v>6.75</v>
      </c>
      <c r="B33" s="7" t="s">
        <v>41</v>
      </c>
      <c r="C33" s="7">
        <v>200</v>
      </c>
      <c r="D33" s="7">
        <v>110.33</v>
      </c>
      <c r="E33" s="7">
        <v>5.6279992999999999</v>
      </c>
      <c r="F33" s="9">
        <f t="shared" si="0"/>
        <v>2.1440688403901232E-3</v>
      </c>
      <c r="G33" s="9">
        <f t="shared" si="1"/>
        <v>220.66</v>
      </c>
      <c r="H33" s="9">
        <f t="shared" si="2"/>
        <v>2.0969908234498083E-3</v>
      </c>
      <c r="I33" s="9">
        <f t="shared" si="3"/>
        <v>1.2066817932867424E-2</v>
      </c>
      <c r="J33" s="12">
        <f t="shared" si="4"/>
        <v>1.1801862886481945E-2</v>
      </c>
    </row>
    <row r="34" spans="1:10">
      <c r="A34" s="23">
        <v>6.75</v>
      </c>
      <c r="B34" s="7" t="s">
        <v>41</v>
      </c>
      <c r="C34" s="7">
        <v>94.15</v>
      </c>
      <c r="D34" s="7">
        <v>111.928</v>
      </c>
      <c r="E34" s="7">
        <v>5.4668789999999996</v>
      </c>
      <c r="F34" s="9">
        <f t="shared" si="0"/>
        <v>1.0093204066136505E-3</v>
      </c>
      <c r="G34" s="9">
        <f t="shared" si="1"/>
        <v>105.38021200000001</v>
      </c>
      <c r="H34" s="9">
        <f t="shared" si="2"/>
        <v>1.0014562563998703E-3</v>
      </c>
      <c r="I34" s="9">
        <f t="shared" si="3"/>
        <v>5.5178325351876263E-3</v>
      </c>
      <c r="J34" s="12">
        <f t="shared" si="4"/>
        <v>5.4748401775310662E-3</v>
      </c>
    </row>
    <row r="35" spans="1:10">
      <c r="A35" s="23">
        <v>6.84</v>
      </c>
      <c r="B35" s="7" t="s">
        <v>34</v>
      </c>
      <c r="C35" s="7">
        <v>600</v>
      </c>
      <c r="D35" s="7">
        <v>117.05</v>
      </c>
      <c r="E35" s="7">
        <v>2.4357898000000002</v>
      </c>
      <c r="F35" s="9">
        <f t="shared" si="0"/>
        <v>6.4322065211703692E-3</v>
      </c>
      <c r="G35" s="9">
        <f t="shared" si="1"/>
        <v>702.3</v>
      </c>
      <c r="H35" s="9">
        <f t="shared" si="2"/>
        <v>6.6741441824925236E-3</v>
      </c>
      <c r="I35" s="9">
        <f t="shared" si="3"/>
        <v>1.5667503035760273E-2</v>
      </c>
      <c r="J35" s="12">
        <f t="shared" si="4"/>
        <v>1.6256812323444628E-2</v>
      </c>
    </row>
    <row r="36" spans="1:10">
      <c r="A36" s="23">
        <v>6.86</v>
      </c>
      <c r="B36" s="7" t="s">
        <v>42</v>
      </c>
      <c r="C36" s="7">
        <v>300</v>
      </c>
      <c r="D36" s="7">
        <v>110.39700000000001</v>
      </c>
      <c r="E36" s="7">
        <v>5.7611704000000001</v>
      </c>
      <c r="F36" s="9">
        <f t="shared" si="0"/>
        <v>3.2161032605851846E-3</v>
      </c>
      <c r="G36" s="9">
        <f t="shared" si="1"/>
        <v>331.19099999999997</v>
      </c>
      <c r="H36" s="9">
        <f t="shared" si="2"/>
        <v>3.1473963917754253E-3</v>
      </c>
      <c r="I36" s="9">
        <f t="shared" si="3"/>
        <v>1.8528518908226852E-2</v>
      </c>
      <c r="J36" s="12">
        <f t="shared" si="4"/>
        <v>1.8132686929363383E-2</v>
      </c>
    </row>
    <row r="37" spans="1:10">
      <c r="A37" s="23">
        <v>6.86</v>
      </c>
      <c r="B37" s="7" t="s">
        <v>42</v>
      </c>
      <c r="C37" s="7">
        <v>24</v>
      </c>
      <c r="D37" s="7">
        <v>110.30200000000001</v>
      </c>
      <c r="E37" s="7">
        <v>5.7705748000000003</v>
      </c>
      <c r="F37" s="9">
        <f t="shared" si="0"/>
        <v>2.5728826084681479E-4</v>
      </c>
      <c r="G37" s="9">
        <f t="shared" si="1"/>
        <v>26.472480000000001</v>
      </c>
      <c r="H37" s="9">
        <f t="shared" si="2"/>
        <v>2.5157503686195314E-4</v>
      </c>
      <c r="I37" s="9">
        <f t="shared" si="3"/>
        <v>1.4847011543784561E-3</v>
      </c>
      <c r="J37" s="12">
        <f t="shared" si="4"/>
        <v>1.451732568024658E-3</v>
      </c>
    </row>
    <row r="38" spans="1:10">
      <c r="A38" s="23">
        <v>6.9</v>
      </c>
      <c r="B38" s="7" t="s">
        <v>43</v>
      </c>
      <c r="C38" s="7">
        <v>1250</v>
      </c>
      <c r="D38" s="7">
        <v>123.753</v>
      </c>
      <c r="E38" s="7">
        <v>5.164936</v>
      </c>
      <c r="F38" s="9">
        <f t="shared" si="0"/>
        <v>1.340043025243827E-2</v>
      </c>
      <c r="G38" s="9">
        <f t="shared" si="1"/>
        <v>1546.9124999999999</v>
      </c>
      <c r="H38" s="9">
        <f t="shared" si="2"/>
        <v>1.4700722002990127E-2</v>
      </c>
      <c r="I38" s="9">
        <f t="shared" si="3"/>
        <v>6.9212364626307504E-2</v>
      </c>
      <c r="J38" s="12">
        <f t="shared" si="4"/>
        <v>7.5928288299235813E-2</v>
      </c>
    </row>
    <row r="39" spans="1:10">
      <c r="A39" s="23">
        <v>6.94</v>
      </c>
      <c r="B39" s="7" t="s">
        <v>39</v>
      </c>
      <c r="C39" s="7">
        <v>800</v>
      </c>
      <c r="D39" s="7">
        <v>119.536</v>
      </c>
      <c r="E39" s="7">
        <v>4.9921253999999999</v>
      </c>
      <c r="F39" s="9">
        <f t="shared" si="0"/>
        <v>8.5762753615604929E-3</v>
      </c>
      <c r="G39" s="9">
        <f t="shared" si="1"/>
        <v>956.28800000000001</v>
      </c>
      <c r="H39" s="9">
        <f t="shared" si="2"/>
        <v>9.087859877527282E-3</v>
      </c>
      <c r="I39" s="9">
        <f t="shared" si="3"/>
        <v>4.2813842069840319E-2</v>
      </c>
      <c r="J39" s="12">
        <f t="shared" si="4"/>
        <v>4.5367736126244833E-2</v>
      </c>
    </row>
    <row r="40" spans="1:10">
      <c r="A40" s="23">
        <v>7.35</v>
      </c>
      <c r="B40" s="7" t="s">
        <v>44</v>
      </c>
      <c r="C40" s="7">
        <v>1000</v>
      </c>
      <c r="D40" s="7">
        <v>127.43600000000001</v>
      </c>
      <c r="E40" s="7">
        <v>5.3489788999999996</v>
      </c>
      <c r="F40" s="9">
        <f t="shared" si="0"/>
        <v>1.0720344201950616E-2</v>
      </c>
      <c r="G40" s="9">
        <f t="shared" si="1"/>
        <v>1274.3599999999999</v>
      </c>
      <c r="H40" s="9">
        <f t="shared" si="2"/>
        <v>1.2110582913856147E-2</v>
      </c>
      <c r="I40" s="9">
        <f t="shared" si="3"/>
        <v>5.734289493697118E-2</v>
      </c>
      <c r="J40" s="12">
        <f t="shared" si="4"/>
        <v>6.4779252472917048E-2</v>
      </c>
    </row>
    <row r="41" spans="1:10">
      <c r="A41" s="23">
        <v>7.375</v>
      </c>
      <c r="B41" s="7" t="s">
        <v>45</v>
      </c>
      <c r="C41" s="7">
        <v>500</v>
      </c>
      <c r="D41" s="7">
        <v>116.4</v>
      </c>
      <c r="E41" s="7">
        <v>5.8872552000000002</v>
      </c>
      <c r="F41" s="9">
        <f t="shared" si="0"/>
        <v>5.3601721009753078E-3</v>
      </c>
      <c r="G41" s="9">
        <f t="shared" si="1"/>
        <v>582</v>
      </c>
      <c r="H41" s="9">
        <f t="shared" si="2"/>
        <v>5.5309012020655687E-3</v>
      </c>
      <c r="I41" s="9">
        <f t="shared" si="3"/>
        <v>3.1556701074361808E-2</v>
      </c>
      <c r="J41" s="12">
        <f t="shared" si="4"/>
        <v>3.2561826862546772E-2</v>
      </c>
    </row>
    <row r="42" spans="1:10">
      <c r="A42" s="23">
        <v>7.75</v>
      </c>
      <c r="B42" s="7" t="s">
        <v>46</v>
      </c>
      <c r="C42" s="7">
        <v>1997.4369999999999</v>
      </c>
      <c r="D42" s="7">
        <v>131.42400000000001</v>
      </c>
      <c r="E42" s="7">
        <v>4.9614301999999997</v>
      </c>
      <c r="F42" s="9">
        <f t="shared" si="0"/>
        <v>2.1413212161711631E-2</v>
      </c>
      <c r="G42" s="9">
        <f t="shared" si="1"/>
        <v>2625.1116028800002</v>
      </c>
      <c r="H42" s="9">
        <f t="shared" si="2"/>
        <v>2.4947135601246159E-2</v>
      </c>
      <c r="I42" s="9">
        <f t="shared" si="3"/>
        <v>0.10624015749812336</v>
      </c>
      <c r="J42" s="12">
        <f t="shared" si="4"/>
        <v>0.12377347197551784</v>
      </c>
    </row>
    <row r="43" spans="1:10">
      <c r="A43" s="23">
        <v>7.75</v>
      </c>
      <c r="B43" s="7" t="s">
        <v>47</v>
      </c>
      <c r="C43" s="7">
        <v>400</v>
      </c>
      <c r="D43" s="7">
        <v>128.559</v>
      </c>
      <c r="E43" s="7">
        <v>5.2904438000000003</v>
      </c>
      <c r="F43" s="9">
        <f t="shared" si="0"/>
        <v>4.2881376807802464E-3</v>
      </c>
      <c r="G43" s="9">
        <f t="shared" si="1"/>
        <v>514.23599999999999</v>
      </c>
      <c r="H43" s="9">
        <f t="shared" si="2"/>
        <v>4.8869218394250683E-3</v>
      </c>
      <c r="I43" s="9">
        <f t="shared" si="3"/>
        <v>2.2686151406830234E-2</v>
      </c>
      <c r="J43" s="12">
        <f t="shared" si="4"/>
        <v>2.5853985346470949E-2</v>
      </c>
    </row>
    <row r="44" spans="1:10">
      <c r="A44" s="23">
        <v>7.75</v>
      </c>
      <c r="B44" s="7" t="s">
        <v>46</v>
      </c>
      <c r="C44" s="7">
        <v>2000</v>
      </c>
      <c r="D44" s="7">
        <v>130.161</v>
      </c>
      <c r="E44" s="7">
        <v>5.0551095000000004</v>
      </c>
      <c r="F44" s="9">
        <f t="shared" si="0"/>
        <v>2.1440688403901231E-2</v>
      </c>
      <c r="G44" s="9">
        <f t="shared" si="1"/>
        <v>2603.2199999999998</v>
      </c>
      <c r="H44" s="9">
        <f t="shared" si="2"/>
        <v>2.4739093861239052E-2</v>
      </c>
      <c r="I44" s="9">
        <f t="shared" si="3"/>
        <v>0.10838502763710096</v>
      </c>
      <c r="J44" s="12">
        <f t="shared" si="4"/>
        <v>0.12505882839934124</v>
      </c>
    </row>
    <row r="45" spans="1:10">
      <c r="A45" s="23">
        <v>7.75</v>
      </c>
      <c r="B45" s="7" t="s">
        <v>46</v>
      </c>
      <c r="C45" s="7">
        <v>2000</v>
      </c>
      <c r="D45" s="7">
        <v>130.161</v>
      </c>
      <c r="E45" s="7">
        <v>5.0551095000000004</v>
      </c>
      <c r="F45" s="9">
        <f t="shared" si="0"/>
        <v>2.1440688403901231E-2</v>
      </c>
      <c r="G45" s="9">
        <f t="shared" si="1"/>
        <v>2603.2199999999998</v>
      </c>
      <c r="H45" s="9">
        <f t="shared" si="2"/>
        <v>2.4739093861239052E-2</v>
      </c>
      <c r="I45" s="9">
        <f t="shared" si="3"/>
        <v>0.10838502763710096</v>
      </c>
      <c r="J45" s="12">
        <f t="shared" si="4"/>
        <v>0.12505882839934124</v>
      </c>
    </row>
    <row r="46" spans="1:10">
      <c r="A46" s="23">
        <v>7.875</v>
      </c>
      <c r="B46" s="7" t="s">
        <v>48</v>
      </c>
      <c r="C46" s="7">
        <v>100</v>
      </c>
      <c r="D46" s="7">
        <v>120.06100000000001</v>
      </c>
      <c r="E46" s="7">
        <v>4.7762026999999998</v>
      </c>
      <c r="F46" s="9">
        <f t="shared" si="0"/>
        <v>1.0720344201950616E-3</v>
      </c>
      <c r="G46" s="9">
        <f t="shared" si="1"/>
        <v>120.06100000000001</v>
      </c>
      <c r="H46" s="9">
        <f t="shared" si="2"/>
        <v>1.1409716996927737E-3</v>
      </c>
      <c r="I46" s="9">
        <f t="shared" si="3"/>
        <v>5.1202536922285878E-3</v>
      </c>
      <c r="J46" s="12">
        <f t="shared" si="4"/>
        <v>5.4495121126962144E-3</v>
      </c>
    </row>
    <row r="47" spans="1:10">
      <c r="A47" s="23">
        <v>8</v>
      </c>
      <c r="B47" s="7" t="s">
        <v>49</v>
      </c>
      <c r="C47" s="7">
        <v>200</v>
      </c>
      <c r="D47" s="7">
        <v>126.95</v>
      </c>
      <c r="E47" s="7">
        <v>4.1026898999999997</v>
      </c>
      <c r="F47" s="9">
        <f t="shared" si="0"/>
        <v>2.1440688403901232E-3</v>
      </c>
      <c r="G47" s="9">
        <f t="shared" si="1"/>
        <v>253.9</v>
      </c>
      <c r="H47" s="9">
        <f t="shared" si="2"/>
        <v>2.41287940756778E-3</v>
      </c>
      <c r="I47" s="9">
        <f t="shared" si="3"/>
        <v>8.7964495763732699E-3</v>
      </c>
      <c r="J47" s="12">
        <f t="shared" si="4"/>
        <v>9.8992959753463131E-3</v>
      </c>
    </row>
    <row r="48" spans="1:10" ht="15.75" customHeight="1">
      <c r="A48" s="23">
        <v>8.5</v>
      </c>
      <c r="B48" s="35">
        <v>48167</v>
      </c>
      <c r="C48" s="7">
        <v>100</v>
      </c>
      <c r="D48" s="7">
        <v>126.971</v>
      </c>
      <c r="E48" s="7">
        <v>6.0020417999999998</v>
      </c>
      <c r="F48" s="9">
        <f t="shared" si="0"/>
        <v>1.0720344201950616E-3</v>
      </c>
      <c r="G48" s="9">
        <f t="shared" si="1"/>
        <v>126.971</v>
      </c>
      <c r="H48" s="9">
        <f t="shared" si="2"/>
        <v>1.2066392723839646E-3</v>
      </c>
      <c r="I48" s="9">
        <f t="shared" si="3"/>
        <v>6.4343954010495233E-3</v>
      </c>
      <c r="J48" s="12">
        <f t="shared" si="4"/>
        <v>7.2422993503701407E-3</v>
      </c>
    </row>
    <row r="49" spans="1:10" ht="14.25" customHeight="1">
      <c r="A49" s="23">
        <v>8.625</v>
      </c>
      <c r="B49" s="7" t="s">
        <v>50</v>
      </c>
      <c r="C49" s="7">
        <v>15</v>
      </c>
      <c r="D49" s="7">
        <v>122</v>
      </c>
      <c r="E49" s="7">
        <v>6.5059426</v>
      </c>
      <c r="F49" s="9">
        <f t="shared" si="0"/>
        <v>1.6080516302925923E-4</v>
      </c>
      <c r="G49" s="9">
        <f t="shared" si="1"/>
        <v>18.3</v>
      </c>
      <c r="H49" s="9">
        <f t="shared" si="2"/>
        <v>1.739097800649483E-4</v>
      </c>
      <c r="I49" s="9">
        <f t="shared" si="3"/>
        <v>1.0461891604520027E-3</v>
      </c>
      <c r="J49" s="12">
        <f t="shared" si="4"/>
        <v>1.1314470466811779E-3</v>
      </c>
    </row>
    <row r="50" spans="1:10">
      <c r="A50" s="23">
        <v>8.75</v>
      </c>
      <c r="B50" s="7" t="s">
        <v>51</v>
      </c>
      <c r="C50" s="7">
        <v>2000</v>
      </c>
      <c r="D50" s="7">
        <v>127.93</v>
      </c>
      <c r="E50" s="7">
        <v>2.3542827000000002</v>
      </c>
      <c r="F50" s="9">
        <f t="shared" si="0"/>
        <v>2.1440688403901231E-2</v>
      </c>
      <c r="G50" s="9">
        <f t="shared" si="1"/>
        <v>2558.6</v>
      </c>
      <c r="H50" s="9">
        <f t="shared" si="2"/>
        <v>2.4315058102414026E-2</v>
      </c>
      <c r="I50" s="9">
        <f t="shared" si="3"/>
        <v>5.0477441785395288E-2</v>
      </c>
      <c r="J50" s="12">
        <f t="shared" si="4"/>
        <v>5.7244520640008172E-2</v>
      </c>
    </row>
    <row r="51" spans="1:10">
      <c r="A51" s="23">
        <v>8.75</v>
      </c>
      <c r="B51" s="7" t="s">
        <v>19</v>
      </c>
      <c r="C51" s="7">
        <v>300</v>
      </c>
      <c r="D51" s="7">
        <v>130.30699999999999</v>
      </c>
      <c r="E51" s="7">
        <v>4.0879912999999997</v>
      </c>
      <c r="F51" s="9">
        <f t="shared" si="0"/>
        <v>3.2161032605851846E-3</v>
      </c>
      <c r="G51" s="9">
        <f t="shared" si="1"/>
        <v>390.92099999999999</v>
      </c>
      <c r="H51" s="9">
        <f t="shared" si="2"/>
        <v>3.7150265099874127E-3</v>
      </c>
      <c r="I51" s="9">
        <f t="shared" si="3"/>
        <v>1.3147402149173867E-2</v>
      </c>
      <c r="J51" s="12">
        <f t="shared" si="4"/>
        <v>1.5186996052097905E-2</v>
      </c>
    </row>
    <row r="52" spans="1:10">
      <c r="A52" s="23">
        <v>8.75</v>
      </c>
      <c r="B52" s="7" t="s">
        <v>52</v>
      </c>
      <c r="C52" s="7">
        <v>125</v>
      </c>
      <c r="D52" s="7">
        <v>128.9</v>
      </c>
      <c r="E52" s="7">
        <v>6.0440075000000002</v>
      </c>
      <c r="F52" s="9">
        <f t="shared" si="0"/>
        <v>1.340043025243827E-3</v>
      </c>
      <c r="G52" s="9">
        <f t="shared" si="1"/>
        <v>161.125</v>
      </c>
      <c r="H52" s="9">
        <f t="shared" si="2"/>
        <v>1.5312138422385133E-3</v>
      </c>
      <c r="I52" s="9">
        <f t="shared" si="3"/>
        <v>8.0992300948963796E-3</v>
      </c>
      <c r="J52" s="12">
        <f t="shared" si="4"/>
        <v>9.2546679465933916E-3</v>
      </c>
    </row>
    <row r="53" spans="1:10">
      <c r="A53" s="23">
        <v>8.9499999999999993</v>
      </c>
      <c r="B53" s="7" t="s">
        <v>53</v>
      </c>
      <c r="C53" s="7">
        <v>1250</v>
      </c>
      <c r="D53" s="7">
        <v>149.84800000000001</v>
      </c>
      <c r="E53" s="7">
        <v>5.3194489000000003</v>
      </c>
      <c r="F53" s="9">
        <f t="shared" si="0"/>
        <v>1.340043025243827E-2</v>
      </c>
      <c r="G53" s="9">
        <f t="shared" si="1"/>
        <v>1873.1000000000004</v>
      </c>
      <c r="H53" s="9">
        <f t="shared" si="2"/>
        <v>1.7800568799981133E-2</v>
      </c>
      <c r="I53" s="9">
        <f t="shared" si="3"/>
        <v>7.1282903965859484E-2</v>
      </c>
      <c r="J53" s="12">
        <f t="shared" si="4"/>
        <v>9.4689216122433958E-2</v>
      </c>
    </row>
    <row r="54" spans="1:10">
      <c r="A54" s="23">
        <v>1.99285</v>
      </c>
      <c r="B54" s="7" t="s">
        <v>20</v>
      </c>
      <c r="C54" s="7">
        <v>1750</v>
      </c>
      <c r="D54" s="7">
        <v>105.464</v>
      </c>
      <c r="E54" s="7">
        <v>0.76825226679833136</v>
      </c>
      <c r="F54" s="9">
        <f t="shared" si="0"/>
        <v>1.8760602353413577E-2</v>
      </c>
      <c r="G54" s="9">
        <f t="shared" si="1"/>
        <v>1845.62</v>
      </c>
      <c r="H54" s="9">
        <f t="shared" si="2"/>
        <v>1.7539419031883597E-2</v>
      </c>
      <c r="I54" s="9">
        <f t="shared" si="3"/>
        <v>1.4412875284512091E-2</v>
      </c>
      <c r="J54" s="12">
        <f t="shared" si="4"/>
        <v>1.3474698429570367E-2</v>
      </c>
    </row>
    <row r="55" spans="1:10">
      <c r="A55" s="23">
        <v>1.77285</v>
      </c>
      <c r="B55" s="7" t="s">
        <v>16</v>
      </c>
      <c r="C55" s="7">
        <v>2250</v>
      </c>
      <c r="D55" s="7">
        <v>102.94199999999999</v>
      </c>
      <c r="E55" s="7">
        <v>0.60305355547486339</v>
      </c>
      <c r="F55" s="9">
        <f t="shared" si="0"/>
        <v>2.4120774454388885E-2</v>
      </c>
      <c r="G55" s="9">
        <f t="shared" si="1"/>
        <v>2316.1949999999997</v>
      </c>
      <c r="H55" s="9">
        <f t="shared" si="2"/>
        <v>2.2011418745220376E-2</v>
      </c>
      <c r="I55" s="9">
        <f t="shared" si="3"/>
        <v>1.4546118795526475E-2</v>
      </c>
      <c r="J55" s="12">
        <f t="shared" si="4"/>
        <v>1.3274064335351204E-2</v>
      </c>
    </row>
    <row r="56" spans="1:10">
      <c r="A56" s="23">
        <v>0.85685</v>
      </c>
      <c r="B56" s="7" t="s">
        <v>13</v>
      </c>
      <c r="C56" s="7">
        <v>1000</v>
      </c>
      <c r="D56" s="7">
        <v>100.03400000000001</v>
      </c>
      <c r="E56" s="7">
        <v>9.1657400050793036E-2</v>
      </c>
      <c r="F56" s="9">
        <f t="shared" si="0"/>
        <v>1.0720344201950616E-2</v>
      </c>
      <c r="G56" s="9">
        <f t="shared" si="1"/>
        <v>1000.34</v>
      </c>
      <c r="H56" s="9">
        <f t="shared" si="2"/>
        <v>9.5064977808836278E-3</v>
      </c>
      <c r="I56" s="9">
        <f t="shared" si="3"/>
        <v>9.8259887720038709E-4</v>
      </c>
      <c r="J56" s="12">
        <f t="shared" si="4"/>
        <v>8.7134087018442686E-4</v>
      </c>
    </row>
    <row r="57" spans="1:10">
      <c r="A57" s="23">
        <v>0.43535000000000001</v>
      </c>
      <c r="B57" s="7" t="s">
        <v>54</v>
      </c>
      <c r="C57" s="7">
        <v>500</v>
      </c>
      <c r="D57" s="7">
        <v>99.968000000000004</v>
      </c>
      <c r="E57" s="7">
        <v>0.46890427002136126</v>
      </c>
      <c r="F57" s="9">
        <f t="shared" si="0"/>
        <v>5.3601721009753078E-3</v>
      </c>
      <c r="G57" s="9">
        <f t="shared" si="1"/>
        <v>499.84</v>
      </c>
      <c r="H57" s="9">
        <f t="shared" si="2"/>
        <v>4.7501128124406424E-3</v>
      </c>
      <c r="I57" s="9">
        <f t="shared" si="3"/>
        <v>2.5134075861966932E-3</v>
      </c>
      <c r="J57" s="12">
        <f t="shared" si="4"/>
        <v>2.2273481808365949E-3</v>
      </c>
    </row>
    <row r="58" spans="1:10">
      <c r="A58" s="23">
        <v>0.43535000000000001</v>
      </c>
      <c r="B58" s="7" t="s">
        <v>54</v>
      </c>
      <c r="C58" s="7">
        <v>500</v>
      </c>
      <c r="D58" s="7">
        <v>99.968000000000004</v>
      </c>
      <c r="E58" s="7">
        <v>0.46890427002136126</v>
      </c>
      <c r="F58" s="9">
        <f t="shared" si="0"/>
        <v>5.3601721009753078E-3</v>
      </c>
      <c r="G58" s="9">
        <f t="shared" si="1"/>
        <v>499.84</v>
      </c>
      <c r="H58" s="9">
        <f t="shared" si="2"/>
        <v>4.7501128124406424E-3</v>
      </c>
      <c r="I58" s="9">
        <f t="shared" si="3"/>
        <v>2.5134075861966932E-3</v>
      </c>
      <c r="J58" s="12">
        <f t="shared" si="4"/>
        <v>2.2273481808365949E-3</v>
      </c>
    </row>
    <row r="59" spans="1:10">
      <c r="A59" s="29"/>
      <c r="B59" s="30"/>
      <c r="C59" s="31">
        <f>SUM(C2:C58)</f>
        <v>93280.587</v>
      </c>
      <c r="D59" s="32"/>
      <c r="E59" s="32"/>
      <c r="F59" s="33">
        <f>SUM(F2:F58)</f>
        <v>1</v>
      </c>
      <c r="G59" s="33">
        <f>SUM(G2:G58)</f>
        <v>105226.97454488004</v>
      </c>
      <c r="H59" s="32"/>
      <c r="I59" s="33">
        <f>SUM(I2:I58)</f>
        <v>3.5313268362145074</v>
      </c>
      <c r="J59" s="34">
        <f>SUM(J2:J58)</f>
        <v>3.625526504156992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2"/>
  <sheetViews>
    <sheetView workbookViewId="0">
      <selection activeCell="A44" sqref="A44"/>
    </sheetView>
  </sheetViews>
  <sheetFormatPr defaultRowHeight="14.4"/>
  <cols>
    <col min="1" max="1" width="9.33203125" customWidth="1"/>
    <col min="2" max="2" width="13.6640625" customWidth="1"/>
    <col min="3" max="3" width="13.5546875" customWidth="1"/>
    <col min="4" max="4" width="10.6640625" customWidth="1"/>
    <col min="7" max="7" width="13" customWidth="1"/>
    <col min="8" max="8" width="10.33203125" customWidth="1"/>
    <col min="10" max="10" width="9.5546875" bestFit="1" customWidth="1"/>
  </cols>
  <sheetData>
    <row r="1" spans="1:10" ht="7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>
      <c r="A2" s="23" t="e">
        <f ca="1">_xll.BDP("EJ430663 Corp","CPN")</f>
        <v>#NAME?</v>
      </c>
      <c r="B2" s="7" t="e">
        <f ca="1">_xll.BDP("EJ430663 Corp","MATURITY")</f>
        <v>#NAME?</v>
      </c>
      <c r="C2" s="7">
        <v>1000</v>
      </c>
      <c r="D2" s="7" t="e">
        <f ca="1">_xll.BDP("EJ430663 Corp","PX_ASK")</f>
        <v>#NAME?</v>
      </c>
      <c r="E2" s="7" t="e">
        <f ca="1">_xll.BDP("EJ430663 Corp","YLD_YTM_ASK")</f>
        <v>#NAME?</v>
      </c>
      <c r="F2" s="9">
        <f>C2/$C$70</f>
        <v>1.0285781490071748E-2</v>
      </c>
      <c r="G2" s="9" t="e">
        <f ca="1">D2*C2/100</f>
        <v>#NAME?</v>
      </c>
      <c r="H2" s="9" t="e">
        <f ca="1">G2/$G$70</f>
        <v>#NAME?</v>
      </c>
      <c r="I2" s="9" t="e">
        <f ca="1">F2*E2</f>
        <v>#NAME?</v>
      </c>
      <c r="J2" s="12" t="e">
        <f ca="1">H2*E2</f>
        <v>#NAME?</v>
      </c>
    </row>
    <row r="3" spans="1:10">
      <c r="A3" s="23" t="e">
        <f ca="1">_xll.BDP("EJ430743 Corp","CPN")</f>
        <v>#NAME?</v>
      </c>
      <c r="B3" s="7" t="e">
        <f ca="1">_xll.BDP("EJ430743 Corp","MATURITY")</f>
        <v>#NAME?</v>
      </c>
      <c r="C3" s="7">
        <v>500</v>
      </c>
      <c r="D3" s="7" t="e">
        <f ca="1">_xll.BDP("EJ430743 Corp","PX_ASK")</f>
        <v>#NAME?</v>
      </c>
      <c r="E3" s="7" t="e">
        <f ca="1">_xll.BDP("EJ430743 Corp","YLD_YTM_ASK")</f>
        <v>#NAME?</v>
      </c>
      <c r="F3" s="9">
        <f t="shared" ref="F3:F66" si="0">C3/$C$70</f>
        <v>5.1428907450358739E-3</v>
      </c>
      <c r="G3" s="9" t="e">
        <f t="shared" ref="G3:G66" ca="1" si="1">D3*C3/100</f>
        <v>#NAME?</v>
      </c>
      <c r="H3" s="9" t="e">
        <f t="shared" ref="H3:H66" ca="1" si="2">G3/$G$70</f>
        <v>#NAME?</v>
      </c>
      <c r="I3" s="9" t="e">
        <f t="shared" ref="I3:I66" ca="1" si="3">F3*E3</f>
        <v>#NAME?</v>
      </c>
      <c r="J3" s="12" t="e">
        <f t="shared" ref="J3:J66" ca="1" si="4">H3*E3</f>
        <v>#NAME?</v>
      </c>
    </row>
    <row r="4" spans="1:10">
      <c r="A4" s="23" t="e">
        <f ca="1">_xll.BDP("EI859486 Corp","CPN")</f>
        <v>#NAME?</v>
      </c>
      <c r="B4" s="7" t="e">
        <f ca="1">_xll.BDP("EI859486 Corp","MATURITY")</f>
        <v>#NAME?</v>
      </c>
      <c r="C4" s="7">
        <v>750</v>
      </c>
      <c r="D4" s="7" t="e">
        <f ca="1">_xll.BDP("EI859486 Corp","PX_ASK")</f>
        <v>#NAME?</v>
      </c>
      <c r="E4" s="7" t="e">
        <f ca="1">_xll.BDP("EI859486 Corp","YLD_YTM_ASK")</f>
        <v>#NAME?</v>
      </c>
      <c r="F4" s="9">
        <f t="shared" si="0"/>
        <v>7.71433611755381E-3</v>
      </c>
      <c r="G4" s="9" t="e">
        <f t="shared" ca="1" si="1"/>
        <v>#NAME?</v>
      </c>
      <c r="H4" s="9" t="e">
        <f t="shared" ca="1" si="2"/>
        <v>#NAME?</v>
      </c>
      <c r="I4" s="9" t="e">
        <f t="shared" ca="1" si="3"/>
        <v>#NAME?</v>
      </c>
      <c r="J4" s="12" t="e">
        <f t="shared" ca="1" si="4"/>
        <v>#NAME?</v>
      </c>
    </row>
    <row r="5" spans="1:10">
      <c r="A5" s="23" t="e">
        <f ca="1">_xll.BDP("EI621060 Corp","CPN")</f>
        <v>#NAME?</v>
      </c>
      <c r="B5" s="7" t="e">
        <f ca="1">_xll.BDP("EI621060 Corp","MATURITY")</f>
        <v>#NAME?</v>
      </c>
      <c r="C5" s="7">
        <v>1500</v>
      </c>
      <c r="D5" s="7" t="e">
        <f ca="1">_xll.BDP("EI621060 Corp","PX_ASK")</f>
        <v>#NAME?</v>
      </c>
      <c r="E5" s="7" t="e">
        <f ca="1">_xll.BDP("EI621060 Corp","YLD_YTM_ASK")</f>
        <v>#NAME?</v>
      </c>
      <c r="F5" s="9">
        <f t="shared" si="0"/>
        <v>1.542867223510762E-2</v>
      </c>
      <c r="G5" s="9" t="e">
        <f t="shared" ca="1" si="1"/>
        <v>#NAME?</v>
      </c>
      <c r="H5" s="9" t="e">
        <f t="shared" ca="1" si="2"/>
        <v>#NAME?</v>
      </c>
      <c r="I5" s="9" t="e">
        <f t="shared" ca="1" si="3"/>
        <v>#NAME?</v>
      </c>
      <c r="J5" s="12" t="e">
        <f t="shared" ca="1" si="4"/>
        <v>#NAME?</v>
      </c>
    </row>
    <row r="6" spans="1:10">
      <c r="A6" s="23" t="e">
        <f ca="1">_xll.BDP("EI859490 Corp","CPN")</f>
        <v>#NAME?</v>
      </c>
      <c r="B6" s="7" t="e">
        <f ca="1">_xll.BDP("EI859490 Corp","MATURITY")</f>
        <v>#NAME?</v>
      </c>
      <c r="C6" s="7">
        <v>1250</v>
      </c>
      <c r="D6" s="7" t="e">
        <f ca="1">_xll.BDP("EI859490 Corp","PX_ASK")</f>
        <v>#NAME?</v>
      </c>
      <c r="E6" s="7" t="e">
        <f ca="1">_xll.BDP("EI859490 Corp","YLD_YTM_ASK")</f>
        <v>#NAME?</v>
      </c>
      <c r="F6" s="9">
        <f t="shared" si="0"/>
        <v>1.2857226862589685E-2</v>
      </c>
      <c r="G6" s="9" t="e">
        <f t="shared" ca="1" si="1"/>
        <v>#NAME?</v>
      </c>
      <c r="H6" s="9" t="e">
        <f t="shared" ca="1" si="2"/>
        <v>#NAME?</v>
      </c>
      <c r="I6" s="9" t="e">
        <f t="shared" ca="1" si="3"/>
        <v>#NAME?</v>
      </c>
      <c r="J6" s="12" t="e">
        <f t="shared" ca="1" si="4"/>
        <v>#NAME?</v>
      </c>
    </row>
    <row r="7" spans="1:10">
      <c r="A7" s="23" t="e">
        <f ca="1">_xll.BDP("EK061316 Corp","CPN")</f>
        <v>#NAME?</v>
      </c>
      <c r="B7" s="7" t="e">
        <f ca="1">_xll.BDP("EK061316 Corp","MATURITY")</f>
        <v>#NAME?</v>
      </c>
      <c r="C7" s="7">
        <v>1750</v>
      </c>
      <c r="D7" s="7" t="e">
        <f ca="1">_xll.BDP("EK061316 Corp","PX_ASK")</f>
        <v>#NAME?</v>
      </c>
      <c r="E7" s="7" t="e">
        <f ca="1">_xll.BDP("EK061316 Corp","YLD_YTM_ASK")</f>
        <v>#NAME?</v>
      </c>
      <c r="F7" s="9">
        <f t="shared" si="0"/>
        <v>1.8000117607625557E-2</v>
      </c>
      <c r="G7" s="9" t="e">
        <f t="shared" ca="1" si="1"/>
        <v>#NAME?</v>
      </c>
      <c r="H7" s="9" t="e">
        <f t="shared" ca="1" si="2"/>
        <v>#NAME?</v>
      </c>
      <c r="I7" s="9" t="e">
        <f t="shared" ca="1" si="3"/>
        <v>#NAME?</v>
      </c>
      <c r="J7" s="12" t="e">
        <f t="shared" ca="1" si="4"/>
        <v>#NAME?</v>
      </c>
    </row>
    <row r="8" spans="1:10">
      <c r="A8" s="23" t="e">
        <f ca="1">_xll.BDP("EJ430673 Corp","CPN")</f>
        <v>#NAME?</v>
      </c>
      <c r="B8" s="7" t="e">
        <f ca="1">_xll.BDP("EJ430673 Corp","MATURITY")</f>
        <v>#NAME?</v>
      </c>
      <c r="C8" s="7">
        <v>1750</v>
      </c>
      <c r="D8" s="7" t="e">
        <f ca="1">_xll.BDP("EJ430673 Corp","PX_ASK")</f>
        <v>#NAME?</v>
      </c>
      <c r="E8" s="7" t="e">
        <f ca="1">_xll.BDP("EJ430673 Corp","YLD_YTM_ASK")</f>
        <v>#NAME?</v>
      </c>
      <c r="F8" s="9">
        <f t="shared" si="0"/>
        <v>1.8000117607625557E-2</v>
      </c>
      <c r="G8" s="9" t="e">
        <f t="shared" ca="1" si="1"/>
        <v>#NAME?</v>
      </c>
      <c r="H8" s="9" t="e">
        <f t="shared" ca="1" si="2"/>
        <v>#NAME?</v>
      </c>
      <c r="I8" s="9" t="e">
        <f t="shared" ca="1" si="3"/>
        <v>#NAME?</v>
      </c>
      <c r="J8" s="12" t="e">
        <f t="shared" ca="1" si="4"/>
        <v>#NAME?</v>
      </c>
    </row>
    <row r="9" spans="1:10">
      <c r="A9" s="23" t="e">
        <f ca="1">_xll.BDP("EJ826928 Corp","CPN")</f>
        <v>#NAME?</v>
      </c>
      <c r="B9" s="7" t="e">
        <f ca="1">_xll.BDP("EJ826928 Corp","MATURITY")</f>
        <v>#NAME?</v>
      </c>
      <c r="C9" s="7">
        <v>4250</v>
      </c>
      <c r="D9" s="7" t="e">
        <f ca="1">_xll.BDP("EJ826928 Corp","PX_ASK")</f>
        <v>#NAME?</v>
      </c>
      <c r="E9" s="7" t="e">
        <f ca="1">_xll.BDP("EJ826928 Corp","YLD_YTM_ASK")</f>
        <v>#NAME?</v>
      </c>
      <c r="F9" s="9">
        <f t="shared" si="0"/>
        <v>4.3714571332804923E-2</v>
      </c>
      <c r="G9" s="9" t="e">
        <f t="shared" ca="1" si="1"/>
        <v>#NAME?</v>
      </c>
      <c r="H9" s="9" t="e">
        <f t="shared" ca="1" si="2"/>
        <v>#NAME?</v>
      </c>
      <c r="I9" s="9" t="e">
        <f t="shared" ca="1" si="3"/>
        <v>#NAME?</v>
      </c>
      <c r="J9" s="12" t="e">
        <f t="shared" ca="1" si="4"/>
        <v>#NAME?</v>
      </c>
    </row>
    <row r="10" spans="1:10">
      <c r="A10" s="23" t="e">
        <f ca="1">_xll.BDP("EI621072 Corp","CPN")</f>
        <v>#NAME?</v>
      </c>
      <c r="B10" s="7" t="e">
        <f ca="1">_xll.BDP("EI621072 Corp","MATURITY")</f>
        <v>#NAME?</v>
      </c>
      <c r="C10" s="7">
        <v>1250</v>
      </c>
      <c r="D10" s="7" t="e">
        <f ca="1">_xll.BDP("EI621072 Corp","PX_ASK")</f>
        <v>#NAME?</v>
      </c>
      <c r="E10" s="7" t="e">
        <f ca="1">_xll.BDP("EI621072 Corp","YLD_YTM_ASK")</f>
        <v>#NAME?</v>
      </c>
      <c r="F10" s="9">
        <f t="shared" si="0"/>
        <v>1.2857226862589685E-2</v>
      </c>
      <c r="G10" s="9" t="e">
        <f t="shared" ca="1" si="1"/>
        <v>#NAME?</v>
      </c>
      <c r="H10" s="9" t="e">
        <f t="shared" ca="1" si="2"/>
        <v>#NAME?</v>
      </c>
      <c r="I10" s="9" t="e">
        <f t="shared" ca="1" si="3"/>
        <v>#NAME?</v>
      </c>
      <c r="J10" s="12" t="e">
        <f t="shared" ca="1" si="4"/>
        <v>#NAME?</v>
      </c>
    </row>
    <row r="11" spans="1:10">
      <c r="A11" s="23" t="e">
        <f ca="1">_xll.BDP("EK061340 Corp","CPN")</f>
        <v>#NAME?</v>
      </c>
      <c r="B11" s="7" t="e">
        <f ca="1">_xll.BDP("EK061340 Corp","MATURITY")</f>
        <v>#NAME?</v>
      </c>
      <c r="C11" s="7">
        <v>1250</v>
      </c>
      <c r="D11" s="7" t="e">
        <f ca="1">_xll.BDP("EK061340 Corp","PX_ASK")</f>
        <v>#NAME?</v>
      </c>
      <c r="E11" s="7" t="e">
        <f ca="1">_xll.BDP("EK061340 Corp","YLD_YTM_ASK")</f>
        <v>#NAME?</v>
      </c>
      <c r="F11" s="9">
        <f t="shared" si="0"/>
        <v>1.2857226862589685E-2</v>
      </c>
      <c r="G11" s="9" t="e">
        <f t="shared" ca="1" si="1"/>
        <v>#NAME?</v>
      </c>
      <c r="H11" s="9" t="e">
        <f t="shared" ca="1" si="2"/>
        <v>#NAME?</v>
      </c>
      <c r="I11" s="9" t="e">
        <f t="shared" ca="1" si="3"/>
        <v>#NAME?</v>
      </c>
      <c r="J11" s="12" t="e">
        <f t="shared" ca="1" si="4"/>
        <v>#NAME?</v>
      </c>
    </row>
    <row r="12" spans="1:10">
      <c r="A12" s="23" t="e">
        <f ca="1">_xll.BDP("EI859494 Corp","CPN")</f>
        <v>#NAME?</v>
      </c>
      <c r="B12" s="7" t="e">
        <f ca="1">_xll.BDP("EI859494 Corp","MATURITY")</f>
        <v>#NAME?</v>
      </c>
      <c r="C12" s="7">
        <v>1850</v>
      </c>
      <c r="D12" s="7" t="e">
        <f ca="1">_xll.BDP("EI859494 Corp","PX_ASK")</f>
        <v>#NAME?</v>
      </c>
      <c r="E12" s="7" t="e">
        <f ca="1">_xll.BDP("EI859494 Corp","YLD_YTM_ASK")</f>
        <v>#NAME?</v>
      </c>
      <c r="F12" s="9">
        <f t="shared" si="0"/>
        <v>1.9028695756632734E-2</v>
      </c>
      <c r="G12" s="9" t="e">
        <f t="shared" ca="1" si="1"/>
        <v>#NAME?</v>
      </c>
      <c r="H12" s="9" t="e">
        <f t="shared" ca="1" si="2"/>
        <v>#NAME?</v>
      </c>
      <c r="I12" s="9" t="e">
        <f t="shared" ca="1" si="3"/>
        <v>#NAME?</v>
      </c>
      <c r="J12" s="12" t="e">
        <f t="shared" ca="1" si="4"/>
        <v>#NAME?</v>
      </c>
    </row>
    <row r="13" spans="1:10">
      <c r="A13" s="23" t="e">
        <f ca="1">_xll.BDP("EJ826946 Corp","CPN")</f>
        <v>#NAME?</v>
      </c>
      <c r="B13" s="7" t="e">
        <f ca="1">_xll.BDP("EJ826946 Corp","MATURITY")</f>
        <v>#NAME?</v>
      </c>
      <c r="C13" s="7">
        <v>4750</v>
      </c>
      <c r="D13" s="7" t="e">
        <f ca="1">_xll.BDP("EJ826946 Corp","PX_ASK")</f>
        <v>#NAME?</v>
      </c>
      <c r="E13" s="7" t="e">
        <f ca="1">_xll.BDP("EJ826946 Corp","YLD_YTM_ASK")</f>
        <v>#NAME?</v>
      </c>
      <c r="F13" s="9">
        <f t="shared" si="0"/>
        <v>4.8857462077840801E-2</v>
      </c>
      <c r="G13" s="9" t="e">
        <f t="shared" ca="1" si="1"/>
        <v>#NAME?</v>
      </c>
      <c r="H13" s="9" t="e">
        <f t="shared" ca="1" si="2"/>
        <v>#NAME?</v>
      </c>
      <c r="I13" s="9" t="e">
        <f t="shared" ca="1" si="3"/>
        <v>#NAME?</v>
      </c>
      <c r="J13" s="12" t="e">
        <f t="shared" ca="1" si="4"/>
        <v>#NAME?</v>
      </c>
    </row>
    <row r="14" spans="1:10">
      <c r="A14" s="23" t="e">
        <f ca="1">_xll.BDP("EJ430723 Corp","CPN")</f>
        <v>#NAME?</v>
      </c>
      <c r="B14" s="7" t="e">
        <f ca="1">_xll.BDP("EJ430723 Corp","MATURITY")</f>
        <v>#NAME?</v>
      </c>
      <c r="C14" s="7">
        <v>1250</v>
      </c>
      <c r="D14" s="7" t="e">
        <f ca="1">_xll.BDP("EJ430723 Corp","PX_ASK")</f>
        <v>#NAME?</v>
      </c>
      <c r="E14" s="7" t="e">
        <f ca="1">_xll.BDP("EJ430723 Corp","YLD_YTM_ASK")</f>
        <v>#NAME?</v>
      </c>
      <c r="F14" s="9">
        <f t="shared" si="0"/>
        <v>1.2857226862589685E-2</v>
      </c>
      <c r="G14" s="9" t="e">
        <f t="shared" ca="1" si="1"/>
        <v>#NAME?</v>
      </c>
      <c r="H14" s="9" t="e">
        <f t="shared" ca="1" si="2"/>
        <v>#NAME?</v>
      </c>
      <c r="I14" s="9" t="e">
        <f t="shared" ca="1" si="3"/>
        <v>#NAME?</v>
      </c>
      <c r="J14" s="12" t="e">
        <f t="shared" ca="1" si="4"/>
        <v>#NAME?</v>
      </c>
    </row>
    <row r="15" spans="1:10">
      <c r="A15" s="23" t="e">
        <f ca="1">_xll.BDP("EJ817041 Corp","CPN")</f>
        <v>#NAME?</v>
      </c>
      <c r="B15" s="7" t="e">
        <f ca="1">_xll.BDP("EJ817041 Corp","MATURITY")</f>
        <v>#NAME?</v>
      </c>
      <c r="C15" s="7">
        <v>4000</v>
      </c>
      <c r="D15" s="7" t="e">
        <f ca="1">_xll.BDP("EJ817041 Corp","PX_ASK")</f>
        <v>#NAME?</v>
      </c>
      <c r="E15" s="7" t="e">
        <f ca="1">_xll.BDP("EJ817041 Corp","YLD_YTM_ASK")</f>
        <v>#NAME?</v>
      </c>
      <c r="F15" s="9">
        <f t="shared" si="0"/>
        <v>4.1143125960286991E-2</v>
      </c>
      <c r="G15" s="9" t="e">
        <f t="shared" ca="1" si="1"/>
        <v>#NAME?</v>
      </c>
      <c r="H15" s="9" t="e">
        <f t="shared" ca="1" si="2"/>
        <v>#NAME?</v>
      </c>
      <c r="I15" s="9" t="e">
        <f t="shared" ca="1" si="3"/>
        <v>#NAME?</v>
      </c>
      <c r="J15" s="12" t="e">
        <f t="shared" ca="1" si="4"/>
        <v>#NAME?</v>
      </c>
    </row>
    <row r="16" spans="1:10">
      <c r="A16" s="23" t="e">
        <f ca="1">_xll.BDP("EI621076 Corp","CPN")</f>
        <v>#NAME?</v>
      </c>
      <c r="B16" s="7" t="e">
        <f ca="1">_xll.BDP("EI621076 Corp","MATURITY")</f>
        <v>#NAME?</v>
      </c>
      <c r="C16" s="7">
        <v>1500</v>
      </c>
      <c r="D16" s="7" t="e">
        <f ca="1">_xll.BDP("EI621076 Corp","PX_ASK")</f>
        <v>#NAME?</v>
      </c>
      <c r="E16" s="7" t="e">
        <f ca="1">_xll.BDP("EI621076 Corp","YLD_YTM_ASK")</f>
        <v>#NAME?</v>
      </c>
      <c r="F16" s="9">
        <f t="shared" si="0"/>
        <v>1.542867223510762E-2</v>
      </c>
      <c r="G16" s="9" t="e">
        <f t="shared" ca="1" si="1"/>
        <v>#NAME?</v>
      </c>
      <c r="H16" s="9" t="e">
        <f t="shared" ca="1" si="2"/>
        <v>#NAME?</v>
      </c>
      <c r="I16" s="9" t="e">
        <f t="shared" ca="1" si="3"/>
        <v>#NAME?</v>
      </c>
      <c r="J16" s="12" t="e">
        <f t="shared" ca="1" si="4"/>
        <v>#NAME?</v>
      </c>
    </row>
    <row r="17" spans="1:10">
      <c r="A17" s="23" t="e">
        <f ca="1">_xll.BDP("EK061358 Corp","CPN")</f>
        <v>#NAME?</v>
      </c>
      <c r="B17" s="7" t="e">
        <f ca="1">_xll.BDP("EK061358 Corp","MATURITY")</f>
        <v>#NAME?</v>
      </c>
      <c r="C17" s="7">
        <v>850</v>
      </c>
      <c r="D17" s="7" t="e">
        <f ca="1">_xll.BDP("EK061358 Corp","PX_ASK")</f>
        <v>#NAME?</v>
      </c>
      <c r="E17" s="7" t="e">
        <f ca="1">_xll.BDP("EK061358 Corp","YLD_YTM_ASK")</f>
        <v>#NAME?</v>
      </c>
      <c r="F17" s="9">
        <f t="shared" si="0"/>
        <v>8.7429142665609843E-3</v>
      </c>
      <c r="G17" s="9" t="e">
        <f t="shared" ca="1" si="1"/>
        <v>#NAME?</v>
      </c>
      <c r="H17" s="9" t="e">
        <f t="shared" ca="1" si="2"/>
        <v>#NAME?</v>
      </c>
      <c r="I17" s="9" t="e">
        <f t="shared" ca="1" si="3"/>
        <v>#NAME?</v>
      </c>
      <c r="J17" s="12" t="e">
        <f t="shared" ca="1" si="4"/>
        <v>#NAME?</v>
      </c>
    </row>
    <row r="18" spans="1:10">
      <c r="A18" s="23" t="e">
        <f ca="1">_xll.BDP("EI859498 Corp","CPN")</f>
        <v>#NAME?</v>
      </c>
      <c r="B18" s="7" t="e">
        <f ca="1">_xll.BDP("EI859498 Corp","MATURITY")</f>
        <v>#NAME?</v>
      </c>
      <c r="C18" s="7">
        <v>750</v>
      </c>
      <c r="D18" s="7" t="e">
        <f ca="1">_xll.BDP("EI859498 Corp","PX_ASK")</f>
        <v>#NAME?</v>
      </c>
      <c r="E18" s="7" t="e">
        <f ca="1">_xll.BDP("EI859498 Corp","YLD_YTM_ASK")</f>
        <v>#NAME?</v>
      </c>
      <c r="F18" s="9">
        <f t="shared" si="0"/>
        <v>7.71433611755381E-3</v>
      </c>
      <c r="G18" s="9" t="e">
        <f t="shared" ca="1" si="1"/>
        <v>#NAME?</v>
      </c>
      <c r="H18" s="9" t="e">
        <f t="shared" ca="1" si="2"/>
        <v>#NAME?</v>
      </c>
      <c r="I18" s="9" t="e">
        <f t="shared" ca="1" si="3"/>
        <v>#NAME?</v>
      </c>
      <c r="J18" s="12" t="e">
        <f t="shared" ca="1" si="4"/>
        <v>#NAME?</v>
      </c>
    </row>
    <row r="19" spans="1:10">
      <c r="A19" s="23" t="e">
        <f ca="1">_xll.BDP("EF088627 Corp","CPN")</f>
        <v>#NAME?</v>
      </c>
      <c r="B19" s="7" t="e">
        <f ca="1">_xll.BDP("EF088627 Corp","MATURITY")</f>
        <v>#NAME?</v>
      </c>
      <c r="C19" s="7">
        <v>500</v>
      </c>
      <c r="D19" s="7" t="e">
        <f ca="1">_xll.BDP("EF088627 Corp","PX_ASK")</f>
        <v>#NAME?</v>
      </c>
      <c r="E19" s="7" t="e">
        <f ca="1">_xll.BDP("EF088627 Corp","YLD_YTM_ASK")</f>
        <v>#NAME?</v>
      </c>
      <c r="F19" s="9">
        <f t="shared" si="0"/>
        <v>5.1428907450358739E-3</v>
      </c>
      <c r="G19" s="9" t="e">
        <f t="shared" ca="1" si="1"/>
        <v>#NAME?</v>
      </c>
      <c r="H19" s="9" t="e">
        <f t="shared" ca="1" si="2"/>
        <v>#NAME?</v>
      </c>
      <c r="I19" s="9" t="e">
        <f t="shared" ca="1" si="3"/>
        <v>#NAME?</v>
      </c>
      <c r="J19" s="12" t="e">
        <f t="shared" ca="1" si="4"/>
        <v>#NAME?</v>
      </c>
    </row>
    <row r="20" spans="1:10">
      <c r="A20" s="23" t="e">
        <f ca="1">_xll.BDP("ED015367 Corp","CPN")</f>
        <v>#NAME?</v>
      </c>
      <c r="B20" s="7" t="e">
        <f ca="1">_xll.BDP("ED015367 Corp","MATURITY")</f>
        <v>#NAME?</v>
      </c>
      <c r="C20" s="7">
        <v>350</v>
      </c>
      <c r="D20" s="7" t="e">
        <f ca="1">_xll.BDP("ED015367 Corp","PX_ASK")</f>
        <v>#NAME?</v>
      </c>
      <c r="E20" s="7" t="e">
        <f ca="1">_xll.BDP("ED015367 Corp","YLD_YTM_ASK")</f>
        <v>#NAME?</v>
      </c>
      <c r="F20" s="9">
        <f t="shared" si="0"/>
        <v>3.6000235215251117E-3</v>
      </c>
      <c r="G20" s="9" t="e">
        <f t="shared" ca="1" si="1"/>
        <v>#NAME?</v>
      </c>
      <c r="H20" s="9" t="e">
        <f t="shared" ca="1" si="2"/>
        <v>#NAME?</v>
      </c>
      <c r="I20" s="9" t="e">
        <f t="shared" ca="1" si="3"/>
        <v>#NAME?</v>
      </c>
      <c r="J20" s="12" t="e">
        <f t="shared" ca="1" si="4"/>
        <v>#NAME?</v>
      </c>
    </row>
    <row r="21" spans="1:10">
      <c r="A21" s="23" t="e">
        <f ca="1">_xll.BDP("EJ817026 Corp","CPN")</f>
        <v>#NAME?</v>
      </c>
      <c r="B21" s="7" t="e">
        <f ca="1">_xll.BDP("EJ817026 Corp","MATURITY")</f>
        <v>#NAME?</v>
      </c>
      <c r="C21" s="7">
        <v>11000</v>
      </c>
      <c r="D21" s="7" t="e">
        <f ca="1">_xll.BDP("EJ817026 Corp","PX_ASK")</f>
        <v>#NAME?</v>
      </c>
      <c r="E21" s="7" t="e">
        <f ca="1">_xll.BDP("EJ817026 Corp","YLD_YTM_ASK")</f>
        <v>#NAME?</v>
      </c>
      <c r="F21" s="9">
        <f t="shared" si="0"/>
        <v>0.11314359639078922</v>
      </c>
      <c r="G21" s="9" t="e">
        <f t="shared" ca="1" si="1"/>
        <v>#NAME?</v>
      </c>
      <c r="H21" s="9" t="e">
        <f t="shared" ca="1" si="2"/>
        <v>#NAME?</v>
      </c>
      <c r="I21" s="9" t="e">
        <f t="shared" ca="1" si="3"/>
        <v>#NAME?</v>
      </c>
      <c r="J21" s="12" t="e">
        <f t="shared" ca="1" si="4"/>
        <v>#NAME?</v>
      </c>
    </row>
    <row r="22" spans="1:10">
      <c r="A22" s="23" t="e">
        <f ca="1">_xll.BDP("EH205278 Corp","CPN")</f>
        <v>#NAME?</v>
      </c>
      <c r="B22" s="7" t="e">
        <f ca="1">_xll.BDP("EH205278 Corp","MATURITY")</f>
        <v>#NAME?</v>
      </c>
      <c r="C22" s="7">
        <v>1500</v>
      </c>
      <c r="D22" s="7" t="e">
        <f ca="1">_xll.BDP("EH205278 Corp","PX_ASK")</f>
        <v>#NAME?</v>
      </c>
      <c r="E22" s="7" t="e">
        <f ca="1">_xll.BDP("EH205278 Corp","YLD_YTM_ASK")</f>
        <v>#NAME?</v>
      </c>
      <c r="F22" s="9">
        <f t="shared" si="0"/>
        <v>1.542867223510762E-2</v>
      </c>
      <c r="G22" s="9" t="e">
        <f t="shared" ca="1" si="1"/>
        <v>#NAME?</v>
      </c>
      <c r="H22" s="9" t="e">
        <f t="shared" ca="1" si="2"/>
        <v>#NAME?</v>
      </c>
      <c r="I22" s="9" t="e">
        <f t="shared" ca="1" si="3"/>
        <v>#NAME?</v>
      </c>
      <c r="J22" s="12" t="e">
        <f t="shared" ca="1" si="4"/>
        <v>#NAME?</v>
      </c>
    </row>
    <row r="23" spans="1:10">
      <c r="A23" s="23" t="e">
        <f ca="1">_xll.BDP("EG319803 Corp","CPN")</f>
        <v>#NAME?</v>
      </c>
      <c r="B23" s="7" t="e">
        <f ca="1">_xll.BDP("EG319803 Corp","MATURITY")</f>
        <v>#NAME?</v>
      </c>
      <c r="C23" s="7">
        <v>750</v>
      </c>
      <c r="D23" s="7" t="e">
        <f ca="1">_xll.BDP("EG319803 Corp","PX_ASK")</f>
        <v>#NAME?</v>
      </c>
      <c r="E23" s="7" t="e">
        <f ca="1">_xll.BDP("EG319803 Corp","YLD_YTM_ASK")</f>
        <v>#NAME?</v>
      </c>
      <c r="F23" s="9">
        <f t="shared" si="0"/>
        <v>7.71433611755381E-3</v>
      </c>
      <c r="G23" s="9" t="e">
        <f t="shared" ca="1" si="1"/>
        <v>#NAME?</v>
      </c>
      <c r="H23" s="9" t="e">
        <f t="shared" ca="1" si="2"/>
        <v>#NAME?</v>
      </c>
      <c r="I23" s="9" t="e">
        <f t="shared" ca="1" si="3"/>
        <v>#NAME?</v>
      </c>
      <c r="J23" s="12" t="e">
        <f t="shared" ca="1" si="4"/>
        <v>#NAME?</v>
      </c>
    </row>
    <row r="24" spans="1:10">
      <c r="A24" s="23" t="e">
        <f ca="1">_xll.BDP("EF281106 Corp","CPN")</f>
        <v>#NAME?</v>
      </c>
      <c r="B24" s="7" t="e">
        <f ca="1">_xll.BDP("EF281106 Corp","MATURITY")</f>
        <v>#NAME?</v>
      </c>
      <c r="C24" s="7">
        <v>1250</v>
      </c>
      <c r="D24" s="7" t="e">
        <f ca="1">_xll.BDP("EF281106 Corp","PX_ASK")</f>
        <v>#NAME?</v>
      </c>
      <c r="E24" s="7" t="e">
        <f ca="1">_xll.BDP("EF281106 Corp","YLD_YTM_ASK")</f>
        <v>#NAME?</v>
      </c>
      <c r="F24" s="9">
        <f t="shared" si="0"/>
        <v>1.2857226862589685E-2</v>
      </c>
      <c r="G24" s="9" t="e">
        <f t="shared" ca="1" si="1"/>
        <v>#NAME?</v>
      </c>
      <c r="H24" s="9" t="e">
        <f t="shared" ca="1" si="2"/>
        <v>#NAME?</v>
      </c>
      <c r="I24" s="9" t="e">
        <f t="shared" ca="1" si="3"/>
        <v>#NAME?</v>
      </c>
      <c r="J24" s="12" t="e">
        <f t="shared" ca="1" si="4"/>
        <v>#NAME?</v>
      </c>
    </row>
    <row r="25" spans="1:10">
      <c r="A25" s="23" t="e">
        <f ca="1">_xll.BDP("EF088643 Corp","CPN")</f>
        <v>#NAME?</v>
      </c>
      <c r="B25" s="7" t="e">
        <f ca="1">_xll.BDP("EF088643 Corp","MATURITY")</f>
        <v>#NAME?</v>
      </c>
      <c r="C25" s="7">
        <v>1500</v>
      </c>
      <c r="D25" s="7" t="e">
        <f ca="1">_xll.BDP("EF088643 Corp","PX_ASK")</f>
        <v>#NAME?</v>
      </c>
      <c r="E25" s="7" t="e">
        <f ca="1">_xll.BDP("EF088643 Corp","YLD_YTM_ASK")</f>
        <v>#NAME?</v>
      </c>
      <c r="F25" s="9">
        <f t="shared" si="0"/>
        <v>1.542867223510762E-2</v>
      </c>
      <c r="G25" s="9" t="e">
        <f t="shared" ca="1" si="1"/>
        <v>#NAME?</v>
      </c>
      <c r="H25" s="9" t="e">
        <f t="shared" ca="1" si="2"/>
        <v>#NAME?</v>
      </c>
      <c r="I25" s="9" t="e">
        <f t="shared" ca="1" si="3"/>
        <v>#NAME?</v>
      </c>
      <c r="J25" s="12" t="e">
        <f t="shared" ca="1" si="4"/>
        <v>#NAME?</v>
      </c>
    </row>
    <row r="26" spans="1:10">
      <c r="A26" s="23" t="e">
        <f ca="1">_xll.BDP("EI621084 Corp","CPN")</f>
        <v>#NAME?</v>
      </c>
      <c r="B26" s="7" t="e">
        <f ca="1">_xll.BDP("EI621084 Corp","MATURITY")</f>
        <v>#NAME?</v>
      </c>
      <c r="C26" s="7">
        <v>1000</v>
      </c>
      <c r="D26" s="7" t="e">
        <f ca="1">_xll.BDP("EI621084 Corp","PX_ASK")</f>
        <v>#NAME?</v>
      </c>
      <c r="E26" s="7" t="e">
        <f ca="1">_xll.BDP("EI621084 Corp","YLD_YTM_ASK")</f>
        <v>#NAME?</v>
      </c>
      <c r="F26" s="9">
        <f t="shared" si="0"/>
        <v>1.0285781490071748E-2</v>
      </c>
      <c r="G26" s="9" t="e">
        <f t="shared" ca="1" si="1"/>
        <v>#NAME?</v>
      </c>
      <c r="H26" s="9" t="e">
        <f t="shared" ca="1" si="2"/>
        <v>#NAME?</v>
      </c>
      <c r="I26" s="9" t="e">
        <f t="shared" ca="1" si="3"/>
        <v>#NAME?</v>
      </c>
      <c r="J26" s="12" t="e">
        <f t="shared" ca="1" si="4"/>
        <v>#NAME?</v>
      </c>
    </row>
    <row r="27" spans="1:10">
      <c r="A27" s="23" t="e">
        <f ca="1">_xll.BDP("EC074608 Corp","CPN")</f>
        <v>#NAME?</v>
      </c>
      <c r="B27" s="7" t="e">
        <f ca="1">_xll.BDP("EC074608 Corp","MATURITY")</f>
        <v>#NAME?</v>
      </c>
      <c r="C27" s="7">
        <v>125</v>
      </c>
      <c r="D27" s="7" t="e">
        <f ca="1">_xll.BDP("EC074608 Corp","PX_ASK")</f>
        <v>#NAME?</v>
      </c>
      <c r="E27" s="7" t="e">
        <f ca="1">_xll.BDP("EC074608 Corp","YLD_YTM_ASK")</f>
        <v>#NAME?</v>
      </c>
      <c r="F27" s="9">
        <f t="shared" si="0"/>
        <v>1.2857226862589685E-3</v>
      </c>
      <c r="G27" s="9" t="e">
        <f t="shared" ca="1" si="1"/>
        <v>#NAME?</v>
      </c>
      <c r="H27" s="9" t="e">
        <f t="shared" ca="1" si="2"/>
        <v>#NAME?</v>
      </c>
      <c r="I27" s="9" t="e">
        <f t="shared" ca="1" si="3"/>
        <v>#NAME?</v>
      </c>
      <c r="J27" s="12" t="e">
        <f t="shared" ca="1" si="4"/>
        <v>#NAME?</v>
      </c>
    </row>
    <row r="28" spans="1:10">
      <c r="A28" s="23" t="e">
        <f ca="1">_xll.BDP("EH293644 Corp","CPN")</f>
        <v>#NAME?</v>
      </c>
      <c r="B28" s="7" t="e">
        <f ca="1">_xll.BDP("EH293644 Corp","MATURITY")</f>
        <v>#NAME?</v>
      </c>
      <c r="C28" s="7">
        <v>1500</v>
      </c>
      <c r="D28" s="7" t="e">
        <f ca="1">_xll.BDP("EH293644 Corp","PX_ASK")</f>
        <v>#NAME?</v>
      </c>
      <c r="E28" s="7" t="e">
        <f ca="1">_xll.BDP("EH293644 Corp","YLD_YTM_ASK")</f>
        <v>#NAME?</v>
      </c>
      <c r="F28" s="9">
        <f t="shared" si="0"/>
        <v>1.542867223510762E-2</v>
      </c>
      <c r="G28" s="9" t="e">
        <f t="shared" ca="1" si="1"/>
        <v>#NAME?</v>
      </c>
      <c r="H28" s="9" t="e">
        <f t="shared" ca="1" si="2"/>
        <v>#NAME?</v>
      </c>
      <c r="I28" s="9" t="e">
        <f t="shared" ca="1" si="3"/>
        <v>#NAME?</v>
      </c>
      <c r="J28" s="12" t="e">
        <f t="shared" ca="1" si="4"/>
        <v>#NAME?</v>
      </c>
    </row>
    <row r="29" spans="1:10">
      <c r="A29" s="23" t="e">
        <f ca="1">_xll.BDP("EG319891 Corp","CPN")</f>
        <v>#NAME?</v>
      </c>
      <c r="B29" s="7" t="e">
        <f ca="1">_xll.BDP("EG319891 Corp","MATURITY")</f>
        <v>#NAME?</v>
      </c>
      <c r="C29" s="7">
        <v>750</v>
      </c>
      <c r="D29" s="7" t="e">
        <f ca="1">_xll.BDP("EG319891 Corp","PX_ASK")</f>
        <v>#NAME?</v>
      </c>
      <c r="E29" s="7" t="e">
        <f ca="1">_xll.BDP("EG319891 Corp","YLD_YTM_ASK")</f>
        <v>#NAME?</v>
      </c>
      <c r="F29" s="9">
        <f t="shared" si="0"/>
        <v>7.71433611755381E-3</v>
      </c>
      <c r="G29" s="9" t="e">
        <f t="shared" ca="1" si="1"/>
        <v>#NAME?</v>
      </c>
      <c r="H29" s="9" t="e">
        <f t="shared" ca="1" si="2"/>
        <v>#NAME?</v>
      </c>
      <c r="I29" s="9" t="e">
        <f t="shared" ca="1" si="3"/>
        <v>#NAME?</v>
      </c>
      <c r="J29" s="12" t="e">
        <f t="shared" ca="1" si="4"/>
        <v>#NAME?</v>
      </c>
    </row>
    <row r="30" spans="1:10">
      <c r="A30" s="23" t="e">
        <f ca="1">_xll.BDP("EH768755 Corp","CPN")</f>
        <v>#NAME?</v>
      </c>
      <c r="B30" s="7" t="e">
        <f ca="1">_xll.BDP("EH768755 Corp","MATURITY")</f>
        <v>#NAME?</v>
      </c>
      <c r="C30" s="7">
        <v>1750</v>
      </c>
      <c r="D30" s="7" t="e">
        <f ca="1">_xll.BDP("EH768755 Corp","PX_ASK")</f>
        <v>#NAME?</v>
      </c>
      <c r="E30" s="7" t="e">
        <f ca="1">_xll.BDP("EH768755 Corp","YLD_YTM_ASK")</f>
        <v>#NAME?</v>
      </c>
      <c r="F30" s="9">
        <f t="shared" si="0"/>
        <v>1.8000117607625557E-2</v>
      </c>
      <c r="G30" s="9" t="e">
        <f t="shared" ca="1" si="1"/>
        <v>#NAME?</v>
      </c>
      <c r="H30" s="9" t="e">
        <f t="shared" ca="1" si="2"/>
        <v>#NAME?</v>
      </c>
      <c r="I30" s="9" t="e">
        <f t="shared" ca="1" si="3"/>
        <v>#NAME?</v>
      </c>
      <c r="J30" s="12" t="e">
        <f t="shared" ca="1" si="4"/>
        <v>#NAME?</v>
      </c>
    </row>
    <row r="31" spans="1:10">
      <c r="A31" s="23" t="e">
        <f ca="1">_xll.BDP("EJ826910 Corp","CPN")</f>
        <v>#NAME?</v>
      </c>
      <c r="B31" s="7" t="e">
        <f ca="1">_xll.BDP("EJ826910 Corp","MATURITY")</f>
        <v>#NAME?</v>
      </c>
      <c r="C31" s="7">
        <v>6000</v>
      </c>
      <c r="D31" s="7" t="e">
        <f ca="1">_xll.BDP("EJ826910 Corp","PX_ASK")</f>
        <v>#NAME?</v>
      </c>
      <c r="E31" s="7" t="e">
        <f ca="1">_xll.BDP("EJ826910 Corp","YLD_YTM_ASK")</f>
        <v>#NAME?</v>
      </c>
      <c r="F31" s="9">
        <f t="shared" si="0"/>
        <v>6.171468894043048E-2</v>
      </c>
      <c r="G31" s="9" t="e">
        <f t="shared" ca="1" si="1"/>
        <v>#NAME?</v>
      </c>
      <c r="H31" s="9" t="e">
        <f t="shared" ca="1" si="2"/>
        <v>#NAME?</v>
      </c>
      <c r="I31" s="9" t="e">
        <f t="shared" ca="1" si="3"/>
        <v>#NAME?</v>
      </c>
      <c r="J31" s="12" t="e">
        <f t="shared" ca="1" si="4"/>
        <v>#NAME?</v>
      </c>
    </row>
    <row r="32" spans="1:10">
      <c r="A32" s="23" t="e">
        <f ca="1">_xll.BDP("EH205294 Corp","CPN")</f>
        <v>#NAME?</v>
      </c>
      <c r="B32" s="7" t="e">
        <f ca="1">_xll.BDP("EH205294 Corp","MATURITY")</f>
        <v>#NAME?</v>
      </c>
      <c r="C32" s="7">
        <v>1750</v>
      </c>
      <c r="D32" s="7" t="e">
        <f ca="1">_xll.BDP("EH205294 Corp","PX_ASK")</f>
        <v>#NAME?</v>
      </c>
      <c r="E32" s="7" t="e">
        <f ca="1">_xll.BDP("EH205294 Corp","YLD_YTM_ASK")</f>
        <v>#NAME?</v>
      </c>
      <c r="F32" s="9">
        <f t="shared" si="0"/>
        <v>1.8000117607625557E-2</v>
      </c>
      <c r="G32" s="9" t="e">
        <f t="shared" ca="1" si="1"/>
        <v>#NAME?</v>
      </c>
      <c r="H32" s="9" t="e">
        <f t="shared" ca="1" si="2"/>
        <v>#NAME?</v>
      </c>
      <c r="I32" s="9" t="e">
        <f t="shared" ca="1" si="3"/>
        <v>#NAME?</v>
      </c>
      <c r="J32" s="12" t="e">
        <f t="shared" ca="1" si="4"/>
        <v>#NAME?</v>
      </c>
    </row>
    <row r="33" spans="1:10">
      <c r="A33" s="23" t="e">
        <f ca="1">_xll.BDP("DD117162 Corp","CPN")</f>
        <v>#NAME?</v>
      </c>
      <c r="B33" s="7" t="e">
        <f ca="1">_xll.BDP("DD117162 Corp","MATURITY")</f>
        <v>#NAME?</v>
      </c>
      <c r="C33" s="7">
        <v>100</v>
      </c>
      <c r="D33" s="7" t="e">
        <f ca="1">_xll.BDP("DD117162 Corp","PX_ASK")</f>
        <v>#NAME?</v>
      </c>
      <c r="E33" s="7" t="e">
        <f ca="1">_xll.BDP("DD117162 Corp","YLD_YTM_ASK")</f>
        <v>#NAME?</v>
      </c>
      <c r="F33" s="9">
        <f t="shared" si="0"/>
        <v>1.0285781490071747E-3</v>
      </c>
      <c r="G33" s="9" t="e">
        <f t="shared" ca="1" si="1"/>
        <v>#NAME?</v>
      </c>
      <c r="H33" s="9" t="e">
        <f t="shared" ca="1" si="2"/>
        <v>#NAME?</v>
      </c>
      <c r="I33" s="9" t="e">
        <f t="shared" ca="1" si="3"/>
        <v>#NAME?</v>
      </c>
      <c r="J33" s="12" t="e">
        <f t="shared" ca="1" si="4"/>
        <v>#NAME?</v>
      </c>
    </row>
    <row r="34" spans="1:10">
      <c r="A34" s="23" t="e">
        <f ca="1">_xll.BDP("EJ826916 Corp","CPN")</f>
        <v>#NAME?</v>
      </c>
      <c r="B34" s="7" t="e">
        <f ca="1">_xll.BDP("EJ826916 Corp","MATURITY")</f>
        <v>#NAME?</v>
      </c>
      <c r="C34" s="7">
        <v>15000</v>
      </c>
      <c r="D34" s="7" t="e">
        <f ca="1">_xll.BDP("EJ826916 Corp","PX_ASK")</f>
        <v>#NAME?</v>
      </c>
      <c r="E34" s="7" t="e">
        <f ca="1">_xll.BDP("EJ826916 Corp","YLD_YTM_ASK")</f>
        <v>#NAME?</v>
      </c>
      <c r="F34" s="9">
        <f t="shared" si="0"/>
        <v>0.15428672235107621</v>
      </c>
      <c r="G34" s="9" t="e">
        <f t="shared" ca="1" si="1"/>
        <v>#NAME?</v>
      </c>
      <c r="H34" s="9" t="e">
        <f t="shared" ca="1" si="2"/>
        <v>#NAME?</v>
      </c>
      <c r="I34" s="9" t="e">
        <f t="shared" ca="1" si="3"/>
        <v>#NAME?</v>
      </c>
      <c r="J34" s="12" t="e">
        <f t="shared" ca="1" si="4"/>
        <v>#NAME?</v>
      </c>
    </row>
    <row r="35" spans="1:10">
      <c r="A35" s="23" t="e">
        <f ca="1">_xll.BDP("DD117494 Corp","CPN")</f>
        <v>#NAME?</v>
      </c>
      <c r="B35" s="7" t="e">
        <f ca="1">_xll.BDP("DD117494 Corp","MATURITY")</f>
        <v>#NAME?</v>
      </c>
      <c r="C35" s="7">
        <v>200</v>
      </c>
      <c r="D35" s="7" t="e">
        <f ca="1">_xll.BDP("DD117494 Corp","PX_ASK")</f>
        <v>#NAME?</v>
      </c>
      <c r="E35" s="7" t="e">
        <f ca="1">_xll.BDP("DD117494 Corp","YLD_YTM_ASK")</f>
        <v>#NAME?</v>
      </c>
      <c r="F35" s="9">
        <f t="shared" si="0"/>
        <v>2.0571562980143494E-3</v>
      </c>
      <c r="G35" s="9" t="e">
        <f t="shared" ca="1" si="1"/>
        <v>#NAME?</v>
      </c>
      <c r="H35" s="9" t="e">
        <f t="shared" ca="1" si="2"/>
        <v>#NAME?</v>
      </c>
      <c r="I35" s="9" t="e">
        <f t="shared" ca="1" si="3"/>
        <v>#NAME?</v>
      </c>
      <c r="J35" s="12" t="e">
        <f t="shared" ca="1" si="4"/>
        <v>#NAME?</v>
      </c>
    </row>
    <row r="36" spans="1:10">
      <c r="A36" s="23" t="e">
        <f ca="1">_xll.BDP("EC001849 Corp","CPN")</f>
        <v>#NAME?</v>
      </c>
      <c r="B36" s="7" t="e">
        <f ca="1">_xll.BDP("EC001849 Corp","MATURITY")</f>
        <v>#NAME?</v>
      </c>
      <c r="C36" s="7">
        <v>94.15</v>
      </c>
      <c r="D36" s="7" t="e">
        <f ca="1">_xll.BDP("EC001849 Corp","PX_ASK")</f>
        <v>#NAME?</v>
      </c>
      <c r="E36" s="7" t="e">
        <f ca="1">_xll.BDP("EC001849 Corp","YLD_YTM_ASK")</f>
        <v>#NAME?</v>
      </c>
      <c r="F36" s="9">
        <f t="shared" si="0"/>
        <v>9.6840632729025501E-4</v>
      </c>
      <c r="G36" s="9" t="e">
        <f t="shared" ca="1" si="1"/>
        <v>#NAME?</v>
      </c>
      <c r="H36" s="9" t="e">
        <f t="shared" ca="1" si="2"/>
        <v>#NAME?</v>
      </c>
      <c r="I36" s="9" t="e">
        <f t="shared" ca="1" si="3"/>
        <v>#NAME?</v>
      </c>
      <c r="J36" s="12" t="e">
        <f t="shared" ca="1" si="4"/>
        <v>#NAME?</v>
      </c>
    </row>
    <row r="37" spans="1:10">
      <c r="A37" s="23" t="e">
        <f ca="1">_xll.BDP("CP504648 Corp","CPN")</f>
        <v>#NAME?</v>
      </c>
      <c r="B37" s="7" t="e">
        <f ca="1">_xll.BDP("CP504648 Corp","MATURITY")</f>
        <v>#NAME?</v>
      </c>
      <c r="C37" s="7">
        <v>600</v>
      </c>
      <c r="D37" s="7" t="e">
        <f ca="1">_xll.BDP("CP504648 Corp","PX_ASK")</f>
        <v>#NAME?</v>
      </c>
      <c r="E37" s="7" t="e">
        <f ca="1">_xll.BDP("CP504648 Corp","YLD_YTM_ASK")</f>
        <v>#NAME?</v>
      </c>
      <c r="F37" s="9">
        <f t="shared" si="0"/>
        <v>6.1714688940430482E-3</v>
      </c>
      <c r="G37" s="9" t="e">
        <f t="shared" ca="1" si="1"/>
        <v>#NAME?</v>
      </c>
      <c r="H37" s="9" t="e">
        <f t="shared" ca="1" si="2"/>
        <v>#NAME?</v>
      </c>
      <c r="I37" s="9" t="e">
        <f t="shared" ca="1" si="3"/>
        <v>#NAME?</v>
      </c>
      <c r="J37" s="12" t="e">
        <f t="shared" ca="1" si="4"/>
        <v>#NAME?</v>
      </c>
    </row>
    <row r="38" spans="1:10">
      <c r="A38" s="23" t="e">
        <f ca="1">_xll.BDP("DD115922 Corp","CPN")</f>
        <v>#NAME?</v>
      </c>
      <c r="B38" s="7" t="e">
        <f ca="1">_xll.BDP("DD115922 Corp","MATURITY")</f>
        <v>#NAME?</v>
      </c>
      <c r="C38" s="7">
        <v>300</v>
      </c>
      <c r="D38" s="7" t="e">
        <f ca="1">_xll.BDP("DD115922 Corp","PX_ASK")</f>
        <v>#NAME?</v>
      </c>
      <c r="E38" s="7" t="e">
        <f ca="1">_xll.BDP("DD115922 Corp","YLD_YTM_ASK")</f>
        <v>#NAME?</v>
      </c>
      <c r="F38" s="9">
        <f t="shared" si="0"/>
        <v>3.0857344470215241E-3</v>
      </c>
      <c r="G38" s="9" t="e">
        <f t="shared" ca="1" si="1"/>
        <v>#NAME?</v>
      </c>
      <c r="H38" s="9" t="e">
        <f t="shared" ca="1" si="2"/>
        <v>#NAME?</v>
      </c>
      <c r="I38" s="9" t="e">
        <f t="shared" ca="1" si="3"/>
        <v>#NAME?</v>
      </c>
      <c r="J38" s="12" t="e">
        <f t="shared" ca="1" si="4"/>
        <v>#NAME?</v>
      </c>
    </row>
    <row r="39" spans="1:10">
      <c r="A39" s="23" t="e">
        <f ca="1">_xll.BDP("EC019458 Corp","CPN")</f>
        <v>#NAME?</v>
      </c>
      <c r="B39" s="7" t="e">
        <f ca="1">_xll.BDP("EC019458 Corp","MATURITY")</f>
        <v>#NAME?</v>
      </c>
      <c r="C39" s="7">
        <v>24</v>
      </c>
      <c r="D39" s="7" t="e">
        <f ca="1">_xll.BDP("EC019458 Corp","PX_ASK")</f>
        <v>#NAME?</v>
      </c>
      <c r="E39" s="7" t="e">
        <f ca="1">_xll.BDP("EC019458 Corp","YLD_YTM_ASK")</f>
        <v>#NAME?</v>
      </c>
      <c r="F39" s="9">
        <f t="shared" si="0"/>
        <v>2.4685875576172195E-4</v>
      </c>
      <c r="G39" s="9" t="e">
        <f t="shared" ca="1" si="1"/>
        <v>#NAME?</v>
      </c>
      <c r="H39" s="9" t="e">
        <f t="shared" ca="1" si="2"/>
        <v>#NAME?</v>
      </c>
      <c r="I39" s="9" t="e">
        <f t="shared" ca="1" si="3"/>
        <v>#NAME?</v>
      </c>
      <c r="J39" s="12" t="e">
        <f t="shared" ca="1" si="4"/>
        <v>#NAME?</v>
      </c>
    </row>
    <row r="40" spans="1:10">
      <c r="A40" s="23" t="e">
        <f ca="1">_xll.BDP("EH293544 Corp","CPN")</f>
        <v>#NAME?</v>
      </c>
      <c r="B40" s="7" t="e">
        <f ca="1">_xll.BDP("EH293544 Corp","MATURITY")</f>
        <v>#NAME?</v>
      </c>
      <c r="C40" s="7">
        <v>1250</v>
      </c>
      <c r="D40" s="7" t="e">
        <f ca="1">_xll.BDP("EH293544 Corp","PX_ASK")</f>
        <v>#NAME?</v>
      </c>
      <c r="E40" s="7" t="e">
        <f ca="1">_xll.BDP("EH293544 Corp","YLD_YTM_ASK")</f>
        <v>#NAME?</v>
      </c>
      <c r="F40" s="9">
        <f t="shared" si="0"/>
        <v>1.2857226862589685E-2</v>
      </c>
      <c r="G40" s="9" t="e">
        <f t="shared" ca="1" si="1"/>
        <v>#NAME?</v>
      </c>
      <c r="H40" s="9" t="e">
        <f t="shared" ca="1" si="2"/>
        <v>#NAME?</v>
      </c>
      <c r="I40" s="9" t="e">
        <f t="shared" ca="1" si="3"/>
        <v>#NAME?</v>
      </c>
      <c r="J40" s="12" t="e">
        <f t="shared" ca="1" si="4"/>
        <v>#NAME?</v>
      </c>
    </row>
    <row r="41" spans="1:10">
      <c r="A41" s="23" t="e">
        <f ca="1">_xll.BDP("CP504651 Corp","CPN")</f>
        <v>#NAME?</v>
      </c>
      <c r="B41" s="7" t="e">
        <f ca="1">_xll.BDP("CP504651 Corp","MATURITY")</f>
        <v>#NAME?</v>
      </c>
      <c r="C41" s="7">
        <v>800</v>
      </c>
      <c r="D41" s="7" t="e">
        <f ca="1">_xll.BDP("CP504651 Corp","PX_ASK")</f>
        <v>#NAME?</v>
      </c>
      <c r="E41" s="7" t="e">
        <f ca="1">_xll.BDP("CP504651 Corp","YLD_YTM_ASK")</f>
        <v>#NAME?</v>
      </c>
      <c r="F41" s="9">
        <f t="shared" si="0"/>
        <v>8.2286251920573976E-3</v>
      </c>
      <c r="G41" s="9" t="e">
        <f t="shared" ca="1" si="1"/>
        <v>#NAME?</v>
      </c>
      <c r="H41" s="9" t="e">
        <f t="shared" ca="1" si="2"/>
        <v>#NAME?</v>
      </c>
      <c r="I41" s="9" t="e">
        <f t="shared" ca="1" si="3"/>
        <v>#NAME?</v>
      </c>
      <c r="J41" s="12" t="e">
        <f t="shared" ca="1" si="4"/>
        <v>#NAME?</v>
      </c>
    </row>
    <row r="42" spans="1:10">
      <c r="A42" s="23" t="e">
        <f ca="1">_xll.BDP("EH768767 Corp","CPN")</f>
        <v>#NAME?</v>
      </c>
      <c r="B42" s="7" t="e">
        <f ca="1">_xll.BDP("EH768767 Corp","MATURITY")</f>
        <v>#NAME?</v>
      </c>
      <c r="C42" s="7">
        <v>1000</v>
      </c>
      <c r="D42" s="7" t="e">
        <f ca="1">_xll.BDP("EH768767 Corp","PX_ASK")</f>
        <v>#NAME?</v>
      </c>
      <c r="E42" s="7" t="e">
        <f ca="1">_xll.BDP("EH768767 Corp","YLD_YTM_ASK")</f>
        <v>#NAME?</v>
      </c>
      <c r="F42" s="9">
        <f t="shared" si="0"/>
        <v>1.0285781490071748E-2</v>
      </c>
      <c r="G42" s="9" t="e">
        <f t="shared" ca="1" si="1"/>
        <v>#NAME?</v>
      </c>
      <c r="H42" s="9" t="e">
        <f t="shared" ca="1" si="2"/>
        <v>#NAME?</v>
      </c>
      <c r="I42" s="9" t="e">
        <f t="shared" ca="1" si="3"/>
        <v>#NAME?</v>
      </c>
      <c r="J42" s="12" t="e">
        <f t="shared" ca="1" si="4"/>
        <v>#NAME?</v>
      </c>
    </row>
    <row r="43" spans="1:10">
      <c r="A43" s="23" t="e">
        <f ca="1">_xll.BDP("EC544759 Corp","CPN")</f>
        <v>#NAME?</v>
      </c>
      <c r="B43" s="7" t="e">
        <f ca="1">_xll.BDP("EC544759 Corp","MATURITY")</f>
        <v>#NAME?</v>
      </c>
      <c r="C43" s="7">
        <v>500</v>
      </c>
      <c r="D43" s="7" t="e">
        <f ca="1">_xll.BDP("EC544759 Corp","PX_ASK")</f>
        <v>#NAME?</v>
      </c>
      <c r="E43" s="7" t="e">
        <f ca="1">_xll.BDP("EC544759 Corp","YLD_YTM_ASK")</f>
        <v>#NAME?</v>
      </c>
      <c r="F43" s="9">
        <f t="shared" si="0"/>
        <v>5.1428907450358739E-3</v>
      </c>
      <c r="G43" s="9" t="e">
        <f t="shared" ca="1" si="1"/>
        <v>#NAME?</v>
      </c>
      <c r="H43" s="9" t="e">
        <f t="shared" ca="1" si="2"/>
        <v>#NAME?</v>
      </c>
      <c r="I43" s="9" t="e">
        <f t="shared" ca="1" si="3"/>
        <v>#NAME?</v>
      </c>
      <c r="J43" s="12" t="e">
        <f t="shared" ca="1" si="4"/>
        <v>#NAME?</v>
      </c>
    </row>
    <row r="44" spans="1:10">
      <c r="A44" s="23" t="e">
        <f ca="1">_xll.BDP("EC450240 Corp","CPN")</f>
        <v>#NAME?</v>
      </c>
      <c r="B44" s="7" t="e">
        <f ca="1">_xll.BDP("EC450240 Corp","MATURITY")</f>
        <v>#NAME?</v>
      </c>
      <c r="C44" s="7">
        <v>1997.4369999999999</v>
      </c>
      <c r="D44" s="7" t="e">
        <f ca="1">_xll.BDP("EC450240 Corp","PX_ASK")</f>
        <v>#NAME?</v>
      </c>
      <c r="E44" s="7" t="e">
        <f ca="1">_xll.BDP("EC450240 Corp","YLD_YTM_ASK")</f>
        <v>#NAME?</v>
      </c>
      <c r="F44" s="9">
        <f t="shared" si="0"/>
        <v>2.0545200522184441E-2</v>
      </c>
      <c r="G44" s="9" t="e">
        <f t="shared" ca="1" si="1"/>
        <v>#NAME?</v>
      </c>
      <c r="H44" s="9" t="e">
        <f t="shared" ca="1" si="2"/>
        <v>#NAME?</v>
      </c>
      <c r="I44" s="9" t="e">
        <f t="shared" ca="1" si="3"/>
        <v>#NAME?</v>
      </c>
      <c r="J44" s="12" t="e">
        <f t="shared" ca="1" si="4"/>
        <v>#NAME?</v>
      </c>
    </row>
    <row r="45" spans="1:10">
      <c r="A45" s="23" t="e">
        <f ca="1">_xll.BDP("EC594537 Corp","CPN")</f>
        <v>#NAME?</v>
      </c>
      <c r="B45" s="7" t="e">
        <f ca="1">_xll.BDP("EC594537 Corp","MATURITY")</f>
        <v>#NAME?</v>
      </c>
      <c r="C45" s="7">
        <v>400</v>
      </c>
      <c r="D45" s="7" t="e">
        <f ca="1">_xll.BDP("EC594537 Corp","PX_ASK")</f>
        <v>#NAME?</v>
      </c>
      <c r="E45" s="7" t="e">
        <f ca="1">_xll.BDP("EC594537 Corp","YLD_YTM_ASK")</f>
        <v>#NAME?</v>
      </c>
      <c r="F45" s="9">
        <f t="shared" si="0"/>
        <v>4.1143125960286988E-3</v>
      </c>
      <c r="G45" s="9" t="e">
        <f t="shared" ca="1" si="1"/>
        <v>#NAME?</v>
      </c>
      <c r="H45" s="9" t="e">
        <f t="shared" ca="1" si="2"/>
        <v>#NAME?</v>
      </c>
      <c r="I45" s="9" t="e">
        <f t="shared" ca="1" si="3"/>
        <v>#NAME?</v>
      </c>
      <c r="J45" s="12" t="e">
        <f t="shared" ca="1" si="4"/>
        <v>#NAME?</v>
      </c>
    </row>
    <row r="46" spans="1:10">
      <c r="A46" s="23" t="e">
        <f ca="1">_xll.BDP("EC318236 Corp","CPN")</f>
        <v>#NAME?</v>
      </c>
      <c r="B46" s="7" t="e">
        <f ca="1">_xll.BDP("EC318236 Corp","MATURITY")</f>
        <v>#NAME?</v>
      </c>
      <c r="C46" s="7">
        <v>2000</v>
      </c>
      <c r="D46" s="7" t="e">
        <f ca="1">_xll.BDP("EC318236 Corp","PX_ASK")</f>
        <v>#NAME?</v>
      </c>
      <c r="E46" s="7" t="e">
        <f ca="1">_xll.BDP("EC318236 Corp","YLD_YTM_ASK")</f>
        <v>#NAME?</v>
      </c>
      <c r="F46" s="9">
        <f t="shared" si="0"/>
        <v>2.0571562980143496E-2</v>
      </c>
      <c r="G46" s="9" t="e">
        <f t="shared" ca="1" si="1"/>
        <v>#NAME?</v>
      </c>
      <c r="H46" s="9" t="e">
        <f t="shared" ca="1" si="2"/>
        <v>#NAME?</v>
      </c>
      <c r="I46" s="9" t="e">
        <f t="shared" ca="1" si="3"/>
        <v>#NAME?</v>
      </c>
      <c r="J46" s="12" t="e">
        <f t="shared" ca="1" si="4"/>
        <v>#NAME?</v>
      </c>
    </row>
    <row r="47" spans="1:10">
      <c r="A47" s="23" t="e">
        <f ca="1">_xll.BDP("EC318192 Corp","CPN")</f>
        <v>#NAME?</v>
      </c>
      <c r="B47" s="7" t="e">
        <f ca="1">_xll.BDP("EC318192 Corp","MATURITY")</f>
        <v>#NAME?</v>
      </c>
      <c r="C47" s="7">
        <v>2000</v>
      </c>
      <c r="D47" s="7" t="e">
        <f ca="1">_xll.BDP("EC318192 Corp","PX_ASK")</f>
        <v>#NAME?</v>
      </c>
      <c r="E47" s="7" t="e">
        <f ca="1">_xll.BDP("EC318192 Corp","YLD_YTM_ASK")</f>
        <v>#NAME?</v>
      </c>
      <c r="F47" s="9">
        <f t="shared" si="0"/>
        <v>2.0571562980143496E-2</v>
      </c>
      <c r="G47" s="9" t="e">
        <f t="shared" ca="1" si="1"/>
        <v>#NAME?</v>
      </c>
      <c r="H47" s="9" t="e">
        <f t="shared" ca="1" si="2"/>
        <v>#NAME?</v>
      </c>
      <c r="I47" s="9" t="e">
        <f t="shared" ca="1" si="3"/>
        <v>#NAME?</v>
      </c>
      <c r="J47" s="12" t="e">
        <f t="shared" ca="1" si="4"/>
        <v>#NAME?</v>
      </c>
    </row>
    <row r="48" spans="1:10">
      <c r="A48" s="23" t="e">
        <f ca="1">_xll.BDP("645767AW Corp","CPN")</f>
        <v>#NAME?</v>
      </c>
      <c r="B48" s="7" t="e">
        <f ca="1">_xll.BDP("645767AW Corp","MATURITY")</f>
        <v>#NAME?</v>
      </c>
      <c r="C48" s="7">
        <v>150</v>
      </c>
      <c r="D48" s="7" t="e">
        <f ca="1">_xll.BDP("645767AW Corp","PX_ASK")</f>
        <v>#NAME?</v>
      </c>
      <c r="E48" s="7" t="e">
        <f ca="1">_xll.BDP("645767AW Corp","YLD_YTM_ASK")</f>
        <v>#NAME?</v>
      </c>
      <c r="F48" s="9">
        <f t="shared" si="0"/>
        <v>1.542867223510762E-3</v>
      </c>
      <c r="G48" s="9" t="e">
        <f t="shared" ca="1" si="1"/>
        <v>#NAME?</v>
      </c>
      <c r="H48" s="9" t="e">
        <f t="shared" ca="1" si="2"/>
        <v>#NAME?</v>
      </c>
      <c r="I48" s="9" t="e">
        <f t="shared" ca="1" si="3"/>
        <v>#NAME?</v>
      </c>
      <c r="J48" s="12" t="e">
        <f t="shared" ca="1" si="4"/>
        <v>#NAME?</v>
      </c>
    </row>
    <row r="49" spans="1:10">
      <c r="A49" s="23" t="e">
        <f ca="1">_xll.BDP("EC273977 Corp","CPN")</f>
        <v>#NAME?</v>
      </c>
      <c r="B49" s="7" t="e">
        <f ca="1">_xll.BDP("EC273977 Corp","MATURITY")</f>
        <v>#NAME?</v>
      </c>
      <c r="C49" s="7">
        <v>1</v>
      </c>
      <c r="D49" s="7" t="e">
        <f ca="1">_xll.BDP("EC273977 Corp","PX_ASK")</f>
        <v>#NAME?</v>
      </c>
      <c r="E49" s="7" t="e">
        <f ca="1">_xll.BDP("EC273977 Corp","YLD_YTM_ASK")</f>
        <v>#NAME?</v>
      </c>
      <c r="F49" s="9">
        <f t="shared" si="0"/>
        <v>1.0285781490071747E-5</v>
      </c>
      <c r="G49" s="9" t="e">
        <f t="shared" ca="1" si="1"/>
        <v>#NAME?</v>
      </c>
      <c r="H49" s="9" t="e">
        <f t="shared" ca="1" si="2"/>
        <v>#NAME?</v>
      </c>
      <c r="I49" s="9" t="e">
        <f t="shared" ca="1" si="3"/>
        <v>#NAME?</v>
      </c>
      <c r="J49" s="12" t="e">
        <f t="shared" ca="1" si="4"/>
        <v>#NAME?</v>
      </c>
    </row>
    <row r="50" spans="1:10">
      <c r="A50" s="23" t="e">
        <f ca="1">_xll.BDP("644239AY Corp","CPN")</f>
        <v>#NAME?</v>
      </c>
      <c r="B50" s="7" t="e">
        <f ca="1">_xll.BDP("644239AY Corp","MATURITY")</f>
        <v>#NAME?</v>
      </c>
      <c r="C50" s="7">
        <v>350</v>
      </c>
      <c r="D50" s="7" t="e">
        <f ca="1">_xll.BDP("644239AY Corp","PX_ASK")</f>
        <v>#NAME?</v>
      </c>
      <c r="E50" s="7" t="e">
        <f ca="1">_xll.BDP("644239AY Corp","YLD_YTM_ASK")</f>
        <v>#NAME?</v>
      </c>
      <c r="F50" s="9">
        <f t="shared" si="0"/>
        <v>3.6000235215251117E-3</v>
      </c>
      <c r="G50" s="9" t="e">
        <f t="shared" ca="1" si="1"/>
        <v>#NAME?</v>
      </c>
      <c r="H50" s="9" t="e">
        <f t="shared" ca="1" si="2"/>
        <v>#NAME?</v>
      </c>
      <c r="I50" s="9" t="e">
        <f t="shared" ca="1" si="3"/>
        <v>#NAME?</v>
      </c>
      <c r="J50" s="12" t="e">
        <f t="shared" ca="1" si="4"/>
        <v>#NAME?</v>
      </c>
    </row>
    <row r="51" spans="1:10">
      <c r="A51" s="23" t="e">
        <f ca="1">_xll.BDP("165087AN Corp","CPN")</f>
        <v>#NAME?</v>
      </c>
      <c r="B51" s="7" t="e">
        <f ca="1">_xll.BDP("165087AN Corp","MATURITY")</f>
        <v>#NAME?</v>
      </c>
      <c r="C51" s="7">
        <v>100</v>
      </c>
      <c r="D51" s="7" t="e">
        <f ca="1">_xll.BDP("165087AN Corp","PX_ASK")</f>
        <v>#NAME?</v>
      </c>
      <c r="E51" s="7" t="e">
        <f ca="1">_xll.BDP("165087AN Corp","YLD_YTM_ASK")</f>
        <v>#NAME?</v>
      </c>
      <c r="F51" s="9">
        <f t="shared" si="0"/>
        <v>1.0285781490071747E-3</v>
      </c>
      <c r="G51" s="9" t="e">
        <f t="shared" ca="1" si="1"/>
        <v>#NAME?</v>
      </c>
      <c r="H51" s="9" t="e">
        <f t="shared" ca="1" si="2"/>
        <v>#NAME?</v>
      </c>
      <c r="I51" s="9" t="e">
        <f t="shared" ca="1" si="3"/>
        <v>#NAME?</v>
      </c>
      <c r="J51" s="12" t="e">
        <f t="shared" ca="1" si="4"/>
        <v>#NAME?</v>
      </c>
    </row>
    <row r="52" spans="1:10">
      <c r="A52" s="23" t="e">
        <f ca="1">_xll.BDP("645767AY Corp","CPN")</f>
        <v>#NAME?</v>
      </c>
      <c r="B52" s="7" t="e">
        <f ca="1">_xll.BDP("645767AY Corp","MATURITY")</f>
        <v>#NAME?</v>
      </c>
      <c r="C52" s="7">
        <v>200</v>
      </c>
      <c r="D52" s="7" t="e">
        <f ca="1">_xll.BDP("645767AY Corp","PX_ASK")</f>
        <v>#NAME?</v>
      </c>
      <c r="E52" s="7" t="e">
        <f ca="1">_xll.BDP("645767AY Corp","YLD_YTM_ASK")</f>
        <v>#NAME?</v>
      </c>
      <c r="F52" s="9">
        <f t="shared" si="0"/>
        <v>2.0571562980143494E-3</v>
      </c>
      <c r="G52" s="9" t="e">
        <f t="shared" ca="1" si="1"/>
        <v>#NAME?</v>
      </c>
      <c r="H52" s="9" t="e">
        <f t="shared" ca="1" si="2"/>
        <v>#NAME?</v>
      </c>
      <c r="I52" s="9" t="e">
        <f t="shared" ca="1" si="3"/>
        <v>#NAME?</v>
      </c>
      <c r="J52" s="12" t="e">
        <f t="shared" ca="1" si="4"/>
        <v>#NAME?</v>
      </c>
    </row>
    <row r="53" spans="1:10">
      <c r="A53" s="23" t="e">
        <f ca="1">_xll.BDP("165069AP Corp","CPN")</f>
        <v>#NAME?</v>
      </c>
      <c r="B53" s="7" t="e">
        <f ca="1">_xll.BDP("165069AP Corp","MATURITY")</f>
        <v>#NAME?</v>
      </c>
      <c r="C53" s="7">
        <v>50</v>
      </c>
      <c r="D53" s="7" t="e">
        <f ca="1">_xll.BDP("165069AP Corp","PX_ASK")</f>
        <v>#NAME?</v>
      </c>
      <c r="E53" s="7" t="e">
        <f ca="1">_xll.BDP("165069AP Corp","YLD_YTM_ASK")</f>
        <v>#NAME?</v>
      </c>
      <c r="F53" s="9">
        <f t="shared" si="0"/>
        <v>5.1428907450358735E-4</v>
      </c>
      <c r="G53" s="9" t="e">
        <f t="shared" ca="1" si="1"/>
        <v>#NAME?</v>
      </c>
      <c r="H53" s="9" t="e">
        <f t="shared" ca="1" si="2"/>
        <v>#NAME?</v>
      </c>
      <c r="I53" s="9" t="e">
        <f t="shared" ca="1" si="3"/>
        <v>#NAME?</v>
      </c>
      <c r="J53" s="12" t="e">
        <f t="shared" ca="1" si="4"/>
        <v>#NAME?</v>
      </c>
    </row>
    <row r="54" spans="1:10">
      <c r="A54" s="23" t="e">
        <f ca="1">_xll.BDP("165069AQ Corp","CPN")</f>
        <v>#NAME?</v>
      </c>
      <c r="B54" s="7" t="e">
        <f ca="1">_xll.BDP("165069AQ Corp","MATURITY")</f>
        <v>#NAME?</v>
      </c>
      <c r="C54" s="7">
        <v>100</v>
      </c>
      <c r="D54" s="7" t="e">
        <f ca="1">_xll.BDP("165069AQ Corp","PX_ASK")</f>
        <v>#NAME?</v>
      </c>
      <c r="E54" s="7" t="e">
        <f ca="1">_xll.BDP("165069AQ Corp","YLD_YTM_ASK")</f>
        <v>#NAME?</v>
      </c>
      <c r="F54" s="9">
        <f t="shared" si="0"/>
        <v>1.0285781490071747E-3</v>
      </c>
      <c r="G54" s="9" t="e">
        <f t="shared" ca="1" si="1"/>
        <v>#NAME?</v>
      </c>
      <c r="H54" s="9" t="e">
        <f t="shared" ca="1" si="2"/>
        <v>#NAME?</v>
      </c>
      <c r="I54" s="9" t="e">
        <f t="shared" ca="1" si="3"/>
        <v>#NAME?</v>
      </c>
      <c r="J54" s="12" t="e">
        <f t="shared" ca="1" si="4"/>
        <v>#NAME?</v>
      </c>
    </row>
    <row r="55" spans="1:10">
      <c r="A55" s="23" t="e">
        <f ca="1">_xll.BDP("078167AZ Corp","CPN")</f>
        <v>#NAME?</v>
      </c>
      <c r="B55" s="7" t="e">
        <f ca="1">_xll.BDP("078167AZ Corp","MATURITY")</f>
        <v>#NAME?</v>
      </c>
      <c r="C55" s="7">
        <v>175</v>
      </c>
      <c r="D55" s="7" t="e">
        <f ca="1">_xll.BDP("078167AZ Corp","PX_ASK")</f>
        <v>#NAME?</v>
      </c>
      <c r="E55" s="7" t="e">
        <f ca="1">_xll.BDP("078167AZ Corp","YLD_YTM_ASK")</f>
        <v>#NAME?</v>
      </c>
      <c r="F55" s="9">
        <f t="shared" si="0"/>
        <v>1.8000117607625558E-3</v>
      </c>
      <c r="G55" s="9" t="e">
        <f t="shared" ca="1" si="1"/>
        <v>#NAME?</v>
      </c>
      <c r="H55" s="9" t="e">
        <f t="shared" ca="1" si="2"/>
        <v>#NAME?</v>
      </c>
      <c r="I55" s="9" t="e">
        <f t="shared" ca="1" si="3"/>
        <v>#NAME?</v>
      </c>
      <c r="J55" s="12" t="e">
        <f t="shared" ca="1" si="4"/>
        <v>#NAME?</v>
      </c>
    </row>
    <row r="56" spans="1:10">
      <c r="A56" s="23" t="e">
        <f ca="1">_xll.BDP("252759AL Corp","CPN")</f>
        <v>#NAME?</v>
      </c>
      <c r="B56" s="7" t="e">
        <f ca="1">_xll.BDP("252759AL Corp","MATURITY")</f>
        <v>#NAME?</v>
      </c>
      <c r="C56" s="7">
        <v>15</v>
      </c>
      <c r="D56" s="7" t="e">
        <f ca="1">_xll.BDP("252759AL Corp","PX_ASK")</f>
        <v>#NAME?</v>
      </c>
      <c r="E56" s="7" t="e">
        <f ca="1">_xll.BDP("252759AL Corp","YLD_YTM_ASK")</f>
        <v>#NAME?</v>
      </c>
      <c r="F56" s="9">
        <f t="shared" si="0"/>
        <v>1.542867223510762E-4</v>
      </c>
      <c r="G56" s="9" t="e">
        <f t="shared" ca="1" si="1"/>
        <v>#NAME?</v>
      </c>
      <c r="H56" s="9" t="e">
        <f t="shared" ca="1" si="2"/>
        <v>#NAME?</v>
      </c>
      <c r="I56" s="9" t="e">
        <f t="shared" ca="1" si="3"/>
        <v>#NAME?</v>
      </c>
      <c r="J56" s="12" t="e">
        <f t="shared" ca="1" si="4"/>
        <v>#NAME?</v>
      </c>
    </row>
    <row r="57" spans="1:10">
      <c r="A57" s="23" t="e">
        <f ca="1">_xll.BDP("165087AL Corp","CPN")</f>
        <v>#NAME?</v>
      </c>
      <c r="B57" s="7" t="e">
        <f ca="1">_xll.BDP("165087AL Corp","MATURITY")</f>
        <v>#NAME?</v>
      </c>
      <c r="C57" s="7">
        <v>100</v>
      </c>
      <c r="D57" s="7" t="e">
        <f ca="1">_xll.BDP("165087AL Corp","PX_ASK")</f>
        <v>#NAME?</v>
      </c>
      <c r="E57" s="7" t="e">
        <f ca="1">_xll.BDP("165087AL Corp","YLD_YTM_ASK")</f>
        <v>#NAME?</v>
      </c>
      <c r="F57" s="9">
        <f t="shared" si="0"/>
        <v>1.0285781490071747E-3</v>
      </c>
      <c r="G57" s="9" t="e">
        <f t="shared" ca="1" si="1"/>
        <v>#NAME?</v>
      </c>
      <c r="H57" s="9" t="e">
        <f t="shared" ca="1" si="2"/>
        <v>#NAME?</v>
      </c>
      <c r="I57" s="9" t="e">
        <f t="shared" ca="1" si="3"/>
        <v>#NAME?</v>
      </c>
      <c r="J57" s="12" t="e">
        <f t="shared" ca="1" si="4"/>
        <v>#NAME?</v>
      </c>
    </row>
    <row r="58" spans="1:10">
      <c r="A58" s="23" t="e">
        <f ca="1">_xll.BDP("362338AQ Corp","CPN")</f>
        <v>#NAME?</v>
      </c>
      <c r="B58" s="7" t="e">
        <f ca="1">_xll.BDP("362338AQ Corp","MATURITY")</f>
        <v>#NAME?</v>
      </c>
      <c r="C58" s="7">
        <v>100</v>
      </c>
      <c r="D58" s="7" t="e">
        <f ca="1">_xll.BDP("362338AQ Corp","PX_ASK")</f>
        <v>#NAME?</v>
      </c>
      <c r="E58" s="7" t="e">
        <f ca="1">_xll.BDP("362338AQ Corp","YLD_YTM_ASK")</f>
        <v>#NAME?</v>
      </c>
      <c r="F58" s="9">
        <f t="shared" si="0"/>
        <v>1.0285781490071747E-3</v>
      </c>
      <c r="G58" s="9" t="e">
        <f t="shared" ca="1" si="1"/>
        <v>#NAME?</v>
      </c>
      <c r="H58" s="9" t="e">
        <f t="shared" ca="1" si="2"/>
        <v>#NAME?</v>
      </c>
      <c r="I58" s="9" t="e">
        <f t="shared" ca="1" si="3"/>
        <v>#NAME?</v>
      </c>
      <c r="J58" s="12" t="e">
        <f t="shared" ca="1" si="4"/>
        <v>#NAME?</v>
      </c>
    </row>
    <row r="59" spans="1:10">
      <c r="A59" s="23" t="e">
        <f ca="1">_xll.BDP("252759AM Corp","CPN")</f>
        <v>#NAME?</v>
      </c>
      <c r="B59" s="7" t="e">
        <f ca="1">_xll.BDP("252759AM Corp","MATURITY")</f>
        <v>#NAME?</v>
      </c>
      <c r="C59" s="7">
        <v>15</v>
      </c>
      <c r="D59" s="7" t="e">
        <f ca="1">_xll.BDP("252759AM Corp","PX_ASK")</f>
        <v>#NAME?</v>
      </c>
      <c r="E59" s="7" t="e">
        <f ca="1">_xll.BDP("252759AM Corp","YLD_YTM_ASK")</f>
        <v>#NAME?</v>
      </c>
      <c r="F59" s="9">
        <f t="shared" si="0"/>
        <v>1.542867223510762E-4</v>
      </c>
      <c r="G59" s="9" t="e">
        <f t="shared" ca="1" si="1"/>
        <v>#NAME?</v>
      </c>
      <c r="H59" s="9" t="e">
        <f t="shared" ca="1" si="2"/>
        <v>#NAME?</v>
      </c>
      <c r="I59" s="9" t="e">
        <f t="shared" ca="1" si="3"/>
        <v>#NAME?</v>
      </c>
      <c r="J59" s="12" t="e">
        <f t="shared" ca="1" si="4"/>
        <v>#NAME?</v>
      </c>
    </row>
    <row r="60" spans="1:10">
      <c r="A60" s="23" t="e">
        <f ca="1">_xll.BDP("EH610138 Corp","CPN")</f>
        <v>#NAME?</v>
      </c>
      <c r="B60" s="7" t="e">
        <f ca="1">_xll.BDP("EH610138 Corp","MATURITY")</f>
        <v>#NAME?</v>
      </c>
      <c r="C60" s="7">
        <v>2000</v>
      </c>
      <c r="D60" s="7" t="e">
        <f ca="1">_xll.BDP("EH610138 Corp","PX_ASK")</f>
        <v>#NAME?</v>
      </c>
      <c r="E60" s="7" t="e">
        <f ca="1">_xll.BDP("EH610138 Corp","YLD_YTM_ASK")</f>
        <v>#NAME?</v>
      </c>
      <c r="F60" s="9">
        <f t="shared" si="0"/>
        <v>2.0571562980143496E-2</v>
      </c>
      <c r="G60" s="9" t="e">
        <f t="shared" ca="1" si="1"/>
        <v>#NAME?</v>
      </c>
      <c r="H60" s="9" t="e">
        <f t="shared" ca="1" si="2"/>
        <v>#NAME?</v>
      </c>
      <c r="I60" s="9" t="e">
        <f t="shared" ca="1" si="3"/>
        <v>#NAME?</v>
      </c>
      <c r="J60" s="12" t="e">
        <f t="shared" ca="1" si="4"/>
        <v>#NAME?</v>
      </c>
    </row>
    <row r="61" spans="1:10">
      <c r="A61" s="23" t="e">
        <f ca="1">_xll.BDP("362320AT Corp","CPN")</f>
        <v>#NAME?</v>
      </c>
      <c r="B61" s="7" t="e">
        <f ca="1">_xll.BDP("362320AT Corp","MATURITY")</f>
        <v>#NAME?</v>
      </c>
      <c r="C61" s="7">
        <v>300</v>
      </c>
      <c r="D61" s="7" t="e">
        <f ca="1">_xll.BDP("362320AT Corp","PX_ASK")</f>
        <v>#NAME?</v>
      </c>
      <c r="E61" s="7" t="e">
        <f ca="1">_xll.BDP("362320AT Corp","YLD_YTM_ASK")</f>
        <v>#NAME?</v>
      </c>
      <c r="F61" s="9">
        <f t="shared" si="0"/>
        <v>3.0857344470215241E-3</v>
      </c>
      <c r="G61" s="9" t="e">
        <f t="shared" ca="1" si="1"/>
        <v>#NAME?</v>
      </c>
      <c r="H61" s="9" t="e">
        <f t="shared" ca="1" si="2"/>
        <v>#NAME?</v>
      </c>
      <c r="I61" s="9" t="e">
        <f t="shared" ca="1" si="3"/>
        <v>#NAME?</v>
      </c>
      <c r="J61" s="12" t="e">
        <f t="shared" ca="1" si="4"/>
        <v>#NAME?</v>
      </c>
    </row>
    <row r="62" spans="1:10">
      <c r="A62" s="23" t="e">
        <f ca="1">_xll.BDP("078167BA Corp","CPN")</f>
        <v>#NAME?</v>
      </c>
      <c r="B62" s="7" t="e">
        <f ca="1">_xll.BDP("078167BA Corp","MATURITY")</f>
        <v>#NAME?</v>
      </c>
      <c r="C62" s="7">
        <v>125</v>
      </c>
      <c r="D62" s="7" t="e">
        <f ca="1">_xll.BDP("078167BA Corp","PX_ASK")</f>
        <v>#NAME?</v>
      </c>
      <c r="E62" s="7" t="e">
        <f ca="1">_xll.BDP("078167BA Corp","YLD_YTM_ASK")</f>
        <v>#NAME?</v>
      </c>
      <c r="F62" s="9">
        <f t="shared" si="0"/>
        <v>1.2857226862589685E-3</v>
      </c>
      <c r="G62" s="9" t="e">
        <f t="shared" ca="1" si="1"/>
        <v>#NAME?</v>
      </c>
      <c r="H62" s="9" t="e">
        <f t="shared" ca="1" si="2"/>
        <v>#NAME?</v>
      </c>
      <c r="I62" s="9" t="e">
        <f t="shared" ca="1" si="3"/>
        <v>#NAME?</v>
      </c>
      <c r="J62" s="12" t="e">
        <f t="shared" ca="1" si="4"/>
        <v>#NAME?</v>
      </c>
    </row>
    <row r="63" spans="1:10">
      <c r="A63" s="23" t="e">
        <f ca="1">_xll.BDP("EH610150 Corp","CPN")</f>
        <v>#NAME?</v>
      </c>
      <c r="B63" s="7" t="e">
        <f ca="1">_xll.BDP("EH610150 Corp","MATURITY")</f>
        <v>#NAME?</v>
      </c>
      <c r="C63" s="7">
        <v>1250</v>
      </c>
      <c r="D63" s="7" t="e">
        <f ca="1">_xll.BDP("EH610150 Corp","PX_ASK")</f>
        <v>#NAME?</v>
      </c>
      <c r="E63" s="7" t="e">
        <f ca="1">_xll.BDP("EH610150 Corp","YLD_YTM_ASK")</f>
        <v>#NAME?</v>
      </c>
      <c r="F63" s="9">
        <f t="shared" si="0"/>
        <v>1.2857226862589685E-2</v>
      </c>
      <c r="G63" s="9" t="e">
        <f t="shared" ca="1" si="1"/>
        <v>#NAME?</v>
      </c>
      <c r="H63" s="9" t="e">
        <f t="shared" ca="1" si="2"/>
        <v>#NAME?</v>
      </c>
      <c r="I63" s="9" t="e">
        <f t="shared" ca="1" si="3"/>
        <v>#NAME?</v>
      </c>
      <c r="J63" s="12" t="e">
        <f t="shared" ca="1" si="4"/>
        <v>#NAME?</v>
      </c>
    </row>
    <row r="64" spans="1:10">
      <c r="A64" s="23" t="e">
        <f ca="1">_xll.BDP("EJ826940 Corp","CPN")</f>
        <v>#NAME?</v>
      </c>
      <c r="B64" s="7" t="e">
        <f ca="1">_xll.BDP("EJ826940 Corp","MATURITY")</f>
        <v>#NAME?</v>
      </c>
      <c r="C64" s="7">
        <v>1750</v>
      </c>
      <c r="D64" s="7" t="e">
        <f ca="1">_xll.BDP("EJ826940 Corp","PX_ASK")</f>
        <v>#NAME?</v>
      </c>
      <c r="E64" s="7" t="e">
        <f ca="1">_xll.BDP("EJ826940 Corp","YLD_YTM_ASK")</f>
        <v>#NAME?</v>
      </c>
      <c r="F64" s="9">
        <f t="shared" si="0"/>
        <v>1.8000117607625557E-2</v>
      </c>
      <c r="G64" s="9" t="e">
        <f t="shared" ca="1" si="1"/>
        <v>#NAME?</v>
      </c>
      <c r="H64" s="9" t="e">
        <f t="shared" ca="1" si="2"/>
        <v>#NAME?</v>
      </c>
      <c r="I64" s="9" t="e">
        <f t="shared" ca="1" si="3"/>
        <v>#NAME?</v>
      </c>
      <c r="J64" s="12" t="e">
        <f t="shared" ca="1" si="4"/>
        <v>#NAME?</v>
      </c>
    </row>
    <row r="65" spans="1:10">
      <c r="A65" s="23" t="e">
        <f ca="1">_xll.BDP("EJ826934 Corp","CPN")</f>
        <v>#NAME?</v>
      </c>
      <c r="B65" s="7" t="e">
        <f ca="1">_xll.BDP("EJ826934 Corp","MATURITY")</f>
        <v>#NAME?</v>
      </c>
      <c r="C65" s="7">
        <v>2250</v>
      </c>
      <c r="D65" s="7" t="e">
        <f ca="1">_xll.BDP("EJ826934 Corp","PX_ASK")</f>
        <v>#NAME?</v>
      </c>
      <c r="E65" s="7" t="e">
        <f ca="1">_xll.BDP("EJ826934 Corp","YLD_YTM_ASK")</f>
        <v>#NAME?</v>
      </c>
      <c r="F65" s="9">
        <f t="shared" si="0"/>
        <v>2.3143008352661431E-2</v>
      </c>
      <c r="G65" s="9" t="e">
        <f t="shared" ca="1" si="1"/>
        <v>#NAME?</v>
      </c>
      <c r="H65" s="9" t="e">
        <f t="shared" ca="1" si="2"/>
        <v>#NAME?</v>
      </c>
      <c r="I65" s="9" t="e">
        <f t="shared" ca="1" si="3"/>
        <v>#NAME?</v>
      </c>
      <c r="J65" s="12" t="e">
        <f t="shared" ca="1" si="4"/>
        <v>#NAME?</v>
      </c>
    </row>
    <row r="66" spans="1:10">
      <c r="A66" s="23" t="e">
        <f ca="1">_xll.BDP("EI621068 Corp","CPN")</f>
        <v>#NAME?</v>
      </c>
      <c r="B66" s="7" t="e">
        <f ca="1">_xll.BDP("EI621068 Corp","MATURITY")</f>
        <v>#NAME?</v>
      </c>
      <c r="C66" s="7">
        <v>1000</v>
      </c>
      <c r="D66" s="7" t="e">
        <f ca="1">_xll.BDP("EI621068 Corp","PX_ASK")</f>
        <v>#NAME?</v>
      </c>
      <c r="E66" s="7" t="e">
        <f ca="1">_xll.BDP("EI621068 Corp","YLD_YTM_ASK")</f>
        <v>#NAME?</v>
      </c>
      <c r="F66" s="9">
        <f t="shared" si="0"/>
        <v>1.0285781490071748E-2</v>
      </c>
      <c r="G66" s="9" t="e">
        <f t="shared" ca="1" si="1"/>
        <v>#NAME?</v>
      </c>
      <c r="H66" s="9" t="e">
        <f t="shared" ca="1" si="2"/>
        <v>#NAME?</v>
      </c>
      <c r="I66" s="9" t="e">
        <f t="shared" ca="1" si="3"/>
        <v>#NAME?</v>
      </c>
      <c r="J66" s="12" t="e">
        <f t="shared" ca="1" si="4"/>
        <v>#NAME?</v>
      </c>
    </row>
    <row r="67" spans="1:10">
      <c r="A67" s="23" t="e">
        <f ca="1">_xll.BDP("EJ579235 Corp","CPN")</f>
        <v>#NAME?</v>
      </c>
      <c r="B67" s="7" t="e">
        <f ca="1">_xll.BDP("EJ579235 Corp","MATURITY")</f>
        <v>#NAME?</v>
      </c>
      <c r="C67" s="7">
        <v>500</v>
      </c>
      <c r="D67" s="7" t="e">
        <f ca="1">_xll.BDP("EJ579235 Corp","PX_ASK")</f>
        <v>#NAME?</v>
      </c>
      <c r="E67" s="7" t="e">
        <f ca="1">_xll.BDP("EJ579235 Corp","YLD_YTM_ASK")</f>
        <v>#NAME?</v>
      </c>
      <c r="F67" s="9">
        <f t="shared" ref="F67:F68" si="5">C67/$C$70</f>
        <v>5.1428907450358739E-3</v>
      </c>
      <c r="G67" s="9" t="e">
        <f t="shared" ref="G67:G68" ca="1" si="6">D67*C67/100</f>
        <v>#NAME?</v>
      </c>
      <c r="H67" s="9" t="e">
        <f t="shared" ref="H67:H68" ca="1" si="7">G67/$G$70</f>
        <v>#NAME?</v>
      </c>
      <c r="I67" s="9" t="e">
        <f t="shared" ref="I67:I68" ca="1" si="8">F67*E67</f>
        <v>#NAME?</v>
      </c>
      <c r="J67" s="12" t="e">
        <f t="shared" ref="J67:J68" ca="1" si="9">H67*E67</f>
        <v>#NAME?</v>
      </c>
    </row>
    <row r="68" spans="1:10">
      <c r="A68" s="23" t="e">
        <f ca="1">_xll.BDP("EJ579930 Corp","CPN")</f>
        <v>#NAME?</v>
      </c>
      <c r="B68" s="7" t="e">
        <f ca="1">_xll.BDP("EJ579930 Corp","MATURITY")</f>
        <v>#NAME?</v>
      </c>
      <c r="C68" s="7">
        <v>500</v>
      </c>
      <c r="D68" s="7" t="e">
        <f ca="1">_xll.BDP("EJ579930 Corp","PX_ASK")</f>
        <v>#NAME?</v>
      </c>
      <c r="E68" s="7" t="e">
        <f ca="1">_xll.BDP("EJ579930 Corp","YLD_YTM_ASK")</f>
        <v>#NAME?</v>
      </c>
      <c r="F68" s="9">
        <f t="shared" si="5"/>
        <v>5.1428907450358739E-3</v>
      </c>
      <c r="G68" s="9" t="e">
        <f t="shared" ca="1" si="6"/>
        <v>#NAME?</v>
      </c>
      <c r="H68" s="9" t="e">
        <f t="shared" ca="1" si="7"/>
        <v>#NAME?</v>
      </c>
      <c r="I68" s="9" t="e">
        <f t="shared" ca="1" si="8"/>
        <v>#NAME?</v>
      </c>
      <c r="J68" s="12" t="e">
        <f t="shared" ca="1" si="9"/>
        <v>#NAME?</v>
      </c>
    </row>
    <row r="69" spans="1:10">
      <c r="A69" s="24"/>
      <c r="B69" s="10"/>
      <c r="C69" s="2"/>
      <c r="D69" s="10"/>
      <c r="E69" s="10"/>
      <c r="F69" s="10"/>
      <c r="G69" s="10"/>
      <c r="H69" s="10"/>
      <c r="I69" s="10"/>
      <c r="J69" s="25"/>
    </row>
    <row r="70" spans="1:10">
      <c r="A70" s="13"/>
      <c r="B70" s="14"/>
      <c r="C70" s="26">
        <f>SUM(C2:C68)</f>
        <v>97221.587</v>
      </c>
      <c r="D70" s="27"/>
      <c r="E70" s="27"/>
      <c r="F70" s="15">
        <f>SUM(F2:F68)</f>
        <v>0.99999999999999989</v>
      </c>
      <c r="G70" s="15" t="e">
        <f ca="1">SUM(G2:G68)</f>
        <v>#NAME?</v>
      </c>
      <c r="H70" s="28" t="e">
        <f ca="1">SUM(H2:H68)</f>
        <v>#NAME?</v>
      </c>
      <c r="I70" s="15" t="e">
        <f ca="1">SUM(I2:I68)</f>
        <v>#NAME?</v>
      </c>
      <c r="J70" s="16" t="e">
        <f ca="1">SUM(J2:J68)</f>
        <v>#NAME?</v>
      </c>
    </row>
    <row r="71" spans="1:10">
      <c r="C71" s="2"/>
    </row>
    <row r="72" spans="1:10">
      <c r="C7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B9" sqref="B9"/>
    </sheetView>
  </sheetViews>
  <sheetFormatPr defaultRowHeight="14.4"/>
  <cols>
    <col min="2" max="2" width="16.5546875" customWidth="1"/>
    <col min="3" max="3" width="9.5546875" customWidth="1"/>
    <col min="4" max="4" width="13.6640625" customWidth="1"/>
    <col min="6" max="6" width="11.33203125" customWidth="1"/>
    <col min="7" max="8" width="10.88671875" customWidth="1"/>
    <col min="9" max="9" width="11.109375" customWidth="1"/>
    <col min="10" max="10" width="10.44140625" customWidth="1"/>
  </cols>
  <sheetData>
    <row r="1" spans="1:10" ht="7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>
      <c r="A2" s="7" t="e">
        <f ca="1">_xll.BDP("EK012591 Corp","CPN")</f>
        <v>#NAME?</v>
      </c>
      <c r="B2" s="7" t="e">
        <f ca="1">_xll.BDP("EK012591 Corp","MATURITY")</f>
        <v>#NAME?</v>
      </c>
      <c r="C2" s="7">
        <v>493.24099999999999</v>
      </c>
      <c r="D2" s="7" t="e">
        <f ca="1">_xll.BDP("EK012591 Corp","PX_ASK")</f>
        <v>#NAME?</v>
      </c>
      <c r="E2" s="7" t="e">
        <f ca="1">_xll.BDP("EK012591 Corp","YLD_YTM_ASK")</f>
        <v>#NAME?</v>
      </c>
      <c r="F2" s="9">
        <f>C2/$C$19</f>
        <v>2.7269994066560235E-2</v>
      </c>
      <c r="G2" s="9" t="e">
        <f ca="1">D2*C2/100</f>
        <v>#NAME?</v>
      </c>
      <c r="H2" s="9" t="e">
        <f ca="1">G2/$G$19</f>
        <v>#NAME?</v>
      </c>
      <c r="I2" s="9" t="e">
        <f ca="1">F2*E2</f>
        <v>#NAME?</v>
      </c>
      <c r="J2" s="12" t="e">
        <f ca="1">H2*E2</f>
        <v>#NAME?</v>
      </c>
    </row>
    <row r="3" spans="1:10">
      <c r="A3" s="7" t="e">
        <f ca="1">_xll.BDP("EJ793836 Corp","CPN")</f>
        <v>#NAME?</v>
      </c>
      <c r="B3" s="7" t="e">
        <f ca="1">_xll.BDP("EJ793836 Corp","MATURITY")</f>
        <v>#NAME?</v>
      </c>
      <c r="C3" s="7">
        <v>500</v>
      </c>
      <c r="D3" s="7" t="e">
        <f ca="1">_xll.BDP("EJ793836 Corp","PX_ASK")</f>
        <v>#NAME?</v>
      </c>
      <c r="E3" s="7" t="e">
        <f ca="1">_xll.BDP("EJ793836 Corp","YLD_YTM_ASK")</f>
        <v>#NAME?</v>
      </c>
      <c r="F3" s="9">
        <f t="shared" ref="F3:F17" si="0">C3/$C$19</f>
        <v>2.7643681351063917E-2</v>
      </c>
      <c r="G3" s="9" t="e">
        <f ca="1">D3*C3/100</f>
        <v>#NAME?</v>
      </c>
      <c r="H3" s="9" t="e">
        <f t="shared" ref="H3:H17" ca="1" si="1">G3/$G$19</f>
        <v>#NAME?</v>
      </c>
      <c r="I3" s="9" t="e">
        <f t="shared" ref="I3:I17" ca="1" si="2">F3*E3</f>
        <v>#NAME?</v>
      </c>
      <c r="J3" s="12" t="e">
        <f t="shared" ref="J3:J17" ca="1" si="3">H3*E3</f>
        <v>#NAME?</v>
      </c>
    </row>
    <row r="4" spans="1:10">
      <c r="A4" s="7" t="e">
        <f ca="1">_xll.BDP("EJ792766 Corp","CPN")</f>
        <v>#NAME?</v>
      </c>
      <c r="B4" s="7" t="e">
        <f ca="1">_xll.BDP("EJ792766 Corp","MATURITY")</f>
        <v>#NAME?</v>
      </c>
      <c r="C4" s="7">
        <v>500</v>
      </c>
      <c r="D4" s="7" t="e">
        <f ca="1">_xll.BDP("EJ792766 Corp","PX_ASK")</f>
        <v>#NAME?</v>
      </c>
      <c r="E4" s="7" t="e">
        <f ca="1">_xll.BDP("EJ792766 Corp","YLD_YTM_ASK")</f>
        <v>#NAME?</v>
      </c>
      <c r="F4" s="9">
        <f t="shared" si="0"/>
        <v>2.7643681351063917E-2</v>
      </c>
      <c r="G4" s="9" t="e">
        <f t="shared" ref="G4:G17" ca="1" si="4">D4*C4/100</f>
        <v>#NAME?</v>
      </c>
      <c r="H4" s="9" t="e">
        <f t="shared" ca="1" si="1"/>
        <v>#NAME?</v>
      </c>
      <c r="I4" s="9" t="e">
        <f t="shared" ca="1" si="2"/>
        <v>#NAME?</v>
      </c>
      <c r="J4" s="12" t="e">
        <f t="shared" ca="1" si="3"/>
        <v>#NAME?</v>
      </c>
    </row>
    <row r="5" spans="1:10">
      <c r="A5" s="7" t="e">
        <f ca="1">_xll.BDP("EJ944945 Corp","CPN")</f>
        <v>#NAME?</v>
      </c>
      <c r="B5" s="7" t="e">
        <f ca="1">_xll.BDP("EJ944945 Corp","MATURITY")</f>
        <v>#NAME?</v>
      </c>
      <c r="C5" s="7">
        <v>1000</v>
      </c>
      <c r="D5" s="7" t="e">
        <f ca="1">_xll.BDP("EJ944945 Corp","PX_ASK")</f>
        <v>#NAME?</v>
      </c>
      <c r="E5" s="7" t="e">
        <f ca="1">_xll.BDP("EJ944945 Corp","YLD_YTM_ASK")</f>
        <v>#NAME?</v>
      </c>
      <c r="F5" s="9">
        <f t="shared" si="0"/>
        <v>5.5287362702127835E-2</v>
      </c>
      <c r="G5" s="9" t="e">
        <f t="shared" ca="1" si="4"/>
        <v>#NAME?</v>
      </c>
      <c r="H5" s="9" t="e">
        <f t="shared" ca="1" si="1"/>
        <v>#NAME?</v>
      </c>
      <c r="I5" s="9" t="e">
        <f t="shared" ca="1" si="2"/>
        <v>#NAME?</v>
      </c>
      <c r="J5" s="12" t="e">
        <f t="shared" ca="1" si="3"/>
        <v>#NAME?</v>
      </c>
    </row>
    <row r="6" spans="1:10">
      <c r="A6" s="7" t="e">
        <f ca="1">_xll.BDP("EK012633 Corp","CPN")</f>
        <v>#NAME?</v>
      </c>
      <c r="B6" s="7" t="e">
        <f ca="1">_xll.BDP("EK012633 Corp","MATURITY")</f>
        <v>#NAME?</v>
      </c>
      <c r="C6" s="7">
        <v>1750</v>
      </c>
      <c r="D6" s="7" t="e">
        <f ca="1">_xll.BDP("EK012633 Corp","PX_ASK")</f>
        <v>#NAME?</v>
      </c>
      <c r="E6" s="7" t="e">
        <f ca="1">_xll.BDP("EK012633 Corp","YLD_YTM_ASK")</f>
        <v>#NAME?</v>
      </c>
      <c r="F6" s="9">
        <f t="shared" si="0"/>
        <v>9.6752884728723718E-2</v>
      </c>
      <c r="G6" s="9" t="e">
        <f t="shared" ca="1" si="4"/>
        <v>#NAME?</v>
      </c>
      <c r="H6" s="9" t="e">
        <f t="shared" ca="1" si="1"/>
        <v>#NAME?</v>
      </c>
      <c r="I6" s="9" t="e">
        <f t="shared" ca="1" si="2"/>
        <v>#NAME?</v>
      </c>
      <c r="J6" s="12" t="e">
        <f t="shared" ca="1" si="3"/>
        <v>#NAME?</v>
      </c>
    </row>
    <row r="7" spans="1:10">
      <c r="A7" s="7" t="e">
        <f ca="1">_xll.BDP("EJ873954 Corp","CPN")</f>
        <v>#NAME?</v>
      </c>
      <c r="B7" s="7" t="e">
        <f ca="1">_xll.BDP("EJ873954 Corp","MATURITY")</f>
        <v>#NAME?</v>
      </c>
      <c r="C7" s="7">
        <v>1250</v>
      </c>
      <c r="D7" s="7" t="e">
        <f ca="1">_xll.BDP("EJ873954 Corp","PX_ASK")</f>
        <v>#NAME?</v>
      </c>
      <c r="E7" s="7" t="e">
        <f ca="1">_xll.BDP("EJ873954 Corp","YLD_YTM_ASK")</f>
        <v>#NAME?</v>
      </c>
      <c r="F7" s="9">
        <f t="shared" si="0"/>
        <v>6.91092033776598E-2</v>
      </c>
      <c r="G7" s="9" t="e">
        <f t="shared" ca="1" si="4"/>
        <v>#NAME?</v>
      </c>
      <c r="H7" s="9" t="e">
        <f t="shared" ca="1" si="1"/>
        <v>#NAME?</v>
      </c>
      <c r="I7" s="9" t="e">
        <f t="shared" ca="1" si="2"/>
        <v>#NAME?</v>
      </c>
      <c r="J7" s="12" t="e">
        <f t="shared" ca="1" si="3"/>
        <v>#NAME?</v>
      </c>
    </row>
    <row r="8" spans="1:10">
      <c r="A8" s="7" t="e">
        <f ca="1">_xll.BDP("EJ944939 Corp","CPN")</f>
        <v>#NAME?</v>
      </c>
      <c r="B8" s="7" t="e">
        <f ca="1">_xll.BDP("EJ944939 Corp","MATURITY")</f>
        <v>#NAME?</v>
      </c>
      <c r="C8" s="7">
        <v>1000</v>
      </c>
      <c r="D8" s="7" t="e">
        <f ca="1">_xll.BDP("EJ944939 Corp","PX_ASK")</f>
        <v>#NAME?</v>
      </c>
      <c r="E8" s="7" t="e">
        <f ca="1">_xll.BDP("EJ944939 Corp","YLD_YTM_ASK")</f>
        <v>#NAME?</v>
      </c>
      <c r="F8" s="9">
        <f t="shared" si="0"/>
        <v>5.5287362702127835E-2</v>
      </c>
      <c r="G8" s="9" t="e">
        <f t="shared" ca="1" si="4"/>
        <v>#NAME?</v>
      </c>
      <c r="H8" s="9" t="e">
        <f t="shared" ca="1" si="1"/>
        <v>#NAME?</v>
      </c>
      <c r="I8" s="9" t="e">
        <f t="shared" ca="1" si="2"/>
        <v>#NAME?</v>
      </c>
      <c r="J8" s="12" t="e">
        <f t="shared" ca="1" si="3"/>
        <v>#NAME?</v>
      </c>
    </row>
    <row r="9" spans="1:10">
      <c r="A9" s="7" t="e">
        <f ca="1">_xll.BDP("EJ874896 Corp","CPN")</f>
        <v>#NAME?</v>
      </c>
      <c r="B9" s="7" t="e">
        <f ca="1">_xll.BDP("EJ874896 Corp","MATURITY")</f>
        <v>#NAME?</v>
      </c>
      <c r="C9" s="7">
        <v>1250</v>
      </c>
      <c r="D9" s="7" t="e">
        <f ca="1">_xll.BDP("EJ874896 Corp","PX_ASK")</f>
        <v>#NAME?</v>
      </c>
      <c r="E9" s="7" t="e">
        <f ca="1">_xll.BDP("EJ874896 Corp","YLD_YTM_ASK")</f>
        <v>#NAME?</v>
      </c>
      <c r="F9" s="9">
        <f t="shared" si="0"/>
        <v>6.91092033776598E-2</v>
      </c>
      <c r="G9" s="9" t="e">
        <f t="shared" ca="1" si="4"/>
        <v>#NAME?</v>
      </c>
      <c r="H9" s="9" t="e">
        <f t="shared" ca="1" si="1"/>
        <v>#NAME?</v>
      </c>
      <c r="I9" s="9" t="e">
        <f t="shared" ca="1" si="2"/>
        <v>#NAME?</v>
      </c>
      <c r="J9" s="12" t="e">
        <f t="shared" ca="1" si="3"/>
        <v>#NAME?</v>
      </c>
    </row>
    <row r="10" spans="1:10">
      <c r="A10" s="7" t="e">
        <f ca="1">_xll.BDP("EK012699 Corp","CPN")</f>
        <v>#NAME?</v>
      </c>
      <c r="B10" s="7" t="e">
        <f ca="1">_xll.BDP("EK012699 Corp","MATURITY")</f>
        <v>#NAME?</v>
      </c>
      <c r="C10" s="7">
        <v>1744.075</v>
      </c>
      <c r="D10" s="7" t="e">
        <f ca="1">_xll.BDP("EK012699 Corp","PX_ASK")</f>
        <v>#NAME?</v>
      </c>
      <c r="E10" s="7" t="e">
        <f ca="1">_xll.BDP("EK012699 Corp","YLD_YTM_ASK")</f>
        <v>#NAME?</v>
      </c>
      <c r="F10" s="9">
        <f t="shared" si="0"/>
        <v>9.6425307104713615E-2</v>
      </c>
      <c r="G10" s="9" t="e">
        <f t="shared" ca="1" si="4"/>
        <v>#NAME?</v>
      </c>
      <c r="H10" s="9" t="e">
        <f t="shared" ca="1" si="1"/>
        <v>#NAME?</v>
      </c>
      <c r="I10" s="9" t="e">
        <f t="shared" ca="1" si="2"/>
        <v>#NAME?</v>
      </c>
      <c r="J10" s="12" t="e">
        <f t="shared" ca="1" si="3"/>
        <v>#NAME?</v>
      </c>
    </row>
    <row r="11" spans="1:10">
      <c r="A11" s="7" t="e">
        <f ca="1">_xll.BDP("EI461053 Corp","CPN")</f>
        <v>#NAME?</v>
      </c>
      <c r="B11" s="7" t="e">
        <f ca="1">_xll.BDP("EI461053 Corp","MATURITY")</f>
        <v>#NAME?</v>
      </c>
      <c r="C11" s="7">
        <v>1000</v>
      </c>
      <c r="D11" s="7" t="e">
        <f ca="1">_xll.BDP("EI461053 Corp","PX_ASK")</f>
        <v>#NAME?</v>
      </c>
      <c r="E11" s="7" t="e">
        <f ca="1">_xll.BDP("EI461053 Corp","YLD_YTM_ASK")</f>
        <v>#NAME?</v>
      </c>
      <c r="F11" s="9">
        <f t="shared" si="0"/>
        <v>5.5287362702127835E-2</v>
      </c>
      <c r="G11" s="9" t="e">
        <f t="shared" ca="1" si="4"/>
        <v>#NAME?</v>
      </c>
      <c r="H11" s="9" t="e">
        <f t="shared" ca="1" si="1"/>
        <v>#NAME?</v>
      </c>
      <c r="I11" s="9" t="e">
        <f t="shared" ca="1" si="2"/>
        <v>#NAME?</v>
      </c>
      <c r="J11" s="12" t="e">
        <f t="shared" ca="1" si="3"/>
        <v>#NAME?</v>
      </c>
    </row>
    <row r="12" spans="1:10">
      <c r="A12" s="7" t="e">
        <f ca="1">_xll.BDP("EJ581086 Corp","CPN")</f>
        <v>#NAME?</v>
      </c>
      <c r="B12" s="7" t="e">
        <f ca="1">_xll.BDP("EJ581086 Corp","MATURITY")</f>
        <v>#NAME?</v>
      </c>
      <c r="C12" s="7">
        <v>1750</v>
      </c>
      <c r="D12" s="7" t="e">
        <f ca="1">_xll.BDP("EJ581086 Corp","PX_ASK")</f>
        <v>#NAME?</v>
      </c>
      <c r="E12" s="7" t="e">
        <f ca="1">_xll.BDP("EJ581086 Corp","YLD_YTM_ASK")</f>
        <v>#NAME?</v>
      </c>
      <c r="F12" s="9">
        <f t="shared" si="0"/>
        <v>9.6752884728723718E-2</v>
      </c>
      <c r="G12" s="9" t="e">
        <f t="shared" ca="1" si="4"/>
        <v>#NAME?</v>
      </c>
      <c r="H12" s="9" t="e">
        <f t="shared" ca="1" si="1"/>
        <v>#NAME?</v>
      </c>
      <c r="I12" s="9" t="e">
        <f t="shared" ca="1" si="2"/>
        <v>#NAME?</v>
      </c>
      <c r="J12" s="12" t="e">
        <f t="shared" ca="1" si="3"/>
        <v>#NAME?</v>
      </c>
    </row>
    <row r="13" spans="1:10">
      <c r="A13" s="7" t="e">
        <f ca="1">_xll.BDP("EJ587888 Corp","CPN")</f>
        <v>#NAME?</v>
      </c>
      <c r="B13" s="7" t="e">
        <f ca="1">_xll.BDP("EJ587888 Corp","MATURITY")</f>
        <v>#NAME?</v>
      </c>
      <c r="C13" s="7">
        <v>1750</v>
      </c>
      <c r="D13" s="7" t="e">
        <f ca="1">_xll.BDP("EJ587888 Corp","PX_ASK")</f>
        <v>#NAME?</v>
      </c>
      <c r="E13" s="7" t="e">
        <f ca="1">_xll.BDP("EJ587888 Corp","YLD_YTM_ASK")</f>
        <v>#NAME?</v>
      </c>
      <c r="F13" s="9">
        <f t="shared" si="0"/>
        <v>9.6752884728723718E-2</v>
      </c>
      <c r="G13" s="9" t="e">
        <f t="shared" ca="1" si="4"/>
        <v>#NAME?</v>
      </c>
      <c r="H13" s="9" t="e">
        <f t="shared" ca="1" si="1"/>
        <v>#NAME?</v>
      </c>
      <c r="I13" s="9" t="e">
        <f t="shared" ca="1" si="2"/>
        <v>#NAME?</v>
      </c>
      <c r="J13" s="12" t="e">
        <f t="shared" ca="1" si="3"/>
        <v>#NAME?</v>
      </c>
    </row>
    <row r="14" spans="1:10">
      <c r="A14" s="7" t="e">
        <f ca="1">_xll.BDP("EJ873960 Corp","CPN")</f>
        <v>#NAME?</v>
      </c>
      <c r="B14" s="7" t="e">
        <f ca="1">_xll.BDP("EJ873960 Corp","MATURITY")</f>
        <v>#NAME?</v>
      </c>
      <c r="C14" s="7">
        <v>1250</v>
      </c>
      <c r="D14" s="7" t="e">
        <f ca="1">_xll.BDP("EJ873960 Corp","PX_ASK")</f>
        <v>#NAME?</v>
      </c>
      <c r="E14" s="7" t="e">
        <f ca="1">_xll.BDP("EJ873960 Corp","YLD_YTM_ASK")</f>
        <v>#NAME?</v>
      </c>
      <c r="F14" s="9">
        <f t="shared" si="0"/>
        <v>6.91092033776598E-2</v>
      </c>
      <c r="G14" s="9" t="e">
        <f t="shared" ca="1" si="4"/>
        <v>#NAME?</v>
      </c>
      <c r="H14" s="9" t="e">
        <f t="shared" ca="1" si="1"/>
        <v>#NAME?</v>
      </c>
      <c r="I14" s="9" t="e">
        <f t="shared" ca="1" si="2"/>
        <v>#NAME?</v>
      </c>
      <c r="J14" s="12" t="e">
        <f t="shared" ca="1" si="3"/>
        <v>#NAME?</v>
      </c>
    </row>
    <row r="15" spans="1:10">
      <c r="A15" s="7" t="e">
        <f ca="1">_xll.BDP("EJ874908 Corp","CPN")</f>
        <v>#NAME?</v>
      </c>
      <c r="B15" s="7" t="e">
        <f ca="1">_xll.BDP("EJ874908 Corp","MATURITY")</f>
        <v>#NAME?</v>
      </c>
      <c r="C15" s="7">
        <v>1250</v>
      </c>
      <c r="D15" s="7" t="e">
        <f ca="1">_xll.BDP("EJ874908 Corp","PX_ASK")</f>
        <v>#NAME?</v>
      </c>
      <c r="E15" s="7" t="e">
        <f ca="1">_xll.BDP("EJ874908 Corp","YLD_YTM_ASK")</f>
        <v>#NAME?</v>
      </c>
      <c r="F15" s="9">
        <f t="shared" si="0"/>
        <v>6.91092033776598E-2</v>
      </c>
      <c r="G15" s="9" t="e">
        <f t="shared" ca="1" si="4"/>
        <v>#NAME?</v>
      </c>
      <c r="H15" s="9" t="e">
        <f t="shared" ca="1" si="1"/>
        <v>#NAME?</v>
      </c>
      <c r="I15" s="9" t="e">
        <f t="shared" ca="1" si="2"/>
        <v>#NAME?</v>
      </c>
      <c r="J15" s="12" t="e">
        <f t="shared" ca="1" si="3"/>
        <v>#NAME?</v>
      </c>
    </row>
    <row r="16" spans="1:10">
      <c r="A16" s="7" t="e">
        <f ca="1">_xll.BDP("EJ873966 Corp","CPN")</f>
        <v>#NAME?</v>
      </c>
      <c r="B16" s="7" t="e">
        <f ca="1">_xll.BDP("EJ873966 Corp","MATURITY")</f>
        <v>#NAME?</v>
      </c>
      <c r="C16" s="7">
        <v>600</v>
      </c>
      <c r="D16" s="7" t="e">
        <f ca="1">_xll.BDP("EJ873966 Corp","PX_ASK")</f>
        <v>#NAME?</v>
      </c>
      <c r="E16" s="7" t="e">
        <f ca="1">_xll.BDP("EJ873966 Corp","YLD_YTM_ASK")</f>
        <v>#NAME?</v>
      </c>
      <c r="F16" s="9">
        <f t="shared" si="0"/>
        <v>3.3172417621276699E-2</v>
      </c>
      <c r="G16" s="9" t="e">
        <f t="shared" ca="1" si="4"/>
        <v>#NAME?</v>
      </c>
      <c r="H16" s="9" t="e">
        <f t="shared" ca="1" si="1"/>
        <v>#NAME?</v>
      </c>
      <c r="I16" s="9" t="e">
        <f t="shared" ca="1" si="2"/>
        <v>#NAME?</v>
      </c>
      <c r="J16" s="12" t="e">
        <f t="shared" ca="1" si="3"/>
        <v>#NAME?</v>
      </c>
    </row>
    <row r="17" spans="1:10">
      <c r="A17" s="7" t="e">
        <f ca="1">_xll.BDP("EI398600 Corp","CPN")</f>
        <v>#NAME?</v>
      </c>
      <c r="B17" s="7" t="e">
        <f ca="1">_xll.BDP("EI398600 Corp","MATURITY")</f>
        <v>#NAME?</v>
      </c>
      <c r="C17" s="7">
        <v>1000</v>
      </c>
      <c r="D17" s="7" t="e">
        <f ca="1">_xll.BDP("EI398600 Corp","PX_ASK")</f>
        <v>#NAME?</v>
      </c>
      <c r="E17" s="7" t="e">
        <f ca="1">_xll.BDP("EI398600 Corp","YLD_YTM_ASK")</f>
        <v>#NAME?</v>
      </c>
      <c r="F17" s="9">
        <f t="shared" si="0"/>
        <v>5.5287362702127835E-2</v>
      </c>
      <c r="G17" s="9" t="e">
        <f t="shared" ca="1" si="4"/>
        <v>#NAME?</v>
      </c>
      <c r="H17" s="9" t="e">
        <f t="shared" ca="1" si="1"/>
        <v>#NAME?</v>
      </c>
      <c r="I17" s="9" t="e">
        <f t="shared" ca="1" si="2"/>
        <v>#NAME?</v>
      </c>
      <c r="J17" s="12" t="e">
        <f t="shared" ca="1" si="3"/>
        <v>#NAME?</v>
      </c>
    </row>
    <row r="18" spans="1:10">
      <c r="A18" s="11"/>
      <c r="B18" s="8"/>
      <c r="C18" s="2"/>
      <c r="D18" s="8"/>
      <c r="E18" s="8"/>
      <c r="F18" s="9"/>
      <c r="G18" s="9"/>
      <c r="H18" s="9"/>
      <c r="I18" s="9"/>
      <c r="J18" s="12"/>
    </row>
    <row r="19" spans="1:10">
      <c r="A19" s="17"/>
      <c r="B19" s="18"/>
      <c r="C19" s="19">
        <f>SUM(C2:C17)</f>
        <v>18087.315999999999</v>
      </c>
      <c r="D19" s="18"/>
      <c r="E19" s="18"/>
      <c r="F19" s="20">
        <f>SUM(F2:F17)</f>
        <v>1</v>
      </c>
      <c r="G19" s="20" t="e">
        <f ca="1">SUM(G2:G17)</f>
        <v>#NAME?</v>
      </c>
      <c r="H19" s="21" t="e">
        <f ca="1">SUM(H2:H17)</f>
        <v>#NAME?</v>
      </c>
      <c r="I19" s="20" t="e">
        <f ca="1">SUM(I2:I17)</f>
        <v>#NAME?</v>
      </c>
      <c r="J19" s="22" t="e">
        <f ca="1">SUM(J2:J17)</f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8"/>
  <sheetViews>
    <sheetView topLeftCell="A52" workbookViewId="0">
      <selection activeCell="C8" sqref="C8"/>
    </sheetView>
  </sheetViews>
  <sheetFormatPr defaultRowHeight="14.4"/>
  <cols>
    <col min="1" max="1" width="21.33203125" customWidth="1"/>
    <col min="2" max="2" width="16.44140625" customWidth="1"/>
    <col min="3" max="3" width="14.109375" customWidth="1"/>
    <col min="4" max="4" width="10" customWidth="1"/>
    <col min="5" max="5" width="13.109375" customWidth="1"/>
    <col min="7" max="7" width="18.6640625" customWidth="1"/>
    <col min="8" max="8" width="16.88671875" customWidth="1"/>
    <col min="9" max="9" width="16.109375" customWidth="1"/>
    <col min="10" max="10" width="12.44140625" customWidth="1"/>
  </cols>
  <sheetData>
    <row r="1" spans="1:10">
      <c r="A1" s="3" t="s">
        <v>55</v>
      </c>
      <c r="B1" s="3" t="s">
        <v>56</v>
      </c>
      <c r="C1" s="3" t="s">
        <v>57</v>
      </c>
      <c r="D1" s="3" t="s">
        <v>58</v>
      </c>
      <c r="E1" s="3" t="s">
        <v>1</v>
      </c>
      <c r="F1" s="3" t="s">
        <v>59</v>
      </c>
      <c r="G1" s="3" t="s">
        <v>60</v>
      </c>
      <c r="H1" s="3" t="s">
        <v>61</v>
      </c>
      <c r="I1" s="3" t="s">
        <v>62</v>
      </c>
      <c r="J1" s="3"/>
    </row>
    <row r="2" spans="1:10">
      <c r="A2" s="3" t="e">
        <f ca="1">_xll.BDP("EJ430663 Corp","AMT_ISSUED")</f>
        <v>#NAME?</v>
      </c>
      <c r="B2" s="3" t="e">
        <f ca="1">_xll.BDP("EJ430663 Corp","AMT_OUTSTANDING")</f>
        <v>#NAME?</v>
      </c>
      <c r="C2" s="3" t="e">
        <f ca="1">_xll.BDP("EJ430663 Corp","ISSUE_DT")</f>
        <v>#NAME?</v>
      </c>
      <c r="D2" s="3" t="e">
        <f ca="1">_xll.BDP("EJ430663 Corp","CPN")</f>
        <v>#NAME?</v>
      </c>
      <c r="E2" s="3" t="e">
        <f ca="1">_xll.BDP("EJ430663 Corp","MATURITY")</f>
        <v>#NAME?</v>
      </c>
      <c r="F2" s="3" t="e">
        <f ca="1">_xll.BDP("EJ430663 Corp","CPN_TYP")</f>
        <v>#NAME?</v>
      </c>
      <c r="G2" s="3" t="e">
        <f ca="1">_xll.BDP("EJ430663 Corp","PX_ASK")</f>
        <v>#NAME?</v>
      </c>
      <c r="H2" s="3" t="e">
        <f ca="1">_xll.BDP("EJ430663 Corp","YLD_YTM_ASK")</f>
        <v>#NAME?</v>
      </c>
      <c r="I2" s="3" t="e">
        <f ca="1">_xll.BDP("EJ430663 Corp","MTY_TYP")</f>
        <v>#NAME?</v>
      </c>
      <c r="J2" s="3" t="e">
        <f ca="1">A2/1000000</f>
        <v>#NAME?</v>
      </c>
    </row>
    <row r="3" spans="1:10">
      <c r="A3" s="3" t="e">
        <f ca="1">_xll.BDP("EJ430743 Corp","AMT_ISSUED")</f>
        <v>#NAME?</v>
      </c>
      <c r="B3" s="3" t="e">
        <f ca="1">_xll.BDP("EJ430743 Corp","AMT_OUTSTANDING")</f>
        <v>#NAME?</v>
      </c>
      <c r="C3" s="3" t="e">
        <f ca="1">_xll.BDP("EJ430743 Corp","ISSUE_DT")</f>
        <v>#NAME?</v>
      </c>
      <c r="D3" s="3" t="e">
        <f ca="1">_xll.BDP("EJ430743 Corp","CPN")</f>
        <v>#NAME?</v>
      </c>
      <c r="E3" s="3" t="e">
        <f ca="1">_xll.BDP("EJ430743 Corp","MATURITY")</f>
        <v>#NAME?</v>
      </c>
      <c r="F3" s="3" t="e">
        <f ca="1">_xll.BDP("EJ430743 Corp","CPN_TYP")</f>
        <v>#NAME?</v>
      </c>
      <c r="G3" s="3" t="e">
        <f ca="1">_xll.BDP("EJ430743 Corp","PX_ASK")</f>
        <v>#NAME?</v>
      </c>
      <c r="H3" s="3" t="e">
        <f ca="1">_xll.BDP("EJ430743 Corp","YLD_YTM_ASK")</f>
        <v>#NAME?</v>
      </c>
      <c r="I3" s="3" t="e">
        <f ca="1">_xll.BDP("EJ430743 Corp","MTY_TYP")</f>
        <v>#NAME?</v>
      </c>
      <c r="J3" s="3" t="e">
        <f t="shared" ref="J3:J62" ca="1" si="0">A3/1000000</f>
        <v>#NAME?</v>
      </c>
    </row>
    <row r="4" spans="1:10">
      <c r="A4" s="3" t="e">
        <f ca="1">_xll.BDP("EI859486 Corp","AMT_ISSUED")</f>
        <v>#NAME?</v>
      </c>
      <c r="B4" s="3" t="e">
        <f ca="1">_xll.BDP("EI859486 Corp","AMT_OUTSTANDING")</f>
        <v>#NAME?</v>
      </c>
      <c r="C4" s="3" t="e">
        <f ca="1">_xll.BDP("EI859486 Corp","ISSUE_DT")</f>
        <v>#NAME?</v>
      </c>
      <c r="D4" s="3" t="e">
        <f ca="1">_xll.BDP("EI859486 Corp","CPN")</f>
        <v>#NAME?</v>
      </c>
      <c r="E4" s="3" t="e">
        <f ca="1">_xll.BDP("EI859486 Corp","MATURITY")</f>
        <v>#NAME?</v>
      </c>
      <c r="F4" s="3" t="e">
        <f ca="1">_xll.BDP("EI859486 Corp","CPN_TYP")</f>
        <v>#NAME?</v>
      </c>
      <c r="G4" s="3" t="e">
        <f ca="1">_xll.BDP("EI859486 Corp","PX_ASK")</f>
        <v>#NAME?</v>
      </c>
      <c r="H4" s="3" t="e">
        <f ca="1">_xll.BDP("EI859486 Corp","YLD_YTM_ASK")</f>
        <v>#NAME?</v>
      </c>
      <c r="I4" s="3" t="e">
        <f ca="1">_xll.BDP("EI859486 Corp","MTY_TYP")</f>
        <v>#NAME?</v>
      </c>
      <c r="J4" s="3" t="e">
        <f t="shared" ca="1" si="0"/>
        <v>#NAME?</v>
      </c>
    </row>
    <row r="5" spans="1:10">
      <c r="A5" s="3" t="e">
        <f ca="1">_xll.BDP("EI621060 Corp","AMT_ISSUED")</f>
        <v>#NAME?</v>
      </c>
      <c r="B5" s="3" t="e">
        <f ca="1">_xll.BDP("EI621060 Corp","AMT_OUTSTANDING")</f>
        <v>#NAME?</v>
      </c>
      <c r="C5" s="3" t="e">
        <f ca="1">_xll.BDP("EI621060 Corp","ISSUE_DT")</f>
        <v>#NAME?</v>
      </c>
      <c r="D5" s="3" t="e">
        <f ca="1">_xll.BDP("EI621060 Corp","CPN")</f>
        <v>#NAME?</v>
      </c>
      <c r="E5" s="3" t="e">
        <f ca="1">_xll.BDP("EI621060 Corp","MATURITY")</f>
        <v>#NAME?</v>
      </c>
      <c r="F5" s="3" t="e">
        <f ca="1">_xll.BDP("EI621060 Corp","CPN_TYP")</f>
        <v>#NAME?</v>
      </c>
      <c r="G5" s="3" t="e">
        <f ca="1">_xll.BDP("EI621060 Corp","PX_ASK")</f>
        <v>#NAME?</v>
      </c>
      <c r="H5" s="3" t="e">
        <f ca="1">_xll.BDP("EI621060 Corp","YLD_YTM_ASK")</f>
        <v>#NAME?</v>
      </c>
      <c r="I5" s="3" t="e">
        <f ca="1">_xll.BDP("EI621060 Corp","MTY_TYP")</f>
        <v>#NAME?</v>
      </c>
      <c r="J5" s="3" t="e">
        <f t="shared" ca="1" si="0"/>
        <v>#NAME?</v>
      </c>
    </row>
    <row r="6" spans="1:10">
      <c r="A6" s="3" t="e">
        <f ca="1">_xll.BDP("EI859490 Corp","AMT_ISSUED")</f>
        <v>#NAME?</v>
      </c>
      <c r="B6" s="3" t="e">
        <f ca="1">_xll.BDP("EI859490 Corp","AMT_OUTSTANDING")</f>
        <v>#NAME?</v>
      </c>
      <c r="C6" s="3" t="e">
        <f ca="1">_xll.BDP("EI859490 Corp","ISSUE_DT")</f>
        <v>#NAME?</v>
      </c>
      <c r="D6" s="3" t="e">
        <f ca="1">_xll.BDP("EI859490 Corp","CPN")</f>
        <v>#NAME?</v>
      </c>
      <c r="E6" s="3" t="e">
        <f ca="1">_xll.BDP("EI859490 Corp","MATURITY")</f>
        <v>#NAME?</v>
      </c>
      <c r="F6" s="3" t="e">
        <f ca="1">_xll.BDP("EI859490 Corp","CPN_TYP")</f>
        <v>#NAME?</v>
      </c>
      <c r="G6" s="3" t="e">
        <f ca="1">_xll.BDP("EI859490 Corp","PX_ASK")</f>
        <v>#NAME?</v>
      </c>
      <c r="H6" s="3" t="e">
        <f ca="1">_xll.BDP("EI859490 Corp","YLD_YTM_ASK")</f>
        <v>#NAME?</v>
      </c>
      <c r="I6" s="3" t="e">
        <f ca="1">_xll.BDP("EI859490 Corp","MTY_TYP")</f>
        <v>#NAME?</v>
      </c>
      <c r="J6" s="3" t="e">
        <f t="shared" ca="1" si="0"/>
        <v>#NAME?</v>
      </c>
    </row>
    <row r="7" spans="1:10">
      <c r="A7" s="3" t="e">
        <f ca="1">_xll.BDP("EK061316 Corp","AMT_ISSUED")</f>
        <v>#NAME?</v>
      </c>
      <c r="B7" s="3" t="e">
        <f ca="1">_xll.BDP("EK061316 Corp","AMT_OUTSTANDING")</f>
        <v>#NAME?</v>
      </c>
      <c r="C7" s="3" t="e">
        <f ca="1">_xll.BDP("EK061316 Corp","ISSUE_DT")</f>
        <v>#NAME?</v>
      </c>
      <c r="D7" s="3" t="e">
        <f ca="1">_xll.BDP("EK061316 Corp","CPN")</f>
        <v>#NAME?</v>
      </c>
      <c r="E7" s="3" t="e">
        <f ca="1">_xll.BDP("EK061316 Corp","MATURITY")</f>
        <v>#NAME?</v>
      </c>
      <c r="F7" s="3" t="e">
        <f ca="1">_xll.BDP("EK061316 Corp","CPN_TYP")</f>
        <v>#NAME?</v>
      </c>
      <c r="G7" s="3" t="e">
        <f ca="1">_xll.BDP("EK061316 Corp","PX_ASK")</f>
        <v>#NAME?</v>
      </c>
      <c r="H7" s="3" t="e">
        <f ca="1">_xll.BDP("EK061316 Corp","YLD_YTM_ASK")</f>
        <v>#NAME?</v>
      </c>
      <c r="I7" s="3" t="e">
        <f ca="1">_xll.BDP("EK061316 Corp","MTY_TYP")</f>
        <v>#NAME?</v>
      </c>
      <c r="J7" s="3" t="e">
        <f t="shared" ca="1" si="0"/>
        <v>#NAME?</v>
      </c>
    </row>
    <row r="8" spans="1:10">
      <c r="A8" s="3" t="e">
        <f ca="1">_xll.BDP("EJ430673 Corp","AMT_ISSUED")</f>
        <v>#NAME?</v>
      </c>
      <c r="B8" s="3" t="e">
        <f ca="1">_xll.BDP("EJ430673 Corp","AMT_OUTSTANDING")</f>
        <v>#NAME?</v>
      </c>
      <c r="C8" s="3" t="e">
        <f ca="1">_xll.BDP("EJ430673 Corp","ISSUE_DT")</f>
        <v>#NAME?</v>
      </c>
      <c r="D8" s="3" t="e">
        <f ca="1">_xll.BDP("EJ430673 Corp","CPN")</f>
        <v>#NAME?</v>
      </c>
      <c r="E8" s="3" t="e">
        <f ca="1">_xll.BDP("EJ430673 Corp","MATURITY")</f>
        <v>#NAME?</v>
      </c>
      <c r="F8" s="3" t="e">
        <f ca="1">_xll.BDP("EJ430673 Corp","CPN_TYP")</f>
        <v>#NAME?</v>
      </c>
      <c r="G8" s="3" t="e">
        <f ca="1">_xll.BDP("EJ430673 Corp","PX_ASK")</f>
        <v>#NAME?</v>
      </c>
      <c r="H8" s="3" t="e">
        <f ca="1">_xll.BDP("EJ430673 Corp","YLD_YTM_ASK")</f>
        <v>#NAME?</v>
      </c>
      <c r="I8" s="3" t="e">
        <f ca="1">_xll.BDP("EJ430673 Corp","MTY_TYP")</f>
        <v>#NAME?</v>
      </c>
      <c r="J8" s="3" t="e">
        <f t="shared" ca="1" si="0"/>
        <v>#NAME?</v>
      </c>
    </row>
    <row r="9" spans="1:10">
      <c r="A9" s="3" t="e">
        <f ca="1">_xll.BDP("EJ826928 Corp","AMT_ISSUED")</f>
        <v>#NAME?</v>
      </c>
      <c r="B9" s="3" t="e">
        <f ca="1">_xll.BDP("EJ826928 Corp","AMT_OUTSTANDING")</f>
        <v>#NAME?</v>
      </c>
      <c r="C9" s="3" t="e">
        <f ca="1">_xll.BDP("EJ826928 Corp","ISSUE_DT")</f>
        <v>#NAME?</v>
      </c>
      <c r="D9" s="3" t="e">
        <f ca="1">_xll.BDP("EJ826928 Corp","CPN")</f>
        <v>#NAME?</v>
      </c>
      <c r="E9" s="3" t="e">
        <f ca="1">_xll.BDP("EJ826928 Corp","MATURITY")</f>
        <v>#NAME?</v>
      </c>
      <c r="F9" s="3" t="e">
        <f ca="1">_xll.BDP("EJ826928 Corp","CPN_TYP")</f>
        <v>#NAME?</v>
      </c>
      <c r="G9" s="3" t="e">
        <f ca="1">_xll.BDP("EJ826928 Corp","PX_ASK")</f>
        <v>#NAME?</v>
      </c>
      <c r="H9" s="3" t="e">
        <f ca="1">_xll.BDP("EJ826928 Corp","YLD_YTM_ASK")</f>
        <v>#NAME?</v>
      </c>
      <c r="I9" s="3" t="e">
        <f ca="1">_xll.BDP("EJ826928 Corp","MTY_TYP")</f>
        <v>#NAME?</v>
      </c>
      <c r="J9" s="3" t="e">
        <f t="shared" ca="1" si="0"/>
        <v>#NAME?</v>
      </c>
    </row>
    <row r="10" spans="1:10">
      <c r="A10" s="3" t="e">
        <f ca="1">_xll.BDP("EI621072 Corp","AMT_ISSUED")</f>
        <v>#NAME?</v>
      </c>
      <c r="B10" s="3" t="e">
        <f ca="1">_xll.BDP("EI621072 Corp","AMT_OUTSTANDING")</f>
        <v>#NAME?</v>
      </c>
      <c r="C10" s="3" t="e">
        <f ca="1">_xll.BDP("EI621072 Corp","ISSUE_DT")</f>
        <v>#NAME?</v>
      </c>
      <c r="D10" s="3" t="e">
        <f ca="1">_xll.BDP("EI621072 Corp","CPN")</f>
        <v>#NAME?</v>
      </c>
      <c r="E10" s="3" t="e">
        <f ca="1">_xll.BDP("EI621072 Corp","MATURITY")</f>
        <v>#NAME?</v>
      </c>
      <c r="F10" s="3" t="e">
        <f ca="1">_xll.BDP("EI621072 Corp","CPN_TYP")</f>
        <v>#NAME?</v>
      </c>
      <c r="G10" s="3" t="e">
        <f ca="1">_xll.BDP("EI621072 Corp","PX_ASK")</f>
        <v>#NAME?</v>
      </c>
      <c r="H10" s="3" t="e">
        <f ca="1">_xll.BDP("EI621072 Corp","YLD_YTM_ASK")</f>
        <v>#NAME?</v>
      </c>
      <c r="I10" s="3" t="e">
        <f ca="1">_xll.BDP("EI621072 Corp","MTY_TYP")</f>
        <v>#NAME?</v>
      </c>
      <c r="J10" s="3" t="e">
        <f t="shared" ca="1" si="0"/>
        <v>#NAME?</v>
      </c>
    </row>
    <row r="11" spans="1:10">
      <c r="A11" s="3" t="e">
        <f ca="1">_xll.BDP("EK061340 Corp","AMT_ISSUED")</f>
        <v>#NAME?</v>
      </c>
      <c r="B11" s="3" t="e">
        <f ca="1">_xll.BDP("EK061340 Corp","AMT_OUTSTANDING")</f>
        <v>#NAME?</v>
      </c>
      <c r="C11" s="3" t="e">
        <f ca="1">_xll.BDP("EK061340 Corp","ISSUE_DT")</f>
        <v>#NAME?</v>
      </c>
      <c r="D11" s="3" t="e">
        <f ca="1">_xll.BDP("EK061340 Corp","CPN")</f>
        <v>#NAME?</v>
      </c>
      <c r="E11" s="3" t="e">
        <f ca="1">_xll.BDP("EK061340 Corp","MATURITY")</f>
        <v>#NAME?</v>
      </c>
      <c r="F11" s="3" t="e">
        <f ca="1">_xll.BDP("EK061340 Corp","CPN_TYP")</f>
        <v>#NAME?</v>
      </c>
      <c r="G11" s="3" t="e">
        <f ca="1">_xll.BDP("EK061340 Corp","PX_ASK")</f>
        <v>#NAME?</v>
      </c>
      <c r="H11" s="3" t="e">
        <f ca="1">_xll.BDP("EK061340 Corp","YLD_YTM_ASK")</f>
        <v>#NAME?</v>
      </c>
      <c r="I11" s="3" t="e">
        <f ca="1">_xll.BDP("EK061340 Corp","MTY_TYP")</f>
        <v>#NAME?</v>
      </c>
      <c r="J11" s="3" t="e">
        <f t="shared" ca="1" si="0"/>
        <v>#NAME?</v>
      </c>
    </row>
    <row r="12" spans="1:10">
      <c r="A12" s="3" t="e">
        <f ca="1">_xll.BDP("EI859494 Corp","AMT_ISSUED")</f>
        <v>#NAME?</v>
      </c>
      <c r="B12" s="3" t="e">
        <f ca="1">_xll.BDP("EI859494 Corp","AMT_OUTSTANDING")</f>
        <v>#NAME?</v>
      </c>
      <c r="C12" s="3" t="e">
        <f ca="1">_xll.BDP("EI859494 Corp","ISSUE_DT")</f>
        <v>#NAME?</v>
      </c>
      <c r="D12" s="3" t="e">
        <f ca="1">_xll.BDP("EI859494 Corp","CPN")</f>
        <v>#NAME?</v>
      </c>
      <c r="E12" s="3" t="e">
        <f ca="1">_xll.BDP("EI859494 Corp","MATURITY")</f>
        <v>#NAME?</v>
      </c>
      <c r="F12" s="3" t="e">
        <f ca="1">_xll.BDP("EI859494 Corp","CPN_TYP")</f>
        <v>#NAME?</v>
      </c>
      <c r="G12" s="3" t="e">
        <f ca="1">_xll.BDP("EI859494 Corp","PX_ASK")</f>
        <v>#NAME?</v>
      </c>
      <c r="H12" s="3" t="e">
        <f ca="1">_xll.BDP("EI859494 Corp","YLD_YTM_ASK")</f>
        <v>#NAME?</v>
      </c>
      <c r="I12" s="3" t="e">
        <f ca="1">_xll.BDP("EI859494 Corp","MTY_TYP")</f>
        <v>#NAME?</v>
      </c>
      <c r="J12" s="3" t="e">
        <f t="shared" ca="1" si="0"/>
        <v>#NAME?</v>
      </c>
    </row>
    <row r="13" spans="1:10">
      <c r="A13" s="3" t="e">
        <f ca="1">_xll.BDP("EJ826946 Corp","AMT_ISSUED")</f>
        <v>#NAME?</v>
      </c>
      <c r="B13" s="3" t="e">
        <f ca="1">_xll.BDP("EJ826946 Corp","AMT_OUTSTANDING")</f>
        <v>#NAME?</v>
      </c>
      <c r="C13" s="3" t="e">
        <f ca="1">_xll.BDP("EJ826946 Corp","ISSUE_DT")</f>
        <v>#NAME?</v>
      </c>
      <c r="D13" s="3" t="e">
        <f ca="1">_xll.BDP("EJ826946 Corp","CPN")</f>
        <v>#NAME?</v>
      </c>
      <c r="E13" s="3" t="e">
        <f ca="1">_xll.BDP("EJ826946 Corp","MATURITY")</f>
        <v>#NAME?</v>
      </c>
      <c r="F13" s="3" t="e">
        <f ca="1">_xll.BDP("EJ826946 Corp","CPN_TYP")</f>
        <v>#NAME?</v>
      </c>
      <c r="G13" s="3" t="e">
        <f ca="1">_xll.BDP("EJ826946 Corp","PX_ASK")</f>
        <v>#NAME?</v>
      </c>
      <c r="H13" s="3" t="e">
        <f ca="1">_xll.BDP("EJ826946 Corp","YLD_YTM_ASK")</f>
        <v>#NAME?</v>
      </c>
      <c r="I13" s="3" t="e">
        <f ca="1">_xll.BDP("EJ826946 Corp","MTY_TYP")</f>
        <v>#NAME?</v>
      </c>
      <c r="J13" s="3" t="e">
        <f t="shared" ca="1" si="0"/>
        <v>#NAME?</v>
      </c>
    </row>
    <row r="14" spans="1:10">
      <c r="A14" s="3" t="e">
        <f ca="1">_xll.BDP("EJ430723 Corp","AMT_ISSUED")</f>
        <v>#NAME?</v>
      </c>
      <c r="B14" s="3" t="e">
        <f ca="1">_xll.BDP("EJ430723 Corp","AMT_OUTSTANDING")</f>
        <v>#NAME?</v>
      </c>
      <c r="C14" s="3" t="e">
        <f ca="1">_xll.BDP("EJ430723 Corp","ISSUE_DT")</f>
        <v>#NAME?</v>
      </c>
      <c r="D14" s="3" t="e">
        <f ca="1">_xll.BDP("EJ430723 Corp","CPN")</f>
        <v>#NAME?</v>
      </c>
      <c r="E14" s="3" t="e">
        <f ca="1">_xll.BDP("EJ430723 Corp","MATURITY")</f>
        <v>#NAME?</v>
      </c>
      <c r="F14" s="3" t="e">
        <f ca="1">_xll.BDP("EJ430723 Corp","CPN_TYP")</f>
        <v>#NAME?</v>
      </c>
      <c r="G14" s="3" t="e">
        <f ca="1">_xll.BDP("EJ430723 Corp","PX_ASK")</f>
        <v>#NAME?</v>
      </c>
      <c r="H14" s="3" t="e">
        <f ca="1">_xll.BDP("EJ430723 Corp","YLD_YTM_ASK")</f>
        <v>#NAME?</v>
      </c>
      <c r="I14" s="3" t="e">
        <f ca="1">_xll.BDP("EJ430723 Corp","MTY_TYP")</f>
        <v>#NAME?</v>
      </c>
      <c r="J14" s="3" t="e">
        <f t="shared" ca="1" si="0"/>
        <v>#NAME?</v>
      </c>
    </row>
    <row r="15" spans="1:10">
      <c r="A15" s="3" t="e">
        <f ca="1">_xll.BDP("EJ817041 Corp","AMT_ISSUED")</f>
        <v>#NAME?</v>
      </c>
      <c r="B15" s="3" t="e">
        <f ca="1">_xll.BDP("EJ817041 Corp","AMT_OUTSTANDING")</f>
        <v>#NAME?</v>
      </c>
      <c r="C15" s="3" t="e">
        <f ca="1">_xll.BDP("EJ817041 Corp","ISSUE_DT")</f>
        <v>#NAME?</v>
      </c>
      <c r="D15" s="3" t="e">
        <f ca="1">_xll.BDP("EJ817041 Corp","CPN")</f>
        <v>#NAME?</v>
      </c>
      <c r="E15" s="3" t="e">
        <f ca="1">_xll.BDP("EJ817041 Corp","MATURITY")</f>
        <v>#NAME?</v>
      </c>
      <c r="F15" s="3" t="e">
        <f ca="1">_xll.BDP("EJ817041 Corp","CPN_TYP")</f>
        <v>#NAME?</v>
      </c>
      <c r="G15" s="3" t="e">
        <f ca="1">_xll.BDP("EJ817041 Corp","PX_ASK")</f>
        <v>#NAME?</v>
      </c>
      <c r="H15" s="3" t="e">
        <f ca="1">_xll.BDP("EJ817041 Corp","YLD_YTM_ASK")</f>
        <v>#NAME?</v>
      </c>
      <c r="I15" s="3" t="e">
        <f ca="1">_xll.BDP("EJ817041 Corp","MTY_TYP")</f>
        <v>#NAME?</v>
      </c>
      <c r="J15" s="3" t="e">
        <f t="shared" ca="1" si="0"/>
        <v>#NAME?</v>
      </c>
    </row>
    <row r="16" spans="1:10">
      <c r="A16" s="3" t="e">
        <f ca="1">_xll.BDP("EI621076 Corp","AMT_ISSUED")</f>
        <v>#NAME?</v>
      </c>
      <c r="B16" s="3" t="e">
        <f ca="1">_xll.BDP("EI621076 Corp","AMT_OUTSTANDING")</f>
        <v>#NAME?</v>
      </c>
      <c r="C16" s="3" t="e">
        <f ca="1">_xll.BDP("EI621076 Corp","ISSUE_DT")</f>
        <v>#NAME?</v>
      </c>
      <c r="D16" s="3" t="e">
        <f ca="1">_xll.BDP("EI621076 Corp","CPN")</f>
        <v>#NAME?</v>
      </c>
      <c r="E16" s="3" t="e">
        <f ca="1">_xll.BDP("EI621076 Corp","MATURITY")</f>
        <v>#NAME?</v>
      </c>
      <c r="F16" s="3" t="e">
        <f ca="1">_xll.BDP("EI621076 Corp","CPN_TYP")</f>
        <v>#NAME?</v>
      </c>
      <c r="G16" s="3" t="e">
        <f ca="1">_xll.BDP("EI621076 Corp","PX_ASK")</f>
        <v>#NAME?</v>
      </c>
      <c r="H16" s="3" t="e">
        <f ca="1">_xll.BDP("EI621076 Corp","YLD_YTM_ASK")</f>
        <v>#NAME?</v>
      </c>
      <c r="I16" s="3" t="e">
        <f ca="1">_xll.BDP("EI621076 Corp","MTY_TYP")</f>
        <v>#NAME?</v>
      </c>
      <c r="J16" s="3" t="e">
        <f t="shared" ca="1" si="0"/>
        <v>#NAME?</v>
      </c>
    </row>
    <row r="17" spans="1:10">
      <c r="A17" s="3" t="e">
        <f ca="1">_xll.BDP("EK061358 Corp","AMT_ISSUED")</f>
        <v>#NAME?</v>
      </c>
      <c r="B17" s="3" t="e">
        <f ca="1">_xll.BDP("EK061358 Corp","AMT_OUTSTANDING")</f>
        <v>#NAME?</v>
      </c>
      <c r="C17" s="3" t="e">
        <f ca="1">_xll.BDP("EK061358 Corp","ISSUE_DT")</f>
        <v>#NAME?</v>
      </c>
      <c r="D17" s="3" t="e">
        <f ca="1">_xll.BDP("EK061358 Corp","CPN")</f>
        <v>#NAME?</v>
      </c>
      <c r="E17" s="3" t="e">
        <f ca="1">_xll.BDP("EK061358 Corp","MATURITY")</f>
        <v>#NAME?</v>
      </c>
      <c r="F17" s="3" t="e">
        <f ca="1">_xll.BDP("EK061358 Corp","CPN_TYP")</f>
        <v>#NAME?</v>
      </c>
      <c r="G17" s="3" t="e">
        <f ca="1">_xll.BDP("EK061358 Corp","PX_ASK")</f>
        <v>#NAME?</v>
      </c>
      <c r="H17" s="3" t="e">
        <f ca="1">_xll.BDP("EK061358 Corp","YLD_YTM_ASK")</f>
        <v>#NAME?</v>
      </c>
      <c r="I17" s="3" t="e">
        <f ca="1">_xll.BDP("EK061358 Corp","MTY_TYP")</f>
        <v>#NAME?</v>
      </c>
      <c r="J17" s="3" t="e">
        <f t="shared" ca="1" si="0"/>
        <v>#NAME?</v>
      </c>
    </row>
    <row r="18" spans="1:10">
      <c r="A18" s="3" t="e">
        <f ca="1">_xll.BDP("EI859498 Corp","AMT_ISSUED")</f>
        <v>#NAME?</v>
      </c>
      <c r="B18" s="3" t="e">
        <f ca="1">_xll.BDP("EI859498 Corp","AMT_OUTSTANDING")</f>
        <v>#NAME?</v>
      </c>
      <c r="C18" s="3" t="e">
        <f ca="1">_xll.BDP("EI859498 Corp","ISSUE_DT")</f>
        <v>#NAME?</v>
      </c>
      <c r="D18" s="3" t="e">
        <f ca="1">_xll.BDP("EI859498 Corp","CPN")</f>
        <v>#NAME?</v>
      </c>
      <c r="E18" s="3" t="e">
        <f ca="1">_xll.BDP("EI859498 Corp","MATURITY")</f>
        <v>#NAME?</v>
      </c>
      <c r="F18" s="3" t="e">
        <f ca="1">_xll.BDP("EI859498 Corp","CPN_TYP")</f>
        <v>#NAME?</v>
      </c>
      <c r="G18" s="3" t="e">
        <f ca="1">_xll.BDP("EI859498 Corp","PX_ASK")</f>
        <v>#NAME?</v>
      </c>
      <c r="H18" s="3" t="e">
        <f ca="1">_xll.BDP("EI859498 Corp","YLD_YTM_ASK")</f>
        <v>#NAME?</v>
      </c>
      <c r="I18" s="3" t="e">
        <f ca="1">_xll.BDP("EI859498 Corp","MTY_TYP")</f>
        <v>#NAME?</v>
      </c>
      <c r="J18" s="3" t="e">
        <f t="shared" ca="1" si="0"/>
        <v>#NAME?</v>
      </c>
    </row>
    <row r="19" spans="1:10">
      <c r="A19" s="3" t="e">
        <f ca="1">_xll.BDP("EF088627 Corp","AMT_ISSUED")</f>
        <v>#NAME?</v>
      </c>
      <c r="B19" s="3" t="e">
        <f ca="1">_xll.BDP("EF088627 Corp","AMT_OUTSTANDING")</f>
        <v>#NAME?</v>
      </c>
      <c r="C19" s="3" t="e">
        <f ca="1">_xll.BDP("EF088627 Corp","ISSUE_DT")</f>
        <v>#NAME?</v>
      </c>
      <c r="D19" s="3" t="e">
        <f ca="1">_xll.BDP("EF088627 Corp","CPN")</f>
        <v>#NAME?</v>
      </c>
      <c r="E19" s="3" t="e">
        <f ca="1">_xll.BDP("EF088627 Corp","MATURITY")</f>
        <v>#NAME?</v>
      </c>
      <c r="F19" s="3" t="e">
        <f ca="1">_xll.BDP("EF088627 Corp","CPN_TYP")</f>
        <v>#NAME?</v>
      </c>
      <c r="G19" s="3" t="e">
        <f ca="1">_xll.BDP("EF088627 Corp","PX_ASK")</f>
        <v>#NAME?</v>
      </c>
      <c r="H19" s="3" t="e">
        <f ca="1">_xll.BDP("EF088627 Corp","YLD_YTM_ASK")</f>
        <v>#NAME?</v>
      </c>
      <c r="I19" s="3" t="e">
        <f ca="1">_xll.BDP("EF088627 Corp","MTY_TYP")</f>
        <v>#NAME?</v>
      </c>
      <c r="J19" s="3" t="e">
        <f t="shared" ca="1" si="0"/>
        <v>#NAME?</v>
      </c>
    </row>
    <row r="20" spans="1:10">
      <c r="A20" s="3" t="e">
        <f ca="1">_xll.BDP("ED015367 Corp","AMT_ISSUED")</f>
        <v>#NAME?</v>
      </c>
      <c r="B20" s="3" t="e">
        <f ca="1">_xll.BDP("ED015367 Corp","AMT_OUTSTANDING")</f>
        <v>#NAME?</v>
      </c>
      <c r="C20" s="3" t="e">
        <f ca="1">_xll.BDP("ED015367 Corp","ISSUE_DT")</f>
        <v>#NAME?</v>
      </c>
      <c r="D20" s="3" t="e">
        <f ca="1">_xll.BDP("ED015367 Corp","CPN")</f>
        <v>#NAME?</v>
      </c>
      <c r="E20" s="3" t="e">
        <f ca="1">_xll.BDP("ED015367 Corp","MATURITY")</f>
        <v>#NAME?</v>
      </c>
      <c r="F20" s="3" t="e">
        <f ca="1">_xll.BDP("ED015367 Corp","CPN_TYP")</f>
        <v>#NAME?</v>
      </c>
      <c r="G20" s="3" t="e">
        <f ca="1">_xll.BDP("ED015367 Corp","PX_ASK")</f>
        <v>#NAME?</v>
      </c>
      <c r="H20" s="3" t="e">
        <f ca="1">_xll.BDP("ED015367 Corp","YLD_YTM_ASK")</f>
        <v>#NAME?</v>
      </c>
      <c r="I20" s="3" t="e">
        <f ca="1">_xll.BDP("ED015367 Corp","MTY_TYP")</f>
        <v>#NAME?</v>
      </c>
      <c r="J20" s="3" t="e">
        <f t="shared" ca="1" si="0"/>
        <v>#NAME?</v>
      </c>
    </row>
    <row r="21" spans="1:10">
      <c r="A21" s="3" t="e">
        <f ca="1">_xll.BDP("EJ817026 Corp","AMT_ISSUED")</f>
        <v>#NAME?</v>
      </c>
      <c r="B21" s="3" t="e">
        <f ca="1">_xll.BDP("EJ817026 Corp","AMT_OUTSTANDING")</f>
        <v>#NAME?</v>
      </c>
      <c r="C21" s="3" t="e">
        <f ca="1">_xll.BDP("EJ817026 Corp","ISSUE_DT")</f>
        <v>#NAME?</v>
      </c>
      <c r="D21" s="3" t="e">
        <f ca="1">_xll.BDP("EJ817026 Corp","CPN")</f>
        <v>#NAME?</v>
      </c>
      <c r="E21" s="3" t="e">
        <f ca="1">_xll.BDP("EJ817026 Corp","MATURITY")</f>
        <v>#NAME?</v>
      </c>
      <c r="F21" s="3" t="e">
        <f ca="1">_xll.BDP("EJ817026 Corp","CPN_TYP")</f>
        <v>#NAME?</v>
      </c>
      <c r="G21" s="3" t="e">
        <f ca="1">_xll.BDP("EJ817026 Corp","PX_ASK")</f>
        <v>#NAME?</v>
      </c>
      <c r="H21" s="3" t="e">
        <f ca="1">_xll.BDP("EJ817026 Corp","YLD_YTM_ASK")</f>
        <v>#NAME?</v>
      </c>
      <c r="I21" s="3" t="e">
        <f ca="1">_xll.BDP("EJ817026 Corp","MTY_TYP")</f>
        <v>#NAME?</v>
      </c>
      <c r="J21" s="3" t="e">
        <f t="shared" ca="1" si="0"/>
        <v>#NAME?</v>
      </c>
    </row>
    <row r="22" spans="1:10">
      <c r="A22" s="3" t="e">
        <f ca="1">_xll.BDP("EH205278 Corp","AMT_ISSUED")</f>
        <v>#NAME?</v>
      </c>
      <c r="B22" s="3" t="e">
        <f ca="1">_xll.BDP("EH205278 Corp","AMT_OUTSTANDING")</f>
        <v>#NAME?</v>
      </c>
      <c r="C22" s="3" t="e">
        <f ca="1">_xll.BDP("EH205278 Corp","ISSUE_DT")</f>
        <v>#NAME?</v>
      </c>
      <c r="D22" s="3" t="e">
        <f ca="1">_xll.BDP("EH205278 Corp","CPN")</f>
        <v>#NAME?</v>
      </c>
      <c r="E22" s="3" t="e">
        <f ca="1">_xll.BDP("EH205278 Corp","MATURITY")</f>
        <v>#NAME?</v>
      </c>
      <c r="F22" s="3" t="e">
        <f ca="1">_xll.BDP("EH205278 Corp","CPN_TYP")</f>
        <v>#NAME?</v>
      </c>
      <c r="G22" s="3" t="e">
        <f ca="1">_xll.BDP("EH205278 Corp","PX_ASK")</f>
        <v>#NAME?</v>
      </c>
      <c r="H22" s="3" t="e">
        <f ca="1">_xll.BDP("EH205278 Corp","YLD_YTM_ASK")</f>
        <v>#NAME?</v>
      </c>
      <c r="I22" s="3" t="e">
        <f ca="1">_xll.BDP("EH205278 Corp","MTY_TYP")</f>
        <v>#NAME?</v>
      </c>
      <c r="J22" s="3" t="e">
        <f t="shared" ca="1" si="0"/>
        <v>#NAME?</v>
      </c>
    </row>
    <row r="23" spans="1:10">
      <c r="A23" s="3" t="e">
        <f ca="1">_xll.BDP("EG319803 Corp","AMT_ISSUED")</f>
        <v>#NAME?</v>
      </c>
      <c r="B23" s="3" t="e">
        <f ca="1">_xll.BDP("EG319803 Corp","AMT_OUTSTANDING")</f>
        <v>#NAME?</v>
      </c>
      <c r="C23" s="3" t="e">
        <f ca="1">_xll.BDP("EG319803 Corp","ISSUE_DT")</f>
        <v>#NAME?</v>
      </c>
      <c r="D23" s="3" t="e">
        <f ca="1">_xll.BDP("EG319803 Corp","CPN")</f>
        <v>#NAME?</v>
      </c>
      <c r="E23" s="3" t="e">
        <f ca="1">_xll.BDP("EG319803 Corp","MATURITY")</f>
        <v>#NAME?</v>
      </c>
      <c r="F23" s="3" t="e">
        <f ca="1">_xll.BDP("EG319803 Corp","CPN_TYP")</f>
        <v>#NAME?</v>
      </c>
      <c r="G23" s="3" t="e">
        <f ca="1">_xll.BDP("EG319803 Corp","PX_ASK")</f>
        <v>#NAME?</v>
      </c>
      <c r="H23" s="3" t="e">
        <f ca="1">_xll.BDP("EG319803 Corp","YLD_YTM_ASK")</f>
        <v>#NAME?</v>
      </c>
      <c r="I23" s="3" t="e">
        <f ca="1">_xll.BDP("EG319803 Corp","MTY_TYP")</f>
        <v>#NAME?</v>
      </c>
      <c r="J23" s="3" t="e">
        <f t="shared" ca="1" si="0"/>
        <v>#NAME?</v>
      </c>
    </row>
    <row r="24" spans="1:10">
      <c r="A24" s="3" t="e">
        <f ca="1">_xll.BDP("EF281106 Corp","AMT_ISSUED")</f>
        <v>#NAME?</v>
      </c>
      <c r="B24" s="3" t="e">
        <f ca="1">_xll.BDP("EF281106 Corp","AMT_OUTSTANDING")</f>
        <v>#NAME?</v>
      </c>
      <c r="C24" s="3" t="e">
        <f ca="1">_xll.BDP("EF281106 Corp","ISSUE_DT")</f>
        <v>#NAME?</v>
      </c>
      <c r="D24" s="3" t="e">
        <f ca="1">_xll.BDP("EF281106 Corp","CPN")</f>
        <v>#NAME?</v>
      </c>
      <c r="E24" s="3" t="e">
        <f ca="1">_xll.BDP("EF281106 Corp","MATURITY")</f>
        <v>#NAME?</v>
      </c>
      <c r="F24" s="3" t="e">
        <f ca="1">_xll.BDP("EF281106 Corp","CPN_TYP")</f>
        <v>#NAME?</v>
      </c>
      <c r="G24" s="3" t="e">
        <f ca="1">_xll.BDP("EF281106 Corp","PX_ASK")</f>
        <v>#NAME?</v>
      </c>
      <c r="H24" s="3" t="e">
        <f ca="1">_xll.BDP("EF281106 Corp","YLD_YTM_ASK")</f>
        <v>#NAME?</v>
      </c>
      <c r="I24" s="3" t="e">
        <f ca="1">_xll.BDP("EF281106 Corp","MTY_TYP")</f>
        <v>#NAME?</v>
      </c>
      <c r="J24" s="3" t="e">
        <f t="shared" ca="1" si="0"/>
        <v>#NAME?</v>
      </c>
    </row>
    <row r="25" spans="1:10">
      <c r="A25" s="3" t="e">
        <f ca="1">_xll.BDP("EF088643 Corp","AMT_ISSUED")</f>
        <v>#NAME?</v>
      </c>
      <c r="B25" s="3" t="e">
        <f ca="1">_xll.BDP("EF088643 Corp","AMT_OUTSTANDING")</f>
        <v>#NAME?</v>
      </c>
      <c r="C25" s="3" t="e">
        <f ca="1">_xll.BDP("EF088643 Corp","ISSUE_DT")</f>
        <v>#NAME?</v>
      </c>
      <c r="D25" s="3" t="e">
        <f ca="1">_xll.BDP("EF088643 Corp","CPN")</f>
        <v>#NAME?</v>
      </c>
      <c r="E25" s="3" t="e">
        <f ca="1">_xll.BDP("EF088643 Corp","MATURITY")</f>
        <v>#NAME?</v>
      </c>
      <c r="F25" s="3" t="e">
        <f ca="1">_xll.BDP("EF088643 Corp","CPN_TYP")</f>
        <v>#NAME?</v>
      </c>
      <c r="G25" s="3" t="e">
        <f ca="1">_xll.BDP("EF088643 Corp","PX_ASK")</f>
        <v>#NAME?</v>
      </c>
      <c r="H25" s="3" t="e">
        <f ca="1">_xll.BDP("EF088643 Corp","YLD_YTM_ASK")</f>
        <v>#NAME?</v>
      </c>
      <c r="I25" s="3" t="e">
        <f ca="1">_xll.BDP("EF088643 Corp","MTY_TYP")</f>
        <v>#NAME?</v>
      </c>
      <c r="J25" s="3" t="e">
        <f t="shared" ca="1" si="0"/>
        <v>#NAME?</v>
      </c>
    </row>
    <row r="26" spans="1:10">
      <c r="A26" s="3" t="e">
        <f ca="1">_xll.BDP("EI621084 Corp","AMT_ISSUED")</f>
        <v>#NAME?</v>
      </c>
      <c r="B26" s="3" t="e">
        <f ca="1">_xll.BDP("EI621084 Corp","AMT_OUTSTANDING")</f>
        <v>#NAME?</v>
      </c>
      <c r="C26" s="3" t="e">
        <f ca="1">_xll.BDP("EI621084 Corp","ISSUE_DT")</f>
        <v>#NAME?</v>
      </c>
      <c r="D26" s="3" t="e">
        <f ca="1">_xll.BDP("EI621084 Corp","CPN")</f>
        <v>#NAME?</v>
      </c>
      <c r="E26" s="3" t="e">
        <f ca="1">_xll.BDP("EI621084 Corp","MATURITY")</f>
        <v>#NAME?</v>
      </c>
      <c r="F26" s="3" t="e">
        <f ca="1">_xll.BDP("EI621084 Corp","CPN_TYP")</f>
        <v>#NAME?</v>
      </c>
      <c r="G26" s="3" t="e">
        <f ca="1">_xll.BDP("EI621084 Corp","PX_ASK")</f>
        <v>#NAME?</v>
      </c>
      <c r="H26" s="3" t="e">
        <f ca="1">_xll.BDP("EI621084 Corp","YLD_YTM_ASK")</f>
        <v>#NAME?</v>
      </c>
      <c r="I26" s="3" t="e">
        <f ca="1">_xll.BDP("EI621084 Corp","MTY_TYP")</f>
        <v>#NAME?</v>
      </c>
      <c r="J26" s="3" t="e">
        <f t="shared" ca="1" si="0"/>
        <v>#NAME?</v>
      </c>
    </row>
    <row r="27" spans="1:10">
      <c r="A27" s="3" t="e">
        <f ca="1">_xll.BDP("EC074608 Corp","AMT_ISSUED")</f>
        <v>#NAME?</v>
      </c>
      <c r="B27" s="3" t="e">
        <f ca="1">_xll.BDP("EC074608 Corp","AMT_OUTSTANDING")</f>
        <v>#NAME?</v>
      </c>
      <c r="C27" s="3" t="e">
        <f ca="1">_xll.BDP("EC074608 Corp","ISSUE_DT")</f>
        <v>#NAME?</v>
      </c>
      <c r="D27" s="3" t="e">
        <f ca="1">_xll.BDP("EC074608 Corp","CPN")</f>
        <v>#NAME?</v>
      </c>
      <c r="E27" s="3" t="e">
        <f ca="1">_xll.BDP("EC074608 Corp","MATURITY")</f>
        <v>#NAME?</v>
      </c>
      <c r="F27" s="3" t="e">
        <f ca="1">_xll.BDP("EC074608 Corp","CPN_TYP")</f>
        <v>#NAME?</v>
      </c>
      <c r="G27" s="3" t="e">
        <f ca="1">_xll.BDP("EC074608 Corp","PX_ASK")</f>
        <v>#NAME?</v>
      </c>
      <c r="H27" s="3" t="e">
        <f ca="1">_xll.BDP("EC074608 Corp","YLD_YTM_ASK")</f>
        <v>#NAME?</v>
      </c>
      <c r="I27" s="3" t="e">
        <f ca="1">_xll.BDP("EC074608 Corp","MTY_TYP")</f>
        <v>#NAME?</v>
      </c>
      <c r="J27" s="3" t="e">
        <f t="shared" ca="1" si="0"/>
        <v>#NAME?</v>
      </c>
    </row>
    <row r="28" spans="1:10">
      <c r="A28" s="3" t="e">
        <f ca="1">_xll.BDP("EH293644 Corp","AMT_ISSUED")</f>
        <v>#NAME?</v>
      </c>
      <c r="B28" s="3" t="e">
        <f ca="1">_xll.BDP("EH293644 Corp","AMT_OUTSTANDING")</f>
        <v>#NAME?</v>
      </c>
      <c r="C28" s="3" t="e">
        <f ca="1">_xll.BDP("EH293644 Corp","ISSUE_DT")</f>
        <v>#NAME?</v>
      </c>
      <c r="D28" s="3" t="e">
        <f ca="1">_xll.BDP("EH293644 Corp","CPN")</f>
        <v>#NAME?</v>
      </c>
      <c r="E28" s="3" t="e">
        <f ca="1">_xll.BDP("EH293644 Corp","MATURITY")</f>
        <v>#NAME?</v>
      </c>
      <c r="F28" s="3" t="e">
        <f ca="1">_xll.BDP("EH293644 Corp","CPN_TYP")</f>
        <v>#NAME?</v>
      </c>
      <c r="G28" s="3" t="e">
        <f ca="1">_xll.BDP("EH293644 Corp","PX_ASK")</f>
        <v>#NAME?</v>
      </c>
      <c r="H28" s="3" t="e">
        <f ca="1">_xll.BDP("EH293644 Corp","YLD_YTM_ASK")</f>
        <v>#NAME?</v>
      </c>
      <c r="I28" s="3" t="e">
        <f ca="1">_xll.BDP("EH293644 Corp","MTY_TYP")</f>
        <v>#NAME?</v>
      </c>
      <c r="J28" s="3" t="e">
        <f t="shared" ca="1" si="0"/>
        <v>#NAME?</v>
      </c>
    </row>
    <row r="29" spans="1:10">
      <c r="A29" s="3" t="e">
        <f ca="1">_xll.BDP("EG319891 Corp","AMT_ISSUED")</f>
        <v>#NAME?</v>
      </c>
      <c r="B29" s="3" t="e">
        <f ca="1">_xll.BDP("EG319891 Corp","AMT_OUTSTANDING")</f>
        <v>#NAME?</v>
      </c>
      <c r="C29" s="3" t="e">
        <f ca="1">_xll.BDP("EG319891 Corp","ISSUE_DT")</f>
        <v>#NAME?</v>
      </c>
      <c r="D29" s="3" t="e">
        <f ca="1">_xll.BDP("EG319891 Corp","CPN")</f>
        <v>#NAME?</v>
      </c>
      <c r="E29" s="3" t="e">
        <f ca="1">_xll.BDP("EG319891 Corp","MATURITY")</f>
        <v>#NAME?</v>
      </c>
      <c r="F29" s="3" t="e">
        <f ca="1">_xll.BDP("EG319891 Corp","CPN_TYP")</f>
        <v>#NAME?</v>
      </c>
      <c r="G29" s="3" t="e">
        <f ca="1">_xll.BDP("EG319891 Corp","PX_ASK")</f>
        <v>#NAME?</v>
      </c>
      <c r="H29" s="3" t="e">
        <f ca="1">_xll.BDP("EG319891 Corp","YLD_YTM_ASK")</f>
        <v>#NAME?</v>
      </c>
      <c r="I29" s="3" t="e">
        <f ca="1">_xll.BDP("EG319891 Corp","MTY_TYP")</f>
        <v>#NAME?</v>
      </c>
      <c r="J29" s="3" t="e">
        <f t="shared" ca="1" si="0"/>
        <v>#NAME?</v>
      </c>
    </row>
    <row r="30" spans="1:10">
      <c r="A30" s="3" t="e">
        <f ca="1">_xll.BDP("EH768755 Corp","AMT_ISSUED")</f>
        <v>#NAME?</v>
      </c>
      <c r="B30" s="3" t="e">
        <f ca="1">_xll.BDP("EH768755 Corp","AMT_OUTSTANDING")</f>
        <v>#NAME?</v>
      </c>
      <c r="C30" s="3" t="e">
        <f ca="1">_xll.BDP("EH768755 Corp","ISSUE_DT")</f>
        <v>#NAME?</v>
      </c>
      <c r="D30" s="3" t="e">
        <f ca="1">_xll.BDP("EH768755 Corp","CPN")</f>
        <v>#NAME?</v>
      </c>
      <c r="E30" s="3" t="e">
        <f ca="1">_xll.BDP("EH768755 Corp","MATURITY")</f>
        <v>#NAME?</v>
      </c>
      <c r="F30" s="3" t="e">
        <f ca="1">_xll.BDP("EH768755 Corp","CPN_TYP")</f>
        <v>#NAME?</v>
      </c>
      <c r="G30" s="3" t="e">
        <f ca="1">_xll.BDP("EH768755 Corp","PX_ASK")</f>
        <v>#NAME?</v>
      </c>
      <c r="H30" s="3" t="e">
        <f ca="1">_xll.BDP("EH768755 Corp","YLD_YTM_ASK")</f>
        <v>#NAME?</v>
      </c>
      <c r="I30" s="3" t="e">
        <f ca="1">_xll.BDP("EH768755 Corp","MTY_TYP")</f>
        <v>#NAME?</v>
      </c>
      <c r="J30" s="3" t="e">
        <f t="shared" ca="1" si="0"/>
        <v>#NAME?</v>
      </c>
    </row>
    <row r="31" spans="1:10">
      <c r="A31" s="3" t="e">
        <f ca="1">_xll.BDP("EJ826910 Corp","AMT_ISSUED")</f>
        <v>#NAME?</v>
      </c>
      <c r="B31" s="3" t="e">
        <f ca="1">_xll.BDP("EJ826910 Corp","AMT_OUTSTANDING")</f>
        <v>#NAME?</v>
      </c>
      <c r="C31" s="3" t="e">
        <f ca="1">_xll.BDP("EJ826910 Corp","ISSUE_DT")</f>
        <v>#NAME?</v>
      </c>
      <c r="D31" s="3" t="e">
        <f ca="1">_xll.BDP("EJ826910 Corp","CPN")</f>
        <v>#NAME?</v>
      </c>
      <c r="E31" s="3" t="e">
        <f ca="1">_xll.BDP("EJ826910 Corp","MATURITY")</f>
        <v>#NAME?</v>
      </c>
      <c r="F31" s="3" t="e">
        <f ca="1">_xll.BDP("EJ826910 Corp","CPN_TYP")</f>
        <v>#NAME?</v>
      </c>
      <c r="G31" s="3" t="e">
        <f ca="1">_xll.BDP("EJ826910 Corp","PX_ASK")</f>
        <v>#NAME?</v>
      </c>
      <c r="H31" s="3" t="e">
        <f ca="1">_xll.BDP("EJ826910 Corp","YLD_YTM_ASK")</f>
        <v>#NAME?</v>
      </c>
      <c r="I31" s="3" t="e">
        <f ca="1">_xll.BDP("EJ826910 Corp","MTY_TYP")</f>
        <v>#NAME?</v>
      </c>
      <c r="J31" s="3" t="e">
        <f t="shared" ca="1" si="0"/>
        <v>#NAME?</v>
      </c>
    </row>
    <row r="32" spans="1:10">
      <c r="A32" s="3" t="e">
        <f ca="1">_xll.BDP("EH205294 Corp","AMT_ISSUED")</f>
        <v>#NAME?</v>
      </c>
      <c r="B32" s="3" t="e">
        <f ca="1">_xll.BDP("EH205294 Corp","AMT_OUTSTANDING")</f>
        <v>#NAME?</v>
      </c>
      <c r="C32" s="3" t="e">
        <f ca="1">_xll.BDP("EH205294 Corp","ISSUE_DT")</f>
        <v>#NAME?</v>
      </c>
      <c r="D32" s="3" t="e">
        <f ca="1">_xll.BDP("EH205294 Corp","CPN")</f>
        <v>#NAME?</v>
      </c>
      <c r="E32" s="3" t="e">
        <f ca="1">_xll.BDP("EH205294 Corp","MATURITY")</f>
        <v>#NAME?</v>
      </c>
      <c r="F32" s="3" t="e">
        <f ca="1">_xll.BDP("EH205294 Corp","CPN_TYP")</f>
        <v>#NAME?</v>
      </c>
      <c r="G32" s="3" t="e">
        <f ca="1">_xll.BDP("EH205294 Corp","PX_ASK")</f>
        <v>#NAME?</v>
      </c>
      <c r="H32" s="3" t="e">
        <f ca="1">_xll.BDP("EH205294 Corp","YLD_YTM_ASK")</f>
        <v>#NAME?</v>
      </c>
      <c r="I32" s="3" t="e">
        <f ca="1">_xll.BDP("EH205294 Corp","MTY_TYP")</f>
        <v>#NAME?</v>
      </c>
      <c r="J32" s="3" t="e">
        <f t="shared" ca="1" si="0"/>
        <v>#NAME?</v>
      </c>
    </row>
    <row r="33" spans="1:10">
      <c r="A33" s="3" t="e">
        <f ca="1">_xll.BDP("DD117162 Corp","AMT_ISSUED")</f>
        <v>#NAME?</v>
      </c>
      <c r="B33" s="3" t="e">
        <f ca="1">_xll.BDP("DD117162 Corp","AMT_OUTSTANDING")</f>
        <v>#NAME?</v>
      </c>
      <c r="C33" s="3" t="e">
        <f ca="1">_xll.BDP("DD117162 Corp","ISSUE_DT")</f>
        <v>#NAME?</v>
      </c>
      <c r="D33" s="3" t="e">
        <f ca="1">_xll.BDP("DD117162 Corp","CPN")</f>
        <v>#NAME?</v>
      </c>
      <c r="E33" s="3" t="e">
        <f ca="1">_xll.BDP("DD117162 Corp","MATURITY")</f>
        <v>#NAME?</v>
      </c>
      <c r="F33" s="3" t="e">
        <f ca="1">_xll.BDP("DD117162 Corp","CPN_TYP")</f>
        <v>#NAME?</v>
      </c>
      <c r="G33" s="3" t="e">
        <f ca="1">_xll.BDP("DD117162 Corp","PX_ASK")</f>
        <v>#NAME?</v>
      </c>
      <c r="H33" s="3" t="e">
        <f ca="1">_xll.BDP("DD117162 Corp","YLD_YTM_ASK")</f>
        <v>#NAME?</v>
      </c>
      <c r="I33" s="3" t="e">
        <f ca="1">_xll.BDP("DD117162 Corp","MTY_TYP")</f>
        <v>#NAME?</v>
      </c>
      <c r="J33" s="3" t="e">
        <f t="shared" ca="1" si="0"/>
        <v>#NAME?</v>
      </c>
    </row>
    <row r="34" spans="1:10">
      <c r="A34" s="3" t="e">
        <f ca="1">_xll.BDP("EJ826916 Corp","AMT_ISSUED")</f>
        <v>#NAME?</v>
      </c>
      <c r="B34" s="3" t="e">
        <f ca="1">_xll.BDP("EJ826916 Corp","AMT_OUTSTANDING")</f>
        <v>#NAME?</v>
      </c>
      <c r="C34" s="3" t="e">
        <f ca="1">_xll.BDP("EJ826916 Corp","ISSUE_DT")</f>
        <v>#NAME?</v>
      </c>
      <c r="D34" s="3" t="e">
        <f ca="1">_xll.BDP("EJ826916 Corp","CPN")</f>
        <v>#NAME?</v>
      </c>
      <c r="E34" s="3" t="e">
        <f ca="1">_xll.BDP("EJ826916 Corp","MATURITY")</f>
        <v>#NAME?</v>
      </c>
      <c r="F34" s="3" t="e">
        <f ca="1">_xll.BDP("EJ826916 Corp","CPN_TYP")</f>
        <v>#NAME?</v>
      </c>
      <c r="G34" s="3" t="e">
        <f ca="1">_xll.BDP("EJ826916 Corp","PX_ASK")</f>
        <v>#NAME?</v>
      </c>
      <c r="H34" s="3" t="e">
        <f ca="1">_xll.BDP("EJ826916 Corp","YLD_YTM_ASK")</f>
        <v>#NAME?</v>
      </c>
      <c r="I34" s="3" t="e">
        <f ca="1">_xll.BDP("EJ826916 Corp","MTY_TYP")</f>
        <v>#NAME?</v>
      </c>
      <c r="J34" s="3" t="e">
        <f t="shared" ca="1" si="0"/>
        <v>#NAME?</v>
      </c>
    </row>
    <row r="35" spans="1:10">
      <c r="A35" s="3" t="e">
        <f ca="1">_xll.BDP("DD117494 Corp","AMT_ISSUED")</f>
        <v>#NAME?</v>
      </c>
      <c r="B35" s="3" t="e">
        <f ca="1">_xll.BDP("DD117494 Corp","AMT_OUTSTANDING")</f>
        <v>#NAME?</v>
      </c>
      <c r="C35" s="3" t="e">
        <f ca="1">_xll.BDP("DD117494 Corp","ISSUE_DT")</f>
        <v>#NAME?</v>
      </c>
      <c r="D35" s="3" t="e">
        <f ca="1">_xll.BDP("DD117494 Corp","CPN")</f>
        <v>#NAME?</v>
      </c>
      <c r="E35" s="3" t="e">
        <f ca="1">_xll.BDP("DD117494 Corp","MATURITY")</f>
        <v>#NAME?</v>
      </c>
      <c r="F35" s="3" t="e">
        <f ca="1">_xll.BDP("DD117494 Corp","CPN_TYP")</f>
        <v>#NAME?</v>
      </c>
      <c r="G35" s="3" t="e">
        <f ca="1">_xll.BDP("DD117494 Corp","PX_ASK")</f>
        <v>#NAME?</v>
      </c>
      <c r="H35" s="3" t="e">
        <f ca="1">_xll.BDP("DD117494 Corp","YLD_YTM_ASK")</f>
        <v>#NAME?</v>
      </c>
      <c r="I35" s="3" t="e">
        <f ca="1">_xll.BDP("DD117494 Corp","MTY_TYP")</f>
        <v>#NAME?</v>
      </c>
      <c r="J35" s="3" t="e">
        <f t="shared" ca="1" si="0"/>
        <v>#NAME?</v>
      </c>
    </row>
    <row r="36" spans="1:10">
      <c r="A36" s="3" t="e">
        <f ca="1">_xll.BDP("EC001849 Corp","AMT_ISSUED")</f>
        <v>#NAME?</v>
      </c>
      <c r="B36" s="3" t="e">
        <f ca="1">_xll.BDP("EC001849 Corp","AMT_OUTSTANDING")</f>
        <v>#NAME?</v>
      </c>
      <c r="C36" s="3" t="e">
        <f ca="1">_xll.BDP("EC001849 Corp","ISSUE_DT")</f>
        <v>#NAME?</v>
      </c>
      <c r="D36" s="3" t="e">
        <f ca="1">_xll.BDP("EC001849 Corp","CPN")</f>
        <v>#NAME?</v>
      </c>
      <c r="E36" s="3" t="e">
        <f ca="1">_xll.BDP("EC001849 Corp","MATURITY")</f>
        <v>#NAME?</v>
      </c>
      <c r="F36" s="3" t="e">
        <f ca="1">_xll.BDP("EC001849 Corp","CPN_TYP")</f>
        <v>#NAME?</v>
      </c>
      <c r="G36" s="3" t="e">
        <f ca="1">_xll.BDP("EC001849 Corp","PX_ASK")</f>
        <v>#NAME?</v>
      </c>
      <c r="H36" s="3" t="e">
        <f ca="1">_xll.BDP("EC001849 Corp","YLD_YTM_ASK")</f>
        <v>#NAME?</v>
      </c>
      <c r="I36" s="3" t="e">
        <f ca="1">_xll.BDP("EC001849 Corp","MTY_TYP")</f>
        <v>#NAME?</v>
      </c>
      <c r="J36" s="3" t="e">
        <f t="shared" ca="1" si="0"/>
        <v>#NAME?</v>
      </c>
    </row>
    <row r="37" spans="1:10">
      <c r="A37" s="3" t="e">
        <f ca="1">_xll.BDP("CP504648 Corp","AMT_ISSUED")</f>
        <v>#NAME?</v>
      </c>
      <c r="B37" s="3" t="e">
        <f ca="1">_xll.BDP("CP504648 Corp","AMT_OUTSTANDING")</f>
        <v>#NAME?</v>
      </c>
      <c r="C37" s="3" t="e">
        <f ca="1">_xll.BDP("CP504648 Corp","ISSUE_DT")</f>
        <v>#NAME?</v>
      </c>
      <c r="D37" s="3" t="e">
        <f ca="1">_xll.BDP("CP504648 Corp","CPN")</f>
        <v>#NAME?</v>
      </c>
      <c r="E37" s="3" t="e">
        <f ca="1">_xll.BDP("CP504648 Corp","MATURITY")</f>
        <v>#NAME?</v>
      </c>
      <c r="F37" s="3" t="e">
        <f ca="1">_xll.BDP("CP504648 Corp","CPN_TYP")</f>
        <v>#NAME?</v>
      </c>
      <c r="G37" s="3" t="e">
        <f ca="1">_xll.BDP("CP504648 Corp","PX_ASK")</f>
        <v>#NAME?</v>
      </c>
      <c r="H37" s="3" t="e">
        <f ca="1">_xll.BDP("CP504648 Corp","YLD_YTM_ASK")</f>
        <v>#NAME?</v>
      </c>
      <c r="I37" s="3" t="e">
        <f ca="1">_xll.BDP("CP504648 Corp","MTY_TYP")</f>
        <v>#NAME?</v>
      </c>
      <c r="J37" s="3" t="e">
        <f t="shared" ca="1" si="0"/>
        <v>#NAME?</v>
      </c>
    </row>
    <row r="38" spans="1:10">
      <c r="A38" s="3" t="e">
        <f ca="1">_xll.BDP("DD115922 Corp","AMT_ISSUED")</f>
        <v>#NAME?</v>
      </c>
      <c r="B38" s="3" t="e">
        <f ca="1">_xll.BDP("DD115922 Corp","AMT_OUTSTANDING")</f>
        <v>#NAME?</v>
      </c>
      <c r="C38" s="3" t="e">
        <f ca="1">_xll.BDP("DD115922 Corp","ISSUE_DT")</f>
        <v>#NAME?</v>
      </c>
      <c r="D38" s="3" t="e">
        <f ca="1">_xll.BDP("DD115922 Corp","CPN")</f>
        <v>#NAME?</v>
      </c>
      <c r="E38" s="3" t="e">
        <f ca="1">_xll.BDP("DD115922 Corp","MATURITY")</f>
        <v>#NAME?</v>
      </c>
      <c r="F38" s="3" t="e">
        <f ca="1">_xll.BDP("DD115922 Corp","CPN_TYP")</f>
        <v>#NAME?</v>
      </c>
      <c r="G38" s="3" t="e">
        <f ca="1">_xll.BDP("DD115922 Corp","PX_ASK")</f>
        <v>#NAME?</v>
      </c>
      <c r="H38" s="3" t="e">
        <f ca="1">_xll.BDP("DD115922 Corp","YLD_YTM_ASK")</f>
        <v>#NAME?</v>
      </c>
      <c r="I38" s="3" t="e">
        <f ca="1">_xll.BDP("DD115922 Corp","MTY_TYP")</f>
        <v>#NAME?</v>
      </c>
      <c r="J38" s="3" t="e">
        <f t="shared" ca="1" si="0"/>
        <v>#NAME?</v>
      </c>
    </row>
    <row r="39" spans="1:10">
      <c r="A39" s="3" t="e">
        <f ca="1">_xll.BDP("EC019458 Corp","AMT_ISSUED")</f>
        <v>#NAME?</v>
      </c>
      <c r="B39" s="3" t="e">
        <f ca="1">_xll.BDP("EC019458 Corp","AMT_OUTSTANDING")</f>
        <v>#NAME?</v>
      </c>
      <c r="C39" s="3" t="e">
        <f ca="1">_xll.BDP("EC019458 Corp","ISSUE_DT")</f>
        <v>#NAME?</v>
      </c>
      <c r="D39" s="3" t="e">
        <f ca="1">_xll.BDP("EC019458 Corp","CPN")</f>
        <v>#NAME?</v>
      </c>
      <c r="E39" s="3" t="e">
        <f ca="1">_xll.BDP("EC019458 Corp","MATURITY")</f>
        <v>#NAME?</v>
      </c>
      <c r="F39" s="3" t="e">
        <f ca="1">_xll.BDP("EC019458 Corp","CPN_TYP")</f>
        <v>#NAME?</v>
      </c>
      <c r="G39" s="3" t="e">
        <f ca="1">_xll.BDP("EC019458 Corp","PX_ASK")</f>
        <v>#NAME?</v>
      </c>
      <c r="H39" s="3" t="e">
        <f ca="1">_xll.BDP("EC019458 Corp","YLD_YTM_ASK")</f>
        <v>#NAME?</v>
      </c>
      <c r="I39" s="3" t="e">
        <f ca="1">_xll.BDP("EC019458 Corp","MTY_TYP")</f>
        <v>#NAME?</v>
      </c>
      <c r="J39" s="3" t="e">
        <f t="shared" ca="1" si="0"/>
        <v>#NAME?</v>
      </c>
    </row>
    <row r="40" spans="1:10">
      <c r="A40" s="3" t="e">
        <f ca="1">_xll.BDP("EH293544 Corp","AMT_ISSUED")</f>
        <v>#NAME?</v>
      </c>
      <c r="B40" s="3" t="e">
        <f ca="1">_xll.BDP("EH293544 Corp","AMT_OUTSTANDING")</f>
        <v>#NAME?</v>
      </c>
      <c r="C40" s="3" t="e">
        <f ca="1">_xll.BDP("EH293544 Corp","ISSUE_DT")</f>
        <v>#NAME?</v>
      </c>
      <c r="D40" s="3" t="e">
        <f ca="1">_xll.BDP("EH293544 Corp","CPN")</f>
        <v>#NAME?</v>
      </c>
      <c r="E40" s="3" t="e">
        <f ca="1">_xll.BDP("EH293544 Corp","MATURITY")</f>
        <v>#NAME?</v>
      </c>
      <c r="F40" s="3" t="e">
        <f ca="1">_xll.BDP("EH293544 Corp","CPN_TYP")</f>
        <v>#NAME?</v>
      </c>
      <c r="G40" s="3" t="e">
        <f ca="1">_xll.BDP("EH293544 Corp","PX_ASK")</f>
        <v>#NAME?</v>
      </c>
      <c r="H40" s="3" t="e">
        <f ca="1">_xll.BDP("EH293544 Corp","YLD_YTM_ASK")</f>
        <v>#NAME?</v>
      </c>
      <c r="I40" s="3" t="e">
        <f ca="1">_xll.BDP("EH293544 Corp","MTY_TYP")</f>
        <v>#NAME?</v>
      </c>
      <c r="J40" s="3" t="e">
        <f t="shared" ca="1" si="0"/>
        <v>#NAME?</v>
      </c>
    </row>
    <row r="41" spans="1:10">
      <c r="A41" s="3" t="e">
        <f ca="1">_xll.BDP("CP504651 Corp","AMT_ISSUED")</f>
        <v>#NAME?</v>
      </c>
      <c r="B41" s="3" t="e">
        <f ca="1">_xll.BDP("CP504651 Corp","AMT_OUTSTANDING")</f>
        <v>#NAME?</v>
      </c>
      <c r="C41" s="3" t="e">
        <f ca="1">_xll.BDP("CP504651 Corp","ISSUE_DT")</f>
        <v>#NAME?</v>
      </c>
      <c r="D41" s="3" t="e">
        <f ca="1">_xll.BDP("CP504651 Corp","CPN")</f>
        <v>#NAME?</v>
      </c>
      <c r="E41" s="3" t="e">
        <f ca="1">_xll.BDP("CP504651 Corp","MATURITY")</f>
        <v>#NAME?</v>
      </c>
      <c r="F41" s="3" t="e">
        <f ca="1">_xll.BDP("CP504651 Corp","CPN_TYP")</f>
        <v>#NAME?</v>
      </c>
      <c r="G41" s="3" t="e">
        <f ca="1">_xll.BDP("CP504651 Corp","PX_ASK")</f>
        <v>#NAME?</v>
      </c>
      <c r="H41" s="3" t="e">
        <f ca="1">_xll.BDP("CP504651 Corp","YLD_YTM_ASK")</f>
        <v>#NAME?</v>
      </c>
      <c r="I41" s="3" t="e">
        <f ca="1">_xll.BDP("CP504651 Corp","MTY_TYP")</f>
        <v>#NAME?</v>
      </c>
      <c r="J41" s="3" t="e">
        <f t="shared" ca="1" si="0"/>
        <v>#NAME?</v>
      </c>
    </row>
    <row r="42" spans="1:10">
      <c r="A42" s="3" t="e">
        <f ca="1">_xll.BDP("EH768767 Corp","AMT_ISSUED")</f>
        <v>#NAME?</v>
      </c>
      <c r="B42" s="3" t="e">
        <f ca="1">_xll.BDP("EH768767 Corp","AMT_OUTSTANDING")</f>
        <v>#NAME?</v>
      </c>
      <c r="C42" s="3" t="e">
        <f ca="1">_xll.BDP("EH768767 Corp","ISSUE_DT")</f>
        <v>#NAME?</v>
      </c>
      <c r="D42" s="3" t="e">
        <f ca="1">_xll.BDP("EH768767 Corp","CPN")</f>
        <v>#NAME?</v>
      </c>
      <c r="E42" s="3" t="e">
        <f ca="1">_xll.BDP("EH768767 Corp","MATURITY")</f>
        <v>#NAME?</v>
      </c>
      <c r="F42" s="3" t="e">
        <f ca="1">_xll.BDP("EH768767 Corp","CPN_TYP")</f>
        <v>#NAME?</v>
      </c>
      <c r="G42" s="3" t="e">
        <f ca="1">_xll.BDP("EH768767 Corp","PX_ASK")</f>
        <v>#NAME?</v>
      </c>
      <c r="H42" s="3" t="e">
        <f ca="1">_xll.BDP("EH768767 Corp","YLD_YTM_ASK")</f>
        <v>#NAME?</v>
      </c>
      <c r="I42" s="3" t="e">
        <f ca="1">_xll.BDP("EH768767 Corp","MTY_TYP")</f>
        <v>#NAME?</v>
      </c>
      <c r="J42" s="3" t="e">
        <f t="shared" ca="1" si="0"/>
        <v>#NAME?</v>
      </c>
    </row>
    <row r="43" spans="1:10">
      <c r="A43" s="3" t="e">
        <f ca="1">_xll.BDP("EC544759 Corp","AMT_ISSUED")</f>
        <v>#NAME?</v>
      </c>
      <c r="B43" s="3" t="e">
        <f ca="1">_xll.BDP("EC544759 Corp","AMT_OUTSTANDING")</f>
        <v>#NAME?</v>
      </c>
      <c r="C43" s="3" t="e">
        <f ca="1">_xll.BDP("EC544759 Corp","ISSUE_DT")</f>
        <v>#NAME?</v>
      </c>
      <c r="D43" s="3" t="e">
        <f ca="1">_xll.BDP("EC544759 Corp","CPN")</f>
        <v>#NAME?</v>
      </c>
      <c r="E43" s="3" t="e">
        <f ca="1">_xll.BDP("EC544759 Corp","MATURITY")</f>
        <v>#NAME?</v>
      </c>
      <c r="F43" s="3" t="e">
        <f ca="1">_xll.BDP("EC544759 Corp","CPN_TYP")</f>
        <v>#NAME?</v>
      </c>
      <c r="G43" s="3" t="e">
        <f ca="1">_xll.BDP("EC544759 Corp","PX_ASK")</f>
        <v>#NAME?</v>
      </c>
      <c r="H43" s="3" t="e">
        <f ca="1">_xll.BDP("EC544759 Corp","YLD_YTM_ASK")</f>
        <v>#NAME?</v>
      </c>
      <c r="I43" s="3" t="e">
        <f ca="1">_xll.BDP("EC544759 Corp","MTY_TYP")</f>
        <v>#NAME?</v>
      </c>
      <c r="J43" s="3" t="e">
        <f t="shared" ca="1" si="0"/>
        <v>#NAME?</v>
      </c>
    </row>
    <row r="44" spans="1:10">
      <c r="A44" s="3" t="e">
        <f ca="1">_xll.BDP("EC450240 Corp","AMT_ISSUED")</f>
        <v>#NAME?</v>
      </c>
      <c r="B44" s="3" t="e">
        <f ca="1">_xll.BDP("EC450240 Corp","AMT_OUTSTANDING")</f>
        <v>#NAME?</v>
      </c>
      <c r="C44" s="3" t="e">
        <f ca="1">_xll.BDP("EC450240 Corp","ISSUE_DT")</f>
        <v>#NAME?</v>
      </c>
      <c r="D44" s="3" t="e">
        <f ca="1">_xll.BDP("EC450240 Corp","CPN")</f>
        <v>#NAME?</v>
      </c>
      <c r="E44" s="3" t="e">
        <f ca="1">_xll.BDP("EC450240 Corp","MATURITY")</f>
        <v>#NAME?</v>
      </c>
      <c r="F44" s="3" t="e">
        <f ca="1">_xll.BDP("EC450240 Corp","CPN_TYP")</f>
        <v>#NAME?</v>
      </c>
      <c r="G44" s="3" t="e">
        <f ca="1">_xll.BDP("EC450240 Corp","PX_ASK")</f>
        <v>#NAME?</v>
      </c>
      <c r="H44" s="3" t="e">
        <f ca="1">_xll.BDP("EC450240 Corp","YLD_YTM_ASK")</f>
        <v>#NAME?</v>
      </c>
      <c r="I44" s="3" t="e">
        <f ca="1">_xll.BDP("EC450240 Corp","MTY_TYP")</f>
        <v>#NAME?</v>
      </c>
      <c r="J44" s="3" t="e">
        <f t="shared" ca="1" si="0"/>
        <v>#NAME?</v>
      </c>
    </row>
    <row r="45" spans="1:10">
      <c r="A45" s="3" t="e">
        <f ca="1">_xll.BDP("EC594537 Corp","AMT_ISSUED")</f>
        <v>#NAME?</v>
      </c>
      <c r="B45" s="3" t="e">
        <f ca="1">_xll.BDP("EC594537 Corp","AMT_OUTSTANDING")</f>
        <v>#NAME?</v>
      </c>
      <c r="C45" s="3" t="e">
        <f ca="1">_xll.BDP("EC594537 Corp","ISSUE_DT")</f>
        <v>#NAME?</v>
      </c>
      <c r="D45" s="3" t="e">
        <f ca="1">_xll.BDP("EC594537 Corp","CPN")</f>
        <v>#NAME?</v>
      </c>
      <c r="E45" s="3" t="e">
        <f ca="1">_xll.BDP("EC594537 Corp","MATURITY")</f>
        <v>#NAME?</v>
      </c>
      <c r="F45" s="3" t="e">
        <f ca="1">_xll.BDP("EC594537 Corp","CPN_TYP")</f>
        <v>#NAME?</v>
      </c>
      <c r="G45" s="3" t="e">
        <f ca="1">_xll.BDP("EC594537 Corp","PX_ASK")</f>
        <v>#NAME?</v>
      </c>
      <c r="H45" s="3" t="e">
        <f ca="1">_xll.BDP("EC594537 Corp","YLD_YTM_ASK")</f>
        <v>#NAME?</v>
      </c>
      <c r="I45" s="3" t="e">
        <f ca="1">_xll.BDP("EC594537 Corp","MTY_TYP")</f>
        <v>#NAME?</v>
      </c>
      <c r="J45" s="3" t="e">
        <f t="shared" ca="1" si="0"/>
        <v>#NAME?</v>
      </c>
    </row>
    <row r="46" spans="1:10">
      <c r="A46" s="3" t="e">
        <f ca="1">_xll.BDP("EC318236 Corp","AMT_ISSUED")</f>
        <v>#NAME?</v>
      </c>
      <c r="B46" s="3" t="e">
        <f ca="1">_xll.BDP("EC318236 Corp","AMT_OUTSTANDING")</f>
        <v>#NAME?</v>
      </c>
      <c r="C46" s="3" t="e">
        <f ca="1">_xll.BDP("EC318236 Corp","ISSUE_DT")</f>
        <v>#NAME?</v>
      </c>
      <c r="D46" s="3" t="e">
        <f ca="1">_xll.BDP("EC318236 Corp","CPN")</f>
        <v>#NAME?</v>
      </c>
      <c r="E46" s="3" t="e">
        <f ca="1">_xll.BDP("EC318236 Corp","MATURITY")</f>
        <v>#NAME?</v>
      </c>
      <c r="F46" s="3" t="e">
        <f ca="1">_xll.BDP("EC318236 Corp","CPN_TYP")</f>
        <v>#NAME?</v>
      </c>
      <c r="G46" s="3" t="e">
        <f ca="1">_xll.BDP("EC318236 Corp","PX_ASK")</f>
        <v>#NAME?</v>
      </c>
      <c r="H46" s="3" t="e">
        <f ca="1">_xll.BDP("EC318236 Corp","YLD_YTM_ASK")</f>
        <v>#NAME?</v>
      </c>
      <c r="I46" s="3" t="e">
        <f ca="1">_xll.BDP("EC318236 Corp","MTY_TYP")</f>
        <v>#NAME?</v>
      </c>
      <c r="J46" s="3" t="e">
        <f t="shared" ca="1" si="0"/>
        <v>#NAME?</v>
      </c>
    </row>
    <row r="47" spans="1:10">
      <c r="A47" s="3" t="e">
        <f ca="1">_xll.BDP("EC318192 Corp","AMT_ISSUED")</f>
        <v>#NAME?</v>
      </c>
      <c r="B47" s="3" t="e">
        <f ca="1">_xll.BDP("EC318192 Corp","AMT_OUTSTANDING")</f>
        <v>#NAME?</v>
      </c>
      <c r="C47" s="3" t="e">
        <f ca="1">_xll.BDP("EC318192 Corp","ISSUE_DT")</f>
        <v>#NAME?</v>
      </c>
      <c r="D47" s="3" t="e">
        <f ca="1">_xll.BDP("EC318192 Corp","CPN")</f>
        <v>#NAME?</v>
      </c>
      <c r="E47" s="3" t="e">
        <f ca="1">_xll.BDP("EC318192 Corp","MATURITY")</f>
        <v>#NAME?</v>
      </c>
      <c r="F47" s="3" t="e">
        <f ca="1">_xll.BDP("EC318192 Corp","CPN_TYP")</f>
        <v>#NAME?</v>
      </c>
      <c r="G47" s="3" t="e">
        <f ca="1">_xll.BDP("EC318192 Corp","PX_ASK")</f>
        <v>#NAME?</v>
      </c>
      <c r="H47" s="3" t="e">
        <f ca="1">_xll.BDP("EC318192 Corp","YLD_YTM_ASK")</f>
        <v>#NAME?</v>
      </c>
      <c r="I47" s="3" t="e">
        <f ca="1">_xll.BDP("EC318192 Corp","MTY_TYP")</f>
        <v>#NAME?</v>
      </c>
      <c r="J47" s="3" t="e">
        <f t="shared" ca="1" si="0"/>
        <v>#NAME?</v>
      </c>
    </row>
    <row r="48" spans="1:10">
      <c r="A48" s="3" t="e">
        <f ca="1">_xll.BDP("645767AW Corp","AMT_ISSUED")</f>
        <v>#NAME?</v>
      </c>
      <c r="B48" s="3" t="e">
        <f ca="1">_xll.BDP("645767AW Corp","AMT_OUTSTANDING")</f>
        <v>#NAME?</v>
      </c>
      <c r="C48" s="3" t="e">
        <f ca="1">_xll.BDP("645767AW Corp","ISSUE_DT")</f>
        <v>#NAME?</v>
      </c>
      <c r="D48" s="3" t="e">
        <f ca="1">_xll.BDP("645767AW Corp","CPN")</f>
        <v>#NAME?</v>
      </c>
      <c r="E48" s="3" t="e">
        <f ca="1">_xll.BDP("645767AW Corp","MATURITY")</f>
        <v>#NAME?</v>
      </c>
      <c r="F48" s="3" t="e">
        <f ca="1">_xll.BDP("645767AW Corp","CPN_TYP")</f>
        <v>#NAME?</v>
      </c>
      <c r="G48" s="3" t="e">
        <f ca="1">_xll.BDP("645767AW Corp","PX_ASK")</f>
        <v>#NAME?</v>
      </c>
      <c r="H48" s="3" t="e">
        <f ca="1">_xll.BDP("645767AW Corp","YLD_YTM_ASK")</f>
        <v>#NAME?</v>
      </c>
      <c r="I48" s="3" t="e">
        <f ca="1">_xll.BDP("645767AW Corp","MTY_TYP")</f>
        <v>#NAME?</v>
      </c>
      <c r="J48" s="3" t="e">
        <f t="shared" ca="1" si="0"/>
        <v>#NAME?</v>
      </c>
    </row>
    <row r="49" spans="1:10">
      <c r="A49" s="3" t="e">
        <f ca="1">_xll.BDP("EC273977 Corp","AMT_ISSUED")</f>
        <v>#NAME?</v>
      </c>
      <c r="B49" s="3" t="e">
        <f ca="1">_xll.BDP("EC273977 Corp","AMT_OUTSTANDING")</f>
        <v>#NAME?</v>
      </c>
      <c r="C49" s="3" t="e">
        <f ca="1">_xll.BDP("EC273977 Corp","ISSUE_DT")</f>
        <v>#NAME?</v>
      </c>
      <c r="D49" s="3" t="e">
        <f ca="1">_xll.BDP("EC273977 Corp","CPN")</f>
        <v>#NAME?</v>
      </c>
      <c r="E49" s="3" t="e">
        <f ca="1">_xll.BDP("EC273977 Corp","MATURITY")</f>
        <v>#NAME?</v>
      </c>
      <c r="F49" s="3" t="e">
        <f ca="1">_xll.BDP("EC273977 Corp","CPN_TYP")</f>
        <v>#NAME?</v>
      </c>
      <c r="G49" s="3" t="e">
        <f ca="1">_xll.BDP("EC273977 Corp","PX_ASK")</f>
        <v>#NAME?</v>
      </c>
      <c r="H49" s="3" t="e">
        <f ca="1">_xll.BDP("EC273977 Corp","YLD_YTM_ASK")</f>
        <v>#NAME?</v>
      </c>
      <c r="I49" s="3" t="e">
        <f ca="1">_xll.BDP("EC273977 Corp","MTY_TYP")</f>
        <v>#NAME?</v>
      </c>
      <c r="J49" s="3" t="e">
        <f t="shared" ca="1" si="0"/>
        <v>#NAME?</v>
      </c>
    </row>
    <row r="50" spans="1:10">
      <c r="A50" s="3" t="e">
        <f ca="1">_xll.BDP("644239AY Corp","AMT_ISSUED")</f>
        <v>#NAME?</v>
      </c>
      <c r="B50" s="3" t="e">
        <f ca="1">_xll.BDP("644239AY Corp","AMT_OUTSTANDING")</f>
        <v>#NAME?</v>
      </c>
      <c r="C50" s="3" t="e">
        <f ca="1">_xll.BDP("644239AY Corp","ISSUE_DT")</f>
        <v>#NAME?</v>
      </c>
      <c r="D50" s="3" t="e">
        <f ca="1">_xll.BDP("644239AY Corp","CPN")</f>
        <v>#NAME?</v>
      </c>
      <c r="E50" s="3" t="e">
        <f ca="1">_xll.BDP("644239AY Corp","MATURITY")</f>
        <v>#NAME?</v>
      </c>
      <c r="F50" s="3" t="e">
        <f ca="1">_xll.BDP("644239AY Corp","CPN_TYP")</f>
        <v>#NAME?</v>
      </c>
      <c r="G50" s="3" t="e">
        <f ca="1">_xll.BDP("644239AY Corp","PX_ASK")</f>
        <v>#NAME?</v>
      </c>
      <c r="H50" s="3" t="e">
        <f ca="1">_xll.BDP("644239AY Corp","YLD_YTM_ASK")</f>
        <v>#NAME?</v>
      </c>
      <c r="I50" s="3" t="e">
        <f ca="1">_xll.BDP("644239AY Corp","MTY_TYP")</f>
        <v>#NAME?</v>
      </c>
      <c r="J50" s="3" t="e">
        <f t="shared" ca="1" si="0"/>
        <v>#NAME?</v>
      </c>
    </row>
    <row r="51" spans="1:10">
      <c r="A51" s="3" t="e">
        <f ca="1">_xll.BDP("165087AN Corp","AMT_ISSUED")</f>
        <v>#NAME?</v>
      </c>
      <c r="B51" s="3" t="e">
        <f ca="1">_xll.BDP("165087AN Corp","AMT_OUTSTANDING")</f>
        <v>#NAME?</v>
      </c>
      <c r="C51" s="3" t="e">
        <f ca="1">_xll.BDP("165087AN Corp","ISSUE_DT")</f>
        <v>#NAME?</v>
      </c>
      <c r="D51" s="3" t="e">
        <f ca="1">_xll.BDP("165087AN Corp","CPN")</f>
        <v>#NAME?</v>
      </c>
      <c r="E51" s="3" t="e">
        <f ca="1">_xll.BDP("165087AN Corp","MATURITY")</f>
        <v>#NAME?</v>
      </c>
      <c r="F51" s="3" t="e">
        <f ca="1">_xll.BDP("165087AN Corp","CPN_TYP")</f>
        <v>#NAME?</v>
      </c>
      <c r="G51" s="3" t="e">
        <f ca="1">_xll.BDP("165087AN Corp","PX_ASK")</f>
        <v>#NAME?</v>
      </c>
      <c r="H51" s="3" t="e">
        <f ca="1">_xll.BDP("165087AN Corp","YLD_YTM_ASK")</f>
        <v>#NAME?</v>
      </c>
      <c r="I51" s="3" t="e">
        <f ca="1">_xll.BDP("165087AN Corp","MTY_TYP")</f>
        <v>#NAME?</v>
      </c>
      <c r="J51" s="3" t="e">
        <f t="shared" ca="1" si="0"/>
        <v>#NAME?</v>
      </c>
    </row>
    <row r="52" spans="1:10">
      <c r="A52" s="3" t="e">
        <f ca="1">_xll.BDP("645767AY Corp","AMT_ISSUED")</f>
        <v>#NAME?</v>
      </c>
      <c r="B52" s="3" t="e">
        <f ca="1">_xll.BDP("645767AY Corp","AMT_OUTSTANDING")</f>
        <v>#NAME?</v>
      </c>
      <c r="C52" s="3" t="e">
        <f ca="1">_xll.BDP("645767AY Corp","ISSUE_DT")</f>
        <v>#NAME?</v>
      </c>
      <c r="D52" s="3" t="e">
        <f ca="1">_xll.BDP("645767AY Corp","CPN")</f>
        <v>#NAME?</v>
      </c>
      <c r="E52" s="3" t="e">
        <f ca="1">_xll.BDP("645767AY Corp","MATURITY")</f>
        <v>#NAME?</v>
      </c>
      <c r="F52" s="3" t="e">
        <f ca="1">_xll.BDP("645767AY Corp","CPN_TYP")</f>
        <v>#NAME?</v>
      </c>
      <c r="G52" s="3" t="e">
        <f ca="1">_xll.BDP("645767AY Corp","PX_ASK")</f>
        <v>#NAME?</v>
      </c>
      <c r="H52" s="3" t="e">
        <f ca="1">_xll.BDP("645767AY Corp","YLD_YTM_ASK")</f>
        <v>#NAME?</v>
      </c>
      <c r="I52" s="3" t="e">
        <f ca="1">_xll.BDP("645767AY Corp","MTY_TYP")</f>
        <v>#NAME?</v>
      </c>
      <c r="J52" s="3" t="e">
        <f t="shared" ca="1" si="0"/>
        <v>#NAME?</v>
      </c>
    </row>
    <row r="53" spans="1:10">
      <c r="A53" s="3" t="e">
        <f ca="1">_xll.BDP("165069AP Corp","AMT_ISSUED")</f>
        <v>#NAME?</v>
      </c>
      <c r="B53" s="3" t="e">
        <f ca="1">_xll.BDP("165069AP Corp","AMT_OUTSTANDING")</f>
        <v>#NAME?</v>
      </c>
      <c r="C53" s="3" t="e">
        <f ca="1">_xll.BDP("165069AP Corp","ISSUE_DT")</f>
        <v>#NAME?</v>
      </c>
      <c r="D53" s="3" t="e">
        <f ca="1">_xll.BDP("165069AP Corp","CPN")</f>
        <v>#NAME?</v>
      </c>
      <c r="E53" s="3" t="e">
        <f ca="1">_xll.BDP("165069AP Corp","MATURITY")</f>
        <v>#NAME?</v>
      </c>
      <c r="F53" s="3" t="e">
        <f ca="1">_xll.BDP("165069AP Corp","CPN_TYP")</f>
        <v>#NAME?</v>
      </c>
      <c r="G53" s="3" t="e">
        <f ca="1">_xll.BDP("165069AP Corp","PX_ASK")</f>
        <v>#NAME?</v>
      </c>
      <c r="H53" s="3" t="e">
        <f ca="1">_xll.BDP("165069AP Corp","YLD_YTM_ASK")</f>
        <v>#NAME?</v>
      </c>
      <c r="I53" s="3" t="e">
        <f ca="1">_xll.BDP("165069AP Corp","MTY_TYP")</f>
        <v>#NAME?</v>
      </c>
      <c r="J53" s="3" t="e">
        <f t="shared" ca="1" si="0"/>
        <v>#NAME?</v>
      </c>
    </row>
    <row r="54" spans="1:10">
      <c r="A54" s="3" t="e">
        <f ca="1">_xll.BDP("165069AQ Corp","AMT_ISSUED")</f>
        <v>#NAME?</v>
      </c>
      <c r="B54" s="3" t="e">
        <f ca="1">_xll.BDP("165069AQ Corp","AMT_OUTSTANDING")</f>
        <v>#NAME?</v>
      </c>
      <c r="C54" s="3" t="e">
        <f ca="1">_xll.BDP("165069AQ Corp","ISSUE_DT")</f>
        <v>#NAME?</v>
      </c>
      <c r="D54" s="3" t="e">
        <f ca="1">_xll.BDP("165069AQ Corp","CPN")</f>
        <v>#NAME?</v>
      </c>
      <c r="E54" s="3" t="e">
        <f ca="1">_xll.BDP("165069AQ Corp","MATURITY")</f>
        <v>#NAME?</v>
      </c>
      <c r="F54" s="3" t="e">
        <f ca="1">_xll.BDP("165069AQ Corp","CPN_TYP")</f>
        <v>#NAME?</v>
      </c>
      <c r="G54" s="3" t="e">
        <f ca="1">_xll.BDP("165069AQ Corp","PX_ASK")</f>
        <v>#NAME?</v>
      </c>
      <c r="H54" s="3" t="e">
        <f ca="1">_xll.BDP("165069AQ Corp","YLD_YTM_ASK")</f>
        <v>#NAME?</v>
      </c>
      <c r="I54" s="3" t="e">
        <f ca="1">_xll.BDP("165069AQ Corp","MTY_TYP")</f>
        <v>#NAME?</v>
      </c>
      <c r="J54" s="3" t="e">
        <f t="shared" ca="1" si="0"/>
        <v>#NAME?</v>
      </c>
    </row>
    <row r="55" spans="1:10">
      <c r="A55" s="3" t="e">
        <f ca="1">_xll.BDP("078167AZ Corp","AMT_ISSUED")</f>
        <v>#NAME?</v>
      </c>
      <c r="B55" s="3" t="e">
        <f ca="1">_xll.BDP("078167AZ Corp","AMT_OUTSTANDING")</f>
        <v>#NAME?</v>
      </c>
      <c r="C55" s="3" t="e">
        <f ca="1">_xll.BDP("078167AZ Corp","ISSUE_DT")</f>
        <v>#NAME?</v>
      </c>
      <c r="D55" s="3" t="e">
        <f ca="1">_xll.BDP("078167AZ Corp","CPN")</f>
        <v>#NAME?</v>
      </c>
      <c r="E55" s="3" t="e">
        <f ca="1">_xll.BDP("078167AZ Corp","MATURITY")</f>
        <v>#NAME?</v>
      </c>
      <c r="F55" s="3" t="e">
        <f ca="1">_xll.BDP("078167AZ Corp","CPN_TYP")</f>
        <v>#NAME?</v>
      </c>
      <c r="G55" s="3" t="e">
        <f ca="1">_xll.BDP("078167AZ Corp","PX_ASK")</f>
        <v>#NAME?</v>
      </c>
      <c r="H55" s="3" t="e">
        <f ca="1">_xll.BDP("078167AZ Corp","YLD_YTM_ASK")</f>
        <v>#NAME?</v>
      </c>
      <c r="I55" s="3" t="e">
        <f ca="1">_xll.BDP("078167AZ Corp","MTY_TYP")</f>
        <v>#NAME?</v>
      </c>
      <c r="J55" s="3" t="e">
        <f t="shared" ca="1" si="0"/>
        <v>#NAME?</v>
      </c>
    </row>
    <row r="56" spans="1:10">
      <c r="A56" s="3" t="e">
        <f ca="1">_xll.BDP("252759AL Corp","AMT_ISSUED")</f>
        <v>#NAME?</v>
      </c>
      <c r="B56" s="3" t="e">
        <f ca="1">_xll.BDP("252759AL Corp","AMT_OUTSTANDING")</f>
        <v>#NAME?</v>
      </c>
      <c r="C56" s="3" t="e">
        <f ca="1">_xll.BDP("252759AL Corp","ISSUE_DT")</f>
        <v>#NAME?</v>
      </c>
      <c r="D56" s="3" t="e">
        <f ca="1">_xll.BDP("252759AL Corp","CPN")</f>
        <v>#NAME?</v>
      </c>
      <c r="E56" s="3" t="e">
        <f ca="1">_xll.BDP("252759AL Corp","MATURITY")</f>
        <v>#NAME?</v>
      </c>
      <c r="F56" s="3" t="e">
        <f ca="1">_xll.BDP("252759AL Corp","CPN_TYP")</f>
        <v>#NAME?</v>
      </c>
      <c r="G56" s="3" t="e">
        <f ca="1">_xll.BDP("252759AL Corp","PX_ASK")</f>
        <v>#NAME?</v>
      </c>
      <c r="H56" s="3" t="e">
        <f ca="1">_xll.BDP("252759AL Corp","YLD_YTM_ASK")</f>
        <v>#NAME?</v>
      </c>
      <c r="I56" s="3" t="e">
        <f ca="1">_xll.BDP("252759AL Corp","MTY_TYP")</f>
        <v>#NAME?</v>
      </c>
      <c r="J56" s="3" t="e">
        <f t="shared" ca="1" si="0"/>
        <v>#NAME?</v>
      </c>
    </row>
    <row r="57" spans="1:10">
      <c r="A57" s="3" t="e">
        <f ca="1">_xll.BDP("165087AL Corp","AMT_ISSUED")</f>
        <v>#NAME?</v>
      </c>
      <c r="B57" s="3" t="e">
        <f ca="1">_xll.BDP("165087AL Corp","AMT_OUTSTANDING")</f>
        <v>#NAME?</v>
      </c>
      <c r="C57" s="3" t="e">
        <f ca="1">_xll.BDP("165087AL Corp","ISSUE_DT")</f>
        <v>#NAME?</v>
      </c>
      <c r="D57" s="3" t="e">
        <f ca="1">_xll.BDP("165087AL Corp","CPN")</f>
        <v>#NAME?</v>
      </c>
      <c r="E57" s="3" t="e">
        <f ca="1">_xll.BDP("165087AL Corp","MATURITY")</f>
        <v>#NAME?</v>
      </c>
      <c r="F57" s="3" t="e">
        <f ca="1">_xll.BDP("165087AL Corp","CPN_TYP")</f>
        <v>#NAME?</v>
      </c>
      <c r="G57" s="3" t="e">
        <f ca="1">_xll.BDP("165087AL Corp","PX_ASK")</f>
        <v>#NAME?</v>
      </c>
      <c r="H57" s="3" t="e">
        <f ca="1">_xll.BDP("165087AL Corp","YLD_YTM_ASK")</f>
        <v>#NAME?</v>
      </c>
      <c r="I57" s="3" t="e">
        <f ca="1">_xll.BDP("165087AL Corp","MTY_TYP")</f>
        <v>#NAME?</v>
      </c>
      <c r="J57" s="3" t="e">
        <f t="shared" ca="1" si="0"/>
        <v>#NAME?</v>
      </c>
    </row>
    <row r="58" spans="1:10">
      <c r="A58" s="3" t="e">
        <f ca="1">_xll.BDP("362338AQ Corp","AMT_ISSUED")</f>
        <v>#NAME?</v>
      </c>
      <c r="B58" s="3" t="e">
        <f ca="1">_xll.BDP("362338AQ Corp","AMT_OUTSTANDING")</f>
        <v>#NAME?</v>
      </c>
      <c r="C58" s="3" t="e">
        <f ca="1">_xll.BDP("362338AQ Corp","ISSUE_DT")</f>
        <v>#NAME?</v>
      </c>
      <c r="D58" s="3" t="e">
        <f ca="1">_xll.BDP("362338AQ Corp","CPN")</f>
        <v>#NAME?</v>
      </c>
      <c r="E58" s="3" t="e">
        <f ca="1">_xll.BDP("362338AQ Corp","MATURITY")</f>
        <v>#NAME?</v>
      </c>
      <c r="F58" s="3" t="e">
        <f ca="1">_xll.BDP("362338AQ Corp","CPN_TYP")</f>
        <v>#NAME?</v>
      </c>
      <c r="G58" s="3" t="e">
        <f ca="1">_xll.BDP("362338AQ Corp","PX_ASK")</f>
        <v>#NAME?</v>
      </c>
      <c r="H58" s="3" t="e">
        <f ca="1">_xll.BDP("362338AQ Corp","YLD_YTM_ASK")</f>
        <v>#NAME?</v>
      </c>
      <c r="I58" s="3" t="e">
        <f ca="1">_xll.BDP("362338AQ Corp","MTY_TYP")</f>
        <v>#NAME?</v>
      </c>
      <c r="J58" s="3" t="e">
        <f t="shared" ca="1" si="0"/>
        <v>#NAME?</v>
      </c>
    </row>
    <row r="59" spans="1:10">
      <c r="A59" s="3" t="e">
        <f ca="1">_xll.BDP("252759AM Corp","AMT_ISSUED")</f>
        <v>#NAME?</v>
      </c>
      <c r="B59" s="3" t="e">
        <f ca="1">_xll.BDP("252759AM Corp","AMT_OUTSTANDING")</f>
        <v>#NAME?</v>
      </c>
      <c r="C59" s="3" t="e">
        <f ca="1">_xll.BDP("252759AM Corp","ISSUE_DT")</f>
        <v>#NAME?</v>
      </c>
      <c r="D59" s="3" t="e">
        <f ca="1">_xll.BDP("252759AM Corp","CPN")</f>
        <v>#NAME?</v>
      </c>
      <c r="E59" s="3" t="e">
        <f ca="1">_xll.BDP("252759AM Corp","MATURITY")</f>
        <v>#NAME?</v>
      </c>
      <c r="F59" s="3" t="e">
        <f ca="1">_xll.BDP("252759AM Corp","CPN_TYP")</f>
        <v>#NAME?</v>
      </c>
      <c r="G59" s="3" t="e">
        <f ca="1">_xll.BDP("252759AM Corp","PX_ASK")</f>
        <v>#NAME?</v>
      </c>
      <c r="H59" s="3" t="e">
        <f ca="1">_xll.BDP("252759AM Corp","YLD_YTM_ASK")</f>
        <v>#NAME?</v>
      </c>
      <c r="I59" s="3" t="e">
        <f ca="1">_xll.BDP("252759AM Corp","MTY_TYP")</f>
        <v>#NAME?</v>
      </c>
      <c r="J59" s="3" t="e">
        <f t="shared" ca="1" si="0"/>
        <v>#NAME?</v>
      </c>
    </row>
    <row r="60" spans="1:10">
      <c r="A60" s="3" t="e">
        <f ca="1">_xll.BDP("EH610138 Corp","AMT_ISSUED")</f>
        <v>#NAME?</v>
      </c>
      <c r="B60" s="3" t="e">
        <f ca="1">_xll.BDP("EH610138 Corp","AMT_OUTSTANDING")</f>
        <v>#NAME?</v>
      </c>
      <c r="C60" s="3" t="e">
        <f ca="1">_xll.BDP("EH610138 Corp","ISSUE_DT")</f>
        <v>#NAME?</v>
      </c>
      <c r="D60" s="3" t="e">
        <f ca="1">_xll.BDP("EH610138 Corp","CPN")</f>
        <v>#NAME?</v>
      </c>
      <c r="E60" s="3" t="e">
        <f ca="1">_xll.BDP("EH610138 Corp","MATURITY")</f>
        <v>#NAME?</v>
      </c>
      <c r="F60" s="3" t="e">
        <f ca="1">_xll.BDP("EH610138 Corp","CPN_TYP")</f>
        <v>#NAME?</v>
      </c>
      <c r="G60" s="3" t="e">
        <f ca="1">_xll.BDP("EH610138 Corp","PX_ASK")</f>
        <v>#NAME?</v>
      </c>
      <c r="H60" s="3" t="e">
        <f ca="1">_xll.BDP("EH610138 Corp","YLD_YTM_ASK")</f>
        <v>#NAME?</v>
      </c>
      <c r="I60" s="3" t="e">
        <f ca="1">_xll.BDP("EH610138 Corp","MTY_TYP")</f>
        <v>#NAME?</v>
      </c>
      <c r="J60" s="3" t="e">
        <f t="shared" ca="1" si="0"/>
        <v>#NAME?</v>
      </c>
    </row>
    <row r="61" spans="1:10">
      <c r="A61" s="3" t="e">
        <f ca="1">_xll.BDP("362320AT Corp","AMT_ISSUED")</f>
        <v>#NAME?</v>
      </c>
      <c r="B61" s="3" t="e">
        <f ca="1">_xll.BDP("362320AT Corp","AMT_OUTSTANDING")</f>
        <v>#NAME?</v>
      </c>
      <c r="C61" s="3" t="e">
        <f ca="1">_xll.BDP("362320AT Corp","ISSUE_DT")</f>
        <v>#NAME?</v>
      </c>
      <c r="D61" s="3" t="e">
        <f ca="1">_xll.BDP("362320AT Corp","CPN")</f>
        <v>#NAME?</v>
      </c>
      <c r="E61" s="3" t="e">
        <f ca="1">_xll.BDP("362320AT Corp","MATURITY")</f>
        <v>#NAME?</v>
      </c>
      <c r="F61" s="3" t="e">
        <f ca="1">_xll.BDP("362320AT Corp","CPN_TYP")</f>
        <v>#NAME?</v>
      </c>
      <c r="G61" s="3" t="e">
        <f ca="1">_xll.BDP("362320AT Corp","PX_ASK")</f>
        <v>#NAME?</v>
      </c>
      <c r="H61" s="3" t="e">
        <f ca="1">_xll.BDP("362320AT Corp","YLD_YTM_ASK")</f>
        <v>#NAME?</v>
      </c>
      <c r="I61" s="3" t="e">
        <f ca="1">_xll.BDP("362320AT Corp","MTY_TYP")</f>
        <v>#NAME?</v>
      </c>
      <c r="J61" s="3" t="e">
        <f t="shared" ca="1" si="0"/>
        <v>#NAME?</v>
      </c>
    </row>
    <row r="62" spans="1:10">
      <c r="A62" s="3" t="e">
        <f ca="1">_xll.BDP("078167BA Corp","AMT_ISSUED")</f>
        <v>#NAME?</v>
      </c>
      <c r="B62" s="3" t="e">
        <f ca="1">_xll.BDP("078167BA Corp","AMT_OUTSTANDING")</f>
        <v>#NAME?</v>
      </c>
      <c r="C62" s="3" t="e">
        <f ca="1">_xll.BDP("078167BA Corp","ISSUE_DT")</f>
        <v>#NAME?</v>
      </c>
      <c r="D62" s="3" t="e">
        <f ca="1">_xll.BDP("078167BA Corp","CPN")</f>
        <v>#NAME?</v>
      </c>
      <c r="E62" s="3" t="e">
        <f ca="1">_xll.BDP("078167BA Corp","MATURITY")</f>
        <v>#NAME?</v>
      </c>
      <c r="F62" s="3" t="e">
        <f ca="1">_xll.BDP("078167BA Corp","CPN_TYP")</f>
        <v>#NAME?</v>
      </c>
      <c r="G62" s="3" t="e">
        <f ca="1">_xll.BDP("078167BA Corp","PX_ASK")</f>
        <v>#NAME?</v>
      </c>
      <c r="H62" s="3" t="e">
        <f ca="1">_xll.BDP("078167BA Corp","YLD_YTM_ASK")</f>
        <v>#NAME?</v>
      </c>
      <c r="I62" s="3" t="e">
        <f ca="1">_xll.BDP("078167BA Corp","MTY_TYP")</f>
        <v>#NAME?</v>
      </c>
      <c r="J62" s="3" t="e">
        <f t="shared" ca="1" si="0"/>
        <v>#NAME?</v>
      </c>
    </row>
    <row r="63" spans="1:10">
      <c r="A63" s="3" t="e">
        <f ca="1">_xll.BDP("EH610150 Corp","AMT_ISSUED")</f>
        <v>#NAME?</v>
      </c>
      <c r="B63" s="3" t="e">
        <f ca="1">_xll.BDP("EH610150 Corp","AMT_OUTSTANDING")</f>
        <v>#NAME?</v>
      </c>
      <c r="C63" s="3" t="e">
        <f ca="1">_xll.BDP("EH610150 Corp","ISSUE_DT")</f>
        <v>#NAME?</v>
      </c>
      <c r="D63" s="3" t="e">
        <f ca="1">_xll.BDP("EH610150 Corp","CPN")</f>
        <v>#NAME?</v>
      </c>
      <c r="E63" s="3" t="e">
        <f ca="1">_xll.BDP("EH610150 Corp","MATURITY")</f>
        <v>#NAME?</v>
      </c>
      <c r="F63" s="3" t="e">
        <f ca="1">_xll.BDP("EH610150 Corp","CPN_TYP")</f>
        <v>#NAME?</v>
      </c>
      <c r="G63" s="3" t="e">
        <f ca="1">_xll.BDP("EH610150 Corp","PX_ASK")</f>
        <v>#NAME?</v>
      </c>
      <c r="H63" s="3" t="e">
        <f ca="1">_xll.BDP("EH610150 Corp","YLD_YTM_ASK")</f>
        <v>#NAME?</v>
      </c>
      <c r="I63" s="3" t="e">
        <f ca="1">_xll.BDP("EH610150 Corp","MTY_TYP")</f>
        <v>#NAME?</v>
      </c>
      <c r="J63" s="3" t="e">
        <f t="shared" ref="J63:J68" ca="1" si="1">A63/1000000</f>
        <v>#NAME?</v>
      </c>
    </row>
    <row r="64" spans="1:10">
      <c r="A64" s="3" t="e">
        <f ca="1">_xll.BDP("EJ826940 Corp","AMT_ISSUED")</f>
        <v>#NAME?</v>
      </c>
      <c r="B64" s="3" t="e">
        <f ca="1">_xll.BDP("EJ826940 Corp","AMT_OUTSTANDING")</f>
        <v>#NAME?</v>
      </c>
      <c r="C64" s="3" t="e">
        <f ca="1">_xll.BDP("EJ826940 Corp","ISSUE_DT")</f>
        <v>#NAME?</v>
      </c>
      <c r="D64" s="3" t="e">
        <f ca="1">_xll.BDP("EJ826940 Corp","CPN")</f>
        <v>#NAME?</v>
      </c>
      <c r="E64" s="3" t="e">
        <f ca="1">_xll.BDP("EJ826940 Corp","MATURITY")</f>
        <v>#NAME?</v>
      </c>
      <c r="F64" s="3" t="e">
        <f ca="1">_xll.BDP("EJ826940 Corp","CPN_TYP")</f>
        <v>#NAME?</v>
      </c>
      <c r="G64" s="3" t="e">
        <f ca="1">_xll.BDP("EJ826940 Corp","PX_ASK")</f>
        <v>#NAME?</v>
      </c>
      <c r="H64" s="3" t="e">
        <f ca="1">_xll.BDP("EJ826940 Corp","YLD_YTM_ASK")</f>
        <v>#NAME?</v>
      </c>
      <c r="I64" s="3" t="e">
        <f ca="1">_xll.BDP("EJ826940 Corp","MTY_TYP")</f>
        <v>#NAME?</v>
      </c>
      <c r="J64" s="3" t="e">
        <f t="shared" ca="1" si="1"/>
        <v>#NAME?</v>
      </c>
    </row>
    <row r="65" spans="1:10">
      <c r="A65" s="3" t="e">
        <f ca="1">_xll.BDP("EJ826934 Corp","AMT_ISSUED")</f>
        <v>#NAME?</v>
      </c>
      <c r="B65" s="3" t="e">
        <f ca="1">_xll.BDP("EJ826934 Corp","AMT_OUTSTANDING")</f>
        <v>#NAME?</v>
      </c>
      <c r="C65" s="3" t="e">
        <f ca="1">_xll.BDP("EJ826934 Corp","ISSUE_DT")</f>
        <v>#NAME?</v>
      </c>
      <c r="D65" s="3" t="e">
        <f ca="1">_xll.BDP("EJ826934 Corp","CPN")</f>
        <v>#NAME?</v>
      </c>
      <c r="E65" s="3" t="e">
        <f ca="1">_xll.BDP("EJ826934 Corp","MATURITY")</f>
        <v>#NAME?</v>
      </c>
      <c r="F65" s="3" t="e">
        <f ca="1">_xll.BDP("EJ826934 Corp","CPN_TYP")</f>
        <v>#NAME?</v>
      </c>
      <c r="G65" s="3" t="e">
        <f ca="1">_xll.BDP("EJ826934 Corp","PX_ASK")</f>
        <v>#NAME?</v>
      </c>
      <c r="H65" s="3" t="e">
        <f ca="1">_xll.BDP("EJ826934 Corp","YLD_YTM_ASK")</f>
        <v>#NAME?</v>
      </c>
      <c r="I65" s="3" t="e">
        <f ca="1">_xll.BDP("EJ826934 Corp","MTY_TYP")</f>
        <v>#NAME?</v>
      </c>
      <c r="J65" s="3" t="e">
        <f t="shared" ca="1" si="1"/>
        <v>#NAME?</v>
      </c>
    </row>
    <row r="66" spans="1:10">
      <c r="A66" s="3" t="e">
        <f ca="1">_xll.BDP("EI621068 Corp","AMT_ISSUED")</f>
        <v>#NAME?</v>
      </c>
      <c r="B66" s="3" t="e">
        <f ca="1">_xll.BDP("EI621068 Corp","AMT_OUTSTANDING")</f>
        <v>#NAME?</v>
      </c>
      <c r="C66" s="3" t="e">
        <f ca="1">_xll.BDP("EI621068 Corp","ISSUE_DT")</f>
        <v>#NAME?</v>
      </c>
      <c r="D66" s="3" t="e">
        <f ca="1">_xll.BDP("EI621068 Corp","CPN")</f>
        <v>#NAME?</v>
      </c>
      <c r="E66" s="3" t="e">
        <f ca="1">_xll.BDP("EI621068 Corp","MATURITY")</f>
        <v>#NAME?</v>
      </c>
      <c r="F66" s="3" t="e">
        <f ca="1">_xll.BDP("EI621068 Corp","CPN_TYP")</f>
        <v>#NAME?</v>
      </c>
      <c r="G66" s="3" t="e">
        <f ca="1">_xll.BDP("EI621068 Corp","PX_ASK")</f>
        <v>#NAME?</v>
      </c>
      <c r="H66" s="3" t="e">
        <f ca="1">_xll.BDP("EI621068 Corp","YLD_YTM_ASK")</f>
        <v>#NAME?</v>
      </c>
      <c r="I66" s="3" t="e">
        <f ca="1">_xll.BDP("EI621068 Corp","MTY_TYP")</f>
        <v>#NAME?</v>
      </c>
      <c r="J66" s="3" t="e">
        <f t="shared" ca="1" si="1"/>
        <v>#NAME?</v>
      </c>
    </row>
    <row r="67" spans="1:10">
      <c r="A67" s="3" t="e">
        <f ca="1">_xll.BDP("EJ579235 Corp","AMT_ISSUED")</f>
        <v>#NAME?</v>
      </c>
      <c r="B67" s="3" t="e">
        <f ca="1">_xll.BDP("EJ579235 Corp","AMT_OUTSTANDING")</f>
        <v>#NAME?</v>
      </c>
      <c r="C67" s="3" t="e">
        <f ca="1">_xll.BDP("EJ579235 Corp","ISSUE_DT")</f>
        <v>#NAME?</v>
      </c>
      <c r="D67" s="3" t="e">
        <f ca="1">_xll.BDP("EJ579235 Corp","CPN")</f>
        <v>#NAME?</v>
      </c>
      <c r="E67" s="3" t="e">
        <f ca="1">_xll.BDP("EJ579235 Corp","MATURITY")</f>
        <v>#NAME?</v>
      </c>
      <c r="F67" s="3" t="e">
        <f ca="1">_xll.BDP("EJ579235 Corp","CPN_TYP")</f>
        <v>#NAME?</v>
      </c>
      <c r="G67" s="3" t="e">
        <f ca="1">_xll.BDP("EJ579235 Corp","PX_ASK")</f>
        <v>#NAME?</v>
      </c>
      <c r="H67" s="3" t="e">
        <f ca="1">_xll.BDP("EJ579235 Corp","YLD_YTM_ASK")</f>
        <v>#NAME?</v>
      </c>
      <c r="I67" s="3" t="e">
        <f ca="1">_xll.BDP("EJ579235 Corp","MTY_TYP")</f>
        <v>#NAME?</v>
      </c>
      <c r="J67" s="3" t="e">
        <f t="shared" ca="1" si="1"/>
        <v>#NAME?</v>
      </c>
    </row>
    <row r="68" spans="1:10">
      <c r="A68" s="3" t="e">
        <f ca="1">_xll.BDP("EJ579930 Corp","AMT_ISSUED")</f>
        <v>#NAME?</v>
      </c>
      <c r="B68" s="3" t="e">
        <f ca="1">_xll.BDP("EJ579930 Corp","AMT_OUTSTANDING")</f>
        <v>#NAME?</v>
      </c>
      <c r="C68" s="3" t="e">
        <f ca="1">_xll.BDP("EJ579930 Corp","ISSUE_DT")</f>
        <v>#NAME?</v>
      </c>
      <c r="D68" s="3" t="e">
        <f ca="1">_xll.BDP("EJ579930 Corp","CPN")</f>
        <v>#NAME?</v>
      </c>
      <c r="E68" s="3" t="e">
        <f ca="1">_xll.BDP("EJ579930 Corp","MATURITY")</f>
        <v>#NAME?</v>
      </c>
      <c r="F68" s="3" t="e">
        <f ca="1">_xll.BDP("EJ579930 Corp","CPN_TYP")</f>
        <v>#NAME?</v>
      </c>
      <c r="G68" s="3" t="e">
        <f ca="1">_xll.BDP("EJ579930 Corp","PX_ASK")</f>
        <v>#NAME?</v>
      </c>
      <c r="H68" s="3" t="e">
        <f ca="1">_xll.BDP("EJ579930 Corp","YLD_YTM_ASK")</f>
        <v>#NAME?</v>
      </c>
      <c r="I68" s="3" t="e">
        <f ca="1">_xll.BDP("EJ579930 Corp","MTY_TYP")</f>
        <v>#NAME?</v>
      </c>
      <c r="J68" s="3" t="e">
        <f t="shared" ca="1" si="1"/>
        <v>#NAME?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G31" sqref="G31"/>
    </sheetView>
  </sheetViews>
  <sheetFormatPr defaultRowHeight="14.4"/>
  <cols>
    <col min="1" max="1" width="19.44140625" customWidth="1"/>
    <col min="2" max="2" width="17.6640625" customWidth="1"/>
    <col min="3" max="3" width="16" customWidth="1"/>
    <col min="4" max="4" width="13" customWidth="1"/>
    <col min="5" max="5" width="14.33203125" customWidth="1"/>
    <col min="6" max="6" width="16.88671875" customWidth="1"/>
    <col min="7" max="7" width="14.33203125" customWidth="1"/>
    <col min="8" max="8" width="21.5546875" customWidth="1"/>
  </cols>
  <sheetData>
    <row r="1" spans="1:8">
      <c r="A1" s="3" t="s">
        <v>55</v>
      </c>
      <c r="B1" s="3" t="s">
        <v>56</v>
      </c>
      <c r="C1" s="3" t="s">
        <v>57</v>
      </c>
      <c r="D1" s="3" t="s">
        <v>58</v>
      </c>
      <c r="E1" s="3" t="s">
        <v>1</v>
      </c>
      <c r="F1" s="3" t="s">
        <v>59</v>
      </c>
      <c r="G1" s="3" t="s">
        <v>60</v>
      </c>
      <c r="H1" s="3" t="s">
        <v>61</v>
      </c>
    </row>
    <row r="2" spans="1:8">
      <c r="A2" s="3" t="e">
        <f ca="1">_xll.BDP("EK012591 Corp","AMT_ISSUED")</f>
        <v>#NAME?</v>
      </c>
      <c r="B2" s="3" t="e">
        <f ca="1">_xll.BDP("EK012591 Corp","AMT_OUTSTANDING")</f>
        <v>#NAME?</v>
      </c>
      <c r="C2" s="3" t="e">
        <f ca="1">_xll.BDP("EK012591 Corp","ISSUE_DT")</f>
        <v>#NAME?</v>
      </c>
      <c r="D2" s="3" t="e">
        <f ca="1">_xll.BDP("EK012591 Corp","CPN")</f>
        <v>#NAME?</v>
      </c>
      <c r="E2" s="3" t="e">
        <f ca="1">_xll.BDP("EK012591 Corp","MATURITY")</f>
        <v>#NAME?</v>
      </c>
      <c r="F2" s="3" t="e">
        <f ca="1">_xll.BDP("EK012591 Corp","CPN_TYP")</f>
        <v>#NAME?</v>
      </c>
      <c r="G2" s="3" t="e">
        <f ca="1">_xll.BDP("EK012591 Corp","PX_ASK")</f>
        <v>#NAME?</v>
      </c>
      <c r="H2" s="3" t="e">
        <f ca="1">_xll.BDP("EK012591 Corp","YLD_YTM_ASK")</f>
        <v>#NAME?</v>
      </c>
    </row>
    <row r="3" spans="1:8">
      <c r="A3" s="3" t="e">
        <f ca="1">_xll.BDP("EJ793836 Corp","AMT_ISSUED")</f>
        <v>#NAME?</v>
      </c>
      <c r="B3" s="3" t="e">
        <f ca="1">_xll.BDP("EJ793836 Corp","AMT_OUTSTANDING")</f>
        <v>#NAME?</v>
      </c>
      <c r="C3" s="3" t="e">
        <f ca="1">_xll.BDP("EJ793836 Corp","ISSUE_DT")</f>
        <v>#NAME?</v>
      </c>
      <c r="D3" s="3" t="e">
        <f ca="1">_xll.BDP("EJ793836 Corp","CPN")</f>
        <v>#NAME?</v>
      </c>
      <c r="E3" s="3" t="e">
        <f ca="1">_xll.BDP("EJ793836 Corp","MATURITY")</f>
        <v>#NAME?</v>
      </c>
      <c r="F3" s="3" t="e">
        <f ca="1">_xll.BDP("EJ793836 Corp","CPN_TYP")</f>
        <v>#NAME?</v>
      </c>
      <c r="G3" s="3" t="e">
        <f ca="1">_xll.BDP("EJ793836 Corp","PX_ASK")</f>
        <v>#NAME?</v>
      </c>
      <c r="H3" s="3" t="e">
        <f ca="1">_xll.BDP("EJ793836 Corp","YLD_YTM_ASK")</f>
        <v>#NAME?</v>
      </c>
    </row>
    <row r="4" spans="1:8">
      <c r="A4" s="3" t="e">
        <f ca="1">_xll.BDP("EJ792766 Corp","AMT_ISSUED")</f>
        <v>#NAME?</v>
      </c>
      <c r="B4" s="3" t="e">
        <f ca="1">_xll.BDP("EJ792766 Corp","AMT_OUTSTANDING")</f>
        <v>#NAME?</v>
      </c>
      <c r="C4" s="3" t="e">
        <f ca="1">_xll.BDP("EJ792766 Corp","ISSUE_DT")</f>
        <v>#NAME?</v>
      </c>
      <c r="D4" s="3" t="e">
        <f ca="1">_xll.BDP("EJ792766 Corp","CPN")</f>
        <v>#NAME?</v>
      </c>
      <c r="E4" s="3" t="e">
        <f ca="1">_xll.BDP("EJ792766 Corp","MATURITY")</f>
        <v>#NAME?</v>
      </c>
      <c r="F4" s="3" t="e">
        <f ca="1">_xll.BDP("EJ792766 Corp","CPN_TYP")</f>
        <v>#NAME?</v>
      </c>
      <c r="G4" s="3" t="e">
        <f ca="1">_xll.BDP("EJ792766 Corp","PX_ASK")</f>
        <v>#NAME?</v>
      </c>
      <c r="H4" s="3" t="e">
        <f ca="1">_xll.BDP("EJ792766 Corp","YLD_YTM_ASK")</f>
        <v>#NAME?</v>
      </c>
    </row>
    <row r="5" spans="1:8">
      <c r="A5" s="3" t="e">
        <f ca="1">_xll.BDP("EJ944945 Corp","AMT_ISSUED")</f>
        <v>#NAME?</v>
      </c>
      <c r="B5" s="3" t="e">
        <f ca="1">_xll.BDP("EJ944945 Corp","AMT_OUTSTANDING")</f>
        <v>#NAME?</v>
      </c>
      <c r="C5" s="3" t="e">
        <f ca="1">_xll.BDP("EJ944945 Corp","ISSUE_DT")</f>
        <v>#NAME?</v>
      </c>
      <c r="D5" s="3" t="e">
        <f ca="1">_xll.BDP("EJ944945 Corp","CPN")</f>
        <v>#NAME?</v>
      </c>
      <c r="E5" s="3" t="e">
        <f ca="1">_xll.BDP("EJ944945 Corp","MATURITY")</f>
        <v>#NAME?</v>
      </c>
      <c r="F5" s="3" t="e">
        <f ca="1">_xll.BDP("EJ944945 Corp","CPN_TYP")</f>
        <v>#NAME?</v>
      </c>
      <c r="G5" s="3" t="e">
        <f ca="1">_xll.BDP("EJ944945 Corp","PX_ASK")</f>
        <v>#NAME?</v>
      </c>
      <c r="H5" s="3" t="e">
        <f ca="1">_xll.BDP("EJ944945 Corp","YLD_YTM_ASK")</f>
        <v>#NAME?</v>
      </c>
    </row>
    <row r="6" spans="1:8">
      <c r="A6" s="3" t="e">
        <f ca="1">_xll.BDP("EK012633 Corp","AMT_ISSUED")</f>
        <v>#NAME?</v>
      </c>
      <c r="B6" s="3" t="e">
        <f ca="1">_xll.BDP("EK012633 Corp","AMT_OUTSTANDING")</f>
        <v>#NAME?</v>
      </c>
      <c r="C6" s="3" t="e">
        <f ca="1">_xll.BDP("EK012633 Corp","ISSUE_DT")</f>
        <v>#NAME?</v>
      </c>
      <c r="D6" s="3" t="e">
        <f ca="1">_xll.BDP("EK012633 Corp","CPN")</f>
        <v>#NAME?</v>
      </c>
      <c r="E6" s="3" t="e">
        <f ca="1">_xll.BDP("EK012633 Corp","MATURITY")</f>
        <v>#NAME?</v>
      </c>
      <c r="F6" s="3" t="e">
        <f ca="1">_xll.BDP("EK012633 Corp","CPN_TYP")</f>
        <v>#NAME?</v>
      </c>
      <c r="G6" s="3" t="e">
        <f ca="1">_xll.BDP("EK012633 Corp","PX_ASK")</f>
        <v>#NAME?</v>
      </c>
      <c r="H6" s="3" t="e">
        <f ca="1">_xll.BDP("EK012633 Corp","YLD_YTM_ASK")</f>
        <v>#NAME?</v>
      </c>
    </row>
    <row r="7" spans="1:8">
      <c r="A7" s="3" t="e">
        <f ca="1">_xll.BDP("EJ873954 Corp","AMT_ISSUED")</f>
        <v>#NAME?</v>
      </c>
      <c r="B7" s="3" t="e">
        <f ca="1">_xll.BDP("EJ873954 Corp","AMT_OUTSTANDING")</f>
        <v>#NAME?</v>
      </c>
      <c r="C7" s="3" t="e">
        <f ca="1">_xll.BDP("EJ873954 Corp","ISSUE_DT")</f>
        <v>#NAME?</v>
      </c>
      <c r="D7" s="3" t="e">
        <f ca="1">_xll.BDP("EJ873954 Corp","CPN")</f>
        <v>#NAME?</v>
      </c>
      <c r="E7" s="3" t="e">
        <f ca="1">_xll.BDP("EJ873954 Corp","MATURITY")</f>
        <v>#NAME?</v>
      </c>
      <c r="F7" s="3" t="e">
        <f ca="1">_xll.BDP("EJ873954 Corp","CPN_TYP")</f>
        <v>#NAME?</v>
      </c>
      <c r="G7" s="3" t="e">
        <f ca="1">_xll.BDP("EJ873954 Corp","PX_ASK")</f>
        <v>#NAME?</v>
      </c>
      <c r="H7" s="3" t="e">
        <f ca="1">_xll.BDP("EJ873954 Corp","YLD_YTM_ASK")</f>
        <v>#NAME?</v>
      </c>
    </row>
    <row r="8" spans="1:8">
      <c r="A8" s="3" t="e">
        <f ca="1">_xll.BDP("EJ944939 Corp","AMT_ISSUED")</f>
        <v>#NAME?</v>
      </c>
      <c r="B8" s="3" t="e">
        <f ca="1">_xll.BDP("EJ944939 Corp","AMT_OUTSTANDING")</f>
        <v>#NAME?</v>
      </c>
      <c r="C8" s="3" t="e">
        <f ca="1">_xll.BDP("EJ944939 Corp","ISSUE_DT")</f>
        <v>#NAME?</v>
      </c>
      <c r="D8" s="3" t="e">
        <f ca="1">_xll.BDP("EJ944939 Corp","CPN")</f>
        <v>#NAME?</v>
      </c>
      <c r="E8" s="3" t="e">
        <f ca="1">_xll.BDP("EJ944939 Corp","MATURITY")</f>
        <v>#NAME?</v>
      </c>
      <c r="F8" s="3" t="e">
        <f ca="1">_xll.BDP("EJ944939 Corp","CPN_TYP")</f>
        <v>#NAME?</v>
      </c>
      <c r="G8" s="3" t="e">
        <f ca="1">_xll.BDP("EJ944939 Corp","PX_ASK")</f>
        <v>#NAME?</v>
      </c>
      <c r="H8" s="3" t="e">
        <f ca="1">_xll.BDP("EJ944939 Corp","YLD_YTM_ASK")</f>
        <v>#NAME?</v>
      </c>
    </row>
    <row r="9" spans="1:8">
      <c r="A9" s="3" t="e">
        <f ca="1">_xll.BDP("EJ874896 Corp","AMT_ISSUED")</f>
        <v>#NAME?</v>
      </c>
      <c r="B9" s="3" t="e">
        <f ca="1">_xll.BDP("EJ874896 Corp","AMT_OUTSTANDING")</f>
        <v>#NAME?</v>
      </c>
      <c r="C9" s="3" t="e">
        <f ca="1">_xll.BDP("EJ874896 Corp","ISSUE_DT")</f>
        <v>#NAME?</v>
      </c>
      <c r="D9" s="3" t="e">
        <f ca="1">_xll.BDP("EJ874896 Corp","CPN")</f>
        <v>#NAME?</v>
      </c>
      <c r="E9" s="3" t="e">
        <f ca="1">_xll.BDP("EJ874896 Corp","MATURITY")</f>
        <v>#NAME?</v>
      </c>
      <c r="F9" s="3" t="e">
        <f ca="1">_xll.BDP("EJ874896 Corp","CPN_TYP")</f>
        <v>#NAME?</v>
      </c>
      <c r="G9" s="3" t="e">
        <f ca="1">_xll.BDP("EJ874896 Corp","PX_ASK")</f>
        <v>#NAME?</v>
      </c>
      <c r="H9" s="3" t="e">
        <f ca="1">_xll.BDP("EJ874896 Corp","YLD_YTM_ASK")</f>
        <v>#NAME?</v>
      </c>
    </row>
    <row r="10" spans="1:8">
      <c r="A10" s="3" t="e">
        <f ca="1">_xll.BDP("EK012699 Corp","AMT_ISSUED")</f>
        <v>#NAME?</v>
      </c>
      <c r="B10" s="3" t="e">
        <f ca="1">_xll.BDP("EK012699 Corp","AMT_OUTSTANDING")</f>
        <v>#NAME?</v>
      </c>
      <c r="C10" s="3" t="e">
        <f ca="1">_xll.BDP("EK012699 Corp","ISSUE_DT")</f>
        <v>#NAME?</v>
      </c>
      <c r="D10" s="3" t="e">
        <f ca="1">_xll.BDP("EK012699 Corp","CPN")</f>
        <v>#NAME?</v>
      </c>
      <c r="E10" s="3" t="e">
        <f ca="1">_xll.BDP("EK012699 Corp","MATURITY")</f>
        <v>#NAME?</v>
      </c>
      <c r="F10" s="3" t="e">
        <f ca="1">_xll.BDP("EK012699 Corp","CPN_TYP")</f>
        <v>#NAME?</v>
      </c>
      <c r="G10" s="3" t="e">
        <f ca="1">_xll.BDP("EK012699 Corp","PX_ASK")</f>
        <v>#NAME?</v>
      </c>
      <c r="H10" s="3" t="e">
        <f ca="1">_xll.BDP("EK012699 Corp","YLD_YTM_ASK")</f>
        <v>#NAME?</v>
      </c>
    </row>
    <row r="11" spans="1:8">
      <c r="A11" s="3" t="e">
        <f ca="1">_xll.BDP("EI461053 Corp","AMT_ISSUED")</f>
        <v>#NAME?</v>
      </c>
      <c r="B11" s="3" t="e">
        <f ca="1">_xll.BDP("EI461053 Corp","AMT_OUTSTANDING")</f>
        <v>#NAME?</v>
      </c>
      <c r="C11" s="3" t="e">
        <f ca="1">_xll.BDP("EI461053 Corp","ISSUE_DT")</f>
        <v>#NAME?</v>
      </c>
      <c r="D11" s="3" t="e">
        <f ca="1">_xll.BDP("EI461053 Corp","CPN")</f>
        <v>#NAME?</v>
      </c>
      <c r="E11" s="3" t="e">
        <f ca="1">_xll.BDP("EI461053 Corp","MATURITY")</f>
        <v>#NAME?</v>
      </c>
      <c r="F11" s="3" t="e">
        <f ca="1">_xll.BDP("EI461053 Corp","CPN_TYP")</f>
        <v>#NAME?</v>
      </c>
      <c r="G11" s="3" t="e">
        <f ca="1">_xll.BDP("EI461053 Corp","PX_ASK")</f>
        <v>#NAME?</v>
      </c>
      <c r="H11" s="3" t="e">
        <f ca="1">_xll.BDP("EI461053 Corp","YLD_YTM_ASK")</f>
        <v>#NAME?</v>
      </c>
    </row>
    <row r="12" spans="1:8">
      <c r="A12" s="3" t="e">
        <f ca="1">_xll.BDP("EJ581086 Corp","AMT_ISSUED")</f>
        <v>#NAME?</v>
      </c>
      <c r="B12" s="3" t="e">
        <f ca="1">_xll.BDP("EJ581086 Corp","AMT_OUTSTANDING")</f>
        <v>#NAME?</v>
      </c>
      <c r="C12" s="3" t="e">
        <f ca="1">_xll.BDP("EJ581086 Corp","ISSUE_DT")</f>
        <v>#NAME?</v>
      </c>
      <c r="D12" s="3" t="e">
        <f ca="1">_xll.BDP("EJ581086 Corp","CPN")</f>
        <v>#NAME?</v>
      </c>
      <c r="E12" s="3" t="e">
        <f ca="1">_xll.BDP("EJ581086 Corp","MATURITY")</f>
        <v>#NAME?</v>
      </c>
      <c r="F12" s="3" t="e">
        <f ca="1">_xll.BDP("EJ581086 Corp","CPN_TYP")</f>
        <v>#NAME?</v>
      </c>
      <c r="G12" s="3" t="e">
        <f ca="1">_xll.BDP("EJ581086 Corp","PX_ASK")</f>
        <v>#NAME?</v>
      </c>
      <c r="H12" s="3" t="e">
        <f ca="1">_xll.BDP("EJ581086 Corp","YLD_YTM_ASK")</f>
        <v>#NAME?</v>
      </c>
    </row>
    <row r="13" spans="1:8">
      <c r="A13" s="3" t="e">
        <f ca="1">_xll.BDP("EJ587888 Corp","AMT_ISSUED")</f>
        <v>#NAME?</v>
      </c>
      <c r="B13" s="3" t="e">
        <f ca="1">_xll.BDP("EJ587888 Corp","AMT_OUTSTANDING")</f>
        <v>#NAME?</v>
      </c>
      <c r="C13" s="3" t="e">
        <f ca="1">_xll.BDP("EJ587888 Corp","ISSUE_DT")</f>
        <v>#NAME?</v>
      </c>
      <c r="D13" s="3" t="e">
        <f ca="1">_xll.BDP("EJ587888 Corp","CPN")</f>
        <v>#NAME?</v>
      </c>
      <c r="E13" s="3" t="e">
        <f ca="1">_xll.BDP("EJ587888 Corp","MATURITY")</f>
        <v>#NAME?</v>
      </c>
      <c r="F13" s="3" t="e">
        <f ca="1">_xll.BDP("EJ587888 Corp","CPN_TYP")</f>
        <v>#NAME?</v>
      </c>
      <c r="G13" s="3" t="e">
        <f ca="1">_xll.BDP("EJ587888 Corp","PX_ASK")</f>
        <v>#NAME?</v>
      </c>
      <c r="H13" s="3" t="e">
        <f ca="1">_xll.BDP("EJ587888 Corp","YLD_YTM_ASK")</f>
        <v>#NAME?</v>
      </c>
    </row>
    <row r="14" spans="1:8">
      <c r="A14" s="3" t="e">
        <f ca="1">_xll.BDP("EJ873960 Corp","AMT_ISSUED")</f>
        <v>#NAME?</v>
      </c>
      <c r="B14" s="3" t="e">
        <f ca="1">_xll.BDP("EJ873960 Corp","AMT_OUTSTANDING")</f>
        <v>#NAME?</v>
      </c>
      <c r="C14" s="3" t="e">
        <f ca="1">_xll.BDP("EJ873960 Corp","ISSUE_DT")</f>
        <v>#NAME?</v>
      </c>
      <c r="D14" s="3" t="e">
        <f ca="1">_xll.BDP("EJ873960 Corp","CPN")</f>
        <v>#NAME?</v>
      </c>
      <c r="E14" s="3" t="e">
        <f ca="1">_xll.BDP("EJ873960 Corp","MATURITY")</f>
        <v>#NAME?</v>
      </c>
      <c r="F14" s="3" t="e">
        <f ca="1">_xll.BDP("EJ873960 Corp","CPN_TYP")</f>
        <v>#NAME?</v>
      </c>
      <c r="G14" s="3" t="e">
        <f ca="1">_xll.BDP("EJ873960 Corp","PX_ASK")</f>
        <v>#NAME?</v>
      </c>
      <c r="H14" s="3" t="e">
        <f ca="1">_xll.BDP("EJ873960 Corp","YLD_YTM_ASK")</f>
        <v>#NAME?</v>
      </c>
    </row>
    <row r="15" spans="1:8">
      <c r="A15" s="3" t="e">
        <f ca="1">_xll.BDP("EJ874908 Corp","AMT_ISSUED")</f>
        <v>#NAME?</v>
      </c>
      <c r="B15" s="3" t="e">
        <f ca="1">_xll.BDP("EJ874908 Corp","AMT_OUTSTANDING")</f>
        <v>#NAME?</v>
      </c>
      <c r="C15" s="3" t="e">
        <f ca="1">_xll.BDP("EJ874908 Corp","ISSUE_DT")</f>
        <v>#NAME?</v>
      </c>
      <c r="D15" s="3" t="e">
        <f ca="1">_xll.BDP("EJ874908 Corp","CPN")</f>
        <v>#NAME?</v>
      </c>
      <c r="E15" s="3" t="e">
        <f ca="1">_xll.BDP("EJ874908 Corp","MATURITY")</f>
        <v>#NAME?</v>
      </c>
      <c r="F15" s="3" t="e">
        <f ca="1">_xll.BDP("EJ874908 Corp","CPN_TYP")</f>
        <v>#NAME?</v>
      </c>
      <c r="G15" s="3" t="e">
        <f ca="1">_xll.BDP("EJ874908 Corp","PX_ASK")</f>
        <v>#NAME?</v>
      </c>
      <c r="H15" s="3" t="e">
        <f ca="1">_xll.BDP("EJ874908 Corp","YLD_YTM_ASK")</f>
        <v>#NAME?</v>
      </c>
    </row>
    <row r="16" spans="1:8">
      <c r="A16" s="3" t="e">
        <f ca="1">_xll.BDP("EJ873966 Corp","AMT_ISSUED")</f>
        <v>#NAME?</v>
      </c>
      <c r="B16" s="3" t="e">
        <f ca="1">_xll.BDP("EJ873966 Corp","AMT_OUTSTANDING")</f>
        <v>#NAME?</v>
      </c>
      <c r="C16" s="3" t="e">
        <f ca="1">_xll.BDP("EJ873966 Corp","ISSUE_DT")</f>
        <v>#NAME?</v>
      </c>
      <c r="D16" s="3" t="e">
        <f ca="1">_xll.BDP("EJ873966 Corp","CPN")</f>
        <v>#NAME?</v>
      </c>
      <c r="E16" s="3" t="e">
        <f ca="1">_xll.BDP("EJ873966 Corp","MATURITY")</f>
        <v>#NAME?</v>
      </c>
      <c r="F16" s="3" t="e">
        <f ca="1">_xll.BDP("EJ873966 Corp","CPN_TYP")</f>
        <v>#NAME?</v>
      </c>
      <c r="G16" s="3" t="e">
        <f ca="1">_xll.BDP("EJ873966 Corp","PX_ASK")</f>
        <v>#NAME?</v>
      </c>
      <c r="H16" s="3" t="e">
        <f ca="1">_xll.BDP("EJ873966 Corp","YLD_YTM_ASK")</f>
        <v>#NAME?</v>
      </c>
    </row>
    <row r="17" spans="1:8">
      <c r="A17" s="3" t="e">
        <f ca="1">_xll.BDP("EI398600 Corp","AMT_ISSUED")</f>
        <v>#NAME?</v>
      </c>
      <c r="B17" s="3" t="e">
        <f ca="1">_xll.BDP("EI398600 Corp","AMT_OUTSTANDING")</f>
        <v>#NAME?</v>
      </c>
      <c r="C17" s="3" t="e">
        <f ca="1">_xll.BDP("EI398600 Corp","ISSUE_DT")</f>
        <v>#NAME?</v>
      </c>
      <c r="D17" s="3" t="e">
        <f ca="1">_xll.BDP("EI398600 Corp","CPN")</f>
        <v>#NAME?</v>
      </c>
      <c r="E17" s="3" t="e">
        <f ca="1">_xll.BDP("EI398600 Corp","MATURITY")</f>
        <v>#NAME?</v>
      </c>
      <c r="F17" s="3" t="e">
        <f ca="1">_xll.BDP("EI398600 Corp","CPN_TYP")</f>
        <v>#NAME?</v>
      </c>
      <c r="G17" s="3" t="e">
        <f ca="1">_xll.BDP("EI398600 Corp","PX_ASK")</f>
        <v>#NAME?</v>
      </c>
      <c r="H17" s="3" t="e">
        <f ca="1">_xll.BDP("EI398600 Corp","YLD_YTM_ASK")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Verizon Straight Bonds</vt:lpstr>
      <vt:lpstr>VZ Cost of debts for all bonds</vt:lpstr>
      <vt:lpstr>Cost of Debt for T mobile</vt:lpstr>
      <vt:lpstr>data for verizon</vt:lpstr>
      <vt:lpstr>data for t-mobile</vt:lpstr>
    </vt:vector>
  </TitlesOfParts>
  <Company>Brandeis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esisli</dc:creator>
  <cp:lastModifiedBy>jasman</cp:lastModifiedBy>
  <dcterms:created xsi:type="dcterms:W3CDTF">2008-02-08T16:03:23Z</dcterms:created>
  <dcterms:modified xsi:type="dcterms:W3CDTF">2014-03-10T20:11:24Z</dcterms:modified>
</cp:coreProperties>
</file>