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6F9CDBDF-24C5-4DE8-A585-BC20E7CFDE5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</workbook>
</file>

<file path=xl/calcChain.xml><?xml version="1.0" encoding="utf-8"?>
<calcChain xmlns="http://schemas.openxmlformats.org/spreadsheetml/2006/main">
  <c r="H35" i="1" l="1"/>
  <c r="B35" i="1"/>
  <c r="H33" i="1"/>
  <c r="H34" i="1"/>
  <c r="B33" i="1"/>
  <c r="B34" i="1"/>
  <c r="B36" i="1"/>
  <c r="E32" i="1"/>
  <c r="B32" i="1"/>
  <c r="H32" i="1"/>
  <c r="H30" i="1"/>
  <c r="H29" i="1"/>
  <c r="H31" i="1"/>
  <c r="H28" i="1"/>
  <c r="B28" i="1"/>
  <c r="B27" i="1"/>
  <c r="B29" i="1"/>
  <c r="B30" i="1"/>
  <c r="B31" i="1"/>
  <c r="H24" i="1"/>
  <c r="B24" i="1"/>
  <c r="B25" i="1"/>
  <c r="B26" i="1"/>
  <c r="H19" i="1"/>
  <c r="H18" i="1"/>
  <c r="H20" i="1"/>
  <c r="B18" i="1"/>
  <c r="B19" i="1"/>
  <c r="B20" i="1"/>
  <c r="H21" i="1"/>
  <c r="B21" i="1"/>
  <c r="B22" i="1"/>
  <c r="B23" i="1"/>
  <c r="H17" i="1"/>
  <c r="H13" i="1"/>
  <c r="H14" i="1"/>
  <c r="H15" i="1"/>
  <c r="H16" i="1"/>
  <c r="B16" i="1"/>
  <c r="B14" i="1"/>
  <c r="B15" i="1"/>
  <c r="B13" i="1"/>
  <c r="B17" i="1"/>
  <c r="H12" i="1"/>
  <c r="H10" i="1"/>
  <c r="H9" i="1"/>
  <c r="H8" i="1"/>
  <c r="B9" i="1"/>
  <c r="B8" i="1"/>
  <c r="B11" i="1"/>
  <c r="B12" i="1"/>
  <c r="E35" i="1" l="1"/>
  <c r="E36" i="1" l="1"/>
  <c r="E8" i="1" l="1"/>
  <c r="E9" i="1"/>
  <c r="E33" i="1" l="1"/>
  <c r="E34" i="1" l="1"/>
  <c r="E17" i="1" l="1"/>
  <c r="E7" i="1" l="1"/>
  <c r="E18" i="1" l="1"/>
  <c r="H37" i="1" l="1"/>
  <c r="E31" i="1" l="1"/>
  <c r="E15" i="1" l="1"/>
  <c r="E26" i="1" l="1"/>
  <c r="E10" i="1" l="1"/>
  <c r="E11" i="1"/>
  <c r="E12" i="1"/>
  <c r="E13" i="1"/>
  <c r="E14" i="1"/>
  <c r="E16" i="1"/>
  <c r="E19" i="1"/>
  <c r="E20" i="1"/>
  <c r="E21" i="1"/>
  <c r="E22" i="1"/>
  <c r="E23" i="1"/>
  <c r="E24" i="1"/>
  <c r="E25" i="1"/>
  <c r="E27" i="1"/>
  <c r="E28" i="1"/>
  <c r="E29" i="1"/>
  <c r="E30" i="1"/>
  <c r="E6" i="1"/>
  <c r="E37" i="1" l="1"/>
  <c r="B37" i="1"/>
  <c r="B42" i="1" s="1"/>
  <c r="C37" i="1"/>
  <c r="C42" i="1" s="1"/>
  <c r="D37" i="1" l="1"/>
  <c r="D42" i="1" s="1"/>
  <c r="E42" i="1" s="1"/>
  <c r="F37" i="1"/>
  <c r="G37" i="1"/>
  <c r="E39" i="1" l="1"/>
</calcChain>
</file>

<file path=xl/sharedStrings.xml><?xml version="1.0" encoding="utf-8"?>
<sst xmlns="http://schemas.openxmlformats.org/spreadsheetml/2006/main" count="13" uniqueCount="12">
  <si>
    <t>Összesen</t>
  </si>
  <si>
    <t>Storno 18%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</si>
  <si>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</si>
  <si>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</si>
  <si>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</si>
  <si>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</si>
  <si>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</si>
  <si>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</si>
  <si>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Storno 5%</t>
  </si>
  <si>
    <t>2021. Január</t>
  </si>
  <si>
    <t>nettó:</t>
  </si>
  <si>
    <t>ZÁRVA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</si>
</sst>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 applyBorder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" fontId="2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A19" workbookViewId="0"/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2" t="s">
        <v>7</v>
      </c>
      <c r="E1" s="2" t="s">
        <v>6</v>
      </c>
    </row>
    <row r="2" spans="1:8" ht="15" x14ac:dyDescent="0.25">
      <c r="A2" s="13" t="s">
        <v>9</v>
      </c>
      <c r="E2" s="2" t="s">
        <v>5</v>
      </c>
    </row>
    <row r="3" spans="1:8" x14ac:dyDescent="0.2">
      <c r="E3" s="2" t="s">
        <v>4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10" t="s">
        <v>8</v>
      </c>
      <c r="G5" s="10" t="s">
        <v>1</v>
      </c>
      <c r="H5" s="11" t="s">
        <v>2</v>
      </c>
    </row>
    <row r="6" spans="1:8" ht="15" customHeight="1" x14ac:dyDescent="0.2">
      <c r="A6" s="14">
        <v>1</v>
      </c>
      <c r="B6" s="15"/>
      <c r="C6" s="16"/>
      <c r="D6" s="16"/>
      <c r="E6" s="16">
        <f>B6+C6+D6</f>
        <v>0</v>
      </c>
      <c r="F6" s="16" t="s">
        <v>11</v>
      </c>
      <c r="G6" s="16"/>
      <c r="H6" s="16"/>
    </row>
    <row r="7" spans="1:8" ht="15" customHeight="1" x14ac:dyDescent="0.2">
      <c r="A7" s="14">
        <v>2</v>
      </c>
      <c r="B7" s="16"/>
      <c r="C7" s="16"/>
      <c r="D7" s="16"/>
      <c r="E7" s="16">
        <f t="shared" ref="E7:E36" si="0">B7+C7+D7</f>
        <v>0</v>
      </c>
      <c r="F7" s="16" t="s">
        <v>11</v>
      </c>
      <c r="G7" s="16"/>
      <c r="H7" s="16"/>
    </row>
    <row r="8" spans="1:8" ht="15" customHeight="1" x14ac:dyDescent="0.2">
      <c r="A8" s="6">
        <v>3</v>
      </c>
      <c r="B8" s="16">
        <f>59960+112605</f>
        <v>172565</v>
      </c>
      <c r="C8" s="16">
        <v>0</v>
      </c>
      <c r="D8" s="16">
        <v>2970</v>
      </c>
      <c r="E8" s="1">
        <f>SUM(B8:D8)</f>
        <v>175535</v>
      </c>
      <c r="F8" s="1"/>
      <c r="G8" s="1"/>
      <c r="H8" s="1">
        <f>45210</f>
        <v>45210</v>
      </c>
    </row>
    <row r="9" spans="1:8" ht="15" customHeight="1" x14ac:dyDescent="0.2">
      <c r="A9" s="6">
        <v>4</v>
      </c>
      <c r="B9" s="1">
        <f>118982+68230</f>
        <v>187212</v>
      </c>
      <c r="C9" s="1">
        <v>600</v>
      </c>
      <c r="D9" s="1">
        <v>200</v>
      </c>
      <c r="E9" s="1">
        <f>SUM(B9:D9)</f>
        <v>188012</v>
      </c>
      <c r="F9" s="1"/>
      <c r="G9" s="1"/>
      <c r="H9" s="1">
        <f>52570+27000</f>
        <v>79570</v>
      </c>
    </row>
    <row r="10" spans="1:8" ht="15" customHeight="1" x14ac:dyDescent="0.2">
      <c r="A10" s="6">
        <v>5</v>
      </c>
      <c r="B10" s="1">
        <v>233135</v>
      </c>
      <c r="C10" s="1">
        <v>0</v>
      </c>
      <c r="D10" s="1">
        <v>2920</v>
      </c>
      <c r="E10" s="1">
        <f t="shared" si="0"/>
        <v>236055</v>
      </c>
      <c r="F10" s="1"/>
      <c r="G10" s="1"/>
      <c r="H10" s="1">
        <f>8900+69820</f>
        <v>78720</v>
      </c>
    </row>
    <row r="11" spans="1:8" ht="15" customHeight="1" x14ac:dyDescent="0.2">
      <c r="A11" s="6">
        <v>6</v>
      </c>
      <c r="B11" s="15">
        <f>58300+140641</f>
        <v>198941</v>
      </c>
      <c r="C11" s="15">
        <v>600</v>
      </c>
      <c r="D11" s="16">
        <v>1010</v>
      </c>
      <c r="E11" s="16">
        <f t="shared" si="0"/>
        <v>200551</v>
      </c>
      <c r="F11" s="16"/>
      <c r="G11" s="16"/>
      <c r="H11" s="16">
        <v>66175</v>
      </c>
    </row>
    <row r="12" spans="1:8" ht="15" customHeight="1" x14ac:dyDescent="0.2">
      <c r="A12" s="6">
        <v>7</v>
      </c>
      <c r="B12" s="9">
        <f>48930+185695</f>
        <v>234625</v>
      </c>
      <c r="C12" s="9">
        <v>1250</v>
      </c>
      <c r="D12" s="1">
        <v>950</v>
      </c>
      <c r="E12" s="1">
        <f t="shared" si="0"/>
        <v>236825</v>
      </c>
      <c r="F12" s="1"/>
      <c r="G12" s="1"/>
      <c r="H12" s="1">
        <f>85920+3700</f>
        <v>89620</v>
      </c>
    </row>
    <row r="13" spans="1:8" ht="15" customHeight="1" x14ac:dyDescent="0.2">
      <c r="A13" s="6">
        <v>8</v>
      </c>
      <c r="B13" s="9">
        <f>160566+79940</f>
        <v>240506</v>
      </c>
      <c r="C13" s="9">
        <v>0</v>
      </c>
      <c r="D13" s="1">
        <v>6720</v>
      </c>
      <c r="E13" s="1">
        <f t="shared" si="0"/>
        <v>247226</v>
      </c>
      <c r="F13" s="1"/>
      <c r="G13" s="1"/>
      <c r="H13" s="1">
        <f>18900+84808</f>
        <v>103708</v>
      </c>
    </row>
    <row r="14" spans="1:8" ht="15" customHeight="1" x14ac:dyDescent="0.2">
      <c r="A14" s="6">
        <v>9</v>
      </c>
      <c r="B14" s="1">
        <f>260275+58950</f>
        <v>319225</v>
      </c>
      <c r="C14" s="1">
        <v>0</v>
      </c>
      <c r="D14" s="1">
        <v>5710</v>
      </c>
      <c r="E14" s="1">
        <f t="shared" si="0"/>
        <v>324935</v>
      </c>
      <c r="F14" s="1"/>
      <c r="G14" s="1"/>
      <c r="H14" s="1">
        <f>163605+11900</f>
        <v>175505</v>
      </c>
    </row>
    <row r="15" spans="1:8" ht="15" customHeight="1" x14ac:dyDescent="0.2">
      <c r="A15" s="6">
        <v>10</v>
      </c>
      <c r="B15" s="1">
        <f>59860+249320</f>
        <v>309180</v>
      </c>
      <c r="C15" s="1">
        <v>0</v>
      </c>
      <c r="D15" s="1">
        <v>3670</v>
      </c>
      <c r="E15" s="1">
        <f t="shared" si="0"/>
        <v>312850</v>
      </c>
      <c r="F15" s="1"/>
      <c r="G15" s="1"/>
      <c r="H15" s="1">
        <f>8720+101615</f>
        <v>110335</v>
      </c>
    </row>
    <row r="16" spans="1:8" ht="15" customHeight="1" x14ac:dyDescent="0.2">
      <c r="A16" s="6">
        <v>11</v>
      </c>
      <c r="B16" s="1">
        <f>164719+65410</f>
        <v>230129</v>
      </c>
      <c r="C16" s="1">
        <v>0</v>
      </c>
      <c r="D16" s="1">
        <v>3200</v>
      </c>
      <c r="E16" s="1">
        <f t="shared" si="0"/>
        <v>233329</v>
      </c>
      <c r="F16" s="1"/>
      <c r="G16" s="1"/>
      <c r="H16" s="1">
        <f>28900+58215</f>
        <v>87115</v>
      </c>
    </row>
    <row r="17" spans="1:8" ht="15" customHeight="1" x14ac:dyDescent="0.2">
      <c r="A17" s="6">
        <v>12</v>
      </c>
      <c r="B17" s="1">
        <f>208129+50520</f>
        <v>258649</v>
      </c>
      <c r="C17" s="1">
        <v>0</v>
      </c>
      <c r="D17" s="1">
        <v>2900</v>
      </c>
      <c r="E17" s="1">
        <f t="shared" si="0"/>
        <v>261549</v>
      </c>
      <c r="F17" s="1">
        <v>5020</v>
      </c>
      <c r="G17" s="1"/>
      <c r="H17" s="1">
        <f>7400+95740</f>
        <v>103140</v>
      </c>
    </row>
    <row r="18" spans="1:8" ht="15" customHeight="1" x14ac:dyDescent="0.2">
      <c r="A18" s="6">
        <v>13</v>
      </c>
      <c r="B18" s="1">
        <f>210263+51160</f>
        <v>261423</v>
      </c>
      <c r="C18" s="1">
        <v>0</v>
      </c>
      <c r="D18" s="1">
        <v>2660</v>
      </c>
      <c r="E18" s="1">
        <f t="shared" si="0"/>
        <v>264083</v>
      </c>
      <c r="F18" s="1"/>
      <c r="G18" s="1"/>
      <c r="H18" s="1">
        <f>11300+72460</f>
        <v>83760</v>
      </c>
    </row>
    <row r="19" spans="1:8" ht="15" customHeight="1" x14ac:dyDescent="0.2">
      <c r="A19" s="6">
        <v>14</v>
      </c>
      <c r="B19" s="1">
        <f>51080+180913</f>
        <v>231993</v>
      </c>
      <c r="C19" s="1">
        <v>0</v>
      </c>
      <c r="D19" s="1">
        <v>3760</v>
      </c>
      <c r="E19" s="1">
        <f t="shared" si="0"/>
        <v>235753</v>
      </c>
      <c r="F19" s="1"/>
      <c r="G19" s="1"/>
      <c r="H19" s="1">
        <f>79890+7540</f>
        <v>87430</v>
      </c>
    </row>
    <row r="20" spans="1:8" ht="15" customHeight="1" x14ac:dyDescent="0.2">
      <c r="A20" s="6">
        <v>15</v>
      </c>
      <c r="B20" s="1">
        <f>186054+29500</f>
        <v>215554</v>
      </c>
      <c r="C20" s="1">
        <v>0</v>
      </c>
      <c r="D20" s="1">
        <v>6570</v>
      </c>
      <c r="E20" s="1">
        <f t="shared" si="0"/>
        <v>222124</v>
      </c>
      <c r="F20" s="1"/>
      <c r="G20" s="1"/>
      <c r="H20" s="1">
        <f>78245+5400</f>
        <v>83645</v>
      </c>
    </row>
    <row r="21" spans="1:8" ht="15" customHeight="1" x14ac:dyDescent="0.2">
      <c r="A21" s="6">
        <v>16</v>
      </c>
      <c r="B21" s="1">
        <f>43440+280330</f>
        <v>323770</v>
      </c>
      <c r="C21" s="1">
        <v>2400</v>
      </c>
      <c r="D21" s="1">
        <v>2410</v>
      </c>
      <c r="E21" s="1">
        <f t="shared" si="0"/>
        <v>328580</v>
      </c>
      <c r="F21" s="1"/>
      <c r="G21" s="1"/>
      <c r="H21" s="1">
        <f>134710+13700</f>
        <v>148410</v>
      </c>
    </row>
    <row r="22" spans="1:8" ht="15" customHeight="1" x14ac:dyDescent="0.2">
      <c r="A22" s="6">
        <v>17</v>
      </c>
      <c r="B22" s="1">
        <f>68020+218553</f>
        <v>286573</v>
      </c>
      <c r="C22" s="1">
        <v>0</v>
      </c>
      <c r="D22" s="1">
        <v>380</v>
      </c>
      <c r="E22" s="1">
        <f t="shared" si="0"/>
        <v>286953</v>
      </c>
      <c r="F22" s="1"/>
      <c r="G22" s="1"/>
      <c r="H22" s="1">
        <v>97820</v>
      </c>
    </row>
    <row r="23" spans="1:8" ht="15" customHeight="1" x14ac:dyDescent="0.2">
      <c r="A23" s="6">
        <v>18</v>
      </c>
      <c r="B23" s="1">
        <f>113919+52370</f>
        <v>166289</v>
      </c>
      <c r="C23" s="1">
        <v>0</v>
      </c>
      <c r="D23" s="1">
        <v>2640</v>
      </c>
      <c r="E23" s="1">
        <f t="shared" si="0"/>
        <v>168929</v>
      </c>
      <c r="F23" s="1"/>
      <c r="G23" s="1"/>
      <c r="H23" s="1">
        <v>68740</v>
      </c>
    </row>
    <row r="24" spans="1:8" ht="15" customHeight="1" x14ac:dyDescent="0.2">
      <c r="A24" s="6">
        <v>19</v>
      </c>
      <c r="B24" s="1">
        <f>162640+48250</f>
        <v>210890</v>
      </c>
      <c r="C24" s="1">
        <v>0</v>
      </c>
      <c r="D24" s="1">
        <v>5440</v>
      </c>
      <c r="E24" s="1">
        <f t="shared" si="0"/>
        <v>216330</v>
      </c>
      <c r="F24" s="1"/>
      <c r="G24" s="1"/>
      <c r="H24" s="1">
        <f>95995+3700</f>
        <v>99695</v>
      </c>
    </row>
    <row r="25" spans="1:8" ht="15" customHeight="1" x14ac:dyDescent="0.2">
      <c r="A25" s="6">
        <v>20</v>
      </c>
      <c r="B25" s="1">
        <f>218630+33870</f>
        <v>252500</v>
      </c>
      <c r="C25" s="1">
        <v>0</v>
      </c>
      <c r="D25" s="1">
        <v>6530</v>
      </c>
      <c r="E25" s="1">
        <f t="shared" si="0"/>
        <v>259030</v>
      </c>
      <c r="F25" s="1"/>
      <c r="G25" s="1"/>
      <c r="H25" s="1">
        <v>121255</v>
      </c>
    </row>
    <row r="26" spans="1:8" ht="15" customHeight="1" x14ac:dyDescent="0.2">
      <c r="A26" s="6">
        <v>21</v>
      </c>
      <c r="B26" s="1">
        <f>41770+241931</f>
        <v>283701</v>
      </c>
      <c r="C26" s="1">
        <v>0</v>
      </c>
      <c r="D26" s="1">
        <v>7250</v>
      </c>
      <c r="E26" s="1">
        <f t="shared" si="0"/>
        <v>290951</v>
      </c>
      <c r="F26" s="1"/>
      <c r="G26" s="1"/>
      <c r="H26" s="1">
        <v>114664</v>
      </c>
    </row>
    <row r="27" spans="1:8" ht="15" customHeight="1" x14ac:dyDescent="0.2">
      <c r="A27" s="6">
        <v>22</v>
      </c>
      <c r="B27" s="1">
        <f>26330+239605</f>
        <v>265935</v>
      </c>
      <c r="C27" s="1">
        <v>0</v>
      </c>
      <c r="D27" s="1">
        <v>1810</v>
      </c>
      <c r="E27" s="1">
        <f t="shared" si="0"/>
        <v>267745</v>
      </c>
      <c r="F27" s="1"/>
      <c r="G27" s="1"/>
      <c r="H27" s="1">
        <v>110728</v>
      </c>
    </row>
    <row r="28" spans="1:8" ht="15" customHeight="1" x14ac:dyDescent="0.2">
      <c r="A28" s="6">
        <v>23</v>
      </c>
      <c r="B28" s="1">
        <f>35910+377721</f>
        <v>413631</v>
      </c>
      <c r="C28" s="1">
        <v>0</v>
      </c>
      <c r="D28" s="1">
        <v>9010</v>
      </c>
      <c r="E28" s="1">
        <f t="shared" si="0"/>
        <v>422641</v>
      </c>
      <c r="F28" s="1"/>
      <c r="G28" s="1"/>
      <c r="H28" s="1">
        <f>6780+197465</f>
        <v>204245</v>
      </c>
    </row>
    <row r="29" spans="1:8" ht="15" customHeight="1" x14ac:dyDescent="0.2">
      <c r="A29" s="6">
        <v>24</v>
      </c>
      <c r="B29" s="1">
        <f>57030+251585</f>
        <v>308615</v>
      </c>
      <c r="C29" s="1">
        <v>0</v>
      </c>
      <c r="D29" s="1">
        <v>8960</v>
      </c>
      <c r="E29" s="1">
        <f t="shared" si="0"/>
        <v>317575</v>
      </c>
      <c r="F29" s="1"/>
      <c r="G29" s="1"/>
      <c r="H29" s="1">
        <f>5240+96160</f>
        <v>101400</v>
      </c>
    </row>
    <row r="30" spans="1:8" ht="15" customHeight="1" x14ac:dyDescent="0.2">
      <c r="A30" s="14">
        <v>25</v>
      </c>
      <c r="B30" s="15">
        <f>134217+53800</f>
        <v>188017</v>
      </c>
      <c r="C30" s="15">
        <v>0</v>
      </c>
      <c r="D30" s="16">
        <v>3100</v>
      </c>
      <c r="E30" s="16">
        <f t="shared" si="0"/>
        <v>191117</v>
      </c>
      <c r="F30" s="16"/>
      <c r="G30" s="16"/>
      <c r="H30" s="16">
        <f>20200+64856</f>
        <v>85056</v>
      </c>
    </row>
    <row r="31" spans="1:8" ht="15" customHeight="1" x14ac:dyDescent="0.2">
      <c r="A31" s="14">
        <v>26</v>
      </c>
      <c r="B31" s="15">
        <f>228322+38320</f>
        <v>266642</v>
      </c>
      <c r="C31" s="15">
        <v>0</v>
      </c>
      <c r="D31" s="16">
        <v>6030</v>
      </c>
      <c r="E31" s="16">
        <f t="shared" si="0"/>
        <v>272672</v>
      </c>
      <c r="F31" s="16"/>
      <c r="G31" s="16"/>
      <c r="H31" s="16">
        <f>8200+107540</f>
        <v>115740</v>
      </c>
    </row>
    <row r="32" spans="1:8" ht="15" customHeight="1" x14ac:dyDescent="0.2">
      <c r="A32" s="14">
        <v>27</v>
      </c>
      <c r="B32" s="15">
        <f>26160+189966</f>
        <v>216126</v>
      </c>
      <c r="C32" s="15">
        <v>0</v>
      </c>
      <c r="D32" s="16">
        <v>2370</v>
      </c>
      <c r="E32" s="16">
        <f t="shared" si="0"/>
        <v>218496</v>
      </c>
      <c r="F32" s="16"/>
      <c r="G32" s="16"/>
      <c r="H32" s="16">
        <f>140422</f>
        <v>140422</v>
      </c>
    </row>
    <row r="33" spans="1:8" ht="15" customHeight="1" x14ac:dyDescent="0.2">
      <c r="A33" s="6">
        <v>28</v>
      </c>
      <c r="B33" s="9">
        <f>164554+53460</f>
        <v>218014</v>
      </c>
      <c r="C33" s="9">
        <v>0</v>
      </c>
      <c r="D33" s="1">
        <v>4030</v>
      </c>
      <c r="E33" s="1">
        <f t="shared" si="0"/>
        <v>222044</v>
      </c>
      <c r="F33" s="1"/>
      <c r="G33" s="1"/>
      <c r="H33" s="1">
        <f>3700+93746</f>
        <v>97446</v>
      </c>
    </row>
    <row r="34" spans="1:8" ht="15" customHeight="1" x14ac:dyDescent="0.2">
      <c r="A34" s="6">
        <v>29</v>
      </c>
      <c r="B34" s="9">
        <f>174988+88860</f>
        <v>263848</v>
      </c>
      <c r="C34" s="9">
        <v>0</v>
      </c>
      <c r="D34" s="1">
        <v>3270</v>
      </c>
      <c r="E34" s="1">
        <f t="shared" si="0"/>
        <v>267118</v>
      </c>
      <c r="F34" s="1"/>
      <c r="G34" s="1"/>
      <c r="H34" s="1">
        <f>13500+100075</f>
        <v>113575</v>
      </c>
    </row>
    <row r="35" spans="1:8" ht="15" customHeight="1" x14ac:dyDescent="0.2">
      <c r="A35" s="6">
        <v>30</v>
      </c>
      <c r="B35" s="9">
        <f>240280+62720</f>
        <v>303000</v>
      </c>
      <c r="C35" s="9">
        <v>0</v>
      </c>
      <c r="D35" s="1">
        <v>4650</v>
      </c>
      <c r="E35" s="1">
        <f t="shared" si="0"/>
        <v>307650</v>
      </c>
      <c r="F35" s="1"/>
      <c r="G35" s="1"/>
      <c r="H35" s="1">
        <f>7200+141037</f>
        <v>148237</v>
      </c>
    </row>
    <row r="36" spans="1:8" ht="15" customHeight="1" x14ac:dyDescent="0.2">
      <c r="A36" s="6">
        <v>31</v>
      </c>
      <c r="B36" s="9">
        <f>183661+37730</f>
        <v>221391</v>
      </c>
      <c r="C36" s="9">
        <v>0</v>
      </c>
      <c r="D36" s="1">
        <v>1480</v>
      </c>
      <c r="E36" s="1">
        <f t="shared" si="0"/>
        <v>222871</v>
      </c>
      <c r="F36" s="1"/>
      <c r="G36" s="1"/>
      <c r="H36" s="1">
        <v>97981</v>
      </c>
    </row>
    <row r="37" spans="1:8" ht="15" customHeight="1" x14ac:dyDescent="0.2">
      <c r="A37" s="8"/>
      <c r="B37" s="7">
        <f t="shared" ref="B37:H37" si="1">SUM(B6:B36)</f>
        <v>7282079</v>
      </c>
      <c r="C37" s="7">
        <f t="shared" si="1"/>
        <v>4850</v>
      </c>
      <c r="D37" s="7">
        <f t="shared" si="1"/>
        <v>112600</v>
      </c>
      <c r="E37" s="7">
        <f t="shared" si="1"/>
        <v>7399529</v>
      </c>
      <c r="F37" s="7">
        <f t="shared" si="1"/>
        <v>5020</v>
      </c>
      <c r="G37" s="7">
        <f t="shared" si="1"/>
        <v>0</v>
      </c>
      <c r="H37" s="7">
        <f t="shared" si="1"/>
        <v>3059347</v>
      </c>
    </row>
    <row r="38" spans="1:8" ht="15" customHeight="1" x14ac:dyDescent="0.2"/>
    <row r="39" spans="1:8" ht="15" customHeight="1" x14ac:dyDescent="0.2">
      <c r="A39" s="2" t="s">
        <v>3</v>
      </c>
      <c r="E39" s="7">
        <f>B37+D37+C37-F37-G37</f>
        <v>7394509</v>
      </c>
      <c r="G39" s="7"/>
    </row>
    <row r="41" spans="1:8" x14ac:dyDescent="0.2">
      <c r="D41" s="7"/>
    </row>
    <row r="42" spans="1:8" x14ac:dyDescent="0.2">
      <c r="A42" s="2" t="s">
        <v>10</v>
      </c>
      <c r="B42" s="7">
        <f>B37/1.05</f>
        <v>6935313.333333333</v>
      </c>
      <c r="C42" s="7">
        <f>C37/1.18</f>
        <v>4110.1694915254238</v>
      </c>
      <c r="D42" s="7">
        <f>D37/1.27</f>
        <v>88661.417322834648</v>
      </c>
      <c r="E42" s="7">
        <f>SUM(B42:D42)</f>
        <v>7028084.9201476937</v>
      </c>
    </row>
    <row r="44" spans="1:8" x14ac:dyDescent="0.2">
      <c r="E44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2021-02-02T13:55:59Z</cp:lastPrinted>
  <dcterms:created xsi:type="dcterms:W3CDTF">2011-06-24T11:23:00Z</dcterms:created>
  <dcterms:modified xsi:type="dcterms:W3CDTF">2021-02-02T13:56:32Z</dcterms:modified>
</cp:coreProperties>
</file>