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962A6BFC-92F4-4F13-A6E2-58E37B53BD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D35" i="1"/>
  <c r="B35" i="1"/>
  <c r="H34" i="1"/>
  <c r="D34" i="1"/>
  <c r="B34" i="1"/>
  <c r="H33" i="1"/>
  <c r="D33" i="1"/>
  <c r="B33" i="1"/>
  <c r="H32" i="1"/>
  <c r="D32" i="1"/>
  <c r="B32" i="1"/>
  <c r="H31" i="1"/>
  <c r="E35" i="1"/>
  <c r="D31" i="1"/>
  <c r="C31" i="1"/>
  <c r="B31" i="1"/>
  <c r="E31" i="1" s="1"/>
  <c r="H30" i="1"/>
  <c r="H29" i="1"/>
  <c r="D29" i="1"/>
  <c r="B29" i="1"/>
  <c r="E30" i="1"/>
  <c r="D30" i="1"/>
  <c r="B30" i="1"/>
  <c r="H28" i="1"/>
  <c r="H22" i="1"/>
  <c r="H23" i="1"/>
  <c r="H27" i="1"/>
  <c r="H25" i="1"/>
  <c r="H24" i="1"/>
  <c r="H26" i="1"/>
  <c r="D25" i="1"/>
  <c r="B25" i="1"/>
  <c r="D26" i="1"/>
  <c r="B26" i="1"/>
  <c r="D27" i="1"/>
  <c r="C27" i="1"/>
  <c r="B27" i="1"/>
  <c r="D28" i="1"/>
  <c r="B28" i="1"/>
  <c r="D22" i="1"/>
  <c r="B22" i="1"/>
  <c r="D23" i="1"/>
  <c r="B23" i="1"/>
  <c r="D24" i="1"/>
  <c r="B24" i="1"/>
  <c r="H17" i="1"/>
  <c r="H18" i="1"/>
  <c r="D18" i="1"/>
  <c r="C18" i="1"/>
  <c r="B18" i="1"/>
  <c r="H19" i="1"/>
  <c r="D19" i="1"/>
  <c r="B19" i="1"/>
  <c r="H20" i="1"/>
  <c r="H21" i="1"/>
  <c r="D21" i="1"/>
  <c r="B21" i="1"/>
  <c r="D20" i="1"/>
  <c r="B20" i="1"/>
  <c r="D17" i="1"/>
  <c r="B17" i="1"/>
  <c r="H16" i="1"/>
  <c r="H15" i="1"/>
  <c r="H14" i="1"/>
  <c r="H13" i="1"/>
  <c r="D13" i="1"/>
  <c r="B13" i="1"/>
  <c r="D14" i="1"/>
  <c r="B14" i="1"/>
  <c r="D15" i="1"/>
  <c r="B15" i="1"/>
  <c r="D16" i="1"/>
  <c r="B16" i="1"/>
  <c r="H10" i="1"/>
  <c r="H9" i="1"/>
  <c r="H7" i="1"/>
  <c r="H6" i="1"/>
  <c r="H11" i="1"/>
  <c r="H12" i="1"/>
  <c r="H8" i="1"/>
  <c r="D6" i="1"/>
  <c r="B6" i="1"/>
  <c r="D12" i="1"/>
  <c r="C12" i="1"/>
  <c r="B12" i="1"/>
  <c r="D9" i="1"/>
  <c r="B9" i="1"/>
  <c r="D8" i="1"/>
  <c r="B8" i="1"/>
  <c r="D10" i="1"/>
  <c r="C10" i="1"/>
  <c r="B10" i="1"/>
  <c r="D7" i="1"/>
  <c r="C7" i="1"/>
  <c r="B7" i="1"/>
  <c r="D11" i="1"/>
  <c r="B11" i="1"/>
  <c r="C36" i="1" l="1"/>
  <c r="D36" i="1"/>
  <c r="B36" i="1"/>
  <c r="E34" i="1"/>
  <c r="E33" i="1"/>
  <c r="E32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6" i="1" l="1"/>
  <c r="H36" i="1"/>
  <c r="C41" i="1" l="1"/>
  <c r="D41" i="1" l="1"/>
  <c r="F36" i="1"/>
  <c r="B40" i="1" s="1"/>
  <c r="B41" i="1" s="1"/>
  <c r="G36" i="1"/>
  <c r="E41" i="1" l="1"/>
  <c r="E38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<sst xmlns="http://schemas.openxmlformats.org/spreadsheetml/2006/main" count="11" uniqueCount="11">
  <si>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</si>
  <si>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</si>
  <si>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</si>
  <si>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</si>
  <si>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</si>
  <si>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</si>
  <si>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</si>
  <si>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</si>
  <si>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</si>
  <si>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</si>
  <si>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2021.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</si>
</sst>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3" workbookViewId="0">
      <selection activeCell="H36" sqref="H36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300016+176165</f>
        <v>476181</v>
      </c>
      <c r="C6" s="16">
        <v>840</v>
      </c>
      <c r="D6" s="16">
        <f>6810+45300</f>
        <v>52110</v>
      </c>
      <c r="E6" s="16">
        <f>SUM(B6:D6)</f>
        <v>529131</v>
      </c>
      <c r="F6" s="16"/>
      <c r="G6" s="16"/>
      <c r="H6" s="16">
        <f>4200+150710+18330+43570</f>
        <v>216810</v>
      </c>
    </row>
    <row r="7" spans="1:8" ht="15" customHeight="1" x14ac:dyDescent="0.2">
      <c r="A7" s="14">
        <v>2</v>
      </c>
      <c r="B7" s="16">
        <f>128050+158318</f>
        <v>286368</v>
      </c>
      <c r="C7" s="16">
        <f>2314+5990</f>
        <v>8304</v>
      </c>
      <c r="D7" s="16">
        <f>46190+4240</f>
        <v>50430</v>
      </c>
      <c r="E7" s="16">
        <f t="shared" ref="E7:E35" si="0">SUM(B7:D7)</f>
        <v>345102</v>
      </c>
      <c r="F7" s="16"/>
      <c r="G7" s="16"/>
      <c r="H7" s="16">
        <f>10620+60585+70492+17200</f>
        <v>158897</v>
      </c>
    </row>
    <row r="8" spans="1:8" ht="15" customHeight="1" x14ac:dyDescent="0.2">
      <c r="A8" s="6">
        <v>3</v>
      </c>
      <c r="B8" s="16">
        <f>121265+165028</f>
        <v>286293</v>
      </c>
      <c r="C8" s="16">
        <v>1205</v>
      </c>
      <c r="D8" s="16">
        <f>20260+4460</f>
        <v>24720</v>
      </c>
      <c r="E8" s="16">
        <f t="shared" si="0"/>
        <v>312218</v>
      </c>
      <c r="F8" s="1"/>
      <c r="G8" s="1"/>
      <c r="H8" s="1">
        <f>90642+3400+7700+45140</f>
        <v>146882</v>
      </c>
    </row>
    <row r="9" spans="1:8" ht="15" customHeight="1" x14ac:dyDescent="0.2">
      <c r="A9" s="6">
        <v>4</v>
      </c>
      <c r="B9" s="1">
        <f>128985+261134</f>
        <v>390119</v>
      </c>
      <c r="C9" s="1">
        <v>0</v>
      </c>
      <c r="D9" s="1">
        <f>45980+7840</f>
        <v>53820</v>
      </c>
      <c r="E9" s="16">
        <f t="shared" si="0"/>
        <v>443939</v>
      </c>
      <c r="F9" s="1"/>
      <c r="G9" s="1"/>
      <c r="H9" s="1">
        <f>184901+12500+44610+9600</f>
        <v>251611</v>
      </c>
    </row>
    <row r="10" spans="1:8" ht="15" customHeight="1" x14ac:dyDescent="0.2">
      <c r="A10" s="6">
        <v>5</v>
      </c>
      <c r="B10" s="1">
        <f>298651+191594</f>
        <v>490245</v>
      </c>
      <c r="C10" s="1">
        <f>1995+4210</f>
        <v>6205</v>
      </c>
      <c r="D10" s="1">
        <f>10800+29050</f>
        <v>39850</v>
      </c>
      <c r="E10" s="16">
        <f t="shared" si="0"/>
        <v>536300</v>
      </c>
      <c r="F10" s="1"/>
      <c r="G10" s="1"/>
      <c r="H10" s="1">
        <f>3400+121820+159595</f>
        <v>284815</v>
      </c>
    </row>
    <row r="11" spans="1:8" ht="15" customHeight="1" x14ac:dyDescent="0.2">
      <c r="A11" s="6">
        <v>6</v>
      </c>
      <c r="B11" s="15">
        <f>270205+214975</f>
        <v>485180</v>
      </c>
      <c r="C11" s="15">
        <v>3030</v>
      </c>
      <c r="D11" s="16">
        <f>10280+28860</f>
        <v>39140</v>
      </c>
      <c r="E11" s="16">
        <f t="shared" si="0"/>
        <v>527350</v>
      </c>
      <c r="F11" s="16"/>
      <c r="G11" s="16"/>
      <c r="H11" s="16">
        <f>161540+11610+97115+11400</f>
        <v>281665</v>
      </c>
    </row>
    <row r="12" spans="1:8" ht="15" customHeight="1" x14ac:dyDescent="0.2">
      <c r="A12" s="6">
        <v>7</v>
      </c>
      <c r="B12" s="9">
        <f>253464+137428</f>
        <v>390892</v>
      </c>
      <c r="C12" s="9">
        <f>4404+4404</f>
        <v>8808</v>
      </c>
      <c r="D12" s="1">
        <f>8740+87350</f>
        <v>96090</v>
      </c>
      <c r="E12" s="16">
        <f t="shared" si="0"/>
        <v>495790</v>
      </c>
      <c r="F12" s="1"/>
      <c r="G12" s="1"/>
      <c r="H12" s="1">
        <f>16300+164385+2370+77540</f>
        <v>260595</v>
      </c>
    </row>
    <row r="13" spans="1:8" ht="15" customHeight="1" x14ac:dyDescent="0.2">
      <c r="A13" s="6">
        <v>8</v>
      </c>
      <c r="B13" s="9">
        <f>118587+152215</f>
        <v>270802</v>
      </c>
      <c r="C13" s="9">
        <v>2600</v>
      </c>
      <c r="D13" s="1">
        <f>43720+800</f>
        <v>44520</v>
      </c>
      <c r="E13" s="16">
        <f t="shared" si="0"/>
        <v>317922</v>
      </c>
      <c r="F13" s="1"/>
      <c r="G13" s="1"/>
      <c r="H13" s="1">
        <f>94288+2100+43720+32860</f>
        <v>172968</v>
      </c>
    </row>
    <row r="14" spans="1:8" ht="15" customHeight="1" x14ac:dyDescent="0.2">
      <c r="A14" s="6">
        <v>9</v>
      </c>
      <c r="B14" s="1">
        <f>165308+168281</f>
        <v>333589</v>
      </c>
      <c r="C14" s="1">
        <v>1850</v>
      </c>
      <c r="D14" s="1">
        <f>1880+29760</f>
        <v>31640</v>
      </c>
      <c r="E14" s="16">
        <f t="shared" si="0"/>
        <v>367079</v>
      </c>
      <c r="F14" s="1"/>
      <c r="G14" s="1"/>
      <c r="H14" s="1">
        <f>3800+11200+82656+99309</f>
        <v>196965</v>
      </c>
    </row>
    <row r="15" spans="1:8" ht="15" customHeight="1" x14ac:dyDescent="0.2">
      <c r="A15" s="6">
        <v>10</v>
      </c>
      <c r="B15" s="1">
        <f>163790+197467</f>
        <v>361257</v>
      </c>
      <c r="C15" s="1">
        <v>200</v>
      </c>
      <c r="D15" s="1">
        <f>14850+3210</f>
        <v>18060</v>
      </c>
      <c r="E15" s="16">
        <f t="shared" si="0"/>
        <v>379517</v>
      </c>
      <c r="F15" s="1"/>
      <c r="G15" s="1"/>
      <c r="H15" s="1">
        <f>114420+11900+12030+80495</f>
        <v>218845</v>
      </c>
    </row>
    <row r="16" spans="1:8" ht="15" customHeight="1" x14ac:dyDescent="0.2">
      <c r="A16" s="6">
        <v>11</v>
      </c>
      <c r="B16" s="1">
        <f>175908+255224</f>
        <v>431132</v>
      </c>
      <c r="C16" s="1">
        <v>0</v>
      </c>
      <c r="D16" s="1">
        <f>90120+13180</f>
        <v>103300</v>
      </c>
      <c r="E16" s="16">
        <f t="shared" si="0"/>
        <v>534432</v>
      </c>
      <c r="F16" s="1"/>
      <c r="G16" s="1"/>
      <c r="H16" s="1">
        <f>40638+65090+7700+151269</f>
        <v>264697</v>
      </c>
    </row>
    <row r="17" spans="1:8" ht="15" customHeight="1" x14ac:dyDescent="0.2">
      <c r="A17" s="6">
        <v>12</v>
      </c>
      <c r="B17" s="1">
        <f>183261+252967</f>
        <v>436228</v>
      </c>
      <c r="C17" s="1">
        <v>5800</v>
      </c>
      <c r="D17" s="1">
        <f>54960+9200</f>
        <v>64160</v>
      </c>
      <c r="E17" s="16">
        <f t="shared" si="0"/>
        <v>506188</v>
      </c>
      <c r="F17" s="1"/>
      <c r="G17" s="1"/>
      <c r="H17" s="1">
        <f>41414+92302+23210+121565</f>
        <v>278491</v>
      </c>
    </row>
    <row r="18" spans="1:8" ht="15" customHeight="1" x14ac:dyDescent="0.2">
      <c r="A18" s="6">
        <v>13</v>
      </c>
      <c r="B18" s="1">
        <f>394381+284370</f>
        <v>678751</v>
      </c>
      <c r="C18" s="1">
        <f>12900+1800</f>
        <v>14700</v>
      </c>
      <c r="D18" s="1">
        <f>9290+65240</f>
        <v>74530</v>
      </c>
      <c r="E18" s="16">
        <f t="shared" si="0"/>
        <v>767981</v>
      </c>
      <c r="F18" s="1"/>
      <c r="G18" s="1"/>
      <c r="H18" s="1">
        <f>11450+106235+14420+243099</f>
        <v>375204</v>
      </c>
    </row>
    <row r="19" spans="1:8" ht="15" customHeight="1" x14ac:dyDescent="0.2">
      <c r="A19" s="6">
        <v>14</v>
      </c>
      <c r="B19" s="1">
        <f>255792+245473</f>
        <v>501265</v>
      </c>
      <c r="C19" s="1">
        <v>1500</v>
      </c>
      <c r="D19" s="1">
        <f>11390+98360</f>
        <v>109750</v>
      </c>
      <c r="E19" s="16">
        <f t="shared" si="0"/>
        <v>612515</v>
      </c>
      <c r="F19" s="1"/>
      <c r="G19" s="1"/>
      <c r="H19" s="1">
        <f>152184+22950+58020+39770</f>
        <v>272924</v>
      </c>
    </row>
    <row r="20" spans="1:8" ht="15" customHeight="1" x14ac:dyDescent="0.2">
      <c r="A20" s="6">
        <v>15</v>
      </c>
      <c r="B20" s="1">
        <f>180500+163246</f>
        <v>343746</v>
      </c>
      <c r="C20" s="1">
        <v>0</v>
      </c>
      <c r="D20" s="1">
        <f>25035+3770</f>
        <v>28805</v>
      </c>
      <c r="E20" s="16">
        <f t="shared" si="0"/>
        <v>372551</v>
      </c>
      <c r="F20" s="1"/>
      <c r="G20" s="1"/>
      <c r="H20" s="1">
        <f>81672+10100+132700+6300</f>
        <v>230772</v>
      </c>
    </row>
    <row r="21" spans="1:8" ht="15" customHeight="1" x14ac:dyDescent="0.2">
      <c r="A21" s="6">
        <v>16</v>
      </c>
      <c r="B21" s="1">
        <f>217017+163415</f>
        <v>380432</v>
      </c>
      <c r="C21" s="1">
        <v>1500</v>
      </c>
      <c r="D21" s="1">
        <f>9390+18300</f>
        <v>27690</v>
      </c>
      <c r="E21" s="16">
        <f t="shared" si="0"/>
        <v>409622</v>
      </c>
      <c r="F21" s="1"/>
      <c r="G21" s="1"/>
      <c r="H21" s="1">
        <f>126652+11370+46830+21900</f>
        <v>206752</v>
      </c>
    </row>
    <row r="22" spans="1:8" ht="15" customHeight="1" x14ac:dyDescent="0.2">
      <c r="A22" s="6">
        <v>17</v>
      </c>
      <c r="B22" s="1">
        <f>105720+179833</f>
        <v>285553</v>
      </c>
      <c r="C22" s="1">
        <v>350</v>
      </c>
      <c r="D22" s="1">
        <f>45980+7230</f>
        <v>53210</v>
      </c>
      <c r="E22" s="16">
        <f t="shared" si="0"/>
        <v>339113</v>
      </c>
      <c r="F22" s="1"/>
      <c r="G22" s="1"/>
      <c r="H22" s="1">
        <f>10100+94562+20065+34765</f>
        <v>159492</v>
      </c>
    </row>
    <row r="23" spans="1:8" ht="15" customHeight="1" x14ac:dyDescent="0.2">
      <c r="A23" s="6">
        <v>18</v>
      </c>
      <c r="B23" s="1">
        <f>152240+215670</f>
        <v>367910</v>
      </c>
      <c r="C23" s="1">
        <v>600</v>
      </c>
      <c r="D23" s="1">
        <f>28790+4710</f>
        <v>33500</v>
      </c>
      <c r="E23" s="16">
        <f t="shared" si="0"/>
        <v>402010</v>
      </c>
      <c r="F23" s="1"/>
      <c r="G23" s="1"/>
      <c r="H23" s="1">
        <f>5210+58975+4200+123490</f>
        <v>191875</v>
      </c>
    </row>
    <row r="24" spans="1:8" ht="15" customHeight="1" x14ac:dyDescent="0.2">
      <c r="A24" s="6">
        <v>19</v>
      </c>
      <c r="B24" s="1">
        <f>141315+190839</f>
        <v>332154</v>
      </c>
      <c r="C24" s="1">
        <v>0</v>
      </c>
      <c r="D24" s="1">
        <f>60330+6780</f>
        <v>67110</v>
      </c>
      <c r="E24" s="16">
        <f t="shared" si="0"/>
        <v>399264</v>
      </c>
      <c r="F24" s="1"/>
      <c r="G24" s="1"/>
      <c r="H24" s="1">
        <f>119560+56525+2750+16930</f>
        <v>195765</v>
      </c>
    </row>
    <row r="25" spans="1:8" ht="15" customHeight="1" x14ac:dyDescent="0.2">
      <c r="A25" s="6">
        <v>20</v>
      </c>
      <c r="B25" s="1">
        <f>312666+260452</f>
        <v>573118</v>
      </c>
      <c r="C25" s="1">
        <v>0</v>
      </c>
      <c r="D25" s="1">
        <f>10050+53710</f>
        <v>63760</v>
      </c>
      <c r="E25" s="16">
        <f t="shared" si="0"/>
        <v>636878</v>
      </c>
      <c r="F25" s="1"/>
      <c r="G25" s="1"/>
      <c r="H25" s="1">
        <f>46645+131907+144136+5200</f>
        <v>327888</v>
      </c>
    </row>
    <row r="26" spans="1:8" ht="15" customHeight="1" x14ac:dyDescent="0.2">
      <c r="A26" s="6">
        <v>21</v>
      </c>
      <c r="B26" s="1">
        <f>254345+169020</f>
        <v>423365</v>
      </c>
      <c r="C26" s="1">
        <v>0</v>
      </c>
      <c r="D26" s="1">
        <f>14680+33180</f>
        <v>47860</v>
      </c>
      <c r="E26" s="16">
        <f t="shared" si="0"/>
        <v>471225</v>
      </c>
      <c r="F26" s="1"/>
      <c r="G26" s="1"/>
      <c r="H26" s="1">
        <f>10000+76590+154225+15970</f>
        <v>256785</v>
      </c>
    </row>
    <row r="27" spans="1:8" ht="15" customHeight="1" x14ac:dyDescent="0.2">
      <c r="A27" s="6">
        <v>22</v>
      </c>
      <c r="B27" s="1">
        <f>103584+141866</f>
        <v>245450</v>
      </c>
      <c r="C27" s="1">
        <f>3600+450</f>
        <v>4050</v>
      </c>
      <c r="D27" s="1">
        <f>19890+3260</f>
        <v>23150</v>
      </c>
      <c r="E27" s="16">
        <f t="shared" si="0"/>
        <v>272650</v>
      </c>
      <c r="F27" s="1"/>
      <c r="G27" s="1"/>
      <c r="H27" s="1">
        <f>4900+40704+91354+7100</f>
        <v>144058</v>
      </c>
    </row>
    <row r="28" spans="1:8" ht="15" customHeight="1" x14ac:dyDescent="0.2">
      <c r="A28" s="6">
        <v>23</v>
      </c>
      <c r="B28" s="1">
        <f>139278+107595</f>
        <v>246873</v>
      </c>
      <c r="C28" s="1">
        <v>0</v>
      </c>
      <c r="D28" s="1">
        <f>2010+37530</f>
        <v>39540</v>
      </c>
      <c r="E28" s="16">
        <f t="shared" si="0"/>
        <v>286413</v>
      </c>
      <c r="F28" s="1"/>
      <c r="G28" s="1"/>
      <c r="H28" s="1">
        <f>5850+52615+81251</f>
        <v>139716</v>
      </c>
    </row>
    <row r="29" spans="1:8" ht="15" customHeight="1" x14ac:dyDescent="0.2">
      <c r="A29" s="6">
        <v>24</v>
      </c>
      <c r="B29" s="1">
        <f>105980+145127</f>
        <v>251107</v>
      </c>
      <c r="C29" s="1">
        <v>0</v>
      </c>
      <c r="D29" s="1">
        <f>19320+2700</f>
        <v>22020</v>
      </c>
      <c r="E29" s="16">
        <f t="shared" si="0"/>
        <v>273127</v>
      </c>
      <c r="F29" s="1"/>
      <c r="G29" s="1"/>
      <c r="H29" s="1">
        <f>10900+34265+77247+11300</f>
        <v>133712</v>
      </c>
    </row>
    <row r="30" spans="1:8" ht="15" customHeight="1" x14ac:dyDescent="0.2">
      <c r="A30" s="14">
        <v>25</v>
      </c>
      <c r="B30" s="15">
        <f>206280+217963</f>
        <v>424243</v>
      </c>
      <c r="C30" s="15">
        <v>300</v>
      </c>
      <c r="D30" s="16">
        <f>31830+5765</f>
        <v>37595</v>
      </c>
      <c r="E30" s="16">
        <f t="shared" si="0"/>
        <v>462138</v>
      </c>
      <c r="F30" s="16"/>
      <c r="G30" s="16"/>
      <c r="H30" s="16">
        <f>149361+14100+31010+56860</f>
        <v>251331</v>
      </c>
    </row>
    <row r="31" spans="1:8" ht="15" customHeight="1" x14ac:dyDescent="0.2">
      <c r="A31" s="14">
        <v>26</v>
      </c>
      <c r="B31" s="15">
        <f>144633+136829</f>
        <v>281462</v>
      </c>
      <c r="C31" s="15">
        <f>38030+6600</f>
        <v>44630</v>
      </c>
      <c r="D31" s="16">
        <f>1940+37910</f>
        <v>39850</v>
      </c>
      <c r="E31" s="16">
        <f t="shared" si="0"/>
        <v>365942</v>
      </c>
      <c r="F31" s="16"/>
      <c r="G31" s="16"/>
      <c r="H31" s="16">
        <f>8895+11130+49684+105960</f>
        <v>175669</v>
      </c>
    </row>
    <row r="32" spans="1:8" ht="15" customHeight="1" x14ac:dyDescent="0.2">
      <c r="A32" s="14">
        <v>27</v>
      </c>
      <c r="B32" s="15">
        <f>183477+187479</f>
        <v>370956</v>
      </c>
      <c r="C32" s="15">
        <v>38280</v>
      </c>
      <c r="D32" s="16">
        <f>5270+46870</f>
        <v>52140</v>
      </c>
      <c r="E32" s="16">
        <f t="shared" si="0"/>
        <v>461376</v>
      </c>
      <c r="F32" s="16"/>
      <c r="G32" s="16"/>
      <c r="H32" s="16">
        <f>137566+15800+24240+77039</f>
        <v>254645</v>
      </c>
    </row>
    <row r="33" spans="1:8" ht="15" customHeight="1" x14ac:dyDescent="0.2">
      <c r="A33" s="14">
        <v>28</v>
      </c>
      <c r="B33" s="15">
        <f>223852+131741</f>
        <v>355593</v>
      </c>
      <c r="C33" s="15">
        <v>0</v>
      </c>
      <c r="D33" s="16">
        <f>2590+45270</f>
        <v>47860</v>
      </c>
      <c r="E33" s="16">
        <f t="shared" si="0"/>
        <v>403453</v>
      </c>
      <c r="F33" s="16"/>
      <c r="G33" s="16"/>
      <c r="H33" s="16">
        <f>16100+8120+35755+106995</f>
        <v>166970</v>
      </c>
    </row>
    <row r="34" spans="1:8" ht="15" customHeight="1" x14ac:dyDescent="0.2">
      <c r="A34" s="14">
        <v>29</v>
      </c>
      <c r="B34" s="15">
        <f>117163+98020</f>
        <v>215183</v>
      </c>
      <c r="C34" s="15">
        <v>0</v>
      </c>
      <c r="D34" s="16">
        <f>5360+32220</f>
        <v>37580</v>
      </c>
      <c r="E34" s="16">
        <f t="shared" si="0"/>
        <v>252763</v>
      </c>
      <c r="F34" s="16"/>
      <c r="G34" s="16"/>
      <c r="H34" s="16">
        <f>7300+43680+74250+7700</f>
        <v>132930</v>
      </c>
    </row>
    <row r="35" spans="1:8" ht="15" customHeight="1" x14ac:dyDescent="0.2">
      <c r="A35" s="14">
        <v>30</v>
      </c>
      <c r="B35" s="15">
        <f>207683+96195</f>
        <v>303878</v>
      </c>
      <c r="C35" s="15">
        <v>0</v>
      </c>
      <c r="D35" s="16">
        <f>5820+74830</f>
        <v>80650</v>
      </c>
      <c r="E35" s="16">
        <f t="shared" si="0"/>
        <v>384528</v>
      </c>
      <c r="F35" s="16"/>
      <c r="G35" s="16"/>
      <c r="H35" s="16">
        <f>5250+25160+72630+124157</f>
        <v>227197</v>
      </c>
    </row>
    <row r="36" spans="1:8" ht="15" customHeight="1" x14ac:dyDescent="0.2">
      <c r="A36" s="8"/>
      <c r="B36" s="7">
        <f t="shared" ref="B36:H36" si="1">SUM(B6:B35)</f>
        <v>11219325</v>
      </c>
      <c r="C36" s="7">
        <f t="shared" si="1"/>
        <v>144752</v>
      </c>
      <c r="D36" s="7">
        <f t="shared" si="1"/>
        <v>1504440</v>
      </c>
      <c r="E36" s="7">
        <f t="shared" si="1"/>
        <v>12868517</v>
      </c>
      <c r="F36" s="7">
        <f t="shared" si="1"/>
        <v>0</v>
      </c>
      <c r="G36" s="7">
        <f t="shared" si="1"/>
        <v>0</v>
      </c>
      <c r="H36" s="7">
        <f t="shared" si="1"/>
        <v>6576926</v>
      </c>
    </row>
    <row r="37" spans="1:8" ht="15" customHeight="1" x14ac:dyDescent="0.2"/>
    <row r="38" spans="1:8" ht="15" customHeight="1" x14ac:dyDescent="0.2">
      <c r="A38" s="2" t="s">
        <v>2</v>
      </c>
      <c r="E38" s="7">
        <f>B36+D36+C36-F36-G36</f>
        <v>12868517</v>
      </c>
      <c r="G38" s="7"/>
    </row>
    <row r="40" spans="1:8" x14ac:dyDescent="0.2">
      <c r="B40" s="7">
        <f>B36-F36</f>
        <v>11219325</v>
      </c>
      <c r="D40" s="7"/>
    </row>
    <row r="41" spans="1:8" x14ac:dyDescent="0.2">
      <c r="A41" s="2" t="s">
        <v>8</v>
      </c>
      <c r="B41" s="7">
        <f>B40/1.05</f>
        <v>10685071.428571427</v>
      </c>
      <c r="C41" s="7">
        <f>C36/1.18</f>
        <v>122671.18644067798</v>
      </c>
      <c r="D41" s="7">
        <f>D36/1.27</f>
        <v>1184598.4251968504</v>
      </c>
      <c r="E41" s="7">
        <f>SUM(B41:D41)</f>
        <v>11992341.040208956</v>
      </c>
    </row>
    <row r="43" spans="1:8" x14ac:dyDescent="0.2">
      <c r="E43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2021-10-04T13:20:12Z</cp:lastPrinted>
  <dcterms:created xsi:type="dcterms:W3CDTF">2011-06-24T11:23:00Z</dcterms:created>
  <dcterms:modified xsi:type="dcterms:W3CDTF">2021-12-01T15:36:08Z</dcterms:modified>
</cp:coreProperties>
</file>