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411FCEA7-7190-40DA-B651-11DF3F02434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</workbook>
</file>

<file path=xl/calcChain.xml><?xml version="1.0" encoding="utf-8"?>
<calcChain xmlns="http://schemas.openxmlformats.org/spreadsheetml/2006/main">
  <c r="H35" i="1" l="1"/>
  <c r="H29" i="1"/>
  <c r="H34" i="1"/>
  <c r="H33" i="1"/>
  <c r="H31" i="1"/>
  <c r="H32" i="1"/>
  <c r="H30" i="1"/>
  <c r="H28" i="1"/>
  <c r="D32" i="1"/>
  <c r="B32" i="1"/>
  <c r="D35" i="1"/>
  <c r="B35" i="1"/>
  <c r="D33" i="1"/>
  <c r="B33" i="1"/>
  <c r="D29" i="1"/>
  <c r="B29" i="1"/>
  <c r="B31" i="1"/>
  <c r="B28" i="1"/>
  <c r="D30" i="1"/>
  <c r="B30" i="1"/>
  <c r="B34" i="1"/>
  <c r="H21" i="1"/>
  <c r="H22" i="1"/>
  <c r="H23" i="1"/>
  <c r="H24" i="1"/>
  <c r="H26" i="1"/>
  <c r="H27" i="1"/>
  <c r="B24" i="1"/>
  <c r="B25" i="1"/>
  <c r="B26" i="1"/>
  <c r="B21" i="1"/>
  <c r="B22" i="1"/>
  <c r="B23" i="1"/>
  <c r="B27" i="1"/>
  <c r="H20" i="1"/>
  <c r="H19" i="1"/>
  <c r="B20" i="1"/>
  <c r="B19" i="1"/>
  <c r="H17" i="1"/>
  <c r="H12" i="1"/>
  <c r="H14" i="1"/>
  <c r="H18" i="1"/>
  <c r="H16" i="1"/>
  <c r="H13" i="1"/>
  <c r="B15" i="1"/>
  <c r="B17" i="1"/>
  <c r="B18" i="1"/>
  <c r="B14" i="1"/>
  <c r="B16" i="1"/>
  <c r="B12" i="1"/>
  <c r="B13" i="1"/>
  <c r="H6" i="1"/>
  <c r="B6" i="1"/>
  <c r="H8" i="1"/>
  <c r="B8" i="1"/>
  <c r="H11" i="1"/>
  <c r="B11" i="1"/>
  <c r="H9" i="1"/>
  <c r="B7" i="1"/>
  <c r="B9" i="1"/>
  <c r="B10" i="1"/>
  <c r="H7" i="1"/>
  <c r="H10" i="1"/>
  <c r="E34" i="1" l="1"/>
  <c r="E33" i="1"/>
  <c r="E32" i="1"/>
  <c r="E30" i="1"/>
  <c r="E28" i="1"/>
  <c r="E27" i="1"/>
  <c r="E26" i="1"/>
  <c r="E25" i="1"/>
  <c r="E23" i="1"/>
  <c r="E19" i="1"/>
  <c r="E18" i="1"/>
  <c r="E17" i="1"/>
  <c r="E15" i="1"/>
  <c r="E16" i="1"/>
  <c r="E9" i="1"/>
  <c r="E8" i="1"/>
  <c r="E10" i="1"/>
  <c r="E11" i="1"/>
  <c r="E14" i="1"/>
  <c r="E12" i="1"/>
  <c r="E7" i="1"/>
  <c r="E6" i="1"/>
  <c r="E20" i="1"/>
  <c r="E13" i="1"/>
  <c r="E21" i="1"/>
  <c r="E22" i="1"/>
  <c r="E24" i="1"/>
  <c r="E29" i="1"/>
  <c r="E31" i="1"/>
  <c r="E35" i="1"/>
  <c r="H36" i="1" l="1"/>
  <c r="E36" i="1" l="1"/>
  <c r="B36" i="1"/>
  <c r="C36" i="1"/>
  <c r="C41" i="1" s="1"/>
  <c r="D36" i="1" l="1"/>
  <c r="D41" i="1" s="1"/>
  <c r="F36" i="1"/>
  <c r="B40" i="1" s="1"/>
  <c r="B41" i="1" s="1"/>
  <c r="G36" i="1"/>
  <c r="E41" i="1" l="1"/>
  <c r="E38" i="1"/>
</calcChain>
</file>

<file path=xl/sharedStrings.xml><?xml version="1.0" encoding="utf-8"?>
<sst xmlns="http://schemas.openxmlformats.org/spreadsheetml/2006/main" count="11" uniqueCount="11">
  <si>
    <t>Összesen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</si>
  <si>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</si>
  <si>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</si>
  <si>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</si>
  <si>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</si>
  <si>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</si>
  <si>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</si>
  <si>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Storno 5%</t>
  </si>
  <si>
    <t>nettó:</t>
  </si>
  <si>
    <t>2021. Április</t>
  </si>
  <si>
    <t>Storno 27%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</si>
</sst>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 applyBorder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" fontId="2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/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2" t="s">
        <v>6</v>
      </c>
      <c r="E1" s="2" t="s">
        <v>5</v>
      </c>
    </row>
    <row r="2" spans="1:8" ht="15" x14ac:dyDescent="0.25">
      <c r="A2" s="13" t="s">
        <v>9</v>
      </c>
      <c r="E2" s="2" t="s">
        <v>4</v>
      </c>
    </row>
    <row r="3" spans="1:8" x14ac:dyDescent="0.2">
      <c r="E3" s="2" t="s">
        <v>3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10" t="s">
        <v>7</v>
      </c>
      <c r="G5" s="10" t="s">
        <v>10</v>
      </c>
      <c r="H5" s="11" t="s">
        <v>1</v>
      </c>
    </row>
    <row r="6" spans="1:8" ht="15" customHeight="1" x14ac:dyDescent="0.2">
      <c r="A6" s="14">
        <v>1</v>
      </c>
      <c r="B6" s="15">
        <f>49010+178489</f>
        <v>227499</v>
      </c>
      <c r="C6" s="16">
        <v>0</v>
      </c>
      <c r="D6" s="16">
        <v>13800</v>
      </c>
      <c r="E6" s="16">
        <f>SUM(B6:D6)</f>
        <v>241299</v>
      </c>
      <c r="F6" s="16"/>
      <c r="G6" s="16"/>
      <c r="H6" s="16">
        <f>7680+103695</f>
        <v>111375</v>
      </c>
    </row>
    <row r="7" spans="1:8" ht="15" customHeight="1" x14ac:dyDescent="0.2">
      <c r="A7" s="14">
        <v>2</v>
      </c>
      <c r="B7" s="16">
        <f>184835+80130</f>
        <v>264965</v>
      </c>
      <c r="C7" s="16">
        <v>0</v>
      </c>
      <c r="D7" s="16">
        <v>580</v>
      </c>
      <c r="E7" s="16">
        <f t="shared" ref="E7:E35" si="0">SUM(B7:D7)</f>
        <v>265545</v>
      </c>
      <c r="F7" s="16">
        <v>5900</v>
      </c>
      <c r="G7" s="16"/>
      <c r="H7" s="16">
        <f>82638+6000</f>
        <v>88638</v>
      </c>
    </row>
    <row r="8" spans="1:8" ht="15" customHeight="1" x14ac:dyDescent="0.2">
      <c r="A8" s="6">
        <v>3</v>
      </c>
      <c r="B8" s="16">
        <f>279251+42950</f>
        <v>322201</v>
      </c>
      <c r="C8" s="16">
        <v>0</v>
      </c>
      <c r="D8" s="16">
        <v>2410</v>
      </c>
      <c r="E8" s="16">
        <f t="shared" si="0"/>
        <v>324611</v>
      </c>
      <c r="F8" s="1"/>
      <c r="G8" s="1"/>
      <c r="H8" s="1">
        <f>121835+15060</f>
        <v>136895</v>
      </c>
    </row>
    <row r="9" spans="1:8" ht="15" customHeight="1" x14ac:dyDescent="0.2">
      <c r="A9" s="6">
        <v>4</v>
      </c>
      <c r="B9" s="1">
        <f>194937+62000</f>
        <v>256937</v>
      </c>
      <c r="C9" s="1">
        <v>0</v>
      </c>
      <c r="D9" s="1">
        <v>5780</v>
      </c>
      <c r="E9" s="16">
        <f t="shared" si="0"/>
        <v>262717</v>
      </c>
      <c r="F9" s="1"/>
      <c r="G9" s="1"/>
      <c r="H9" s="1">
        <f>102010+4060</f>
        <v>106070</v>
      </c>
    </row>
    <row r="10" spans="1:8" ht="15" customHeight="1" x14ac:dyDescent="0.2">
      <c r="A10" s="6">
        <v>5</v>
      </c>
      <c r="B10" s="1">
        <f>47850+135210</f>
        <v>183060</v>
      </c>
      <c r="C10" s="1">
        <v>0</v>
      </c>
      <c r="D10" s="1">
        <v>3780</v>
      </c>
      <c r="E10" s="16">
        <f t="shared" si="0"/>
        <v>186840</v>
      </c>
      <c r="F10" s="1"/>
      <c r="G10" s="1"/>
      <c r="H10" s="1">
        <f>71425+3400</f>
        <v>74825</v>
      </c>
    </row>
    <row r="11" spans="1:8" ht="15" customHeight="1" x14ac:dyDescent="0.2">
      <c r="A11" s="6">
        <v>6</v>
      </c>
      <c r="B11" s="15">
        <f>60550+92338</f>
        <v>152888</v>
      </c>
      <c r="C11" s="15">
        <v>0</v>
      </c>
      <c r="D11" s="16">
        <v>0</v>
      </c>
      <c r="E11" s="16">
        <f t="shared" si="0"/>
        <v>152888</v>
      </c>
      <c r="F11" s="16">
        <v>1880</v>
      </c>
      <c r="G11" s="16"/>
      <c r="H11" s="16">
        <f>47080+23880</f>
        <v>70960</v>
      </c>
    </row>
    <row r="12" spans="1:8" ht="15" customHeight="1" x14ac:dyDescent="0.2">
      <c r="A12" s="6">
        <v>7</v>
      </c>
      <c r="B12" s="9">
        <f>3220+95767</f>
        <v>98987</v>
      </c>
      <c r="C12" s="9">
        <v>0</v>
      </c>
      <c r="D12" s="1">
        <v>0</v>
      </c>
      <c r="E12" s="16">
        <f t="shared" si="0"/>
        <v>98987</v>
      </c>
      <c r="F12" s="1"/>
      <c r="G12" s="1"/>
      <c r="H12" s="1">
        <f>9000+54073</f>
        <v>63073</v>
      </c>
    </row>
    <row r="13" spans="1:8" ht="15" customHeight="1" x14ac:dyDescent="0.2">
      <c r="A13" s="6">
        <v>8</v>
      </c>
      <c r="B13" s="9">
        <f>140582+44320</f>
        <v>184902</v>
      </c>
      <c r="C13" s="9">
        <v>0</v>
      </c>
      <c r="D13" s="1">
        <v>10710</v>
      </c>
      <c r="E13" s="16">
        <f t="shared" si="0"/>
        <v>195612</v>
      </c>
      <c r="F13" s="1"/>
      <c r="G13" s="1"/>
      <c r="H13" s="1">
        <f>108390+8000</f>
        <v>116390</v>
      </c>
    </row>
    <row r="14" spans="1:8" ht="15" customHeight="1" x14ac:dyDescent="0.2">
      <c r="A14" s="6">
        <v>9</v>
      </c>
      <c r="B14" s="1">
        <f>204525+34250</f>
        <v>238775</v>
      </c>
      <c r="C14" s="1">
        <v>0</v>
      </c>
      <c r="D14" s="1">
        <v>6250</v>
      </c>
      <c r="E14" s="16">
        <f t="shared" si="0"/>
        <v>245025</v>
      </c>
      <c r="F14" s="1"/>
      <c r="G14" s="1"/>
      <c r="H14" s="1">
        <f>113225+4000</f>
        <v>117225</v>
      </c>
    </row>
    <row r="15" spans="1:8" ht="15" customHeight="1" x14ac:dyDescent="0.2">
      <c r="A15" s="6">
        <v>10</v>
      </c>
      <c r="B15" s="1">
        <f>269328+54440</f>
        <v>323768</v>
      </c>
      <c r="C15" s="1">
        <v>0</v>
      </c>
      <c r="D15" s="1">
        <v>2950</v>
      </c>
      <c r="E15" s="16">
        <f t="shared" si="0"/>
        <v>326718</v>
      </c>
      <c r="F15" s="1"/>
      <c r="G15" s="1"/>
      <c r="H15" s="1">
        <v>128936</v>
      </c>
    </row>
    <row r="16" spans="1:8" ht="15" customHeight="1" x14ac:dyDescent="0.2">
      <c r="A16" s="6">
        <v>11</v>
      </c>
      <c r="B16" s="1">
        <f>49380+275269</f>
        <v>324649</v>
      </c>
      <c r="C16" s="1">
        <v>0</v>
      </c>
      <c r="D16" s="1">
        <v>8140</v>
      </c>
      <c r="E16" s="16">
        <f t="shared" si="0"/>
        <v>332789</v>
      </c>
      <c r="F16" s="1"/>
      <c r="G16" s="1"/>
      <c r="H16" s="1">
        <f>144400+5200</f>
        <v>149600</v>
      </c>
    </row>
    <row r="17" spans="1:8" ht="15" customHeight="1" x14ac:dyDescent="0.2">
      <c r="A17" s="6">
        <v>12</v>
      </c>
      <c r="B17" s="1">
        <f>81430+144343</f>
        <v>225773</v>
      </c>
      <c r="C17" s="1">
        <v>0</v>
      </c>
      <c r="D17" s="1">
        <v>10820</v>
      </c>
      <c r="E17" s="16">
        <f t="shared" si="0"/>
        <v>236593</v>
      </c>
      <c r="F17" s="1"/>
      <c r="G17" s="1"/>
      <c r="H17" s="1">
        <f>53330+46100</f>
        <v>99430</v>
      </c>
    </row>
    <row r="18" spans="1:8" ht="15" customHeight="1" x14ac:dyDescent="0.2">
      <c r="A18" s="6">
        <v>13</v>
      </c>
      <c r="B18" s="1">
        <f>47000+129309</f>
        <v>176309</v>
      </c>
      <c r="C18" s="1">
        <v>0</v>
      </c>
      <c r="D18" s="1">
        <v>1430</v>
      </c>
      <c r="E18" s="16">
        <f t="shared" si="0"/>
        <v>177739</v>
      </c>
      <c r="F18" s="1"/>
      <c r="G18" s="1"/>
      <c r="H18" s="1">
        <f>20900+58431</f>
        <v>79331</v>
      </c>
    </row>
    <row r="19" spans="1:8" ht="15" customHeight="1" x14ac:dyDescent="0.2">
      <c r="A19" s="6">
        <v>14</v>
      </c>
      <c r="B19" s="1">
        <f>156105+54040</f>
        <v>210145</v>
      </c>
      <c r="C19" s="1">
        <v>0</v>
      </c>
      <c r="D19" s="1">
        <v>3680</v>
      </c>
      <c r="E19" s="16">
        <f t="shared" si="0"/>
        <v>213825</v>
      </c>
      <c r="F19" s="1"/>
      <c r="G19" s="1"/>
      <c r="H19" s="1">
        <f>4150+95041</f>
        <v>99191</v>
      </c>
    </row>
    <row r="20" spans="1:8" ht="15" customHeight="1" x14ac:dyDescent="0.2">
      <c r="A20" s="6">
        <v>15</v>
      </c>
      <c r="B20" s="1">
        <f>139085+68390</f>
        <v>207475</v>
      </c>
      <c r="C20" s="1">
        <v>0</v>
      </c>
      <c r="D20" s="1">
        <v>1470</v>
      </c>
      <c r="E20" s="16">
        <f t="shared" si="0"/>
        <v>208945</v>
      </c>
      <c r="F20" s="1"/>
      <c r="G20" s="1"/>
      <c r="H20" s="1">
        <f>4500+77824</f>
        <v>82324</v>
      </c>
    </row>
    <row r="21" spans="1:8" ht="15" customHeight="1" x14ac:dyDescent="0.2">
      <c r="A21" s="6">
        <v>16</v>
      </c>
      <c r="B21" s="1">
        <f>84140+211205</f>
        <v>295345</v>
      </c>
      <c r="C21" s="1">
        <v>0</v>
      </c>
      <c r="D21" s="1">
        <v>8470</v>
      </c>
      <c r="E21" s="16">
        <f t="shared" si="0"/>
        <v>303815</v>
      </c>
      <c r="F21" s="1"/>
      <c r="G21" s="1"/>
      <c r="H21" s="1">
        <f>5200+151220</f>
        <v>156420</v>
      </c>
    </row>
    <row r="22" spans="1:8" ht="15" customHeight="1" x14ac:dyDescent="0.2">
      <c r="A22" s="6">
        <v>17</v>
      </c>
      <c r="B22" s="1">
        <f>76350+203325</f>
        <v>279675</v>
      </c>
      <c r="C22" s="1">
        <v>0</v>
      </c>
      <c r="D22" s="1">
        <v>2560</v>
      </c>
      <c r="E22" s="16">
        <f t="shared" si="0"/>
        <v>282235</v>
      </c>
      <c r="F22" s="1"/>
      <c r="G22" s="1"/>
      <c r="H22" s="1">
        <f>119621+13400</f>
        <v>133021</v>
      </c>
    </row>
    <row r="23" spans="1:8" ht="15" customHeight="1" x14ac:dyDescent="0.2">
      <c r="A23" s="6">
        <v>18</v>
      </c>
      <c r="B23" s="1">
        <f>258551+57240</f>
        <v>315791</v>
      </c>
      <c r="C23" s="1">
        <v>0</v>
      </c>
      <c r="D23" s="1">
        <v>660</v>
      </c>
      <c r="E23" s="16">
        <f t="shared" si="0"/>
        <v>316451</v>
      </c>
      <c r="F23" s="1"/>
      <c r="G23" s="1"/>
      <c r="H23" s="1">
        <f>111610+9050</f>
        <v>120660</v>
      </c>
    </row>
    <row r="24" spans="1:8" ht="15" customHeight="1" x14ac:dyDescent="0.2">
      <c r="A24" s="6">
        <v>19</v>
      </c>
      <c r="B24" s="1">
        <f>169214+41500</f>
        <v>210714</v>
      </c>
      <c r="C24" s="1">
        <v>0</v>
      </c>
      <c r="D24" s="1">
        <v>2420</v>
      </c>
      <c r="E24" s="16">
        <f t="shared" si="0"/>
        <v>213134</v>
      </c>
      <c r="F24" s="1"/>
      <c r="G24" s="1"/>
      <c r="H24" s="1">
        <f>80641+19400</f>
        <v>100041</v>
      </c>
    </row>
    <row r="25" spans="1:8" ht="15" customHeight="1" x14ac:dyDescent="0.2">
      <c r="A25" s="6">
        <v>20</v>
      </c>
      <c r="B25" s="1">
        <f>140535+14900</f>
        <v>155435</v>
      </c>
      <c r="C25" s="1">
        <v>0</v>
      </c>
      <c r="D25" s="1">
        <v>5710</v>
      </c>
      <c r="E25" s="16">
        <f t="shared" si="0"/>
        <v>161145</v>
      </c>
      <c r="F25" s="1"/>
      <c r="G25" s="1"/>
      <c r="H25" s="1">
        <v>66890</v>
      </c>
    </row>
    <row r="26" spans="1:8" ht="15" customHeight="1" x14ac:dyDescent="0.2">
      <c r="A26" s="6">
        <v>21</v>
      </c>
      <c r="B26" s="1">
        <f>188500+47770</f>
        <v>236270</v>
      </c>
      <c r="C26" s="1">
        <v>0</v>
      </c>
      <c r="D26" s="1">
        <v>6850</v>
      </c>
      <c r="E26" s="16">
        <f t="shared" si="0"/>
        <v>243120</v>
      </c>
      <c r="F26" s="1"/>
      <c r="G26" s="1"/>
      <c r="H26" s="1">
        <f>95464+16480</f>
        <v>111944</v>
      </c>
    </row>
    <row r="27" spans="1:8" ht="15" customHeight="1" x14ac:dyDescent="0.2">
      <c r="A27" s="6">
        <v>22</v>
      </c>
      <c r="B27" s="1">
        <f>60100+158544</f>
        <v>218644</v>
      </c>
      <c r="C27" s="1">
        <v>0</v>
      </c>
      <c r="D27" s="1">
        <v>300</v>
      </c>
      <c r="E27" s="16">
        <f t="shared" si="0"/>
        <v>218944</v>
      </c>
      <c r="F27" s="1"/>
      <c r="G27" s="1"/>
      <c r="H27" s="1">
        <f>5000+93970</f>
        <v>98970</v>
      </c>
    </row>
    <row r="28" spans="1:8" ht="15" customHeight="1" x14ac:dyDescent="0.2">
      <c r="A28" s="6">
        <v>23</v>
      </c>
      <c r="B28" s="1">
        <f>35075+256877</f>
        <v>291952</v>
      </c>
      <c r="C28" s="1">
        <v>0</v>
      </c>
      <c r="D28" s="1">
        <v>310</v>
      </c>
      <c r="E28" s="16">
        <f t="shared" si="0"/>
        <v>292262</v>
      </c>
      <c r="F28" s="1"/>
      <c r="G28" s="1"/>
      <c r="H28" s="1">
        <f>15375+133560</f>
        <v>148935</v>
      </c>
    </row>
    <row r="29" spans="1:8" ht="15" customHeight="1" x14ac:dyDescent="0.2">
      <c r="A29" s="6">
        <v>24</v>
      </c>
      <c r="B29" s="1">
        <f>300451+149355</f>
        <v>449806</v>
      </c>
      <c r="C29" s="1">
        <v>0</v>
      </c>
      <c r="D29" s="1">
        <f>5240+8490</f>
        <v>13730</v>
      </c>
      <c r="E29" s="16">
        <f t="shared" si="0"/>
        <v>463536</v>
      </c>
      <c r="F29" s="1">
        <v>1950</v>
      </c>
      <c r="G29" s="1">
        <v>700</v>
      </c>
      <c r="H29" s="1">
        <f>46880+137851</f>
        <v>184731</v>
      </c>
    </row>
    <row r="30" spans="1:8" ht="15" customHeight="1" x14ac:dyDescent="0.2">
      <c r="A30" s="14">
        <v>25</v>
      </c>
      <c r="B30" s="15">
        <f>165300+300064</f>
        <v>465364</v>
      </c>
      <c r="C30" s="15">
        <v>0</v>
      </c>
      <c r="D30" s="16">
        <f>1150+11180</f>
        <v>12330</v>
      </c>
      <c r="E30" s="16">
        <f t="shared" si="0"/>
        <v>477694</v>
      </c>
      <c r="F30" s="16"/>
      <c r="G30" s="16"/>
      <c r="H30" s="16">
        <f>57660+167473</f>
        <v>225133</v>
      </c>
    </row>
    <row r="31" spans="1:8" ht="15" customHeight="1" x14ac:dyDescent="0.2">
      <c r="A31" s="14">
        <v>26</v>
      </c>
      <c r="B31" s="15">
        <f>172698+120255</f>
        <v>292953</v>
      </c>
      <c r="C31" s="15">
        <v>2000</v>
      </c>
      <c r="D31" s="16">
        <v>3820</v>
      </c>
      <c r="E31" s="16">
        <f t="shared" si="0"/>
        <v>298773</v>
      </c>
      <c r="F31" s="16"/>
      <c r="G31" s="16"/>
      <c r="H31" s="16">
        <f>28640+94851</f>
        <v>123491</v>
      </c>
    </row>
    <row r="32" spans="1:8" ht="15" customHeight="1" x14ac:dyDescent="0.2">
      <c r="A32" s="14">
        <v>27</v>
      </c>
      <c r="B32" s="15">
        <f>101780+168690</f>
        <v>270470</v>
      </c>
      <c r="C32" s="15">
        <v>0</v>
      </c>
      <c r="D32" s="16">
        <f>3490+8350</f>
        <v>11840</v>
      </c>
      <c r="E32" s="16">
        <f t="shared" si="0"/>
        <v>282310</v>
      </c>
      <c r="F32" s="16"/>
      <c r="G32" s="16"/>
      <c r="H32" s="16">
        <f>30960+78378</f>
        <v>109338</v>
      </c>
    </row>
    <row r="33" spans="1:8" ht="15" customHeight="1" x14ac:dyDescent="0.2">
      <c r="A33" s="14">
        <v>28</v>
      </c>
      <c r="B33" s="15">
        <f>154443+81670</f>
        <v>236113</v>
      </c>
      <c r="C33" s="15">
        <v>0</v>
      </c>
      <c r="D33" s="16">
        <f>6775+5900</f>
        <v>12675</v>
      </c>
      <c r="E33" s="16">
        <f t="shared" si="0"/>
        <v>248788</v>
      </c>
      <c r="F33" s="16"/>
      <c r="G33" s="16"/>
      <c r="H33" s="16">
        <f>70914+22680</f>
        <v>93594</v>
      </c>
    </row>
    <row r="34" spans="1:8" ht="15" customHeight="1" x14ac:dyDescent="0.2">
      <c r="A34" s="14">
        <v>29</v>
      </c>
      <c r="B34" s="15">
        <f>113880+242701</f>
        <v>356581</v>
      </c>
      <c r="C34" s="15">
        <v>0</v>
      </c>
      <c r="D34" s="16">
        <v>2500</v>
      </c>
      <c r="E34" s="16">
        <f t="shared" si="0"/>
        <v>359081</v>
      </c>
      <c r="F34" s="16"/>
      <c r="G34" s="16"/>
      <c r="H34" s="16">
        <f>33080+142721</f>
        <v>175801</v>
      </c>
    </row>
    <row r="35" spans="1:8" ht="15" customHeight="1" x14ac:dyDescent="0.2">
      <c r="A35" s="14">
        <v>30</v>
      </c>
      <c r="B35" s="15">
        <f>125086+256990</f>
        <v>382076</v>
      </c>
      <c r="C35" s="15">
        <v>0</v>
      </c>
      <c r="D35" s="16">
        <f>12130+3270</f>
        <v>15400</v>
      </c>
      <c r="E35" s="16">
        <f t="shared" si="0"/>
        <v>397476</v>
      </c>
      <c r="F35" s="16"/>
      <c r="G35" s="16"/>
      <c r="H35" s="16">
        <f>56560+155227</f>
        <v>211787</v>
      </c>
    </row>
    <row r="36" spans="1:8" ht="15" customHeight="1" x14ac:dyDescent="0.2">
      <c r="A36" s="8"/>
      <c r="B36" s="7">
        <f>SUM(B6:B35)</f>
        <v>7855522</v>
      </c>
      <c r="C36" s="7">
        <f>SUM(C6:C35)</f>
        <v>2000</v>
      </c>
      <c r="D36" s="7">
        <f>SUM(D6:D35)</f>
        <v>171375</v>
      </c>
      <c r="E36" s="7">
        <f>SUM(E6:E35)</f>
        <v>8028897</v>
      </c>
      <c r="F36" s="7">
        <f>SUM(F6:F35)</f>
        <v>9730</v>
      </c>
      <c r="G36" s="7">
        <f>SUM(G6:G35)</f>
        <v>700</v>
      </c>
      <c r="H36" s="7">
        <f>SUM(H6:H35)</f>
        <v>3585019</v>
      </c>
    </row>
    <row r="37" spans="1:8" ht="15" customHeight="1" x14ac:dyDescent="0.2"/>
    <row r="38" spans="1:8" ht="15" customHeight="1" x14ac:dyDescent="0.2">
      <c r="A38" s="2" t="s">
        <v>2</v>
      </c>
      <c r="E38" s="7">
        <f>B36+D36+C36-F36-G36</f>
        <v>8018467</v>
      </c>
      <c r="G38" s="7"/>
    </row>
    <row r="40" spans="1:8" x14ac:dyDescent="0.2">
      <c r="B40" s="7">
        <f>B36-F36</f>
        <v>7845792</v>
      </c>
      <c r="D40" s="7"/>
    </row>
    <row r="41" spans="1:8" x14ac:dyDescent="0.2">
      <c r="A41" s="2" t="s">
        <v>8</v>
      </c>
      <c r="B41" s="7">
        <f>B40/1.05</f>
        <v>7472182.8571428573</v>
      </c>
      <c r="C41" s="7">
        <f>C36/1.18</f>
        <v>1694.9152542372883</v>
      </c>
      <c r="D41" s="7">
        <f>D36/1.27</f>
        <v>134940.94488188977</v>
      </c>
      <c r="E41" s="7">
        <f>SUM(B41:D41)</f>
        <v>7608818.7172789844</v>
      </c>
    </row>
    <row r="43" spans="1:8" x14ac:dyDescent="0.2">
      <c r="E43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2021-05-03T12:37:12Z</cp:lastPrinted>
  <dcterms:created xsi:type="dcterms:W3CDTF">2011-06-24T11:23:00Z</dcterms:created>
  <dcterms:modified xsi:type="dcterms:W3CDTF">2021-05-03T12:37:21Z</dcterms:modified>
</cp:coreProperties>
</file>