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elhasználó\Documents\Documents\Pénztárgép\"/>
    </mc:Choice>
  </mc:AlternateContent>
  <xr:revisionPtr revIDLastSave="0" documentId="13_ncr:1_{597A0761-916D-4C17-9C41-44AF4477441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unka1" sheetId="1" r:id="rId1"/>
    <sheet name="Munka2" sheetId="2" r:id="rId2"/>
    <sheet name="Munka3" sheetId="3" r:id="rId3"/>
  </sheets>
  <calcPr calcId="191029"/>
</workbook>
</file>

<file path=xl/calcChain.xml><?xml version="1.0" encoding="utf-8"?>
<calcChain xmlns="http://schemas.openxmlformats.org/spreadsheetml/2006/main">
  <c r="H36" i="1" l="1"/>
  <c r="D36" i="1"/>
  <c r="D37" i="1" s="1"/>
  <c r="B36" i="1"/>
  <c r="B37" i="1" s="1"/>
  <c r="H35" i="1"/>
  <c r="H34" i="1"/>
  <c r="H33" i="1"/>
  <c r="H32" i="1"/>
  <c r="H31" i="1"/>
  <c r="H30" i="1"/>
  <c r="D33" i="1"/>
  <c r="B33" i="1"/>
  <c r="C37" i="1"/>
  <c r="E36" i="1"/>
  <c r="D34" i="1"/>
  <c r="B34" i="1"/>
  <c r="D30" i="1"/>
  <c r="B30" i="1"/>
  <c r="D31" i="1"/>
  <c r="B31" i="1"/>
  <c r="D32" i="1"/>
  <c r="B32" i="1"/>
  <c r="D35" i="1"/>
  <c r="B35" i="1"/>
  <c r="D25" i="1"/>
  <c r="B25" i="1"/>
  <c r="H29" i="1"/>
  <c r="H25" i="1"/>
  <c r="H27" i="1"/>
  <c r="H26" i="1"/>
  <c r="D26" i="1"/>
  <c r="B26" i="1"/>
  <c r="D27" i="1"/>
  <c r="B27" i="1"/>
  <c r="H28" i="1"/>
  <c r="D28" i="1"/>
  <c r="B28" i="1"/>
  <c r="D29" i="1"/>
  <c r="B29" i="1"/>
  <c r="H22" i="1"/>
  <c r="H23" i="1"/>
  <c r="H24" i="1"/>
  <c r="B23" i="1"/>
  <c r="B22" i="1"/>
  <c r="D24" i="1"/>
  <c r="B24" i="1"/>
  <c r="H19" i="1"/>
  <c r="H20" i="1"/>
  <c r="H21" i="1"/>
  <c r="H18" i="1"/>
  <c r="H15" i="1"/>
  <c r="H16" i="1"/>
  <c r="H17" i="1"/>
  <c r="B15" i="1"/>
  <c r="B17" i="1"/>
  <c r="B16" i="1"/>
  <c r="B19" i="1"/>
  <c r="B18" i="1"/>
  <c r="B20" i="1"/>
  <c r="B21" i="1"/>
  <c r="H13" i="1"/>
  <c r="H11" i="1"/>
  <c r="H12" i="1"/>
  <c r="H9" i="1"/>
  <c r="H14" i="1"/>
  <c r="H10" i="1"/>
  <c r="H8" i="1"/>
  <c r="B10" i="1"/>
  <c r="B11" i="1"/>
  <c r="D9" i="1"/>
  <c r="B9" i="1"/>
  <c r="B8" i="1"/>
  <c r="D12" i="1"/>
  <c r="B12" i="1"/>
  <c r="D14" i="1"/>
  <c r="B14" i="1"/>
  <c r="B13" i="1"/>
  <c r="H7" i="1"/>
  <c r="H6" i="1"/>
  <c r="D7" i="1"/>
  <c r="B7" i="1"/>
  <c r="B6" i="1"/>
  <c r="E34" i="1" l="1"/>
  <c r="E33" i="1"/>
  <c r="E37" i="1" s="1"/>
  <c r="E32" i="1"/>
  <c r="E30" i="1"/>
  <c r="E28" i="1"/>
  <c r="E27" i="1"/>
  <c r="E26" i="1"/>
  <c r="E25" i="1"/>
  <c r="E23" i="1"/>
  <c r="E19" i="1"/>
  <c r="E18" i="1"/>
  <c r="E17" i="1"/>
  <c r="E15" i="1"/>
  <c r="E16" i="1"/>
  <c r="E9" i="1"/>
  <c r="E8" i="1"/>
  <c r="E10" i="1"/>
  <c r="E11" i="1"/>
  <c r="E14" i="1"/>
  <c r="E12" i="1"/>
  <c r="E7" i="1"/>
  <c r="E6" i="1"/>
  <c r="E20" i="1"/>
  <c r="E13" i="1"/>
  <c r="E21" i="1"/>
  <c r="E22" i="1"/>
  <c r="E24" i="1"/>
  <c r="E29" i="1"/>
  <c r="E31" i="1"/>
  <c r="E35" i="1"/>
  <c r="H37" i="1" l="1"/>
  <c r="C42" i="1" l="1"/>
  <c r="D42" i="1" l="1"/>
  <c r="F37" i="1"/>
  <c r="B41" i="1" s="1"/>
  <c r="B42" i="1" s="1"/>
  <c r="G37" i="1"/>
  <c r="E42" i="1" l="1"/>
  <c r="E39" i="1"/>
</calcChain>
</file>

<file path=xl/sharedStrings.xml><?xml version="1.0" encoding="utf-8"?>
<sst xmlns="http://schemas.openxmlformats.org/spreadsheetml/2006/main" count="11" uniqueCount="11">
  <si>
    <t>Összesen</t>
  </si>
  <si>
    <t>Kártyás fizetés</t>
  </si>
  <si>
    <t>Összesen:</t>
  </si>
  <si>
    <t>Kecskemét Nagykőrösi u.2.</t>
  </si>
  <si>
    <t>Jakó Cukrászda Centrum Kávéház Étterem</t>
  </si>
  <si>
    <t>Jakó Kft.</t>
  </si>
  <si>
    <t xml:space="preserve">PÉNZTÁRGÉP </t>
  </si>
  <si>
    <t>Storno 5%</t>
  </si>
  <si>
    <t>nettó:</t>
  </si>
  <si>
    <t>Storno 27%</t>
  </si>
  <si>
    <t>2021. Május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</si>
</sst>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38"/>
      <scheme val="minor"/>
    </font>
    <font>
      <sz val="12"/>
      <color theme="1"/>
      <name val="Arial"/>
      <family val="2"/>
      <charset val="238"/>
    </font>
    <font>
      <sz val="11"/>
      <color theme="1"/>
      <name val="Arial"/>
      <family val="2"/>
      <charset val="238"/>
    </font>
    <font>
      <sz val="9"/>
      <color theme="1"/>
      <name val="Arial"/>
      <family val="2"/>
      <charset val="238"/>
    </font>
    <font>
      <b/>
      <sz val="12"/>
      <color theme="1"/>
      <name val="Arial"/>
      <family val="2"/>
      <charset val="238"/>
    </font>
    <font>
      <b/>
      <sz val="11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1" fillId="0" borderId="1" xfId="0" applyNumberFormat="1" applyFont="1" applyBorder="1"/>
    <xf numFmtId="0" fontId="2" fillId="0" borderId="0" xfId="0" applyFont="1"/>
    <xf numFmtId="1" fontId="2" fillId="0" borderId="0" xfId="0" applyNumberFormat="1" applyFont="1"/>
    <xf numFmtId="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1" xfId="0" applyNumberFormat="1" applyFont="1" applyBorder="1"/>
    <xf numFmtId="3" fontId="2" fillId="0" borderId="0" xfId="0" applyNumberFormat="1" applyFont="1"/>
    <xf numFmtId="1" fontId="2" fillId="0" borderId="0" xfId="0" applyNumberFormat="1" applyFont="1" applyBorder="1"/>
    <xf numFmtId="3" fontId="1" fillId="0" borderId="1" xfId="0" applyNumberFormat="1" applyFont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1" fontId="2" fillId="0" borderId="1" xfId="0" applyNumberFormat="1" applyFont="1" applyFill="1" applyBorder="1"/>
    <xf numFmtId="3" fontId="1" fillId="0" borderId="1" xfId="0" applyNumberFormat="1" applyFont="1" applyFill="1" applyBorder="1" applyAlignment="1">
      <alignment horizontal="right"/>
    </xf>
    <xf numFmtId="3" fontId="1" fillId="0" borderId="1" xfId="0" applyNumberFormat="1" applyFont="1" applyFill="1" applyBorder="1"/>
    <xf numFmtId="0" fontId="2" fillId="0" borderId="1" xfId="0" applyFont="1" applyBorder="1"/>
  </cellXfs>
  <cellStyles count="1">
    <cellStyle name="Normá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4"/>
  <sheetViews>
    <sheetView tabSelected="1" workbookViewId="0"/>
  </sheetViews>
  <sheetFormatPr defaultColWidth="9.140625" defaultRowHeight="14.25" x14ac:dyDescent="0.2"/>
  <cols>
    <col min="1" max="1" width="9.140625" style="2"/>
    <col min="2" max="3" width="11.85546875" style="2" customWidth="1"/>
    <col min="4" max="4" width="10.5703125" style="2" customWidth="1"/>
    <col min="5" max="5" width="12" style="2" customWidth="1"/>
    <col min="6" max="6" width="9.85546875" style="2" customWidth="1"/>
    <col min="7" max="7" width="9.7109375" style="2" customWidth="1"/>
    <col min="8" max="8" width="12" style="2" customWidth="1"/>
    <col min="9" max="16384" width="9.140625" style="2"/>
  </cols>
  <sheetData>
    <row r="1" spans="1:8" ht="15.75" customHeight="1" x14ac:dyDescent="0.25">
      <c r="A1" s="12" t="s">
        <v>6</v>
      </c>
      <c r="E1" s="2" t="s">
        <v>5</v>
      </c>
    </row>
    <row r="2" spans="1:8" ht="15" x14ac:dyDescent="0.25">
      <c r="A2" s="13" t="s">
        <v>10</v>
      </c>
      <c r="E2" s="2" t="s">
        <v>4</v>
      </c>
    </row>
    <row r="3" spans="1:8" x14ac:dyDescent="0.2">
      <c r="E3" s="2" t="s">
        <v>3</v>
      </c>
    </row>
    <row r="4" spans="1:8" ht="21.75" customHeight="1" x14ac:dyDescent="0.2">
      <c r="A4" s="3"/>
    </row>
    <row r="5" spans="1:8" x14ac:dyDescent="0.2">
      <c r="A5" s="3"/>
      <c r="B5" s="4">
        <v>0.05</v>
      </c>
      <c r="C5" s="4">
        <v>0.18</v>
      </c>
      <c r="D5" s="4">
        <v>0.27</v>
      </c>
      <c r="E5" s="5" t="s">
        <v>0</v>
      </c>
      <c r="F5" s="10" t="s">
        <v>7</v>
      </c>
      <c r="G5" s="10" t="s">
        <v>9</v>
      </c>
      <c r="H5" s="11" t="s">
        <v>1</v>
      </c>
    </row>
    <row r="6" spans="1:8" ht="15" customHeight="1" x14ac:dyDescent="0.2">
      <c r="A6" s="14">
        <v>1</v>
      </c>
      <c r="B6" s="15">
        <f>363082+158877</f>
        <v>521959</v>
      </c>
      <c r="C6" s="16">
        <v>0</v>
      </c>
      <c r="D6" s="16">
        <v>9440</v>
      </c>
      <c r="E6" s="16">
        <f>SUM(B6:D6)</f>
        <v>531399</v>
      </c>
      <c r="F6" s="16"/>
      <c r="G6" s="16"/>
      <c r="H6" s="16">
        <f>64257+183267</f>
        <v>247524</v>
      </c>
    </row>
    <row r="7" spans="1:8" ht="15" customHeight="1" x14ac:dyDescent="0.2">
      <c r="A7" s="14">
        <v>2</v>
      </c>
      <c r="B7" s="16">
        <f>131985+448966</f>
        <v>580951</v>
      </c>
      <c r="C7" s="16">
        <v>0</v>
      </c>
      <c r="D7" s="16">
        <f>8100+4880</f>
        <v>12980</v>
      </c>
      <c r="E7" s="16">
        <f t="shared" ref="E7:E34" si="0">SUM(B7:D7)</f>
        <v>593931</v>
      </c>
      <c r="F7" s="16"/>
      <c r="G7" s="16"/>
      <c r="H7" s="16">
        <f>26330+258910</f>
        <v>285240</v>
      </c>
    </row>
    <row r="8" spans="1:8" ht="15" customHeight="1" x14ac:dyDescent="0.2">
      <c r="A8" s="6">
        <v>3</v>
      </c>
      <c r="B8" s="16">
        <f>109625+160966</f>
        <v>270591</v>
      </c>
      <c r="C8" s="16">
        <v>0</v>
      </c>
      <c r="D8" s="16">
        <v>5350</v>
      </c>
      <c r="E8" s="16">
        <f t="shared" si="0"/>
        <v>275941</v>
      </c>
      <c r="F8" s="1"/>
      <c r="G8" s="1"/>
      <c r="H8" s="1">
        <f>97290+42165</f>
        <v>139455</v>
      </c>
    </row>
    <row r="9" spans="1:8" ht="15" customHeight="1" x14ac:dyDescent="0.2">
      <c r="A9" s="6">
        <v>4</v>
      </c>
      <c r="B9" s="1">
        <f>198564+117145</f>
        <v>315709</v>
      </c>
      <c r="C9" s="1">
        <v>0</v>
      </c>
      <c r="D9" s="1">
        <f>11640+1750</f>
        <v>13390</v>
      </c>
      <c r="E9" s="16">
        <f t="shared" si="0"/>
        <v>329099</v>
      </c>
      <c r="F9" s="1"/>
      <c r="G9" s="1"/>
      <c r="H9" s="1">
        <f>41910+91023</f>
        <v>132933</v>
      </c>
    </row>
    <row r="10" spans="1:8" ht="15" customHeight="1" x14ac:dyDescent="0.2">
      <c r="A10" s="6">
        <v>5</v>
      </c>
      <c r="B10" s="1">
        <f>245871+125360</f>
        <v>371231</v>
      </c>
      <c r="C10" s="1">
        <v>0</v>
      </c>
      <c r="D10" s="1">
        <v>2520</v>
      </c>
      <c r="E10" s="16">
        <f t="shared" si="0"/>
        <v>373751</v>
      </c>
      <c r="F10" s="1"/>
      <c r="G10" s="1"/>
      <c r="H10" s="1">
        <f>126222+34220</f>
        <v>160442</v>
      </c>
    </row>
    <row r="11" spans="1:8" ht="15" customHeight="1" x14ac:dyDescent="0.2">
      <c r="A11" s="6">
        <v>6</v>
      </c>
      <c r="B11" s="15">
        <f>205931+97912</f>
        <v>303843</v>
      </c>
      <c r="C11" s="15">
        <v>0</v>
      </c>
      <c r="D11" s="16">
        <v>3670</v>
      </c>
      <c r="E11" s="16">
        <f t="shared" si="0"/>
        <v>307513</v>
      </c>
      <c r="F11" s="16"/>
      <c r="G11" s="16"/>
      <c r="H11" s="16">
        <f>19260+142375</f>
        <v>161635</v>
      </c>
    </row>
    <row r="12" spans="1:8" ht="15" customHeight="1" x14ac:dyDescent="0.2">
      <c r="A12" s="6">
        <v>7</v>
      </c>
      <c r="B12" s="9">
        <f>135877+171185</f>
        <v>307062</v>
      </c>
      <c r="C12" s="9">
        <v>0</v>
      </c>
      <c r="D12" s="1">
        <f>600+3150</f>
        <v>3750</v>
      </c>
      <c r="E12" s="16">
        <f t="shared" si="0"/>
        <v>310812</v>
      </c>
      <c r="F12" s="1"/>
      <c r="G12" s="1"/>
      <c r="H12" s="1">
        <f>125875+49177</f>
        <v>175052</v>
      </c>
    </row>
    <row r="13" spans="1:8" ht="15" customHeight="1" x14ac:dyDescent="0.2">
      <c r="A13" s="6">
        <v>8</v>
      </c>
      <c r="B13" s="9">
        <f>179385+394585</f>
        <v>573970</v>
      </c>
      <c r="C13" s="9">
        <v>0</v>
      </c>
      <c r="D13" s="1">
        <v>5750</v>
      </c>
      <c r="E13" s="16">
        <f t="shared" si="0"/>
        <v>579720</v>
      </c>
      <c r="F13" s="1">
        <v>15020</v>
      </c>
      <c r="G13" s="1"/>
      <c r="H13" s="1">
        <f>81780+166475</f>
        <v>248255</v>
      </c>
    </row>
    <row r="14" spans="1:8" ht="15" customHeight="1" x14ac:dyDescent="0.2">
      <c r="A14" s="6">
        <v>9</v>
      </c>
      <c r="B14" s="1">
        <f>224892+183959</f>
        <v>408851</v>
      </c>
      <c r="C14" s="1">
        <v>0</v>
      </c>
      <c r="D14" s="1">
        <f>2660+160</f>
        <v>2820</v>
      </c>
      <c r="E14" s="16">
        <f t="shared" si="0"/>
        <v>411671</v>
      </c>
      <c r="F14" s="1"/>
      <c r="G14" s="1"/>
      <c r="H14" s="1">
        <f>79865+57190</f>
        <v>137055</v>
      </c>
    </row>
    <row r="15" spans="1:8" ht="15" customHeight="1" x14ac:dyDescent="0.2">
      <c r="A15" s="6">
        <v>10</v>
      </c>
      <c r="B15" s="1">
        <f>170310+152313</f>
        <v>322623</v>
      </c>
      <c r="C15" s="1">
        <v>0</v>
      </c>
      <c r="D15" s="1">
        <v>3310</v>
      </c>
      <c r="E15" s="16">
        <f t="shared" si="0"/>
        <v>325933</v>
      </c>
      <c r="F15" s="1"/>
      <c r="G15" s="1"/>
      <c r="H15" s="1">
        <f>75698+96894</f>
        <v>172592</v>
      </c>
    </row>
    <row r="16" spans="1:8" ht="15" customHeight="1" x14ac:dyDescent="0.2">
      <c r="A16" s="6">
        <v>11</v>
      </c>
      <c r="B16" s="1">
        <f>185810+236716</f>
        <v>422526</v>
      </c>
      <c r="C16" s="1">
        <v>0</v>
      </c>
      <c r="D16" s="1">
        <v>5490</v>
      </c>
      <c r="E16" s="16">
        <f t="shared" si="0"/>
        <v>428016</v>
      </c>
      <c r="F16" s="1"/>
      <c r="G16" s="1"/>
      <c r="H16" s="1">
        <f>56780+104495</f>
        <v>161275</v>
      </c>
    </row>
    <row r="17" spans="1:8" ht="15" customHeight="1" x14ac:dyDescent="0.2">
      <c r="A17" s="6">
        <v>12</v>
      </c>
      <c r="B17" s="1">
        <f>234080+164775</f>
        <v>398855</v>
      </c>
      <c r="C17" s="1">
        <v>0</v>
      </c>
      <c r="D17" s="1">
        <v>560</v>
      </c>
      <c r="E17" s="16">
        <f t="shared" si="0"/>
        <v>399415</v>
      </c>
      <c r="F17" s="1"/>
      <c r="G17" s="1"/>
      <c r="H17" s="1">
        <f>62580+115578</f>
        <v>178158</v>
      </c>
    </row>
    <row r="18" spans="1:8" ht="15" customHeight="1" x14ac:dyDescent="0.2">
      <c r="A18" s="6">
        <v>13</v>
      </c>
      <c r="B18" s="1">
        <f>194578+118715</f>
        <v>313293</v>
      </c>
      <c r="C18" s="1">
        <v>0</v>
      </c>
      <c r="D18" s="1">
        <v>1460</v>
      </c>
      <c r="E18" s="16">
        <f t="shared" si="0"/>
        <v>314753</v>
      </c>
      <c r="F18" s="1"/>
      <c r="G18" s="1"/>
      <c r="H18" s="1">
        <f>50705+139556</f>
        <v>190261</v>
      </c>
    </row>
    <row r="19" spans="1:8" ht="15" customHeight="1" x14ac:dyDescent="0.2">
      <c r="A19" s="6">
        <v>14</v>
      </c>
      <c r="B19" s="1">
        <f>112736+221265</f>
        <v>334001</v>
      </c>
      <c r="C19" s="1">
        <v>0</v>
      </c>
      <c r="D19" s="1">
        <v>9640</v>
      </c>
      <c r="E19" s="16">
        <f t="shared" si="0"/>
        <v>343641</v>
      </c>
      <c r="F19" s="1"/>
      <c r="G19" s="1"/>
      <c r="H19" s="1">
        <f>155778+6920+15920</f>
        <v>178618</v>
      </c>
    </row>
    <row r="20" spans="1:8" ht="15" customHeight="1" x14ac:dyDescent="0.2">
      <c r="A20" s="6">
        <v>15</v>
      </c>
      <c r="B20" s="1">
        <f>162140+291078</f>
        <v>453218</v>
      </c>
      <c r="C20" s="1">
        <v>0</v>
      </c>
      <c r="D20" s="1">
        <v>7630</v>
      </c>
      <c r="E20" s="16">
        <f t="shared" si="0"/>
        <v>460848</v>
      </c>
      <c r="F20" s="1"/>
      <c r="G20" s="1"/>
      <c r="H20" s="1">
        <f>166191+52072</f>
        <v>218263</v>
      </c>
    </row>
    <row r="21" spans="1:8" ht="15" customHeight="1" x14ac:dyDescent="0.2">
      <c r="A21" s="6">
        <v>16</v>
      </c>
      <c r="B21" s="1">
        <f>140590+295189</f>
        <v>435779</v>
      </c>
      <c r="C21" s="1">
        <v>0</v>
      </c>
      <c r="D21" s="1">
        <v>2480</v>
      </c>
      <c r="E21" s="16">
        <f t="shared" si="0"/>
        <v>438259</v>
      </c>
      <c r="F21" s="1"/>
      <c r="G21" s="1"/>
      <c r="H21" s="1">
        <f>64900+118903</f>
        <v>183803</v>
      </c>
    </row>
    <row r="22" spans="1:8" ht="15" customHeight="1" x14ac:dyDescent="0.2">
      <c r="A22" s="6">
        <v>17</v>
      </c>
      <c r="B22" s="1">
        <f>119924+119687</f>
        <v>239611</v>
      </c>
      <c r="C22" s="1">
        <v>0</v>
      </c>
      <c r="D22" s="1">
        <v>810</v>
      </c>
      <c r="E22" s="16">
        <f t="shared" si="0"/>
        <v>240421</v>
      </c>
      <c r="F22" s="1"/>
      <c r="G22" s="1"/>
      <c r="H22" s="1">
        <f>88754+54303</f>
        <v>143057</v>
      </c>
    </row>
    <row r="23" spans="1:8" ht="15" customHeight="1" x14ac:dyDescent="0.2">
      <c r="A23" s="6">
        <v>18</v>
      </c>
      <c r="B23" s="1">
        <f>108373+130560</f>
        <v>238933</v>
      </c>
      <c r="C23" s="1">
        <v>0</v>
      </c>
      <c r="D23" s="1">
        <v>530</v>
      </c>
      <c r="E23" s="16">
        <f t="shared" si="0"/>
        <v>239463</v>
      </c>
      <c r="F23" s="1"/>
      <c r="G23" s="1"/>
      <c r="H23" s="1">
        <f>39143+72620</f>
        <v>111763</v>
      </c>
    </row>
    <row r="24" spans="1:8" ht="15" customHeight="1" x14ac:dyDescent="0.2">
      <c r="A24" s="6">
        <v>19</v>
      </c>
      <c r="B24" s="1">
        <f>190891+183662</f>
        <v>374553</v>
      </c>
      <c r="C24" s="1">
        <v>0</v>
      </c>
      <c r="D24" s="1">
        <f>7670+15130</f>
        <v>22800</v>
      </c>
      <c r="E24" s="16">
        <f t="shared" si="0"/>
        <v>397353</v>
      </c>
      <c r="F24" s="1"/>
      <c r="G24" s="1"/>
      <c r="H24" s="1">
        <f>115883+112135</f>
        <v>228018</v>
      </c>
    </row>
    <row r="25" spans="1:8" ht="15" customHeight="1" x14ac:dyDescent="0.2">
      <c r="A25" s="6">
        <v>20</v>
      </c>
      <c r="B25" s="1">
        <f>143307+96560</f>
        <v>239867</v>
      </c>
      <c r="C25" s="1">
        <v>0</v>
      </c>
      <c r="D25" s="1">
        <f>4340+800</f>
        <v>5140</v>
      </c>
      <c r="E25" s="16">
        <f t="shared" si="0"/>
        <v>245007</v>
      </c>
      <c r="F25" s="1"/>
      <c r="G25" s="1"/>
      <c r="H25" s="1">
        <f>101408+37510</f>
        <v>138918</v>
      </c>
    </row>
    <row r="26" spans="1:8" ht="15" customHeight="1" x14ac:dyDescent="0.2">
      <c r="A26" s="6">
        <v>21</v>
      </c>
      <c r="B26" s="1">
        <f>361485+139334</f>
        <v>500819</v>
      </c>
      <c r="C26" s="1">
        <v>0</v>
      </c>
      <c r="D26" s="1">
        <f>2210+6110</f>
        <v>8320</v>
      </c>
      <c r="E26" s="16">
        <f t="shared" si="0"/>
        <v>509139</v>
      </c>
      <c r="F26" s="1"/>
      <c r="G26" s="1"/>
      <c r="H26" s="1">
        <f>210375+40830</f>
        <v>251205</v>
      </c>
    </row>
    <row r="27" spans="1:8" ht="15" customHeight="1" x14ac:dyDescent="0.2">
      <c r="A27" s="6">
        <v>22</v>
      </c>
      <c r="B27" s="1">
        <f>107525+354097</f>
        <v>461622</v>
      </c>
      <c r="C27" s="1">
        <v>0</v>
      </c>
      <c r="D27" s="1">
        <f>10050+12060</f>
        <v>22110</v>
      </c>
      <c r="E27" s="16">
        <f t="shared" si="0"/>
        <v>483732</v>
      </c>
      <c r="F27" s="1"/>
      <c r="G27" s="1"/>
      <c r="H27" s="1">
        <f>222634+45481</f>
        <v>268115</v>
      </c>
    </row>
    <row r="28" spans="1:8" ht="15" customHeight="1" x14ac:dyDescent="0.2">
      <c r="A28" s="6">
        <v>23</v>
      </c>
      <c r="B28" s="1">
        <f>265655+155920</f>
        <v>421575</v>
      </c>
      <c r="C28" s="1">
        <v>0</v>
      </c>
      <c r="D28" s="1">
        <f>14290+12570</f>
        <v>26860</v>
      </c>
      <c r="E28" s="16">
        <f t="shared" si="0"/>
        <v>448435</v>
      </c>
      <c r="F28" s="1"/>
      <c r="G28" s="1"/>
      <c r="H28" s="1">
        <f>49140+164027</f>
        <v>213167</v>
      </c>
    </row>
    <row r="29" spans="1:8" ht="15" customHeight="1" x14ac:dyDescent="0.2">
      <c r="A29" s="6">
        <v>24</v>
      </c>
      <c r="B29" s="1">
        <f>271721+273834</f>
        <v>545555</v>
      </c>
      <c r="C29" s="1">
        <v>0</v>
      </c>
      <c r="D29" s="1">
        <f>4580+17350</f>
        <v>21930</v>
      </c>
      <c r="E29" s="16">
        <f t="shared" si="0"/>
        <v>567485</v>
      </c>
      <c r="F29" s="1"/>
      <c r="G29" s="1"/>
      <c r="H29" s="1">
        <f>115034+160830</f>
        <v>275864</v>
      </c>
    </row>
    <row r="30" spans="1:8" ht="15" customHeight="1" x14ac:dyDescent="0.2">
      <c r="A30" s="14">
        <v>25</v>
      </c>
      <c r="B30" s="15">
        <f>141380+221785</f>
        <v>363165</v>
      </c>
      <c r="C30" s="15">
        <v>0</v>
      </c>
      <c r="D30" s="16">
        <f>16550+13130</f>
        <v>29680</v>
      </c>
      <c r="E30" s="16">
        <f t="shared" si="0"/>
        <v>392845</v>
      </c>
      <c r="F30" s="16"/>
      <c r="G30" s="16"/>
      <c r="H30" s="16">
        <f>60710+150195</f>
        <v>210905</v>
      </c>
    </row>
    <row r="31" spans="1:8" ht="15" customHeight="1" x14ac:dyDescent="0.2">
      <c r="A31" s="14">
        <v>26</v>
      </c>
      <c r="B31" s="15">
        <f>227628+128260</f>
        <v>355888</v>
      </c>
      <c r="C31" s="15">
        <v>0</v>
      </c>
      <c r="D31" s="16">
        <f>7415+19610</f>
        <v>27025</v>
      </c>
      <c r="E31" s="16">
        <f t="shared" si="0"/>
        <v>382913</v>
      </c>
      <c r="F31" s="16"/>
      <c r="G31" s="16"/>
      <c r="H31" s="16">
        <f>130722+34520+37570</f>
        <v>202812</v>
      </c>
    </row>
    <row r="32" spans="1:8" ht="15" customHeight="1" x14ac:dyDescent="0.2">
      <c r="A32" s="14">
        <v>27</v>
      </c>
      <c r="B32" s="15">
        <f>134936+232338</f>
        <v>367274</v>
      </c>
      <c r="C32" s="15">
        <v>0</v>
      </c>
      <c r="D32" s="16">
        <f>8130+1690</f>
        <v>9820</v>
      </c>
      <c r="E32" s="16">
        <f t="shared" si="0"/>
        <v>377094</v>
      </c>
      <c r="F32" s="16"/>
      <c r="G32" s="16"/>
      <c r="H32" s="16">
        <f>142451+60022</f>
        <v>202473</v>
      </c>
    </row>
    <row r="33" spans="1:8" ht="15" customHeight="1" x14ac:dyDescent="0.2">
      <c r="A33" s="14">
        <v>28</v>
      </c>
      <c r="B33" s="15">
        <f>161800+219026</f>
        <v>380826</v>
      </c>
      <c r="C33" s="15">
        <v>0</v>
      </c>
      <c r="D33" s="16">
        <f>15830+7560</f>
        <v>23390</v>
      </c>
      <c r="E33" s="16">
        <f t="shared" si="0"/>
        <v>404216</v>
      </c>
      <c r="F33" s="16"/>
      <c r="G33" s="16"/>
      <c r="H33" s="16">
        <f>93245+121011</f>
        <v>214256</v>
      </c>
    </row>
    <row r="34" spans="1:8" ht="15" customHeight="1" x14ac:dyDescent="0.2">
      <c r="A34" s="14">
        <v>29</v>
      </c>
      <c r="B34" s="15">
        <f>280543+191450</f>
        <v>471993</v>
      </c>
      <c r="C34" s="15">
        <v>0</v>
      </c>
      <c r="D34" s="16">
        <f>8250+19310</f>
        <v>27560</v>
      </c>
      <c r="E34" s="16">
        <f t="shared" si="0"/>
        <v>499553</v>
      </c>
      <c r="F34" s="16"/>
      <c r="G34" s="16"/>
      <c r="H34" s="16">
        <f>108610+114605</f>
        <v>223215</v>
      </c>
    </row>
    <row r="35" spans="1:8" ht="15" customHeight="1" x14ac:dyDescent="0.2">
      <c r="A35" s="14">
        <v>30</v>
      </c>
      <c r="B35" s="15">
        <f>289817+256907</f>
        <v>546724</v>
      </c>
      <c r="C35" s="15">
        <v>0</v>
      </c>
      <c r="D35" s="16">
        <f>9010+9350</f>
        <v>18360</v>
      </c>
      <c r="E35" s="16">
        <f>SUM(B35:D35)</f>
        <v>565084</v>
      </c>
      <c r="F35" s="16"/>
      <c r="G35" s="16"/>
      <c r="H35" s="16">
        <f>132274+121640</f>
        <v>253914</v>
      </c>
    </row>
    <row r="36" spans="1:8" ht="15" customHeight="1" x14ac:dyDescent="0.2">
      <c r="A36" s="17">
        <v>31</v>
      </c>
      <c r="B36" s="17">
        <f>143166+128210</f>
        <v>271376</v>
      </c>
      <c r="C36" s="17">
        <v>0</v>
      </c>
      <c r="D36" s="17">
        <f>14200+1790</f>
        <v>15990</v>
      </c>
      <c r="E36" s="16">
        <f>SUM(B36:D36)</f>
        <v>287366</v>
      </c>
      <c r="F36" s="16"/>
      <c r="G36" s="16"/>
      <c r="H36" s="16">
        <f>70530+75746</f>
        <v>146276</v>
      </c>
    </row>
    <row r="37" spans="1:8" ht="15" customHeight="1" x14ac:dyDescent="0.2">
      <c r="A37" s="8"/>
      <c r="B37" s="7">
        <f>SUM(B6:B36)</f>
        <v>12114243</v>
      </c>
      <c r="C37" s="7">
        <f>SUM(C6:C36)</f>
        <v>0</v>
      </c>
      <c r="D37" s="7">
        <f>SUM(D6:D36)</f>
        <v>350565</v>
      </c>
      <c r="E37" s="7">
        <f>SUM(E6:E36)</f>
        <v>12464808</v>
      </c>
      <c r="F37" s="7">
        <f t="shared" ref="F37:H37" si="1">SUM(F6:F36)</f>
        <v>15020</v>
      </c>
      <c r="G37" s="7">
        <f t="shared" si="1"/>
        <v>0</v>
      </c>
      <c r="H37" s="7">
        <f t="shared" si="1"/>
        <v>6054519</v>
      </c>
    </row>
    <row r="38" spans="1:8" ht="15" customHeight="1" x14ac:dyDescent="0.2"/>
    <row r="39" spans="1:8" ht="15" customHeight="1" x14ac:dyDescent="0.2">
      <c r="A39" s="2" t="s">
        <v>2</v>
      </c>
      <c r="E39" s="7">
        <f>B37+D37+C37-F37-G37</f>
        <v>12449788</v>
      </c>
      <c r="G39" s="7"/>
    </row>
    <row r="41" spans="1:8" x14ac:dyDescent="0.2">
      <c r="B41" s="7">
        <f>B37-F37</f>
        <v>12099223</v>
      </c>
      <c r="D41" s="7"/>
    </row>
    <row r="42" spans="1:8" x14ac:dyDescent="0.2">
      <c r="A42" s="2" t="s">
        <v>8</v>
      </c>
      <c r="B42" s="7">
        <f>B41/1.05</f>
        <v>11523069.523809524</v>
      </c>
      <c r="C42" s="7">
        <f>C37/1.18</f>
        <v>0</v>
      </c>
      <c r="D42" s="7">
        <f>D37/1.27</f>
        <v>276035.43307086616</v>
      </c>
      <c r="E42" s="7">
        <f>SUM(B42:D42)</f>
        <v>11799104.956880391</v>
      </c>
    </row>
    <row r="44" spans="1:8" x14ac:dyDescent="0.2">
      <c r="E44" s="7"/>
    </row>
  </sheetData>
  <pageMargins left="0.39370078740157483" right="0.31496062992125984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</dc:creator>
  <cp:lastModifiedBy>Felhasználó</cp:lastModifiedBy>
  <cp:lastPrinted>2021-06-02T14:40:57Z</cp:lastPrinted>
  <dcterms:created xsi:type="dcterms:W3CDTF">2011-06-24T11:23:00Z</dcterms:created>
  <dcterms:modified xsi:type="dcterms:W3CDTF">2021-06-02T14:41:01Z</dcterms:modified>
</cp:coreProperties>
</file>