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elhasználó\Documents\Documents\Pénztárgép\"/>
    </mc:Choice>
  </mc:AlternateContent>
  <xr:revisionPtr revIDLastSave="0" documentId="13_ncr:1_{1DBDFFAA-8646-470E-B0F1-919CC31FDD1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unka1" sheetId="1" r:id="rId1"/>
    <sheet name="Munka2" sheetId="2" r:id="rId2"/>
    <sheet name="Munka3" sheetId="3" r:id="rId3"/>
  </sheets>
  <calcPr calcId="191029"/>
</workbook>
</file>

<file path=xl/calcChain.xml><?xml version="1.0" encoding="utf-8"?>
<calcChain xmlns="http://schemas.openxmlformats.org/spreadsheetml/2006/main">
  <c r="H35" i="1" l="1"/>
  <c r="H32" i="1"/>
  <c r="H34" i="1"/>
  <c r="H36" i="1"/>
  <c r="H33" i="1"/>
  <c r="E35" i="1"/>
  <c r="D35" i="1"/>
  <c r="B35" i="1"/>
  <c r="D36" i="1"/>
  <c r="B36" i="1"/>
  <c r="D34" i="1"/>
  <c r="B34" i="1"/>
  <c r="D32" i="1"/>
  <c r="B32" i="1"/>
  <c r="D33" i="1"/>
  <c r="B33" i="1"/>
  <c r="H26" i="1"/>
  <c r="D26" i="1"/>
  <c r="B26" i="1"/>
  <c r="H27" i="1"/>
  <c r="D27" i="1"/>
  <c r="B27" i="1"/>
  <c r="H20" i="1"/>
  <c r="D20" i="1"/>
  <c r="B20" i="1"/>
  <c r="H22" i="1"/>
  <c r="D22" i="1"/>
  <c r="B22" i="1"/>
  <c r="H24" i="1"/>
  <c r="D24" i="1"/>
  <c r="B24" i="1"/>
  <c r="H29" i="1"/>
  <c r="D29" i="1"/>
  <c r="B29" i="1"/>
  <c r="H31" i="1"/>
  <c r="H19" i="1"/>
  <c r="H25" i="1"/>
  <c r="H30" i="1"/>
  <c r="H21" i="1"/>
  <c r="H23" i="1"/>
  <c r="D31" i="1"/>
  <c r="B31" i="1"/>
  <c r="D23" i="1"/>
  <c r="B23" i="1"/>
  <c r="D21" i="1"/>
  <c r="B21" i="1"/>
  <c r="D19" i="1"/>
  <c r="B19" i="1"/>
  <c r="D25" i="1"/>
  <c r="B25" i="1"/>
  <c r="D30" i="1"/>
  <c r="B30" i="1"/>
  <c r="D28" i="1"/>
  <c r="B28" i="1"/>
  <c r="H28" i="1"/>
  <c r="H14" i="1"/>
  <c r="H18" i="1"/>
  <c r="H16" i="1"/>
  <c r="H17" i="1"/>
  <c r="H13" i="1"/>
  <c r="H15" i="1"/>
  <c r="D15" i="1"/>
  <c r="B15" i="1"/>
  <c r="D16" i="1"/>
  <c r="B16" i="1"/>
  <c r="D17" i="1"/>
  <c r="B17" i="1"/>
  <c r="D18" i="1"/>
  <c r="B18" i="1"/>
  <c r="D13" i="1"/>
  <c r="B13" i="1"/>
  <c r="D14" i="1"/>
  <c r="B14" i="1"/>
  <c r="H11" i="1"/>
  <c r="H10" i="1"/>
  <c r="H6" i="1"/>
  <c r="H8" i="1"/>
  <c r="H12" i="1"/>
  <c r="H9" i="1"/>
  <c r="H7" i="1"/>
  <c r="D6" i="1"/>
  <c r="B6" i="1"/>
  <c r="D10" i="1"/>
  <c r="B10" i="1"/>
  <c r="D9" i="1"/>
  <c r="B9" i="1"/>
  <c r="D12" i="1"/>
  <c r="B12" i="1"/>
  <c r="D7" i="1"/>
  <c r="B7" i="1"/>
  <c r="D11" i="1"/>
  <c r="B11" i="1"/>
  <c r="D8" i="1"/>
  <c r="B8" i="1"/>
  <c r="C37" i="1"/>
  <c r="D37" i="1" l="1"/>
  <c r="B37" i="1"/>
  <c r="E34" i="1"/>
  <c r="E33" i="1"/>
  <c r="E32" i="1"/>
  <c r="E30" i="1"/>
  <c r="E28" i="1"/>
  <c r="E27" i="1"/>
  <c r="E26" i="1"/>
  <c r="E25" i="1"/>
  <c r="E23" i="1"/>
  <c r="E19" i="1"/>
  <c r="E18" i="1"/>
  <c r="E17" i="1"/>
  <c r="E15" i="1"/>
  <c r="E16" i="1"/>
  <c r="E9" i="1"/>
  <c r="E8" i="1"/>
  <c r="E10" i="1"/>
  <c r="E11" i="1"/>
  <c r="E14" i="1"/>
  <c r="E12" i="1"/>
  <c r="E7" i="1"/>
  <c r="E6" i="1"/>
  <c r="E20" i="1"/>
  <c r="E13" i="1"/>
  <c r="E21" i="1"/>
  <c r="E22" i="1"/>
  <c r="E24" i="1"/>
  <c r="E29" i="1"/>
  <c r="E31" i="1"/>
  <c r="E36" i="1"/>
  <c r="E37" i="1" l="1"/>
  <c r="H37" i="1"/>
  <c r="C42" i="1" l="1"/>
  <c r="D42" i="1" l="1"/>
  <c r="F37" i="1"/>
  <c r="B41" i="1" s="1"/>
  <c r="B42" i="1" s="1"/>
  <c r="G37" i="1"/>
  <c r="E42" i="1" l="1"/>
  <c r="E39" i="1"/>
</calcChain>
</file>

<file path=xl/sharedStrings.xml><?xml version="1.0" encoding="utf-8"?>
<sst xmlns="http://schemas.openxmlformats.org/spreadsheetml/2006/main" count="11" uniqueCount="11">
  <si>
    <t>Összesen</t>
  </si>
  <si>
    <t>Kártyás fizetés</t>
  </si>
  <si>
    <t>Összesen:</t>
  </si>
  <si>
    <t>Kecskemét Nagykőrösi u.2.</t>
  </si>
  <si>
    <t>Jakó Cukrászda Centrum Kávéház Étterem</t>
  </si>
  <si>
    <t>Jakó Kft.</t>
  </si>
  <si>
    <t xml:space="preserve">PÉNZTÁRGÉP </t>
  </si>
  <si>
    <t>Storno 5%</t>
  </si>
  <si>
    <t>nettó:</t>
  </si>
  <si>
    <t>Storno 27%</t>
  </si>
  <si>
    <t>2021. Július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</si>
</sst>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38"/>
      <scheme val="minor"/>
    </font>
    <font>
      <sz val="12"/>
      <color theme="1"/>
      <name val="Arial"/>
      <family val="2"/>
      <charset val="238"/>
    </font>
    <font>
      <sz val="11"/>
      <color theme="1"/>
      <name val="Arial"/>
      <family val="2"/>
      <charset val="238"/>
    </font>
    <font>
      <sz val="9"/>
      <color theme="1"/>
      <name val="Arial"/>
      <family val="2"/>
      <charset val="238"/>
    </font>
    <font>
      <b/>
      <sz val="12"/>
      <color theme="1"/>
      <name val="Arial"/>
      <family val="2"/>
      <charset val="238"/>
    </font>
    <font>
      <b/>
      <sz val="11"/>
      <color theme="1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3" fontId="1" fillId="0" borderId="1" xfId="0" applyNumberFormat="1" applyFont="1" applyBorder="1"/>
    <xf numFmtId="0" fontId="2" fillId="0" borderId="0" xfId="0" applyFont="1"/>
    <xf numFmtId="1" fontId="2" fillId="0" borderId="0" xfId="0" applyNumberFormat="1" applyFont="1"/>
    <xf numFmtId="9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" fontId="2" fillId="0" borderId="1" xfId="0" applyNumberFormat="1" applyFont="1" applyBorder="1"/>
    <xf numFmtId="3" fontId="2" fillId="0" borderId="0" xfId="0" applyNumberFormat="1" applyFont="1"/>
    <xf numFmtId="1" fontId="2" fillId="0" borderId="0" xfId="0" applyNumberFormat="1" applyFont="1" applyBorder="1"/>
    <xf numFmtId="3" fontId="1" fillId="0" borderId="1" xfId="0" applyNumberFormat="1" applyFont="1" applyBorder="1" applyAlignment="1">
      <alignment horizontal="right"/>
    </xf>
    <xf numFmtId="0" fontId="3" fillId="0" borderId="0" xfId="0" applyFont="1" applyAlignment="1">
      <alignment horizont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1" fontId="2" fillId="0" borderId="1" xfId="0" applyNumberFormat="1" applyFont="1" applyFill="1" applyBorder="1"/>
    <xf numFmtId="3" fontId="1" fillId="0" borderId="1" xfId="0" applyNumberFormat="1" applyFont="1" applyFill="1" applyBorder="1" applyAlignment="1">
      <alignment horizontal="right"/>
    </xf>
    <xf numFmtId="3" fontId="1" fillId="0" borderId="1" xfId="0" applyNumberFormat="1" applyFont="1" applyFill="1" applyBorder="1"/>
  </cellXfs>
  <cellStyles count="1">
    <cellStyle name="Normá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4"/>
  <sheetViews>
    <sheetView tabSelected="1" workbookViewId="0"/>
  </sheetViews>
  <sheetFormatPr defaultColWidth="9.140625" defaultRowHeight="14.25" x14ac:dyDescent="0.2"/>
  <cols>
    <col min="1" max="1" width="9.140625" style="2"/>
    <col min="2" max="3" width="11.85546875" style="2" customWidth="1"/>
    <col min="4" max="4" width="10.5703125" style="2" customWidth="1"/>
    <col min="5" max="5" width="12" style="2" customWidth="1"/>
    <col min="6" max="6" width="9.85546875" style="2" customWidth="1"/>
    <col min="7" max="7" width="9.7109375" style="2" customWidth="1"/>
    <col min="8" max="8" width="12" style="2" customWidth="1"/>
    <col min="9" max="16384" width="9.140625" style="2"/>
  </cols>
  <sheetData>
    <row r="1" spans="1:8" ht="15.75" customHeight="1" x14ac:dyDescent="0.25">
      <c r="A1" s="12" t="s">
        <v>6</v>
      </c>
      <c r="E1" s="2" t="s">
        <v>5</v>
      </c>
    </row>
    <row r="2" spans="1:8" ht="15" x14ac:dyDescent="0.25">
      <c r="A2" s="13" t="s">
        <v>10</v>
      </c>
      <c r="E2" s="2" t="s">
        <v>4</v>
      </c>
    </row>
    <row r="3" spans="1:8" x14ac:dyDescent="0.2">
      <c r="E3" s="2" t="s">
        <v>3</v>
      </c>
    </row>
    <row r="4" spans="1:8" ht="21.75" customHeight="1" x14ac:dyDescent="0.2">
      <c r="A4" s="3"/>
    </row>
    <row r="5" spans="1:8" x14ac:dyDescent="0.2">
      <c r="A5" s="3"/>
      <c r="B5" s="4">
        <v>0.05</v>
      </c>
      <c r="C5" s="4">
        <v>0.18</v>
      </c>
      <c r="D5" s="4">
        <v>0.27</v>
      </c>
      <c r="E5" s="5" t="s">
        <v>0</v>
      </c>
      <c r="F5" s="10" t="s">
        <v>7</v>
      </c>
      <c r="G5" s="10" t="s">
        <v>9</v>
      </c>
      <c r="H5" s="11" t="s">
        <v>1</v>
      </c>
    </row>
    <row r="6" spans="1:8" ht="15" customHeight="1" x14ac:dyDescent="0.2">
      <c r="A6" s="14">
        <v>1</v>
      </c>
      <c r="B6" s="15">
        <f>210305+188925</f>
        <v>399230</v>
      </c>
      <c r="C6" s="16">
        <v>0</v>
      </c>
      <c r="D6" s="16">
        <f>9120+7690</f>
        <v>16810</v>
      </c>
      <c r="E6" s="16">
        <f>SUM(B6:D6)</f>
        <v>416040</v>
      </c>
      <c r="F6" s="16"/>
      <c r="G6" s="16"/>
      <c r="H6" s="16">
        <f>60705+73820</f>
        <v>134525</v>
      </c>
    </row>
    <row r="7" spans="1:8" ht="15" customHeight="1" x14ac:dyDescent="0.2">
      <c r="A7" s="14">
        <v>2</v>
      </c>
      <c r="B7" s="16">
        <f>161590+257490</f>
        <v>419080</v>
      </c>
      <c r="C7" s="16">
        <v>0</v>
      </c>
      <c r="D7" s="16">
        <f>11200+11070</f>
        <v>22270</v>
      </c>
      <c r="E7" s="16">
        <f t="shared" ref="E7:E35" si="0">SUM(B7:D7)</f>
        <v>441350</v>
      </c>
      <c r="F7" s="16"/>
      <c r="G7" s="16"/>
      <c r="H7" s="16">
        <f>23245+41955+174080</f>
        <v>239280</v>
      </c>
    </row>
    <row r="8" spans="1:8" ht="15" customHeight="1" x14ac:dyDescent="0.2">
      <c r="A8" s="6">
        <v>3</v>
      </c>
      <c r="B8" s="16">
        <f>239978+257171</f>
        <v>497149</v>
      </c>
      <c r="C8" s="16">
        <v>450</v>
      </c>
      <c r="D8" s="16">
        <f>10180+17200</f>
        <v>27380</v>
      </c>
      <c r="E8" s="16">
        <f t="shared" si="0"/>
        <v>524979</v>
      </c>
      <c r="F8" s="1"/>
      <c r="G8" s="1"/>
      <c r="H8" s="1">
        <f>143028+62970+68666</f>
        <v>274664</v>
      </c>
    </row>
    <row r="9" spans="1:8" ht="15" customHeight="1" x14ac:dyDescent="0.2">
      <c r="A9" s="6">
        <v>4</v>
      </c>
      <c r="B9" s="1">
        <f>197958+240760</f>
        <v>438718</v>
      </c>
      <c r="C9" s="1">
        <v>0</v>
      </c>
      <c r="D9" s="1">
        <f>10850+14590</f>
        <v>25440</v>
      </c>
      <c r="E9" s="16">
        <f t="shared" si="0"/>
        <v>464158</v>
      </c>
      <c r="F9" s="1"/>
      <c r="G9" s="1"/>
      <c r="H9" s="1">
        <f>29050+74820+104575</f>
        <v>208445</v>
      </c>
    </row>
    <row r="10" spans="1:8" ht="15" customHeight="1" x14ac:dyDescent="0.2">
      <c r="A10" s="6">
        <v>5</v>
      </c>
      <c r="B10" s="1">
        <f>178712+195216</f>
        <v>373928</v>
      </c>
      <c r="C10" s="1">
        <v>0</v>
      </c>
      <c r="D10" s="1">
        <f>2930+6400</f>
        <v>9330</v>
      </c>
      <c r="E10" s="16">
        <f t="shared" si="0"/>
        <v>383258</v>
      </c>
      <c r="F10" s="1"/>
      <c r="G10" s="1"/>
      <c r="H10" s="1">
        <f>99057+11900</f>
        <v>110957</v>
      </c>
    </row>
    <row r="11" spans="1:8" ht="15" customHeight="1" x14ac:dyDescent="0.2">
      <c r="A11" s="6">
        <v>6</v>
      </c>
      <c r="B11" s="15">
        <f>234723+153937</f>
        <v>388660</v>
      </c>
      <c r="C11" s="15">
        <v>0</v>
      </c>
      <c r="D11" s="16">
        <f>17090+13350</f>
        <v>30440</v>
      </c>
      <c r="E11" s="16">
        <f t="shared" si="0"/>
        <v>419100</v>
      </c>
      <c r="F11" s="16"/>
      <c r="G11" s="16"/>
      <c r="H11" s="16">
        <f>112708+50352+27190+82556</f>
        <v>272806</v>
      </c>
    </row>
    <row r="12" spans="1:8" ht="15" customHeight="1" x14ac:dyDescent="0.2">
      <c r="A12" s="6">
        <v>7</v>
      </c>
      <c r="B12" s="9">
        <f>191560+180278</f>
        <v>371838</v>
      </c>
      <c r="C12" s="9">
        <v>0</v>
      </c>
      <c r="D12" s="1">
        <f>25740+5130</f>
        <v>30870</v>
      </c>
      <c r="E12" s="16">
        <f t="shared" si="0"/>
        <v>402708</v>
      </c>
      <c r="F12" s="1"/>
      <c r="G12" s="1"/>
      <c r="H12" s="1">
        <f>34660+66650+103400</f>
        <v>204710</v>
      </c>
    </row>
    <row r="13" spans="1:8" ht="15" customHeight="1" x14ac:dyDescent="0.2">
      <c r="A13" s="6">
        <v>8</v>
      </c>
      <c r="B13" s="9">
        <f>261504+245420</f>
        <v>506924</v>
      </c>
      <c r="C13" s="9">
        <v>0</v>
      </c>
      <c r="D13" s="1">
        <f>7450+21350</f>
        <v>28800</v>
      </c>
      <c r="E13" s="16">
        <f t="shared" si="0"/>
        <v>535724</v>
      </c>
      <c r="F13" s="1"/>
      <c r="G13" s="1"/>
      <c r="H13" s="1">
        <f>109105+76570+45720</f>
        <v>231395</v>
      </c>
    </row>
    <row r="14" spans="1:8" ht="15" customHeight="1" x14ac:dyDescent="0.2">
      <c r="A14" s="6">
        <v>9</v>
      </c>
      <c r="B14" s="1">
        <f>160940+215685</f>
        <v>376625</v>
      </c>
      <c r="C14" s="1">
        <v>0</v>
      </c>
      <c r="D14" s="1">
        <f>16690+8860</f>
        <v>25550</v>
      </c>
      <c r="E14" s="16">
        <f t="shared" si="0"/>
        <v>402175</v>
      </c>
      <c r="F14" s="1"/>
      <c r="G14" s="1"/>
      <c r="H14" s="1">
        <f>41040+42520+118995</f>
        <v>202555</v>
      </c>
    </row>
    <row r="15" spans="1:8" ht="15" customHeight="1" x14ac:dyDescent="0.2">
      <c r="A15" s="6">
        <v>10</v>
      </c>
      <c r="B15" s="1">
        <f>291630+195817</f>
        <v>487447</v>
      </c>
      <c r="C15" s="1">
        <v>0</v>
      </c>
      <c r="D15" s="1">
        <f>9700+9220</f>
        <v>18920</v>
      </c>
      <c r="E15" s="16">
        <f t="shared" si="0"/>
        <v>506367</v>
      </c>
      <c r="F15" s="1"/>
      <c r="G15" s="1"/>
      <c r="H15" s="1">
        <f>40110+111070+109660</f>
        <v>260840</v>
      </c>
    </row>
    <row r="16" spans="1:8" ht="15" customHeight="1" x14ac:dyDescent="0.2">
      <c r="A16" s="6">
        <v>11</v>
      </c>
      <c r="B16" s="1">
        <f>318763+154415</f>
        <v>473178</v>
      </c>
      <c r="C16" s="1">
        <v>0</v>
      </c>
      <c r="D16" s="1">
        <f>6900+8220</f>
        <v>15120</v>
      </c>
      <c r="E16" s="16">
        <f t="shared" si="0"/>
        <v>488298</v>
      </c>
      <c r="F16" s="1"/>
      <c r="G16" s="1"/>
      <c r="H16" s="1">
        <f>99870+46410+87175</f>
        <v>233455</v>
      </c>
    </row>
    <row r="17" spans="1:8" ht="15" customHeight="1" x14ac:dyDescent="0.2">
      <c r="A17" s="6">
        <v>12</v>
      </c>
      <c r="B17" s="1">
        <f>195577+238615</f>
        <v>434192</v>
      </c>
      <c r="C17" s="1">
        <v>0</v>
      </c>
      <c r="D17" s="1">
        <f>12425+19880</f>
        <v>32305</v>
      </c>
      <c r="E17" s="16">
        <f t="shared" si="0"/>
        <v>466497</v>
      </c>
      <c r="F17" s="1"/>
      <c r="G17" s="1"/>
      <c r="H17" s="1">
        <f>24050+99995+96892</f>
        <v>220937</v>
      </c>
    </row>
    <row r="18" spans="1:8" ht="15" customHeight="1" x14ac:dyDescent="0.2">
      <c r="A18" s="6">
        <v>13</v>
      </c>
      <c r="B18" s="1">
        <f>147685+211491</f>
        <v>359176</v>
      </c>
      <c r="C18" s="1">
        <v>0</v>
      </c>
      <c r="D18" s="1">
        <f>5720+1748</f>
        <v>7468</v>
      </c>
      <c r="E18" s="16">
        <f t="shared" si="0"/>
        <v>366644</v>
      </c>
      <c r="F18" s="1"/>
      <c r="G18" s="1"/>
      <c r="H18" s="1">
        <f>45005+30390+121946</f>
        <v>197341</v>
      </c>
    </row>
    <row r="19" spans="1:8" ht="15" customHeight="1" x14ac:dyDescent="0.2">
      <c r="A19" s="6">
        <v>14</v>
      </c>
      <c r="B19" s="1">
        <f>187700+179130</f>
        <v>366830</v>
      </c>
      <c r="C19" s="1">
        <v>0</v>
      </c>
      <c r="D19" s="1">
        <f>5940+14850</f>
        <v>20790</v>
      </c>
      <c r="E19" s="16">
        <f t="shared" si="0"/>
        <v>387620</v>
      </c>
      <c r="F19" s="1"/>
      <c r="G19" s="1"/>
      <c r="H19" s="1">
        <f>85410+19700+59830</f>
        <v>164940</v>
      </c>
    </row>
    <row r="20" spans="1:8" ht="15" customHeight="1" x14ac:dyDescent="0.2">
      <c r="A20" s="6">
        <v>15</v>
      </c>
      <c r="B20" s="1">
        <f>153739+221800</f>
        <v>375539</v>
      </c>
      <c r="C20" s="1">
        <v>0</v>
      </c>
      <c r="D20" s="1">
        <f>2800+17490</f>
        <v>20290</v>
      </c>
      <c r="E20" s="16">
        <f t="shared" si="0"/>
        <v>395829</v>
      </c>
      <c r="F20" s="1"/>
      <c r="G20" s="1"/>
      <c r="H20" s="1">
        <f>37600+47600+78270</f>
        <v>163470</v>
      </c>
    </row>
    <row r="21" spans="1:8" ht="15" customHeight="1" x14ac:dyDescent="0.2">
      <c r="A21" s="6">
        <v>16</v>
      </c>
      <c r="B21" s="1">
        <f>197851+220168</f>
        <v>418019</v>
      </c>
      <c r="C21" s="1">
        <v>0</v>
      </c>
      <c r="D21" s="1">
        <f>10650+7480</f>
        <v>18130</v>
      </c>
      <c r="E21" s="16">
        <f t="shared" si="0"/>
        <v>436149</v>
      </c>
      <c r="F21" s="1"/>
      <c r="G21" s="1"/>
      <c r="H21" s="1">
        <f>65340+8000+105770</f>
        <v>179110</v>
      </c>
    </row>
    <row r="22" spans="1:8" ht="15" customHeight="1" x14ac:dyDescent="0.2">
      <c r="A22" s="6">
        <v>17</v>
      </c>
      <c r="B22" s="1">
        <f>244215+256284</f>
        <v>500499</v>
      </c>
      <c r="C22" s="1">
        <v>0</v>
      </c>
      <c r="D22" s="1">
        <f>20100+8510</f>
        <v>28610</v>
      </c>
      <c r="E22" s="16">
        <f t="shared" si="0"/>
        <v>529109</v>
      </c>
      <c r="F22" s="1"/>
      <c r="G22" s="1"/>
      <c r="H22" s="1">
        <f>163515+93180+12150</f>
        <v>268845</v>
      </c>
    </row>
    <row r="23" spans="1:8" ht="15" customHeight="1" x14ac:dyDescent="0.2">
      <c r="A23" s="6">
        <v>18</v>
      </c>
      <c r="B23" s="1">
        <f>233649+184260</f>
        <v>417909</v>
      </c>
      <c r="C23" s="1">
        <v>0</v>
      </c>
      <c r="D23" s="1">
        <f>5740+12270</f>
        <v>18010</v>
      </c>
      <c r="E23" s="16">
        <f t="shared" si="0"/>
        <v>435919</v>
      </c>
      <c r="F23" s="1"/>
      <c r="G23" s="1"/>
      <c r="H23" s="1">
        <f>85720+131300+16160</f>
        <v>233180</v>
      </c>
    </row>
    <row r="24" spans="1:8" ht="15" customHeight="1" x14ac:dyDescent="0.2">
      <c r="A24" s="6">
        <v>19</v>
      </c>
      <c r="B24" s="1">
        <f>203550+134780</f>
        <v>338330</v>
      </c>
      <c r="C24" s="1">
        <v>0</v>
      </c>
      <c r="D24" s="1">
        <f>20030+1460</f>
        <v>21490</v>
      </c>
      <c r="E24" s="16">
        <f t="shared" si="0"/>
        <v>359820</v>
      </c>
      <c r="F24" s="1"/>
      <c r="G24" s="1"/>
      <c r="H24" s="1">
        <f>52350+35910+5700+89327</f>
        <v>183287</v>
      </c>
    </row>
    <row r="25" spans="1:8" ht="15" customHeight="1" x14ac:dyDescent="0.2">
      <c r="A25" s="6">
        <v>20</v>
      </c>
      <c r="B25" s="1">
        <f>210030+188914</f>
        <v>398944</v>
      </c>
      <c r="C25" s="1">
        <v>0</v>
      </c>
      <c r="D25" s="1">
        <f>19300+15280</f>
        <v>34580</v>
      </c>
      <c r="E25" s="16">
        <f t="shared" si="0"/>
        <v>433524</v>
      </c>
      <c r="F25" s="1"/>
      <c r="G25" s="1"/>
      <c r="H25" s="1">
        <f>94115+20470+48680</f>
        <v>163265</v>
      </c>
    </row>
    <row r="26" spans="1:8" ht="15" customHeight="1" x14ac:dyDescent="0.2">
      <c r="A26" s="6">
        <v>21</v>
      </c>
      <c r="B26" s="1">
        <f>239417+182704</f>
        <v>422121</v>
      </c>
      <c r="C26" s="1">
        <v>0</v>
      </c>
      <c r="D26" s="1">
        <f>5700+6120</f>
        <v>11820</v>
      </c>
      <c r="E26" s="16">
        <f t="shared" si="0"/>
        <v>433941</v>
      </c>
      <c r="F26" s="1"/>
      <c r="G26" s="1"/>
      <c r="H26" s="1">
        <f>105594+20600+41970</f>
        <v>168164</v>
      </c>
    </row>
    <row r="27" spans="1:8" ht="15" customHeight="1" x14ac:dyDescent="0.2">
      <c r="A27" s="6">
        <v>22</v>
      </c>
      <c r="B27" s="1">
        <f>153110+203260</f>
        <v>356370</v>
      </c>
      <c r="C27" s="1">
        <v>0</v>
      </c>
      <c r="D27" s="1">
        <f>17150+9080</f>
        <v>26230</v>
      </c>
      <c r="E27" s="16">
        <f t="shared" si="0"/>
        <v>382600</v>
      </c>
      <c r="F27" s="1"/>
      <c r="G27" s="1"/>
      <c r="H27" s="1">
        <f>92965+16470+31490</f>
        <v>140925</v>
      </c>
    </row>
    <row r="28" spans="1:8" ht="15" customHeight="1" x14ac:dyDescent="0.2">
      <c r="A28" s="6">
        <v>23</v>
      </c>
      <c r="B28" s="1">
        <f>161170+273858</f>
        <v>435028</v>
      </c>
      <c r="C28" s="1">
        <v>0</v>
      </c>
      <c r="D28" s="1">
        <f>12250+5420</f>
        <v>17670</v>
      </c>
      <c r="E28" s="16">
        <f t="shared" si="0"/>
        <v>452698</v>
      </c>
      <c r="F28" s="1"/>
      <c r="G28" s="1"/>
      <c r="H28" s="1">
        <f>144996+40500+33510</f>
        <v>219006</v>
      </c>
    </row>
    <row r="29" spans="1:8" ht="15" customHeight="1" x14ac:dyDescent="0.2">
      <c r="A29" s="6">
        <v>24</v>
      </c>
      <c r="B29" s="1">
        <f>210906+284750</f>
        <v>495656</v>
      </c>
      <c r="C29" s="1">
        <v>0</v>
      </c>
      <c r="D29" s="1">
        <f>11880+24710</f>
        <v>36590</v>
      </c>
      <c r="E29" s="16">
        <f t="shared" si="0"/>
        <v>532246</v>
      </c>
      <c r="F29" s="1"/>
      <c r="G29" s="1"/>
      <c r="H29" s="1">
        <f>44810+78890+101589</f>
        <v>225289</v>
      </c>
    </row>
    <row r="30" spans="1:8" ht="15" customHeight="1" x14ac:dyDescent="0.2">
      <c r="A30" s="14">
        <v>25</v>
      </c>
      <c r="B30" s="15">
        <f>241740+253592</f>
        <v>495332</v>
      </c>
      <c r="C30" s="15">
        <v>0</v>
      </c>
      <c r="D30" s="16">
        <f>11800+12780</f>
        <v>24580</v>
      </c>
      <c r="E30" s="16">
        <f t="shared" si="0"/>
        <v>519912</v>
      </c>
      <c r="F30" s="16"/>
      <c r="G30" s="16"/>
      <c r="H30" s="16">
        <f>105990+42170+74640</f>
        <v>222800</v>
      </c>
    </row>
    <row r="31" spans="1:8" ht="15" customHeight="1" x14ac:dyDescent="0.2">
      <c r="A31" s="14">
        <v>26</v>
      </c>
      <c r="B31" s="15">
        <f>227257+128454</f>
        <v>355711</v>
      </c>
      <c r="C31" s="15">
        <v>0</v>
      </c>
      <c r="D31" s="16">
        <f>8430+5100</f>
        <v>13530</v>
      </c>
      <c r="E31" s="16">
        <f t="shared" si="0"/>
        <v>369241</v>
      </c>
      <c r="F31" s="16"/>
      <c r="G31" s="16"/>
      <c r="H31" s="16">
        <f>46520+21750+113406</f>
        <v>181676</v>
      </c>
    </row>
    <row r="32" spans="1:8" ht="15" customHeight="1" x14ac:dyDescent="0.2">
      <c r="A32" s="14">
        <v>27</v>
      </c>
      <c r="B32" s="15">
        <f>150380+183360</f>
        <v>333740</v>
      </c>
      <c r="C32" s="15">
        <v>0</v>
      </c>
      <c r="D32" s="16">
        <f>13180+7920</f>
        <v>21100</v>
      </c>
      <c r="E32" s="16">
        <f t="shared" si="0"/>
        <v>354840</v>
      </c>
      <c r="F32" s="16"/>
      <c r="G32" s="16"/>
      <c r="H32" s="16">
        <f>38780+74780+15190</f>
        <v>128750</v>
      </c>
    </row>
    <row r="33" spans="1:8" ht="15" customHeight="1" x14ac:dyDescent="0.2">
      <c r="A33" s="14">
        <v>28</v>
      </c>
      <c r="B33" s="15">
        <f>212549+176603</f>
        <v>389152</v>
      </c>
      <c r="C33" s="15">
        <v>0</v>
      </c>
      <c r="D33" s="16">
        <f>10270+13420</f>
        <v>23690</v>
      </c>
      <c r="E33" s="16">
        <f t="shared" si="0"/>
        <v>412842</v>
      </c>
      <c r="F33" s="16"/>
      <c r="G33" s="16"/>
      <c r="H33" s="16">
        <f>115136+5950+63195</f>
        <v>184281</v>
      </c>
    </row>
    <row r="34" spans="1:8" ht="15" customHeight="1" x14ac:dyDescent="0.2">
      <c r="A34" s="14">
        <v>29</v>
      </c>
      <c r="B34" s="15">
        <f>235717+210691</f>
        <v>446408</v>
      </c>
      <c r="C34" s="15">
        <v>0</v>
      </c>
      <c r="D34" s="16">
        <f>21580+14920</f>
        <v>36500</v>
      </c>
      <c r="E34" s="16">
        <f t="shared" si="0"/>
        <v>482908</v>
      </c>
      <c r="F34" s="16"/>
      <c r="G34" s="16"/>
      <c r="H34" s="16">
        <f>99920+106655+17600</f>
        <v>224175</v>
      </c>
    </row>
    <row r="35" spans="1:8" ht="15" customHeight="1" x14ac:dyDescent="0.2">
      <c r="A35" s="14">
        <v>30</v>
      </c>
      <c r="B35" s="15">
        <f>143027+182118</f>
        <v>325145</v>
      </c>
      <c r="C35" s="15">
        <v>0</v>
      </c>
      <c r="D35" s="16">
        <f>14050+8150</f>
        <v>22200</v>
      </c>
      <c r="E35" s="16">
        <f t="shared" si="0"/>
        <v>347345</v>
      </c>
      <c r="F35" s="16"/>
      <c r="G35" s="16"/>
      <c r="H35" s="16">
        <f>25670+88215+40520</f>
        <v>154405</v>
      </c>
    </row>
    <row r="36" spans="1:8" ht="15" customHeight="1" x14ac:dyDescent="0.2">
      <c r="A36" s="14">
        <v>31</v>
      </c>
      <c r="B36" s="15">
        <f>217830+201959</f>
        <v>419789</v>
      </c>
      <c r="C36" s="15">
        <v>0</v>
      </c>
      <c r="D36" s="16">
        <f>7100+10890</f>
        <v>17990</v>
      </c>
      <c r="E36" s="16">
        <f>SUM(B36:D36)</f>
        <v>437779</v>
      </c>
      <c r="F36" s="16"/>
      <c r="G36" s="16"/>
      <c r="H36" s="16">
        <f>35860+79860+102300</f>
        <v>218020</v>
      </c>
    </row>
    <row r="37" spans="1:8" ht="15" customHeight="1" x14ac:dyDescent="0.2">
      <c r="A37" s="8"/>
      <c r="B37" s="7">
        <f t="shared" ref="B37:H37" si="1">SUM(B6:B36)</f>
        <v>12816667</v>
      </c>
      <c r="C37" s="7">
        <f t="shared" si="1"/>
        <v>450</v>
      </c>
      <c r="D37" s="7">
        <f t="shared" si="1"/>
        <v>704503</v>
      </c>
      <c r="E37" s="7">
        <f t="shared" si="1"/>
        <v>13521620</v>
      </c>
      <c r="F37" s="7">
        <f t="shared" si="1"/>
        <v>0</v>
      </c>
      <c r="G37" s="7">
        <f t="shared" si="1"/>
        <v>0</v>
      </c>
      <c r="H37" s="7">
        <f t="shared" si="1"/>
        <v>6215498</v>
      </c>
    </row>
    <row r="38" spans="1:8" ht="15" customHeight="1" x14ac:dyDescent="0.2"/>
    <row r="39" spans="1:8" ht="15" customHeight="1" x14ac:dyDescent="0.2">
      <c r="A39" s="2" t="s">
        <v>2</v>
      </c>
      <c r="E39" s="7">
        <f>B37+D37+C37-F37-G37</f>
        <v>13521620</v>
      </c>
      <c r="G39" s="7"/>
    </row>
    <row r="41" spans="1:8" x14ac:dyDescent="0.2">
      <c r="B41" s="7">
        <f>B37-F37</f>
        <v>12816667</v>
      </c>
      <c r="D41" s="7"/>
    </row>
    <row r="42" spans="1:8" x14ac:dyDescent="0.2">
      <c r="A42" s="2" t="s">
        <v>8</v>
      </c>
      <c r="B42" s="7">
        <f>B41/1.05</f>
        <v>12206349.523809522</v>
      </c>
      <c r="C42" s="7">
        <f>C37/1.18</f>
        <v>381.35593220338984</v>
      </c>
      <c r="D42" s="7">
        <f>D37/1.27</f>
        <v>554726.77165354334</v>
      </c>
      <c r="E42" s="7">
        <f>SUM(B42:D42)</f>
        <v>12761457.651395271</v>
      </c>
    </row>
    <row r="44" spans="1:8" x14ac:dyDescent="0.2">
      <c r="E44" s="7"/>
    </row>
  </sheetData>
  <pageMargins left="0.39370078740157483" right="0.31496062992125984" top="0.74803149606299213" bottom="0.74803149606299213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3</vt:i4>
      </vt:variant>
    </vt:vector>
  </HeadingPairs>
  <TitlesOfParts>
    <vt:vector size="3" baseType="lpstr">
      <vt:lpstr>Munka1</vt:lpstr>
      <vt:lpstr>Munka2</vt:lpstr>
      <vt:lpstr>Munka3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Jako</dc:creator>
  <cp:lastModifiedBy>Felhasználó</cp:lastModifiedBy>
  <cp:lastPrinted>2021-08-03T12:46:41Z</cp:lastPrinted>
  <dcterms:created xsi:type="dcterms:W3CDTF">2011-06-24T11:23:00Z</dcterms:created>
  <dcterms:modified xsi:type="dcterms:W3CDTF">2021-08-03T12:46:44Z</dcterms:modified>
</cp:coreProperties>
</file>