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81276A20-CC62-4309-9917-AC16069840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35" i="1" l="1"/>
  <c r="D35" i="1"/>
  <c r="B35" i="1"/>
  <c r="D31" i="1"/>
  <c r="B31" i="1"/>
  <c r="H31" i="1"/>
  <c r="H32" i="1"/>
  <c r="D32" i="1"/>
  <c r="B32" i="1"/>
  <c r="H30" i="1"/>
  <c r="D30" i="1"/>
  <c r="B30" i="1"/>
  <c r="H33" i="1"/>
  <c r="D33" i="1"/>
  <c r="B33" i="1"/>
  <c r="H34" i="1"/>
  <c r="H28" i="1"/>
  <c r="H36" i="1"/>
  <c r="H29" i="1"/>
  <c r="D36" i="1"/>
  <c r="B36" i="1"/>
  <c r="D34" i="1"/>
  <c r="B34" i="1"/>
  <c r="D29" i="1"/>
  <c r="B29" i="1"/>
  <c r="D28" i="1"/>
  <c r="B28" i="1"/>
  <c r="H25" i="1"/>
  <c r="D25" i="1"/>
  <c r="C25" i="1"/>
  <c r="B25" i="1"/>
  <c r="H26" i="1"/>
  <c r="D26" i="1"/>
  <c r="B26" i="1"/>
  <c r="H27" i="1"/>
  <c r="H24" i="1"/>
  <c r="D27" i="1"/>
  <c r="B27" i="1"/>
  <c r="D24" i="1"/>
  <c r="B24" i="1"/>
  <c r="H16" i="1"/>
  <c r="H22" i="1"/>
  <c r="H20" i="1"/>
  <c r="H17" i="1"/>
  <c r="H23" i="1"/>
  <c r="H18" i="1"/>
  <c r="H21" i="1"/>
  <c r="H19" i="1"/>
  <c r="D19" i="1"/>
  <c r="B19" i="1"/>
  <c r="D21" i="1"/>
  <c r="B21" i="1"/>
  <c r="D22" i="1"/>
  <c r="B22" i="1"/>
  <c r="D17" i="1"/>
  <c r="B17" i="1"/>
  <c r="D20" i="1"/>
  <c r="B20" i="1"/>
  <c r="D23" i="1"/>
  <c r="B23" i="1"/>
  <c r="D18" i="1"/>
  <c r="B18" i="1"/>
  <c r="H15" i="1"/>
  <c r="D16" i="1"/>
  <c r="B16" i="1"/>
  <c r="D15" i="1"/>
  <c r="B15" i="1"/>
  <c r="H14" i="1"/>
  <c r="H13" i="1"/>
  <c r="H12" i="1"/>
  <c r="H11" i="1"/>
  <c r="H10" i="1"/>
  <c r="D10" i="1"/>
  <c r="B10" i="1"/>
  <c r="D12" i="1"/>
  <c r="B12" i="1"/>
  <c r="D11" i="1"/>
  <c r="B11" i="1"/>
  <c r="D13" i="1"/>
  <c r="B13" i="1"/>
  <c r="D14" i="1"/>
  <c r="C14" i="1"/>
  <c r="B14" i="1"/>
  <c r="H9" i="1"/>
  <c r="H7" i="1"/>
  <c r="H6" i="1"/>
  <c r="H8" i="1"/>
  <c r="D7" i="1"/>
  <c r="B7" i="1"/>
  <c r="D6" i="1"/>
  <c r="B6" i="1"/>
  <c r="D8" i="1"/>
  <c r="C8" i="1"/>
  <c r="B8" i="1"/>
  <c r="D9" i="1"/>
  <c r="B9" i="1"/>
  <c r="E35" i="1"/>
  <c r="C37" i="1" l="1"/>
  <c r="D37" i="1"/>
  <c r="B37" i="1"/>
  <c r="E34" i="1"/>
  <c r="E33" i="1"/>
  <c r="E32" i="1"/>
  <c r="E30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1" i="1"/>
  <c r="E36" i="1"/>
  <c r="E37" i="1" l="1"/>
  <c r="H37" i="1"/>
  <c r="C42" i="1" l="1"/>
  <c r="D42" i="1" l="1"/>
  <c r="F37" i="1"/>
  <c r="B41" i="1" s="1"/>
  <c r="B42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<sst xmlns="http://schemas.openxmlformats.org/spreadsheetml/2006/main" count="11" uniqueCount="11">
  <si>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</si>
  <si>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</si>
  <si>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</si>
  <si>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</si>
  <si>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</si>
  <si>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</si>
  <si>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</si>
  <si>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</si>
  <si>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</si>
  <si>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</si>
  <si>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Augusztus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</si>
</sst>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192412+213681</f>
        <v>406093</v>
      </c>
      <c r="C6" s="16">
        <v>0</v>
      </c>
      <c r="D6" s="16">
        <f>27970+3430</f>
        <v>31400</v>
      </c>
      <c r="E6" s="16">
        <f>SUM(B6:D6)</f>
        <v>437493</v>
      </c>
      <c r="F6" s="16"/>
      <c r="G6" s="16"/>
      <c r="H6" s="16">
        <f>134240+81180+13710</f>
        <v>229130</v>
      </c>
    </row>
    <row r="7" spans="1:8" ht="15" customHeight="1" x14ac:dyDescent="0.2">
      <c r="A7" s="14">
        <v>2</v>
      </c>
      <c r="B7" s="16">
        <f>214880+226616</f>
        <v>441496</v>
      </c>
      <c r="C7" s="16">
        <v>0</v>
      </c>
      <c r="D7" s="16">
        <f>10560+12520</f>
        <v>23080</v>
      </c>
      <c r="E7" s="16">
        <f t="shared" ref="E7:E35" si="0">SUM(B7:D7)</f>
        <v>464576</v>
      </c>
      <c r="F7" s="16"/>
      <c r="G7" s="16"/>
      <c r="H7" s="16">
        <f>12750+91040+89797</f>
        <v>193587</v>
      </c>
    </row>
    <row r="8" spans="1:8" ht="15" customHeight="1" x14ac:dyDescent="0.2">
      <c r="A8" s="6">
        <v>3</v>
      </c>
      <c r="B8" s="16">
        <f>175008+230230</f>
        <v>405238</v>
      </c>
      <c r="C8" s="16">
        <f>2200+3000</f>
        <v>5200</v>
      </c>
      <c r="D8" s="16">
        <f>44530+10820</f>
        <v>55350</v>
      </c>
      <c r="E8" s="16">
        <f t="shared" si="0"/>
        <v>465788</v>
      </c>
      <c r="F8" s="1"/>
      <c r="G8" s="1"/>
      <c r="H8" s="1">
        <f>70666+23668+106260</f>
        <v>200594</v>
      </c>
    </row>
    <row r="9" spans="1:8" ht="15" customHeight="1" x14ac:dyDescent="0.2">
      <c r="A9" s="6">
        <v>4</v>
      </c>
      <c r="B9" s="1">
        <f>182140+240229</f>
        <v>422369</v>
      </c>
      <c r="C9" s="1">
        <v>800</v>
      </c>
      <c r="D9" s="1">
        <f>32880+7910</f>
        <v>40790</v>
      </c>
      <c r="E9" s="16">
        <f t="shared" si="0"/>
        <v>463959</v>
      </c>
      <c r="F9" s="1"/>
      <c r="G9" s="1"/>
      <c r="H9" s="1">
        <f>21160+114429+51540</f>
        <v>187129</v>
      </c>
    </row>
    <row r="10" spans="1:8" ht="15" customHeight="1" x14ac:dyDescent="0.2">
      <c r="A10" s="6">
        <v>5</v>
      </c>
      <c r="B10" s="1">
        <f>233535+242102</f>
        <v>475637</v>
      </c>
      <c r="C10" s="1">
        <v>850</v>
      </c>
      <c r="D10" s="1">
        <f>19870+5690</f>
        <v>25560</v>
      </c>
      <c r="E10" s="16">
        <f t="shared" si="0"/>
        <v>502047</v>
      </c>
      <c r="F10" s="1"/>
      <c r="G10" s="1"/>
      <c r="H10" s="1">
        <f>101427+29800+94070</f>
        <v>225297</v>
      </c>
    </row>
    <row r="11" spans="1:8" ht="15" customHeight="1" x14ac:dyDescent="0.2">
      <c r="A11" s="6">
        <v>6</v>
      </c>
      <c r="B11" s="15">
        <f>269876+218839</f>
        <v>488715</v>
      </c>
      <c r="C11" s="15">
        <v>1200</v>
      </c>
      <c r="D11" s="16">
        <f>6760+13110</f>
        <v>19870</v>
      </c>
      <c r="E11" s="16">
        <f t="shared" si="0"/>
        <v>509785</v>
      </c>
      <c r="F11" s="16"/>
      <c r="G11" s="16"/>
      <c r="H11" s="16">
        <f>151578+73172+21172+16900</f>
        <v>262822</v>
      </c>
    </row>
    <row r="12" spans="1:8" ht="15" customHeight="1" x14ac:dyDescent="0.2">
      <c r="A12" s="6">
        <v>7</v>
      </c>
      <c r="B12" s="9">
        <f>265105+216735</f>
        <v>481840</v>
      </c>
      <c r="C12" s="9">
        <v>0</v>
      </c>
      <c r="D12" s="1">
        <f>13640+15810</f>
        <v>29450</v>
      </c>
      <c r="E12" s="16">
        <f t="shared" si="0"/>
        <v>511290</v>
      </c>
      <c r="F12" s="1"/>
      <c r="G12" s="1"/>
      <c r="H12" s="1">
        <f>118942+5700+34370+114875</f>
        <v>273887</v>
      </c>
    </row>
    <row r="13" spans="1:8" ht="15" customHeight="1" x14ac:dyDescent="0.2">
      <c r="A13" s="6">
        <v>8</v>
      </c>
      <c r="B13" s="9">
        <f>192695+251382</f>
        <v>444077</v>
      </c>
      <c r="C13" s="9">
        <v>0</v>
      </c>
      <c r="D13" s="1">
        <f>12780+49420</f>
        <v>62200</v>
      </c>
      <c r="E13" s="16">
        <f t="shared" si="0"/>
        <v>506277</v>
      </c>
      <c r="F13" s="1"/>
      <c r="G13" s="1"/>
      <c r="H13" s="1">
        <f>90000+36200+86110</f>
        <v>212310</v>
      </c>
    </row>
    <row r="14" spans="1:8" ht="15" customHeight="1" x14ac:dyDescent="0.2">
      <c r="A14" s="6">
        <v>9</v>
      </c>
      <c r="B14" s="1">
        <f>194940+197286</f>
        <v>392226</v>
      </c>
      <c r="C14" s="1">
        <f>650</f>
        <v>650</v>
      </c>
      <c r="D14" s="1">
        <f>41720+10380</f>
        <v>52100</v>
      </c>
      <c r="E14" s="16">
        <f t="shared" si="0"/>
        <v>444976</v>
      </c>
      <c r="F14" s="1"/>
      <c r="G14" s="1"/>
      <c r="H14" s="1">
        <f>25160+46660+31400+100822</f>
        <v>204042</v>
      </c>
    </row>
    <row r="15" spans="1:8" ht="15" customHeight="1" x14ac:dyDescent="0.2">
      <c r="A15" s="6">
        <v>10</v>
      </c>
      <c r="B15" s="1">
        <f>300783+249637</f>
        <v>550420</v>
      </c>
      <c r="C15" s="1">
        <v>2850</v>
      </c>
      <c r="D15" s="1">
        <f>7860+30120</f>
        <v>37980</v>
      </c>
      <c r="E15" s="16">
        <f t="shared" si="0"/>
        <v>591250</v>
      </c>
      <c r="F15" s="1"/>
      <c r="G15" s="1"/>
      <c r="H15" s="1">
        <f>158343+44080+78650</f>
        <v>281073</v>
      </c>
    </row>
    <row r="16" spans="1:8" ht="15" customHeight="1" x14ac:dyDescent="0.2">
      <c r="A16" s="6">
        <v>11</v>
      </c>
      <c r="B16" s="1">
        <f>245291+206615</f>
        <v>451906</v>
      </c>
      <c r="C16" s="1">
        <v>0</v>
      </c>
      <c r="D16" s="1">
        <f>9250+33870</f>
        <v>43120</v>
      </c>
      <c r="E16" s="16">
        <f t="shared" si="0"/>
        <v>495026</v>
      </c>
      <c r="F16" s="1"/>
      <c r="G16" s="1"/>
      <c r="H16" s="1">
        <f>146759+4200+33720+28390</f>
        <v>213069</v>
      </c>
    </row>
    <row r="17" spans="1:8" ht="15" customHeight="1" x14ac:dyDescent="0.2">
      <c r="A17" s="6">
        <v>12</v>
      </c>
      <c r="B17" s="1">
        <f>188555+234259</f>
        <v>422814</v>
      </c>
      <c r="C17" s="1">
        <v>0</v>
      </c>
      <c r="D17" s="1">
        <f>56110+8630</f>
        <v>64740</v>
      </c>
      <c r="E17" s="16">
        <f t="shared" si="0"/>
        <v>487554</v>
      </c>
      <c r="F17" s="1"/>
      <c r="G17" s="1"/>
      <c r="H17" s="1">
        <f>123256+18500+101285+9680</f>
        <v>252721</v>
      </c>
    </row>
    <row r="18" spans="1:8" ht="15" customHeight="1" x14ac:dyDescent="0.2">
      <c r="A18" s="6">
        <v>13</v>
      </c>
      <c r="B18" s="1">
        <f>247465+226413</f>
        <v>473878</v>
      </c>
      <c r="C18" s="1">
        <v>0</v>
      </c>
      <c r="D18" s="1">
        <f>10600+46090</f>
        <v>56690</v>
      </c>
      <c r="E18" s="16">
        <f t="shared" si="0"/>
        <v>530568</v>
      </c>
      <c r="F18" s="1"/>
      <c r="G18" s="1"/>
      <c r="H18" s="1">
        <f>89923+21180+127752+5200</f>
        <v>244055</v>
      </c>
    </row>
    <row r="19" spans="1:8" ht="15" customHeight="1" x14ac:dyDescent="0.2">
      <c r="A19" s="6">
        <v>14</v>
      </c>
      <c r="B19" s="1">
        <f>308307+253388</f>
        <v>561695</v>
      </c>
      <c r="C19" s="1">
        <v>15090</v>
      </c>
      <c r="D19" s="1">
        <f>49650+6130</f>
        <v>55780</v>
      </c>
      <c r="E19" s="16">
        <f t="shared" si="0"/>
        <v>632565</v>
      </c>
      <c r="F19" s="1"/>
      <c r="G19" s="1"/>
      <c r="H19" s="1">
        <f>36360+162060+134443</f>
        <v>332863</v>
      </c>
    </row>
    <row r="20" spans="1:8" ht="15" customHeight="1" x14ac:dyDescent="0.2">
      <c r="A20" s="6">
        <v>15</v>
      </c>
      <c r="B20" s="1">
        <f>191597+244395</f>
        <v>435992</v>
      </c>
      <c r="C20" s="1">
        <v>0</v>
      </c>
      <c r="D20" s="1">
        <f>13450+77850</f>
        <v>91300</v>
      </c>
      <c r="E20" s="16">
        <f t="shared" si="0"/>
        <v>527292</v>
      </c>
      <c r="F20" s="1"/>
      <c r="G20" s="1"/>
      <c r="H20" s="1">
        <f>10750+29640+108338+12210+75805</f>
        <v>236743</v>
      </c>
    </row>
    <row r="21" spans="1:8" ht="15" customHeight="1" x14ac:dyDescent="0.2">
      <c r="A21" s="6">
        <v>16</v>
      </c>
      <c r="B21" s="1">
        <f>210561+204030</f>
        <v>414591</v>
      </c>
      <c r="C21" s="1">
        <v>0</v>
      </c>
      <c r="D21" s="1">
        <f>38120+7050</f>
        <v>45170</v>
      </c>
      <c r="E21" s="16">
        <f t="shared" si="0"/>
        <v>459761</v>
      </c>
      <c r="F21" s="1"/>
      <c r="G21" s="1"/>
      <c r="H21" s="1">
        <f>24998+82733+117180+16400</f>
        <v>241311</v>
      </c>
    </row>
    <row r="22" spans="1:8" ht="15" customHeight="1" x14ac:dyDescent="0.2">
      <c r="A22" s="6">
        <v>17</v>
      </c>
      <c r="B22" s="1">
        <f>119780+248163</f>
        <v>367943</v>
      </c>
      <c r="C22" s="1">
        <v>118</v>
      </c>
      <c r="D22" s="1">
        <f>32880+7420</f>
        <v>40300</v>
      </c>
      <c r="E22" s="16">
        <f t="shared" si="0"/>
        <v>408361</v>
      </c>
      <c r="F22" s="1"/>
      <c r="G22" s="1"/>
      <c r="H22" s="1">
        <f>112654+42160+12880</f>
        <v>167694</v>
      </c>
    </row>
    <row r="23" spans="1:8" ht="15" customHeight="1" x14ac:dyDescent="0.2">
      <c r="A23" s="6">
        <v>18</v>
      </c>
      <c r="B23" s="1">
        <f>183810+260627</f>
        <v>444437</v>
      </c>
      <c r="C23" s="1">
        <v>0</v>
      </c>
      <c r="D23" s="1">
        <f>32900+7270</f>
        <v>40170</v>
      </c>
      <c r="E23" s="16">
        <f t="shared" si="0"/>
        <v>484607</v>
      </c>
      <c r="F23" s="1"/>
      <c r="G23" s="1"/>
      <c r="H23" s="1">
        <f>121967+49610+87830</f>
        <v>259407</v>
      </c>
    </row>
    <row r="24" spans="1:8" ht="15" customHeight="1" x14ac:dyDescent="0.2">
      <c r="A24" s="6">
        <v>19</v>
      </c>
      <c r="B24" s="1">
        <f>236668+176900</f>
        <v>413568</v>
      </c>
      <c r="C24" s="1">
        <v>0</v>
      </c>
      <c r="D24" s="1">
        <f>1460+21450</f>
        <v>22910</v>
      </c>
      <c r="E24" s="16">
        <f t="shared" si="0"/>
        <v>436478</v>
      </c>
      <c r="F24" s="1"/>
      <c r="G24" s="1"/>
      <c r="H24" s="1">
        <f>26650+44030+129603</f>
        <v>200283</v>
      </c>
    </row>
    <row r="25" spans="1:8" ht="15" customHeight="1" x14ac:dyDescent="0.2">
      <c r="A25" s="6">
        <v>20</v>
      </c>
      <c r="B25" s="1">
        <f>397657+600048</f>
        <v>997705</v>
      </c>
      <c r="C25" s="1">
        <f>1200</f>
        <v>1200</v>
      </c>
      <c r="D25" s="1">
        <f>34300+10850</f>
        <v>45150</v>
      </c>
      <c r="E25" s="16">
        <f t="shared" si="0"/>
        <v>1044055</v>
      </c>
      <c r="F25" s="1"/>
      <c r="G25" s="1"/>
      <c r="H25" s="1">
        <f>17020+186457+5080+377801</f>
        <v>586358</v>
      </c>
    </row>
    <row r="26" spans="1:8" ht="15" customHeight="1" x14ac:dyDescent="0.2">
      <c r="A26" s="6">
        <v>21</v>
      </c>
      <c r="B26" s="1">
        <f>336680+367524</f>
        <v>704204</v>
      </c>
      <c r="C26" s="1">
        <v>0</v>
      </c>
      <c r="D26" s="1">
        <f>67840+19000</f>
        <v>86840</v>
      </c>
      <c r="E26" s="16">
        <f t="shared" si="0"/>
        <v>791044</v>
      </c>
      <c r="F26" s="1"/>
      <c r="G26" s="1"/>
      <c r="H26" s="1">
        <f>218116+28590+127570+16850</f>
        <v>391126</v>
      </c>
    </row>
    <row r="27" spans="1:8" ht="15" customHeight="1" x14ac:dyDescent="0.2">
      <c r="A27" s="6">
        <v>22</v>
      </c>
      <c r="B27" s="1">
        <f>262545+400695</f>
        <v>663240</v>
      </c>
      <c r="C27" s="1">
        <v>4200</v>
      </c>
      <c r="D27" s="1">
        <f>48980+20160</f>
        <v>69140</v>
      </c>
      <c r="E27" s="16">
        <f t="shared" si="0"/>
        <v>736580</v>
      </c>
      <c r="F27" s="1"/>
      <c r="G27" s="1"/>
      <c r="H27" s="1">
        <f>20880+83620+3930+210130</f>
        <v>318560</v>
      </c>
    </row>
    <row r="28" spans="1:8" ht="15" customHeight="1" x14ac:dyDescent="0.2">
      <c r="A28" s="6">
        <v>23</v>
      </c>
      <c r="B28" s="1">
        <f>241891+170166</f>
        <v>412057</v>
      </c>
      <c r="C28" s="1">
        <v>0</v>
      </c>
      <c r="D28" s="1">
        <f>13840+51950</f>
        <v>65790</v>
      </c>
      <c r="E28" s="16">
        <f t="shared" si="0"/>
        <v>477847</v>
      </c>
      <c r="F28" s="1"/>
      <c r="G28" s="1"/>
      <c r="H28" s="1">
        <f>18020+61365+27950+129692</f>
        <v>237027</v>
      </c>
    </row>
    <row r="29" spans="1:8" ht="15" customHeight="1" x14ac:dyDescent="0.2">
      <c r="A29" s="6">
        <v>24</v>
      </c>
      <c r="B29" s="1">
        <f>238503+227783</f>
        <v>466286</v>
      </c>
      <c r="C29" s="1">
        <v>2000</v>
      </c>
      <c r="D29" s="1">
        <f>7260+33270</f>
        <v>40530</v>
      </c>
      <c r="E29" s="16">
        <f t="shared" si="0"/>
        <v>508816</v>
      </c>
      <c r="F29" s="1"/>
      <c r="G29" s="1"/>
      <c r="H29" s="1">
        <f>131170+8600+1700+61578</f>
        <v>203048</v>
      </c>
    </row>
    <row r="30" spans="1:8" ht="15" customHeight="1" x14ac:dyDescent="0.2">
      <c r="A30" s="14">
        <v>25</v>
      </c>
      <c r="B30" s="15">
        <f>242202+309360</f>
        <v>551562</v>
      </c>
      <c r="C30" s="15">
        <v>0</v>
      </c>
      <c r="D30" s="16">
        <f>8145+41750</f>
        <v>49895</v>
      </c>
      <c r="E30" s="16">
        <f t="shared" si="0"/>
        <v>601457</v>
      </c>
      <c r="F30" s="16"/>
      <c r="G30" s="16"/>
      <c r="H30" s="16">
        <f>149947+29370+33580+93540</f>
        <v>306437</v>
      </c>
    </row>
    <row r="31" spans="1:8" ht="15" customHeight="1" x14ac:dyDescent="0.2">
      <c r="A31" s="14">
        <v>26</v>
      </c>
      <c r="B31" s="15">
        <f>194026+260550</f>
        <v>454576</v>
      </c>
      <c r="C31" s="15">
        <v>3420</v>
      </c>
      <c r="D31" s="16">
        <f>19050+27355</f>
        <v>46405</v>
      </c>
      <c r="E31" s="16">
        <f t="shared" si="0"/>
        <v>504401</v>
      </c>
      <c r="F31" s="16"/>
      <c r="G31" s="16"/>
      <c r="H31" s="16">
        <f>108886+19900+118805</f>
        <v>247591</v>
      </c>
    </row>
    <row r="32" spans="1:8" ht="15" customHeight="1" x14ac:dyDescent="0.2">
      <c r="A32" s="14">
        <v>27</v>
      </c>
      <c r="B32" s="15">
        <f>302223+311757</f>
        <v>613980</v>
      </c>
      <c r="C32" s="15">
        <v>0</v>
      </c>
      <c r="D32" s="16">
        <f>12640+74690</f>
        <v>87330</v>
      </c>
      <c r="E32" s="16">
        <f t="shared" si="0"/>
        <v>701310</v>
      </c>
      <c r="F32" s="16"/>
      <c r="G32" s="16"/>
      <c r="H32" s="16">
        <f>21940+44960+110927+29240+157500</f>
        <v>364567</v>
      </c>
    </row>
    <row r="33" spans="1:8" ht="15" customHeight="1" x14ac:dyDescent="0.2">
      <c r="A33" s="14">
        <v>28</v>
      </c>
      <c r="B33" s="15">
        <f>394805+336372</f>
        <v>731177</v>
      </c>
      <c r="C33" s="15">
        <v>7900</v>
      </c>
      <c r="D33" s="16">
        <f>67280+11430</f>
        <v>78710</v>
      </c>
      <c r="E33" s="16">
        <f t="shared" si="0"/>
        <v>817787</v>
      </c>
      <c r="F33" s="16"/>
      <c r="G33" s="16"/>
      <c r="H33" s="16">
        <f>32060+61120+234620+173950</f>
        <v>501750</v>
      </c>
    </row>
    <row r="34" spans="1:8" ht="15" customHeight="1" x14ac:dyDescent="0.2">
      <c r="A34" s="14">
        <v>29</v>
      </c>
      <c r="B34" s="15">
        <f>370469+313474</f>
        <v>683943</v>
      </c>
      <c r="C34" s="15">
        <v>900</v>
      </c>
      <c r="D34" s="16">
        <f>14100+97360</f>
        <v>111460</v>
      </c>
      <c r="E34" s="16">
        <f t="shared" si="0"/>
        <v>796303</v>
      </c>
      <c r="F34" s="16"/>
      <c r="G34" s="16"/>
      <c r="H34" s="16">
        <f>3500+195107+40020+77714</f>
        <v>316341</v>
      </c>
    </row>
    <row r="35" spans="1:8" ht="15" customHeight="1" x14ac:dyDescent="0.2">
      <c r="A35" s="14">
        <v>30</v>
      </c>
      <c r="B35" s="15">
        <f>283344+214865</f>
        <v>498209</v>
      </c>
      <c r="C35" s="15">
        <v>0</v>
      </c>
      <c r="D35" s="16">
        <f>7590+40760</f>
        <v>48350</v>
      </c>
      <c r="E35" s="16">
        <f t="shared" si="0"/>
        <v>546559</v>
      </c>
      <c r="F35" s="16"/>
      <c r="G35" s="16"/>
      <c r="H35" s="16">
        <f>146126+30460+19270+74314</f>
        <v>270170</v>
      </c>
    </row>
    <row r="36" spans="1:8" ht="15" customHeight="1" x14ac:dyDescent="0.2">
      <c r="A36" s="14">
        <v>31</v>
      </c>
      <c r="B36" s="15">
        <f>238955+261059</f>
        <v>500014</v>
      </c>
      <c r="C36" s="15">
        <v>0</v>
      </c>
      <c r="D36" s="16">
        <f>35100+670</f>
        <v>35770</v>
      </c>
      <c r="E36" s="16">
        <f>SUM(B36:D36)</f>
        <v>535784</v>
      </c>
      <c r="F36" s="16"/>
      <c r="G36" s="16"/>
      <c r="H36" s="16">
        <f>146147+7600+29500+70100</f>
        <v>253347</v>
      </c>
    </row>
    <row r="37" spans="1:8" ht="15" customHeight="1" x14ac:dyDescent="0.2">
      <c r="A37" s="8"/>
      <c r="B37" s="7">
        <f t="shared" ref="B37:H37" si="1">SUM(B6:B36)</f>
        <v>15771888</v>
      </c>
      <c r="C37" s="7">
        <f t="shared" si="1"/>
        <v>46378</v>
      </c>
      <c r="D37" s="7">
        <f t="shared" si="1"/>
        <v>1603330</v>
      </c>
      <c r="E37" s="7">
        <f t="shared" si="1"/>
        <v>17421596</v>
      </c>
      <c r="F37" s="7">
        <f t="shared" si="1"/>
        <v>0</v>
      </c>
      <c r="G37" s="7">
        <f t="shared" si="1"/>
        <v>0</v>
      </c>
      <c r="H37" s="7">
        <f t="shared" si="1"/>
        <v>8414339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17421596</v>
      </c>
      <c r="G39" s="7"/>
    </row>
    <row r="41" spans="1:8" x14ac:dyDescent="0.2">
      <c r="B41" s="7">
        <f>B37-F37</f>
        <v>15771888</v>
      </c>
      <c r="D41" s="7"/>
    </row>
    <row r="42" spans="1:8" x14ac:dyDescent="0.2">
      <c r="A42" s="2" t="s">
        <v>8</v>
      </c>
      <c r="B42" s="7">
        <f>B41/1.05</f>
        <v>15020845.714285715</v>
      </c>
      <c r="C42" s="7">
        <f>C37/1.18</f>
        <v>39303.389830508473</v>
      </c>
      <c r="D42" s="7">
        <f>D37/1.27</f>
        <v>1262464.5669291338</v>
      </c>
      <c r="E42" s="7">
        <f>SUM(B42:D42)</f>
        <v>16322613.671045357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2021-09-01T08:54:13Z</cp:lastPrinted>
  <dcterms:created xsi:type="dcterms:W3CDTF">2011-06-24T11:23:00Z</dcterms:created>
  <dcterms:modified xsi:type="dcterms:W3CDTF">2021-09-01T08:54:15Z</dcterms:modified>
</cp:coreProperties>
</file>