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AB24DC71-5FD1-462F-B28C-29787460DA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</workbook>
</file>

<file path=xl/calcChain.xml><?xml version="1.0" encoding="utf-8"?>
<calcChain xmlns="http://schemas.openxmlformats.org/spreadsheetml/2006/main">
  <c r="D30" i="1" l="1"/>
  <c r="B30" i="1"/>
  <c r="H35" i="1"/>
  <c r="H34" i="1"/>
  <c r="D34" i="1"/>
  <c r="B34" i="1"/>
  <c r="D35" i="1"/>
  <c r="B35" i="1"/>
  <c r="H33" i="1"/>
  <c r="H32" i="1"/>
  <c r="H31" i="1"/>
  <c r="H30" i="1"/>
  <c r="H29" i="1"/>
  <c r="D29" i="1"/>
  <c r="B29" i="1"/>
  <c r="D32" i="1"/>
  <c r="B32" i="1"/>
  <c r="B31" i="1"/>
  <c r="D33" i="1"/>
  <c r="B33" i="1"/>
  <c r="D31" i="1"/>
  <c r="H20" i="1"/>
  <c r="H26" i="1"/>
  <c r="H27" i="1"/>
  <c r="H28" i="1"/>
  <c r="H22" i="1"/>
  <c r="H21" i="1"/>
  <c r="H23" i="1"/>
  <c r="H24" i="1"/>
  <c r="H25" i="1"/>
  <c r="D23" i="1"/>
  <c r="B23" i="1"/>
  <c r="D20" i="1"/>
  <c r="B20" i="1"/>
  <c r="D22" i="1"/>
  <c r="B22" i="1"/>
  <c r="D21" i="1"/>
  <c r="D26" i="1"/>
  <c r="B26" i="1"/>
  <c r="B21" i="1"/>
  <c r="D27" i="1"/>
  <c r="B27" i="1"/>
  <c r="D28" i="1"/>
  <c r="B28" i="1"/>
  <c r="D25" i="1"/>
  <c r="B25" i="1"/>
  <c r="D24" i="1"/>
  <c r="B24" i="1"/>
  <c r="H16" i="1"/>
  <c r="D16" i="1"/>
  <c r="B16" i="1"/>
  <c r="H18" i="1"/>
  <c r="D18" i="1"/>
  <c r="B18" i="1"/>
  <c r="H19" i="1"/>
  <c r="H17" i="1"/>
  <c r="H15" i="1"/>
  <c r="D19" i="1"/>
  <c r="B19" i="1"/>
  <c r="D17" i="1"/>
  <c r="B17" i="1"/>
  <c r="D15" i="1"/>
  <c r="B15" i="1"/>
  <c r="H6" i="1"/>
  <c r="H7" i="1"/>
  <c r="H8" i="1"/>
  <c r="H11" i="1"/>
  <c r="H10" i="1"/>
  <c r="H13" i="1"/>
  <c r="H12" i="1"/>
  <c r="H9" i="1"/>
  <c r="H14" i="1"/>
  <c r="D10" i="1"/>
  <c r="B10" i="1"/>
  <c r="D9" i="1"/>
  <c r="B9" i="1"/>
  <c r="D14" i="1"/>
  <c r="B14" i="1"/>
  <c r="D7" i="1"/>
  <c r="B7" i="1"/>
  <c r="D11" i="1"/>
  <c r="B11" i="1"/>
  <c r="D12" i="1"/>
  <c r="B12" i="1"/>
  <c r="D13" i="1"/>
  <c r="B13" i="1"/>
  <c r="D8" i="1"/>
  <c r="B8" i="1"/>
  <c r="D6" i="1"/>
  <c r="B6" i="1"/>
  <c r="E35" i="1"/>
  <c r="C36" i="1" l="1"/>
  <c r="D36" i="1"/>
  <c r="B36" i="1"/>
  <c r="E34" i="1"/>
  <c r="E33" i="1"/>
  <c r="E32" i="1"/>
  <c r="E30" i="1"/>
  <c r="E28" i="1"/>
  <c r="E27" i="1"/>
  <c r="E26" i="1"/>
  <c r="E25" i="1"/>
  <c r="E23" i="1"/>
  <c r="E19" i="1"/>
  <c r="E18" i="1"/>
  <c r="E17" i="1"/>
  <c r="E15" i="1"/>
  <c r="E16" i="1"/>
  <c r="E9" i="1"/>
  <c r="E8" i="1"/>
  <c r="E10" i="1"/>
  <c r="E11" i="1"/>
  <c r="E14" i="1"/>
  <c r="E12" i="1"/>
  <c r="E7" i="1"/>
  <c r="E6" i="1"/>
  <c r="E20" i="1"/>
  <c r="E13" i="1"/>
  <c r="E21" i="1"/>
  <c r="E22" i="1"/>
  <c r="E24" i="1"/>
  <c r="E29" i="1"/>
  <c r="E31" i="1"/>
  <c r="E36" i="1" l="1"/>
  <c r="H36" i="1"/>
  <c r="C41" i="1" l="1"/>
  <c r="D41" i="1" l="1"/>
  <c r="F36" i="1"/>
  <c r="B40" i="1" s="1"/>
  <c r="B41" i="1" s="1"/>
  <c r="G36" i="1"/>
  <c r="E41" i="1" l="1"/>
  <c r="E38" i="1"/>
</calcChain>
</file>

<file path=xl/sharedStrings.xml><?xml version="1.0" encoding="utf-8"?>
<sst xmlns="http://schemas.openxmlformats.org/spreadsheetml/2006/main" count="11" uniqueCount="11">
  <si>
    <t>Összesen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</si>
  <si>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</si>
  <si>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</si>
  <si>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</si>
  <si>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</si>
  <si>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</si>
  <si>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</si>
  <si>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Storno 5%</t>
  </si>
  <si>
    <t>nettó:</t>
  </si>
  <si>
    <t>Storno 27%</t>
  </si>
  <si>
    <t>2021. Szeptember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</si>
</sst>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 applyBorder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" fontId="2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/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2" t="s">
        <v>6</v>
      </c>
      <c r="E1" s="2" t="s">
        <v>5</v>
      </c>
    </row>
    <row r="2" spans="1:8" ht="15" x14ac:dyDescent="0.25">
      <c r="A2" s="13" t="s">
        <v>10</v>
      </c>
      <c r="E2" s="2" t="s">
        <v>4</v>
      </c>
    </row>
    <row r="3" spans="1:8" x14ac:dyDescent="0.2">
      <c r="E3" s="2" t="s">
        <v>3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10" t="s">
        <v>7</v>
      </c>
      <c r="G5" s="10" t="s">
        <v>9</v>
      </c>
      <c r="H5" s="11" t="s">
        <v>1</v>
      </c>
    </row>
    <row r="6" spans="1:8" ht="15" customHeight="1" x14ac:dyDescent="0.2">
      <c r="A6" s="14">
        <v>1</v>
      </c>
      <c r="B6" s="15">
        <f>252900+204654</f>
        <v>457554</v>
      </c>
      <c r="C6" s="16">
        <v>200</v>
      </c>
      <c r="D6" s="16">
        <f>4860+25400</f>
        <v>30260</v>
      </c>
      <c r="E6" s="16">
        <f>SUM(B6:D6)</f>
        <v>488014</v>
      </c>
      <c r="F6" s="16"/>
      <c r="G6" s="16"/>
      <c r="H6" s="16">
        <f>117183+35060+87130</f>
        <v>239373</v>
      </c>
    </row>
    <row r="7" spans="1:8" ht="15" customHeight="1" x14ac:dyDescent="0.2">
      <c r="A7" s="14">
        <v>2</v>
      </c>
      <c r="B7" s="16">
        <f>189452+239039</f>
        <v>428491</v>
      </c>
      <c r="C7" s="16">
        <v>5530</v>
      </c>
      <c r="D7" s="16">
        <f>74730+8550</f>
        <v>83280</v>
      </c>
      <c r="E7" s="16">
        <f t="shared" ref="E7:E35" si="0">SUM(B7:D7)</f>
        <v>517301</v>
      </c>
      <c r="F7" s="16"/>
      <c r="G7" s="16"/>
      <c r="H7" s="16">
        <f>16700+86160+9490+138478</f>
        <v>250828</v>
      </c>
    </row>
    <row r="8" spans="1:8" ht="15" customHeight="1" x14ac:dyDescent="0.2">
      <c r="A8" s="6">
        <v>3</v>
      </c>
      <c r="B8" s="16">
        <f>267886+200063</f>
        <v>467949</v>
      </c>
      <c r="C8" s="16">
        <v>0</v>
      </c>
      <c r="D8" s="16">
        <f>16840+42300</f>
        <v>59140</v>
      </c>
      <c r="E8" s="16">
        <f t="shared" si="0"/>
        <v>527089</v>
      </c>
      <c r="F8" s="1">
        <v>2170</v>
      </c>
      <c r="G8" s="1">
        <v>350</v>
      </c>
      <c r="H8" s="1">
        <f>125130+7300+58030+9300</f>
        <v>199760</v>
      </c>
    </row>
    <row r="9" spans="1:8" ht="15" customHeight="1" x14ac:dyDescent="0.2">
      <c r="A9" s="6">
        <v>4</v>
      </c>
      <c r="B9" s="1">
        <f>319759+258077</f>
        <v>577836</v>
      </c>
      <c r="C9" s="1">
        <v>4800</v>
      </c>
      <c r="D9" s="1">
        <f>11850+88560</f>
        <v>100410</v>
      </c>
      <c r="E9" s="16">
        <f t="shared" si="0"/>
        <v>683046</v>
      </c>
      <c r="F9" s="1"/>
      <c r="G9" s="1"/>
      <c r="H9" s="1">
        <f>19800+58285+138467+180811</f>
        <v>397363</v>
      </c>
    </row>
    <row r="10" spans="1:8" ht="15" customHeight="1" x14ac:dyDescent="0.2">
      <c r="A10" s="6">
        <v>5</v>
      </c>
      <c r="B10" s="1">
        <f>204445+263155</f>
        <v>467600</v>
      </c>
      <c r="C10" s="1">
        <v>3768</v>
      </c>
      <c r="D10" s="1">
        <f>54320+5140</f>
        <v>59460</v>
      </c>
      <c r="E10" s="16">
        <f t="shared" si="0"/>
        <v>530828</v>
      </c>
      <c r="F10" s="1"/>
      <c r="G10" s="1"/>
      <c r="H10" s="1">
        <f>13140+81140+153965+9530</f>
        <v>257775</v>
      </c>
    </row>
    <row r="11" spans="1:8" ht="15" customHeight="1" x14ac:dyDescent="0.2">
      <c r="A11" s="6">
        <v>6</v>
      </c>
      <c r="B11" s="15">
        <f>164860+213725</f>
        <v>378585</v>
      </c>
      <c r="C11" s="15">
        <v>630</v>
      </c>
      <c r="D11" s="16">
        <f>6530+50440</f>
        <v>56970</v>
      </c>
      <c r="E11" s="16">
        <f t="shared" si="0"/>
        <v>436185</v>
      </c>
      <c r="F11" s="16"/>
      <c r="G11" s="16"/>
      <c r="H11" s="16">
        <f>6450+99575+61425+26700</f>
        <v>194150</v>
      </c>
    </row>
    <row r="12" spans="1:8" ht="15" customHeight="1" x14ac:dyDescent="0.2">
      <c r="A12" s="6">
        <v>7</v>
      </c>
      <c r="B12" s="9">
        <f>180720+272275</f>
        <v>452995</v>
      </c>
      <c r="C12" s="9">
        <v>0</v>
      </c>
      <c r="D12" s="1">
        <f>37150+18900</f>
        <v>56050</v>
      </c>
      <c r="E12" s="16">
        <f t="shared" si="0"/>
        <v>509045</v>
      </c>
      <c r="F12" s="1"/>
      <c r="G12" s="1"/>
      <c r="H12" s="1">
        <f>14380+83680+9700+163930</f>
        <v>271690</v>
      </c>
    </row>
    <row r="13" spans="1:8" ht="15" customHeight="1" x14ac:dyDescent="0.2">
      <c r="A13" s="6">
        <v>8</v>
      </c>
      <c r="B13" s="9">
        <f>191168+179295</f>
        <v>370463</v>
      </c>
      <c r="C13" s="9">
        <v>8530</v>
      </c>
      <c r="D13" s="1">
        <f>8140+44710</f>
        <v>52850</v>
      </c>
      <c r="E13" s="16">
        <f t="shared" si="0"/>
        <v>431843</v>
      </c>
      <c r="F13" s="1"/>
      <c r="G13" s="1"/>
      <c r="H13" s="1">
        <f>118003+5990+74245+11900</f>
        <v>210138</v>
      </c>
    </row>
    <row r="14" spans="1:8" ht="15" customHeight="1" x14ac:dyDescent="0.2">
      <c r="A14" s="6">
        <v>9</v>
      </c>
      <c r="B14" s="1">
        <f>248599+165692</f>
        <v>414291</v>
      </c>
      <c r="C14" s="1">
        <v>100</v>
      </c>
      <c r="D14" s="1">
        <f>10640+56560</f>
        <v>67200</v>
      </c>
      <c r="E14" s="16">
        <f t="shared" si="0"/>
        <v>481591</v>
      </c>
      <c r="F14" s="1"/>
      <c r="G14" s="1"/>
      <c r="H14" s="1">
        <f>139305+10610+76170+26120</f>
        <v>252205</v>
      </c>
    </row>
    <row r="15" spans="1:8" ht="15" customHeight="1" x14ac:dyDescent="0.2">
      <c r="A15" s="6">
        <v>10</v>
      </c>
      <c r="B15" s="1">
        <f>221339+284838</f>
        <v>506177</v>
      </c>
      <c r="C15" s="1">
        <v>200</v>
      </c>
      <c r="D15" s="1">
        <f>44100+11010</f>
        <v>55110</v>
      </c>
      <c r="E15" s="16">
        <f t="shared" si="0"/>
        <v>561487</v>
      </c>
      <c r="F15" s="1"/>
      <c r="G15" s="1"/>
      <c r="H15" s="1">
        <f>150360+6160+98541</f>
        <v>255061</v>
      </c>
    </row>
    <row r="16" spans="1:8" ht="15" customHeight="1" x14ac:dyDescent="0.2">
      <c r="A16" s="6">
        <v>11</v>
      </c>
      <c r="B16" s="1">
        <f>218087+300537</f>
        <v>518624</v>
      </c>
      <c r="C16" s="1">
        <v>0</v>
      </c>
      <c r="D16" s="1">
        <f>76390+7440</f>
        <v>83830</v>
      </c>
      <c r="E16" s="16">
        <f t="shared" si="0"/>
        <v>602454</v>
      </c>
      <c r="F16" s="1"/>
      <c r="G16" s="1"/>
      <c r="H16" s="1">
        <f>172135+24820+59245</f>
        <v>256200</v>
      </c>
    </row>
    <row r="17" spans="1:8" ht="15" customHeight="1" x14ac:dyDescent="0.2">
      <c r="A17" s="6">
        <v>12</v>
      </c>
      <c r="B17" s="1">
        <f>214084+294917</f>
        <v>509001</v>
      </c>
      <c r="C17" s="1">
        <v>1800</v>
      </c>
      <c r="D17" s="1">
        <f>90270+12520</f>
        <v>102790</v>
      </c>
      <c r="E17" s="16">
        <f t="shared" si="0"/>
        <v>613591</v>
      </c>
      <c r="F17" s="1"/>
      <c r="G17" s="1"/>
      <c r="H17" s="1">
        <f>153740+81514+11720</f>
        <v>246974</v>
      </c>
    </row>
    <row r="18" spans="1:8" ht="15" customHeight="1" x14ac:dyDescent="0.2">
      <c r="A18" s="6">
        <v>13</v>
      </c>
      <c r="B18" s="1">
        <f>206713+181116</f>
        <v>387829</v>
      </c>
      <c r="C18" s="1">
        <v>8700</v>
      </c>
      <c r="D18" s="1">
        <f>72590+9980</f>
        <v>82570</v>
      </c>
      <c r="E18" s="16">
        <f t="shared" si="0"/>
        <v>479099</v>
      </c>
      <c r="F18" s="1"/>
      <c r="G18" s="1"/>
      <c r="H18" s="1">
        <f>24223+55490+46390+104331</f>
        <v>230434</v>
      </c>
    </row>
    <row r="19" spans="1:8" ht="15" customHeight="1" x14ac:dyDescent="0.2">
      <c r="A19" s="6">
        <v>14</v>
      </c>
      <c r="B19" s="1">
        <f>243962+128750</f>
        <v>372712</v>
      </c>
      <c r="C19" s="1">
        <v>2970</v>
      </c>
      <c r="D19" s="1">
        <f>11860+19524</f>
        <v>31384</v>
      </c>
      <c r="E19" s="16">
        <f t="shared" si="0"/>
        <v>407066</v>
      </c>
      <c r="F19" s="1"/>
      <c r="G19" s="1"/>
      <c r="H19" s="1">
        <f>3600+20340+41940+130300</f>
        <v>196180</v>
      </c>
    </row>
    <row r="20" spans="1:8" ht="15" customHeight="1" x14ac:dyDescent="0.2">
      <c r="A20" s="6">
        <v>15</v>
      </c>
      <c r="B20" s="1">
        <f>176665+277798</f>
        <v>454463</v>
      </c>
      <c r="C20" s="1">
        <v>4100</v>
      </c>
      <c r="D20" s="1">
        <f>64380+3750</f>
        <v>68130</v>
      </c>
      <c r="E20" s="16">
        <f t="shared" si="0"/>
        <v>526693</v>
      </c>
      <c r="F20" s="1"/>
      <c r="G20" s="1"/>
      <c r="H20" s="1">
        <f>202498+22860+98270</f>
        <v>323628</v>
      </c>
    </row>
    <row r="21" spans="1:8" ht="15" customHeight="1" x14ac:dyDescent="0.2">
      <c r="A21" s="6">
        <v>16</v>
      </c>
      <c r="B21" s="1">
        <f>265241+116785</f>
        <v>382026</v>
      </c>
      <c r="C21" s="1">
        <v>3600</v>
      </c>
      <c r="D21" s="1">
        <f>18910+30310</f>
        <v>49220</v>
      </c>
      <c r="E21" s="16">
        <f t="shared" si="0"/>
        <v>434846</v>
      </c>
      <c r="F21" s="1"/>
      <c r="G21" s="1"/>
      <c r="H21" s="1">
        <f>4200+276725+11850+51275</f>
        <v>344050</v>
      </c>
    </row>
    <row r="22" spans="1:8" ht="15" customHeight="1" x14ac:dyDescent="0.2">
      <c r="A22" s="6">
        <v>17</v>
      </c>
      <c r="B22" s="1">
        <f>238621+155400</f>
        <v>394021</v>
      </c>
      <c r="C22" s="1">
        <v>0</v>
      </c>
      <c r="D22" s="1">
        <f>8115+30760</f>
        <v>38875</v>
      </c>
      <c r="E22" s="16">
        <f t="shared" si="0"/>
        <v>432896</v>
      </c>
      <c r="F22" s="1"/>
      <c r="G22" s="1"/>
      <c r="H22" s="1">
        <f>2760+145595+10090+35130</f>
        <v>193575</v>
      </c>
    </row>
    <row r="23" spans="1:8" ht="15" customHeight="1" x14ac:dyDescent="0.2">
      <c r="A23" s="6">
        <v>18</v>
      </c>
      <c r="B23" s="1">
        <f>355218+169340</f>
        <v>524558</v>
      </c>
      <c r="C23" s="1">
        <v>0</v>
      </c>
      <c r="D23" s="1">
        <f>11455+90000</f>
        <v>101455</v>
      </c>
      <c r="E23" s="16">
        <f t="shared" si="0"/>
        <v>626013</v>
      </c>
      <c r="F23" s="1"/>
      <c r="G23" s="1"/>
      <c r="H23" s="1">
        <f>22990+219920+37870+77980</f>
        <v>358760</v>
      </c>
    </row>
    <row r="24" spans="1:8" ht="15" customHeight="1" x14ac:dyDescent="0.2">
      <c r="A24" s="6">
        <v>19</v>
      </c>
      <c r="B24" s="1">
        <f>215162+246392</f>
        <v>461554</v>
      </c>
      <c r="C24" s="1">
        <v>0</v>
      </c>
      <c r="D24" s="1">
        <f>39260+3510</f>
        <v>42770</v>
      </c>
      <c r="E24" s="16">
        <f t="shared" si="0"/>
        <v>504324</v>
      </c>
      <c r="F24" s="1"/>
      <c r="G24" s="1"/>
      <c r="H24" s="1">
        <f>11180+34042+9200+119005</f>
        <v>173427</v>
      </c>
    </row>
    <row r="25" spans="1:8" ht="15" customHeight="1" x14ac:dyDescent="0.2">
      <c r="A25" s="6">
        <v>20</v>
      </c>
      <c r="B25" s="1">
        <f>163070+152665</f>
        <v>315735</v>
      </c>
      <c r="C25" s="1">
        <v>0</v>
      </c>
      <c r="D25" s="1">
        <f>6710+57970</f>
        <v>64680</v>
      </c>
      <c r="E25" s="16">
        <f t="shared" si="0"/>
        <v>380415</v>
      </c>
      <c r="F25" s="1"/>
      <c r="G25" s="1"/>
      <c r="H25" s="1">
        <f>26660+36415+88587+19060</f>
        <v>170722</v>
      </c>
    </row>
    <row r="26" spans="1:8" ht="15" customHeight="1" x14ac:dyDescent="0.2">
      <c r="A26" s="6">
        <v>21</v>
      </c>
      <c r="B26" s="1">
        <f>183396+129587</f>
        <v>312983</v>
      </c>
      <c r="C26" s="1">
        <v>0</v>
      </c>
      <c r="D26" s="1">
        <f>4430+51855</f>
        <v>56285</v>
      </c>
      <c r="E26" s="16">
        <f t="shared" si="0"/>
        <v>369268</v>
      </c>
      <c r="F26" s="1"/>
      <c r="G26" s="1"/>
      <c r="H26" s="1">
        <f>10160+73925+84907+3530</f>
        <v>172522</v>
      </c>
    </row>
    <row r="27" spans="1:8" ht="15" customHeight="1" x14ac:dyDescent="0.2">
      <c r="A27" s="6">
        <v>22</v>
      </c>
      <c r="B27" s="1">
        <f>117310+201039</f>
        <v>318349</v>
      </c>
      <c r="C27" s="1">
        <v>0</v>
      </c>
      <c r="D27" s="1">
        <f>34440+5930</f>
        <v>40370</v>
      </c>
      <c r="E27" s="16">
        <f t="shared" si="0"/>
        <v>358719</v>
      </c>
      <c r="F27" s="1"/>
      <c r="G27" s="1"/>
      <c r="H27" s="1">
        <f>14020+58430+4200+117120</f>
        <v>193770</v>
      </c>
    </row>
    <row r="28" spans="1:8" ht="15" customHeight="1" x14ac:dyDescent="0.2">
      <c r="A28" s="6">
        <v>23</v>
      </c>
      <c r="B28" s="1">
        <f>223561+176125</f>
        <v>399686</v>
      </c>
      <c r="C28" s="1">
        <v>0</v>
      </c>
      <c r="D28" s="1">
        <f>5560+43060</f>
        <v>48620</v>
      </c>
      <c r="E28" s="16">
        <f t="shared" si="0"/>
        <v>448306</v>
      </c>
      <c r="F28" s="1"/>
      <c r="G28" s="1"/>
      <c r="H28" s="1">
        <f>21900+80290+118918+5900</f>
        <v>227008</v>
      </c>
    </row>
    <row r="29" spans="1:8" ht="15" customHeight="1" x14ac:dyDescent="0.2">
      <c r="A29" s="6">
        <v>24</v>
      </c>
      <c r="B29" s="1">
        <f>172840+232668</f>
        <v>405508</v>
      </c>
      <c r="C29" s="1">
        <v>0</v>
      </c>
      <c r="D29" s="1">
        <f>36180+11045</f>
        <v>47225</v>
      </c>
      <c r="E29" s="16">
        <f t="shared" si="0"/>
        <v>452733</v>
      </c>
      <c r="F29" s="1"/>
      <c r="G29" s="1"/>
      <c r="H29" s="1">
        <f>19900+123270+3380+77720</f>
        <v>224270</v>
      </c>
    </row>
    <row r="30" spans="1:8" ht="15" customHeight="1" x14ac:dyDescent="0.2">
      <c r="A30" s="14">
        <v>25</v>
      </c>
      <c r="B30" s="15">
        <f>235425+264214</f>
        <v>499639</v>
      </c>
      <c r="C30" s="15">
        <v>300</v>
      </c>
      <c r="D30" s="16">
        <f>6030+42770</f>
        <v>48800</v>
      </c>
      <c r="E30" s="16">
        <f t="shared" si="0"/>
        <v>548739</v>
      </c>
      <c r="F30" s="16"/>
      <c r="G30" s="16"/>
      <c r="H30" s="16">
        <f>128934+7950+20670+80305</f>
        <v>237859</v>
      </c>
    </row>
    <row r="31" spans="1:8" ht="15" customHeight="1" x14ac:dyDescent="0.2">
      <c r="A31" s="14">
        <v>26</v>
      </c>
      <c r="B31" s="15">
        <f>325685+296487</f>
        <v>622172</v>
      </c>
      <c r="C31" s="15">
        <v>0</v>
      </c>
      <c r="D31" s="16">
        <f>16370+90340</f>
        <v>106710</v>
      </c>
      <c r="E31" s="16">
        <f t="shared" si="0"/>
        <v>728882</v>
      </c>
      <c r="F31" s="16"/>
      <c r="G31" s="16"/>
      <c r="H31" s="16">
        <f>6000+10250+126590+175976</f>
        <v>318816</v>
      </c>
    </row>
    <row r="32" spans="1:8" ht="15" customHeight="1" x14ac:dyDescent="0.2">
      <c r="A32" s="14">
        <v>27</v>
      </c>
      <c r="B32" s="15">
        <f>175445+181663</f>
        <v>357108</v>
      </c>
      <c r="C32" s="15">
        <v>0</v>
      </c>
      <c r="D32" s="16">
        <f>21200+11850</f>
        <v>33050</v>
      </c>
      <c r="E32" s="16">
        <f t="shared" si="0"/>
        <v>390158</v>
      </c>
      <c r="F32" s="16"/>
      <c r="G32" s="16"/>
      <c r="H32" s="16">
        <f>101228+30750+11690+39769</f>
        <v>183437</v>
      </c>
    </row>
    <row r="33" spans="1:8" ht="15" customHeight="1" x14ac:dyDescent="0.2">
      <c r="A33" s="14">
        <v>28</v>
      </c>
      <c r="B33" s="15">
        <f>170975+158475</f>
        <v>329450</v>
      </c>
      <c r="C33" s="15">
        <v>0</v>
      </c>
      <c r="D33" s="16">
        <f>6780+23430</f>
        <v>30210</v>
      </c>
      <c r="E33" s="16">
        <f t="shared" si="0"/>
        <v>359660</v>
      </c>
      <c r="F33" s="16"/>
      <c r="G33" s="16"/>
      <c r="H33" s="16">
        <f>11240+37565+92584</f>
        <v>141389</v>
      </c>
    </row>
    <row r="34" spans="1:8" ht="15" customHeight="1" x14ac:dyDescent="0.2">
      <c r="A34" s="14">
        <v>29</v>
      </c>
      <c r="B34" s="15">
        <f>214720+149500</f>
        <v>364220</v>
      </c>
      <c r="C34" s="15">
        <v>0</v>
      </c>
      <c r="D34" s="16">
        <f>8680+41970</f>
        <v>50650</v>
      </c>
      <c r="E34" s="16">
        <f t="shared" si="0"/>
        <v>414870</v>
      </c>
      <c r="F34" s="16"/>
      <c r="G34" s="16"/>
      <c r="H34" s="16">
        <f>111118+12400+1700+56695</f>
        <v>181913</v>
      </c>
    </row>
    <row r="35" spans="1:8" ht="15" customHeight="1" x14ac:dyDescent="0.2">
      <c r="A35" s="14">
        <v>30</v>
      </c>
      <c r="B35" s="15">
        <f>148125+217541</f>
        <v>365666</v>
      </c>
      <c r="C35" s="15">
        <v>0</v>
      </c>
      <c r="D35" s="16">
        <f>40990+6030</f>
        <v>47020</v>
      </c>
      <c r="E35" s="16">
        <f t="shared" si="0"/>
        <v>412686</v>
      </c>
      <c r="F35" s="16"/>
      <c r="G35" s="16"/>
      <c r="H35" s="16">
        <f>30500+117313+16230+52504</f>
        <v>216547</v>
      </c>
    </row>
    <row r="36" spans="1:8" ht="15" customHeight="1" x14ac:dyDescent="0.2">
      <c r="A36" s="8"/>
      <c r="B36" s="7">
        <f t="shared" ref="B36:H36" si="1">SUM(B6:B35)</f>
        <v>12817245</v>
      </c>
      <c r="C36" s="7">
        <f t="shared" si="1"/>
        <v>45228</v>
      </c>
      <c r="D36" s="7">
        <f t="shared" si="1"/>
        <v>1795374</v>
      </c>
      <c r="E36" s="7">
        <f t="shared" si="1"/>
        <v>14657847</v>
      </c>
      <c r="F36" s="7">
        <f t="shared" si="1"/>
        <v>2170</v>
      </c>
      <c r="G36" s="7">
        <f t="shared" si="1"/>
        <v>350</v>
      </c>
      <c r="H36" s="7">
        <f t="shared" si="1"/>
        <v>7119824</v>
      </c>
    </row>
    <row r="37" spans="1:8" ht="15" customHeight="1" x14ac:dyDescent="0.2"/>
    <row r="38" spans="1:8" ht="15" customHeight="1" x14ac:dyDescent="0.2">
      <c r="A38" s="2" t="s">
        <v>2</v>
      </c>
      <c r="E38" s="7">
        <f>B36+D36+C36-F36-G36</f>
        <v>14655327</v>
      </c>
      <c r="G38" s="7"/>
    </row>
    <row r="40" spans="1:8" x14ac:dyDescent="0.2">
      <c r="B40" s="7">
        <f>B36-F36</f>
        <v>12815075</v>
      </c>
      <c r="D40" s="7"/>
    </row>
    <row r="41" spans="1:8" x14ac:dyDescent="0.2">
      <c r="A41" s="2" t="s">
        <v>8</v>
      </c>
      <c r="B41" s="7">
        <f>B40/1.05</f>
        <v>12204833.333333332</v>
      </c>
      <c r="C41" s="7">
        <f>C36/1.18</f>
        <v>38328.813559322036</v>
      </c>
      <c r="D41" s="7">
        <f>D36/1.27</f>
        <v>1413680.3149606299</v>
      </c>
      <c r="E41" s="7">
        <f>SUM(B41:D41)</f>
        <v>13656842.461853284</v>
      </c>
    </row>
    <row r="43" spans="1:8" x14ac:dyDescent="0.2">
      <c r="E43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2021-10-04T13:20:12Z</cp:lastPrinted>
  <dcterms:created xsi:type="dcterms:W3CDTF">2011-06-24T11:23:00Z</dcterms:created>
  <dcterms:modified xsi:type="dcterms:W3CDTF">2021-10-04T13:21:06Z</dcterms:modified>
</cp:coreProperties>
</file>