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D395FDE2-ECDE-4B8F-913C-2607D8A0C4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34" i="1"/>
  <c r="D30" i="1"/>
  <c r="D37" i="1" s="1"/>
  <c r="C30" i="1"/>
  <c r="C37" i="1" s="1"/>
  <c r="B30" i="1"/>
  <c r="H36" i="1"/>
  <c r="B37" i="1"/>
  <c r="E36" i="1"/>
  <c r="D36" i="1"/>
  <c r="B36" i="1"/>
  <c r="H35" i="1"/>
  <c r="D35" i="1"/>
  <c r="B35" i="1"/>
  <c r="D34" i="1"/>
  <c r="C34" i="1"/>
  <c r="B34" i="1"/>
  <c r="H31" i="1"/>
  <c r="D31" i="1"/>
  <c r="B31" i="1"/>
  <c r="H32" i="1"/>
  <c r="D32" i="1"/>
  <c r="B32" i="1"/>
  <c r="H33" i="1"/>
  <c r="D33" i="1"/>
  <c r="B33" i="1"/>
  <c r="H18" i="1"/>
  <c r="D18" i="1"/>
  <c r="B18" i="1"/>
  <c r="H20" i="1"/>
  <c r="D20" i="1"/>
  <c r="B20" i="1"/>
  <c r="H26" i="1"/>
  <c r="H16" i="1"/>
  <c r="H19" i="1"/>
  <c r="H17" i="1"/>
  <c r="D17" i="1"/>
  <c r="B17" i="1"/>
  <c r="D16" i="1"/>
  <c r="C16" i="1"/>
  <c r="B16" i="1"/>
  <c r="D26" i="1"/>
  <c r="C26" i="1"/>
  <c r="B26" i="1"/>
  <c r="D19" i="1"/>
  <c r="B19" i="1"/>
  <c r="H28" i="1"/>
  <c r="H21" i="1"/>
  <c r="D21" i="1"/>
  <c r="C21" i="1"/>
  <c r="B21" i="1"/>
  <c r="H22" i="1"/>
  <c r="D22" i="1"/>
  <c r="C22" i="1"/>
  <c r="B22" i="1"/>
  <c r="H23" i="1"/>
  <c r="D23" i="1"/>
  <c r="B23" i="1"/>
  <c r="D25" i="1"/>
  <c r="B25" i="1"/>
  <c r="H25" i="1"/>
  <c r="H24" i="1"/>
  <c r="D24" i="1"/>
  <c r="C24" i="1"/>
  <c r="B24" i="1"/>
  <c r="D28" i="1"/>
  <c r="B28" i="1"/>
  <c r="H27" i="1"/>
  <c r="D27" i="1"/>
  <c r="B27" i="1"/>
  <c r="H29" i="1"/>
  <c r="D29" i="1"/>
  <c r="B29" i="1"/>
  <c r="H7" i="1"/>
  <c r="D7" i="1"/>
  <c r="C7" i="1"/>
  <c r="B7" i="1"/>
  <c r="H6" i="1"/>
  <c r="D6" i="1"/>
  <c r="C6" i="1"/>
  <c r="B6" i="1"/>
  <c r="H10" i="1"/>
  <c r="D10" i="1"/>
  <c r="C10" i="1"/>
  <c r="B10" i="1"/>
  <c r="H11" i="1"/>
  <c r="D11" i="1"/>
  <c r="C11" i="1"/>
  <c r="B11" i="1"/>
  <c r="H9" i="1"/>
  <c r="D9" i="1"/>
  <c r="C9" i="1"/>
  <c r="B9" i="1"/>
  <c r="H8" i="1"/>
  <c r="D8" i="1"/>
  <c r="C8" i="1"/>
  <c r="B8" i="1"/>
  <c r="H12" i="1"/>
  <c r="D12" i="1"/>
  <c r="B12" i="1"/>
  <c r="H13" i="1"/>
  <c r="D13" i="1"/>
  <c r="C13" i="1"/>
  <c r="B13" i="1"/>
  <c r="H14" i="1"/>
  <c r="D14" i="1"/>
  <c r="C14" i="1"/>
  <c r="B14" i="1"/>
  <c r="H15" i="1"/>
  <c r="D15" i="1"/>
  <c r="B15" i="1"/>
  <c r="E34" i="1" l="1"/>
  <c r="E31" i="1" l="1"/>
  <c r="E35" i="1"/>
  <c r="E33" i="1"/>
  <c r="E32" i="1"/>
  <c r="E30" i="1" l="1"/>
  <c r="E37" i="1" s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H37" i="1" l="1"/>
  <c r="C42" i="1" l="1"/>
  <c r="F37" i="1" l="1"/>
  <c r="B41" i="1" s="1"/>
  <c r="B42" i="1" s="1"/>
  <c r="G37" i="1"/>
  <c r="D41" i="1" s="1"/>
  <c r="D42" i="1" s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<sst xmlns="http://schemas.openxmlformats.org/spreadsheetml/2006/main" count="11" uniqueCount="11">
  <si>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</si>
  <si>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</si>
  <si>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</si>
  <si>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</si>
  <si>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</si>
  <si>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</si>
  <si>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</si>
  <si>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</si>
  <si>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</si>
  <si>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</si>
  <si>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2022. Október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</si>
</sst>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0" fontId="2" fillId="0" borderId="1" xfId="0" applyFont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9" workbookViewId="0">
      <selection activeCell="E42" sqref="E42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63990+193514+234060</f>
        <v>491564</v>
      </c>
      <c r="C6" s="16">
        <f>7810+2800+204569</f>
        <v>215179</v>
      </c>
      <c r="D6" s="16">
        <f>23230+6400+12450</f>
        <v>42080</v>
      </c>
      <c r="E6" s="16">
        <f>SUM(B6:D6)</f>
        <v>748823</v>
      </c>
      <c r="F6" s="16"/>
      <c r="G6" s="16"/>
      <c r="H6" s="16">
        <f>111164+11760+209735+46600+44460</f>
        <v>423719</v>
      </c>
    </row>
    <row r="7" spans="1:8" ht="15" customHeight="1" x14ac:dyDescent="0.2">
      <c r="A7" s="14">
        <v>2</v>
      </c>
      <c r="B7" s="16">
        <f>69630+93700+166855</f>
        <v>330185</v>
      </c>
      <c r="C7" s="16">
        <f>277085+5000</f>
        <v>282085</v>
      </c>
      <c r="D7" s="16">
        <f>45810+14700+8750</f>
        <v>69260</v>
      </c>
      <c r="E7" s="16">
        <f t="shared" ref="E7:E36" si="0">SUM(B7:D7)</f>
        <v>681530</v>
      </c>
      <c r="F7" s="16"/>
      <c r="G7" s="16"/>
      <c r="H7" s="16">
        <f>55165+10370+179630+28300+8900</f>
        <v>282365</v>
      </c>
    </row>
    <row r="8" spans="1:8" ht="15" customHeight="1" x14ac:dyDescent="0.2">
      <c r="A8" s="6">
        <v>3</v>
      </c>
      <c r="B8" s="16">
        <f>20660+31318+126660</f>
        <v>178638</v>
      </c>
      <c r="C8" s="16">
        <f>111500+2480</f>
        <v>113980</v>
      </c>
      <c r="D8" s="16">
        <f>14390+26600+8710</f>
        <v>49700</v>
      </c>
      <c r="E8" s="16">
        <f t="shared" si="0"/>
        <v>342318</v>
      </c>
      <c r="F8" s="1"/>
      <c r="G8" s="1"/>
      <c r="H8" s="1">
        <f>84305+4950+65340+5800+22590</f>
        <v>182985</v>
      </c>
    </row>
    <row r="9" spans="1:8" ht="15" customHeight="1" x14ac:dyDescent="0.2">
      <c r="A9" s="6">
        <v>4</v>
      </c>
      <c r="B9" s="1">
        <f>129315+110683</f>
        <v>239998</v>
      </c>
      <c r="C9" s="1">
        <f>1610+122317</f>
        <v>123927</v>
      </c>
      <c r="D9" s="1">
        <f>68530+5440+8830</f>
        <v>82800</v>
      </c>
      <c r="E9" s="16">
        <f t="shared" si="0"/>
        <v>446725</v>
      </c>
      <c r="F9" s="1"/>
      <c r="G9" s="1"/>
      <c r="H9" s="1">
        <f>54335+6170+114012+22190+4880</f>
        <v>201587</v>
      </c>
    </row>
    <row r="10" spans="1:8" ht="15" customHeight="1" x14ac:dyDescent="0.2">
      <c r="A10" s="6">
        <v>5</v>
      </c>
      <c r="B10" s="1">
        <f>22300+134410+162703</f>
        <v>319413</v>
      </c>
      <c r="C10" s="1">
        <f>1550+137270</f>
        <v>138820</v>
      </c>
      <c r="D10" s="1">
        <f>37500+11810+25050</f>
        <v>74360</v>
      </c>
      <c r="E10" s="16">
        <f t="shared" si="0"/>
        <v>532593</v>
      </c>
      <c r="F10" s="1"/>
      <c r="G10" s="1"/>
      <c r="H10" s="1">
        <f>158987+14100+68240+9395+40200</f>
        <v>290922</v>
      </c>
    </row>
    <row r="11" spans="1:8" ht="15" customHeight="1" x14ac:dyDescent="0.2">
      <c r="A11" s="6">
        <v>6</v>
      </c>
      <c r="B11" s="15">
        <f>43560+160905+121875</f>
        <v>326340</v>
      </c>
      <c r="C11" s="15">
        <f>2507+90413</f>
        <v>92920</v>
      </c>
      <c r="D11" s="16">
        <f>5150+6460+4400</f>
        <v>16010</v>
      </c>
      <c r="E11" s="16">
        <f t="shared" si="0"/>
        <v>435270</v>
      </c>
      <c r="F11" s="16"/>
      <c r="G11" s="16"/>
      <c r="H11" s="16">
        <f>88925+10800+110288+13860+15750</f>
        <v>239623</v>
      </c>
    </row>
    <row r="12" spans="1:8" ht="15" customHeight="1" x14ac:dyDescent="0.2">
      <c r="A12" s="6">
        <v>7</v>
      </c>
      <c r="B12" s="9">
        <f>39650+174120+172140</f>
        <v>385910</v>
      </c>
      <c r="C12" s="9">
        <v>294379</v>
      </c>
      <c r="D12" s="1">
        <f>41300+21710+11490</f>
        <v>74500</v>
      </c>
      <c r="E12" s="16">
        <f t="shared" si="0"/>
        <v>754789</v>
      </c>
      <c r="F12" s="1"/>
      <c r="G12" s="1"/>
      <c r="H12" s="1">
        <f>288277+25100+87660+12400+33850</f>
        <v>447287</v>
      </c>
    </row>
    <row r="13" spans="1:8" ht="15" customHeight="1" x14ac:dyDescent="0.2">
      <c r="A13" s="6">
        <v>8</v>
      </c>
      <c r="B13" s="9">
        <f>43640+238355+276543</f>
        <v>558538</v>
      </c>
      <c r="C13" s="9">
        <f>7110+266505</f>
        <v>273615</v>
      </c>
      <c r="D13" s="1">
        <f>88720+8010+16200</f>
        <v>112930</v>
      </c>
      <c r="E13" s="16">
        <f t="shared" si="0"/>
        <v>945083</v>
      </c>
      <c r="F13" s="1"/>
      <c r="G13" s="1"/>
      <c r="H13" s="1">
        <f>280940+45890+142580+21550+15200</f>
        <v>506160</v>
      </c>
    </row>
    <row r="14" spans="1:8" ht="15" customHeight="1" x14ac:dyDescent="0.2">
      <c r="A14" s="6">
        <v>9</v>
      </c>
      <c r="B14" s="1">
        <f>201578+211540+57940</f>
        <v>471058</v>
      </c>
      <c r="C14" s="1">
        <f>228544+2240</f>
        <v>230784</v>
      </c>
      <c r="D14" s="1">
        <f>8180+15400+39800</f>
        <v>63380</v>
      </c>
      <c r="E14" s="16">
        <f t="shared" si="0"/>
        <v>765222</v>
      </c>
      <c r="F14" s="1"/>
      <c r="G14" s="1"/>
      <c r="H14" s="1">
        <f>252145+10744+113720+3930+17600</f>
        <v>398139</v>
      </c>
    </row>
    <row r="15" spans="1:8" ht="15" customHeight="1" x14ac:dyDescent="0.2">
      <c r="A15" s="6">
        <v>10</v>
      </c>
      <c r="B15" s="2">
        <f>63920+105305+178578</f>
        <v>347803</v>
      </c>
      <c r="C15" s="1">
        <v>75190</v>
      </c>
      <c r="D15" s="1">
        <f>61500+12380+650</f>
        <v>74530</v>
      </c>
      <c r="E15" s="16">
        <f t="shared" si="0"/>
        <v>497523</v>
      </c>
      <c r="F15" s="1"/>
      <c r="G15" s="1"/>
      <c r="H15" s="1">
        <f>52190+1750+93956+7180+49430</f>
        <v>204506</v>
      </c>
    </row>
    <row r="16" spans="1:8" ht="15" customHeight="1" x14ac:dyDescent="0.2">
      <c r="A16" s="6">
        <v>11</v>
      </c>
      <c r="B16" s="1">
        <f>42020+152585+74490</f>
        <v>269095</v>
      </c>
      <c r="C16" s="1">
        <f>7000+197433</f>
        <v>204433</v>
      </c>
      <c r="D16" s="1">
        <f>89520+5190+23605</f>
        <v>118315</v>
      </c>
      <c r="E16" s="16">
        <f t="shared" si="0"/>
        <v>591843</v>
      </c>
      <c r="F16" s="1"/>
      <c r="G16" s="1"/>
      <c r="H16" s="1">
        <f>65145+160373+3080+53370</f>
        <v>281968</v>
      </c>
    </row>
    <row r="17" spans="1:8" ht="15" customHeight="1" x14ac:dyDescent="0.2">
      <c r="A17" s="6">
        <v>12</v>
      </c>
      <c r="B17" s="1">
        <f>31280+65310+185230</f>
        <v>281820</v>
      </c>
      <c r="C17" s="1">
        <v>194391</v>
      </c>
      <c r="D17" s="1">
        <f>48700+21950+140</f>
        <v>70790</v>
      </c>
      <c r="E17" s="16">
        <f t="shared" si="0"/>
        <v>547001</v>
      </c>
      <c r="F17" s="1"/>
      <c r="G17" s="1"/>
      <c r="H17" s="1">
        <f>97195+15550+170312+960+5150</f>
        <v>289167</v>
      </c>
    </row>
    <row r="18" spans="1:8" ht="15" customHeight="1" x14ac:dyDescent="0.2">
      <c r="A18" s="6">
        <v>13</v>
      </c>
      <c r="B18" s="1">
        <f>33180+101576+182300</f>
        <v>317056</v>
      </c>
      <c r="C18" s="1">
        <v>104805</v>
      </c>
      <c r="D18" s="1">
        <f>11800+13900+8440</f>
        <v>34140</v>
      </c>
      <c r="E18" s="16">
        <f t="shared" si="0"/>
        <v>456001</v>
      </c>
      <c r="F18" s="1"/>
      <c r="G18" s="1"/>
      <c r="H18" s="1">
        <f>107995+6900+135276+4920+5450</f>
        <v>260541</v>
      </c>
    </row>
    <row r="19" spans="1:8" ht="15" customHeight="1" x14ac:dyDescent="0.2">
      <c r="A19" s="6">
        <v>14</v>
      </c>
      <c r="B19" s="1">
        <f>19650+166339+212460</f>
        <v>398449</v>
      </c>
      <c r="C19" s="1">
        <v>172907</v>
      </c>
      <c r="D19" s="1">
        <f>9690+16050+7160</f>
        <v>32900</v>
      </c>
      <c r="E19" s="16">
        <f t="shared" si="0"/>
        <v>604256</v>
      </c>
      <c r="F19" s="1"/>
      <c r="G19" s="1"/>
      <c r="H19" s="1">
        <f>184042+5760+115950+10400</f>
        <v>316152</v>
      </c>
    </row>
    <row r="20" spans="1:8" ht="15" customHeight="1" x14ac:dyDescent="0.2">
      <c r="A20" s="6">
        <v>15</v>
      </c>
      <c r="B20" s="1">
        <f>142855+283550</f>
        <v>426405</v>
      </c>
      <c r="C20" s="1">
        <v>212565</v>
      </c>
      <c r="D20" s="1">
        <f>90210+49000+11100</f>
        <v>150310</v>
      </c>
      <c r="E20" s="16">
        <f t="shared" si="0"/>
        <v>789280</v>
      </c>
      <c r="F20" s="1"/>
      <c r="G20" s="1"/>
      <c r="H20" s="1">
        <f>182160+19380+226000+42230+36870</f>
        <v>506640</v>
      </c>
    </row>
    <row r="21" spans="1:8" ht="15" customHeight="1" x14ac:dyDescent="0.2">
      <c r="A21" s="6">
        <v>16</v>
      </c>
      <c r="B21" s="1">
        <f>240864+246305+13610</f>
        <v>500779</v>
      </c>
      <c r="C21" s="1">
        <f>203137+6200</f>
        <v>209337</v>
      </c>
      <c r="D21" s="1">
        <f>7690+4700+38230</f>
        <v>50620</v>
      </c>
      <c r="E21" s="16">
        <f t="shared" si="0"/>
        <v>760736</v>
      </c>
      <c r="F21" s="1"/>
      <c r="G21" s="1"/>
      <c r="H21" s="1">
        <f>231993+28273+163825</f>
        <v>424091</v>
      </c>
    </row>
    <row r="22" spans="1:8" ht="15" customHeight="1" x14ac:dyDescent="0.2">
      <c r="A22" s="6">
        <v>17</v>
      </c>
      <c r="B22" s="1">
        <f>34250+97080+153175</f>
        <v>284505</v>
      </c>
      <c r="C22" s="1">
        <f>126725+1940</f>
        <v>128665</v>
      </c>
      <c r="D22" s="1">
        <f>43680+19750+15450</f>
        <v>78880</v>
      </c>
      <c r="E22" s="16">
        <f t="shared" si="0"/>
        <v>492050</v>
      </c>
      <c r="F22" s="1"/>
      <c r="G22" s="1"/>
      <c r="H22" s="1">
        <f>122468+2880+90455+5870+34070</f>
        <v>255743</v>
      </c>
    </row>
    <row r="23" spans="1:8" ht="15" customHeight="1" x14ac:dyDescent="0.2">
      <c r="A23" s="6">
        <v>18</v>
      </c>
      <c r="B23" s="1">
        <f>12600+103735+196295</f>
        <v>312630</v>
      </c>
      <c r="C23" s="1">
        <v>94358</v>
      </c>
      <c r="D23" s="1">
        <f>69630+7850+8610</f>
        <v>86090</v>
      </c>
      <c r="E23" s="16">
        <f t="shared" si="0"/>
        <v>493078</v>
      </c>
      <c r="F23" s="1"/>
      <c r="G23" s="1"/>
      <c r="H23" s="1">
        <f>99920+14150+110059+10130+37380</f>
        <v>271639</v>
      </c>
    </row>
    <row r="24" spans="1:8" ht="15" customHeight="1" x14ac:dyDescent="0.2">
      <c r="A24" s="6">
        <v>19</v>
      </c>
      <c r="B24" s="1">
        <f>29570+69900+177640</f>
        <v>277110</v>
      </c>
      <c r="C24" s="1">
        <f>163921+2380</f>
        <v>166301</v>
      </c>
      <c r="D24" s="1">
        <f>16540+35440</f>
        <v>51980</v>
      </c>
      <c r="E24" s="16">
        <f t="shared" si="0"/>
        <v>495391</v>
      </c>
      <c r="F24" s="1"/>
      <c r="G24" s="1"/>
      <c r="H24" s="1">
        <f>143972+11250+105590+6550+5150</f>
        <v>272512</v>
      </c>
    </row>
    <row r="25" spans="1:8" ht="15" customHeight="1" x14ac:dyDescent="0.2">
      <c r="A25" s="6">
        <v>20</v>
      </c>
      <c r="B25" s="1">
        <f>7890+122664+178825</f>
        <v>309379</v>
      </c>
      <c r="C25" s="1">
        <v>102892</v>
      </c>
      <c r="D25" s="1">
        <f>28300+27640+1750</f>
        <v>57690</v>
      </c>
      <c r="E25" s="16">
        <f t="shared" si="0"/>
        <v>469961</v>
      </c>
      <c r="F25" s="1"/>
      <c r="G25" s="1"/>
      <c r="H25" s="1">
        <f>96790+20250+109702+4740</f>
        <v>231482</v>
      </c>
    </row>
    <row r="26" spans="1:8" ht="15" customHeight="1" x14ac:dyDescent="0.2">
      <c r="A26" s="6">
        <v>21</v>
      </c>
      <c r="B26" s="1">
        <f>19570+283005+139328</f>
        <v>441903</v>
      </c>
      <c r="C26" s="1">
        <f>2780+112355</f>
        <v>115135</v>
      </c>
      <c r="D26" s="1">
        <f>31850+11760+20480</f>
        <v>64090</v>
      </c>
      <c r="E26" s="16">
        <f t="shared" si="0"/>
        <v>621128</v>
      </c>
      <c r="F26" s="1"/>
      <c r="G26" s="1"/>
      <c r="H26" s="1">
        <f>10820+125585+51010+146865+17900</f>
        <v>352180</v>
      </c>
    </row>
    <row r="27" spans="1:8" ht="15" customHeight="1" x14ac:dyDescent="0.2">
      <c r="A27" s="6">
        <v>22</v>
      </c>
      <c r="B27" s="1">
        <f>15400+157988+217560</f>
        <v>390948</v>
      </c>
      <c r="C27" s="1">
        <v>132095</v>
      </c>
      <c r="D27" s="1">
        <f>27950+8770+11740</f>
        <v>48460</v>
      </c>
      <c r="E27" s="16">
        <f t="shared" si="0"/>
        <v>571503</v>
      </c>
      <c r="F27" s="1"/>
      <c r="G27" s="1"/>
      <c r="H27" s="1">
        <f>187675+35570+73120+8810</f>
        <v>305175</v>
      </c>
    </row>
    <row r="28" spans="1:8" ht="15" customHeight="1" x14ac:dyDescent="0.2">
      <c r="A28" s="6">
        <v>23</v>
      </c>
      <c r="B28" s="1">
        <f>377490+176168+12020</f>
        <v>565678</v>
      </c>
      <c r="C28" s="1">
        <v>151045</v>
      </c>
      <c r="D28" s="1">
        <f>8100+8650+17200</f>
        <v>33950</v>
      </c>
      <c r="E28" s="16">
        <f t="shared" si="0"/>
        <v>750673</v>
      </c>
      <c r="F28" s="1"/>
      <c r="G28" s="1"/>
      <c r="H28" s="1">
        <f>103255+1750+257890+27150</f>
        <v>390045</v>
      </c>
    </row>
    <row r="29" spans="1:8" ht="15" customHeight="1" x14ac:dyDescent="0.2">
      <c r="A29" s="6">
        <v>24</v>
      </c>
      <c r="B29" s="1">
        <f>5750+131340+83380</f>
        <v>220470</v>
      </c>
      <c r="C29" s="1">
        <v>138934</v>
      </c>
      <c r="D29" s="1">
        <f>43230+3500+9980</f>
        <v>56710</v>
      </c>
      <c r="E29" s="16">
        <f t="shared" si="0"/>
        <v>416114</v>
      </c>
      <c r="F29" s="1"/>
      <c r="G29" s="1"/>
      <c r="H29" s="1">
        <f>67430+8650+88826+5000+5750</f>
        <v>175656</v>
      </c>
    </row>
    <row r="30" spans="1:8" ht="15" customHeight="1" x14ac:dyDescent="0.2">
      <c r="A30" s="14">
        <v>25</v>
      </c>
      <c r="B30" s="15">
        <f>40360+161380+115917</f>
        <v>317657</v>
      </c>
      <c r="C30" s="15">
        <f>1400+137806</f>
        <v>139206</v>
      </c>
      <c r="D30" s="16">
        <f>6150+11150+15650</f>
        <v>32950</v>
      </c>
      <c r="E30" s="16">
        <f t="shared" si="0"/>
        <v>489813</v>
      </c>
      <c r="F30" s="16"/>
      <c r="G30" s="16"/>
      <c r="H30" s="16">
        <f>105820+21800+106268+11810+32550</f>
        <v>278248</v>
      </c>
    </row>
    <row r="31" spans="1:8" ht="15" customHeight="1" x14ac:dyDescent="0.2">
      <c r="A31" s="14">
        <v>26</v>
      </c>
      <c r="B31" s="15">
        <f>10650+206610+164573</f>
        <v>381833</v>
      </c>
      <c r="C31" s="15">
        <v>103083</v>
      </c>
      <c r="D31" s="16">
        <f>47950+2000+11620</f>
        <v>61570</v>
      </c>
      <c r="E31" s="16">
        <f t="shared" si="0"/>
        <v>546486</v>
      </c>
      <c r="F31" s="16"/>
      <c r="G31" s="16"/>
      <c r="H31" s="16">
        <f>66870+14100+121202+13729</f>
        <v>215901</v>
      </c>
    </row>
    <row r="32" spans="1:8" ht="15" customHeight="1" x14ac:dyDescent="0.2">
      <c r="A32" s="14">
        <v>27</v>
      </c>
      <c r="B32" s="15">
        <f>11540+133675+82150</f>
        <v>227365</v>
      </c>
      <c r="C32" s="15">
        <v>111940</v>
      </c>
      <c r="D32" s="16">
        <f>43490+5300+8620</f>
        <v>57410</v>
      </c>
      <c r="E32" s="16">
        <f t="shared" si="0"/>
        <v>396715</v>
      </c>
      <c r="F32" s="16"/>
      <c r="G32" s="16"/>
      <c r="H32" s="16">
        <f>68760+25020+42750+27770+14380</f>
        <v>178680</v>
      </c>
    </row>
    <row r="33" spans="1:8" ht="15" customHeight="1" x14ac:dyDescent="0.2">
      <c r="A33" s="14">
        <v>28</v>
      </c>
      <c r="B33" s="15">
        <f>21350+262535+113439</f>
        <v>397324</v>
      </c>
      <c r="C33" s="15">
        <v>137038</v>
      </c>
      <c r="D33" s="16">
        <f>5250+5150+15270</f>
        <v>25670</v>
      </c>
      <c r="E33" s="16">
        <f t="shared" si="0"/>
        <v>560032</v>
      </c>
      <c r="F33" s="16"/>
      <c r="G33" s="16"/>
      <c r="H33" s="16">
        <f>136360+39650+114016+11210+5250</f>
        <v>306486</v>
      </c>
    </row>
    <row r="34" spans="1:8" ht="15" customHeight="1" x14ac:dyDescent="0.2">
      <c r="A34" s="14">
        <v>29</v>
      </c>
      <c r="B34" s="15">
        <f>113870+185385+57450</f>
        <v>356705</v>
      </c>
      <c r="C34" s="15">
        <f>226425+2290</f>
        <v>228715</v>
      </c>
      <c r="D34" s="16">
        <f>14750+17880+39700</f>
        <v>72330</v>
      </c>
      <c r="E34" s="16">
        <f t="shared" si="0"/>
        <v>657750</v>
      </c>
      <c r="F34" s="16"/>
      <c r="G34" s="16"/>
      <c r="H34" s="16">
        <f>158496+15650+159975+8350</f>
        <v>342471</v>
      </c>
    </row>
    <row r="35" spans="1:8" ht="15" customHeight="1" x14ac:dyDescent="0.2">
      <c r="A35" s="14">
        <v>30</v>
      </c>
      <c r="B35" s="15">
        <f>15750+247060+78130</f>
        <v>340940</v>
      </c>
      <c r="C35" s="15">
        <v>365385</v>
      </c>
      <c r="D35" s="16">
        <f>22570+3200+7250</f>
        <v>33020</v>
      </c>
      <c r="E35" s="16">
        <f>SUM(B35:D35)</f>
        <v>739345</v>
      </c>
      <c r="F35" s="16"/>
      <c r="G35" s="16"/>
      <c r="H35" s="16">
        <f>81330+247090+32000+6050</f>
        <v>366470</v>
      </c>
    </row>
    <row r="36" spans="1:8" ht="15" customHeight="1" x14ac:dyDescent="0.2">
      <c r="A36" s="17">
        <v>31</v>
      </c>
      <c r="B36" s="15">
        <f>26690+51450+161545</f>
        <v>239685</v>
      </c>
      <c r="C36" s="15">
        <v>211902</v>
      </c>
      <c r="D36" s="16">
        <f>28870+13380+9550</f>
        <v>51800</v>
      </c>
      <c r="E36" s="16">
        <f>SUM(B36:D36)</f>
        <v>503387</v>
      </c>
      <c r="F36" s="16"/>
      <c r="G36" s="16"/>
      <c r="H36" s="16">
        <f>126432+26430+97320+8700+26690</f>
        <v>285572</v>
      </c>
    </row>
    <row r="37" spans="1:8" ht="15" customHeight="1" x14ac:dyDescent="0.2">
      <c r="A37" s="8"/>
      <c r="B37" s="7">
        <f>SUM(B6:B36)</f>
        <v>10907183</v>
      </c>
      <c r="C37" s="7">
        <f>SUM(C6:C36)</f>
        <v>5266011</v>
      </c>
      <c r="D37" s="7">
        <f>SUM(D6:D36)</f>
        <v>1929225</v>
      </c>
      <c r="E37" s="7">
        <f>SUM(E6:E36)</f>
        <v>18102419</v>
      </c>
      <c r="F37" s="7">
        <f t="shared" ref="B37:H37" si="1">SUM(F6:F36)</f>
        <v>0</v>
      </c>
      <c r="G37" s="7">
        <f t="shared" si="1"/>
        <v>0</v>
      </c>
      <c r="H37" s="7">
        <f>SUM(H6:H35)</f>
        <v>9198540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18102419</v>
      </c>
      <c r="G39" s="7"/>
    </row>
    <row r="41" spans="1:8" x14ac:dyDescent="0.2">
      <c r="B41" s="7">
        <f>B37-F37</f>
        <v>10907183</v>
      </c>
      <c r="D41" s="7">
        <f>D37-G37</f>
        <v>1929225</v>
      </c>
    </row>
    <row r="42" spans="1:8" x14ac:dyDescent="0.2">
      <c r="A42" s="2" t="s">
        <v>8</v>
      </c>
      <c r="B42" s="7">
        <f>B41/1.05</f>
        <v>10387793.333333332</v>
      </c>
      <c r="C42" s="7">
        <f>C37/1.18</f>
        <v>4462721.1864406783</v>
      </c>
      <c r="D42" s="7">
        <f>D41/1.27</f>
        <v>1519074.8031496063</v>
      </c>
      <c r="E42" s="7">
        <f>SUM(B42:D42)</f>
        <v>16369589.322923617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2022-11-04T14:37:42Z</cp:lastPrinted>
  <dcterms:created xsi:type="dcterms:W3CDTF">2011-06-24T11:23:00Z</dcterms:created>
  <dcterms:modified xsi:type="dcterms:W3CDTF">2022-11-04T14:38:25Z</dcterms:modified>
</cp:coreProperties>
</file>