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Documents\Documents\Pénztárgép\"/>
    </mc:Choice>
  </mc:AlternateContent>
  <xr:revisionPtr revIDLastSave="0" documentId="13_ncr:1_{A1066E26-9022-4A22-8755-ED11E2EBB7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unka1" sheetId="1" r:id="rId1"/>
    <sheet name="Munka2" sheetId="2" r:id="rId2"/>
    <sheet name="Munk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5" i="1" l="1"/>
  <c r="D35" i="1"/>
  <c r="C35" i="1"/>
  <c r="B35" i="1"/>
  <c r="H34" i="1"/>
  <c r="D34" i="1"/>
  <c r="B34" i="1"/>
  <c r="D32" i="1"/>
  <c r="B32" i="1"/>
  <c r="D33" i="1"/>
  <c r="B33" i="1"/>
  <c r="D29" i="1"/>
  <c r="C29" i="1"/>
  <c r="B29" i="1"/>
  <c r="D30" i="1"/>
  <c r="B30" i="1"/>
  <c r="D31" i="1"/>
  <c r="C31" i="1"/>
  <c r="B31" i="1"/>
  <c r="H31" i="1"/>
  <c r="H32" i="1"/>
  <c r="H29" i="1"/>
  <c r="H30" i="1"/>
  <c r="H33" i="1"/>
  <c r="H28" i="1"/>
  <c r="D28" i="1"/>
  <c r="B28" i="1"/>
  <c r="H26" i="1"/>
  <c r="D26" i="1"/>
  <c r="B26" i="1"/>
  <c r="H27" i="1"/>
  <c r="D27" i="1"/>
  <c r="B27" i="1"/>
  <c r="H23" i="1"/>
  <c r="D23" i="1"/>
  <c r="B23" i="1"/>
  <c r="H24" i="1"/>
  <c r="D24" i="1"/>
  <c r="B24" i="1"/>
  <c r="H25" i="1"/>
  <c r="D25" i="1"/>
  <c r="C25" i="1"/>
  <c r="B25" i="1"/>
  <c r="H19" i="1"/>
  <c r="D19" i="1"/>
  <c r="C19" i="1"/>
  <c r="B19" i="1"/>
  <c r="H18" i="1"/>
  <c r="D18" i="1"/>
  <c r="C18" i="1"/>
  <c r="B18" i="1"/>
  <c r="H17" i="1"/>
  <c r="D17" i="1"/>
  <c r="B17" i="1"/>
  <c r="H16" i="1"/>
  <c r="D16" i="1"/>
  <c r="C16" i="1"/>
  <c r="B16" i="1"/>
  <c r="H20" i="1"/>
  <c r="D20" i="1"/>
  <c r="B20" i="1"/>
  <c r="H22" i="1"/>
  <c r="D22" i="1"/>
  <c r="C22" i="1"/>
  <c r="B22" i="1"/>
  <c r="H21" i="1"/>
  <c r="D21" i="1"/>
  <c r="B21" i="1"/>
  <c r="H13" i="1"/>
  <c r="D13" i="1"/>
  <c r="B13" i="1"/>
  <c r="H14" i="1"/>
  <c r="D14" i="1"/>
  <c r="B14" i="1"/>
  <c r="H15" i="1"/>
  <c r="D15" i="1"/>
  <c r="B15" i="1"/>
  <c r="H9" i="1" l="1"/>
  <c r="D9" i="1"/>
  <c r="C9" i="1"/>
  <c r="B9" i="1"/>
  <c r="H10" i="1"/>
  <c r="H7" i="1"/>
  <c r="H11" i="1"/>
  <c r="H8" i="1"/>
  <c r="D11" i="1"/>
  <c r="B11" i="1"/>
  <c r="H6" i="1"/>
  <c r="H12" i="1"/>
  <c r="D10" i="1"/>
  <c r="B10" i="1"/>
  <c r="D8" i="1"/>
  <c r="B8" i="1"/>
  <c r="D7" i="1"/>
  <c r="B7" i="1"/>
  <c r="D6" i="1"/>
  <c r="C6" i="1"/>
  <c r="B6" i="1"/>
  <c r="D12" i="1"/>
  <c r="B12" i="1"/>
  <c r="D36" i="1" l="1"/>
  <c r="C36" i="1"/>
  <c r="B36" i="1"/>
  <c r="E34" i="1" l="1"/>
  <c r="E31" i="1" l="1"/>
  <c r="E35" i="1"/>
  <c r="E33" i="1"/>
  <c r="E32" i="1"/>
  <c r="E30" i="1" l="1"/>
  <c r="E28" i="1"/>
  <c r="E27" i="1"/>
  <c r="E26" i="1"/>
  <c r="E25" i="1"/>
  <c r="E23" i="1"/>
  <c r="E19" i="1"/>
  <c r="E18" i="1"/>
  <c r="E17" i="1"/>
  <c r="E15" i="1"/>
  <c r="E16" i="1"/>
  <c r="E9" i="1"/>
  <c r="E8" i="1"/>
  <c r="E10" i="1"/>
  <c r="E11" i="1"/>
  <c r="E14" i="1"/>
  <c r="E12" i="1"/>
  <c r="E7" i="1"/>
  <c r="E6" i="1"/>
  <c r="E20" i="1"/>
  <c r="E13" i="1"/>
  <c r="E21" i="1"/>
  <c r="E22" i="1"/>
  <c r="E24" i="1"/>
  <c r="E29" i="1"/>
  <c r="E36" i="1" l="1"/>
  <c r="H36" i="1"/>
  <c r="C41" i="1" l="1"/>
  <c r="F36" i="1" l="1"/>
  <c r="B40" i="1" s="1"/>
  <c r="B41" i="1" s="1"/>
  <c r="G36" i="1"/>
  <c r="D40" i="1" s="1"/>
  <c r="D41" i="1" s="1"/>
  <c r="E41" i="1" l="1"/>
  <c r="E38" i="1"/>
</calcChain>
</file>

<file path=xl/sharedStrings.xml><?xml version="1.0" encoding="utf-8"?>
<sst xmlns="http://schemas.openxmlformats.org/spreadsheetml/2006/main" count="11" uniqueCount="11">
  <si>
    <t>Összesen</t>
  </si>
  <si>
    <t>Kártyás fizetés</t>
  </si>
  <si>
    <t>Összesen:</t>
  </si>
  <si>
    <t>Kecskemét Nagykőrösi u.2.</t>
  </si>
  <si>
    <t>Jakó Cukrászda Centrum Kávéház Étterem</t>
  </si>
  <si>
    <t>Jakó Kft.</t>
  </si>
  <si>
    <t xml:space="preserve">PÉNZTÁRGÉP </t>
  </si>
  <si>
    <t>Storno 5%</t>
  </si>
  <si>
    <t>nettó:</t>
  </si>
  <si>
    <t>Storno 27%</t>
  </si>
  <si>
    <t>2022. 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</si>
</sst>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b/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1" fillId="0" borderId="1" xfId="0" applyNumberFormat="1" applyFont="1" applyBorder="1"/>
    <xf numFmtId="0" fontId="2" fillId="0" borderId="0" xfId="0" applyFont="1"/>
    <xf numFmtId="1" fontId="2" fillId="0" borderId="0" xfId="0" applyNumberFormat="1" applyFont="1"/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1" xfId="0" applyNumberFormat="1" applyFont="1" applyBorder="1"/>
    <xf numFmtId="3" fontId="2" fillId="0" borderId="0" xfId="0" applyNumberFormat="1" applyFont="1"/>
    <xf numFmtId="1" fontId="2" fillId="0" borderId="0" xfId="0" applyNumberFormat="1" applyFont="1" applyBorder="1"/>
    <xf numFmtId="3" fontId="1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1" fontId="2" fillId="0" borderId="1" xfId="0" applyNumberFormat="1" applyFont="1" applyFill="1" applyBorder="1"/>
    <xf numFmtId="3" fontId="1" fillId="0" borderId="1" xfId="0" applyNumberFormat="1" applyFont="1" applyFill="1" applyBorder="1" applyAlignment="1">
      <alignment horizontal="right"/>
    </xf>
    <xf numFmtId="3" fontId="1" fillId="0" borderId="1" xfId="0" applyNumberFormat="1" applyFont="1" applyFill="1" applyBorder="1"/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topLeftCell="A13" workbookViewId="0">
      <selection activeCell="H36" sqref="H36"/>
    </sheetView>
  </sheetViews>
  <sheetFormatPr defaultColWidth="9.140625" defaultRowHeight="14.25" x14ac:dyDescent="0.2"/>
  <cols>
    <col min="1" max="1" width="9.140625" style="2"/>
    <col min="2" max="3" width="11.85546875" style="2" customWidth="1"/>
    <col min="4" max="4" width="10.5703125" style="2" customWidth="1"/>
    <col min="5" max="5" width="12" style="2" customWidth="1"/>
    <col min="6" max="6" width="9.85546875" style="2" customWidth="1"/>
    <col min="7" max="7" width="9.7109375" style="2" customWidth="1"/>
    <col min="8" max="8" width="12" style="2" customWidth="1"/>
    <col min="9" max="16384" width="9.140625" style="2"/>
  </cols>
  <sheetData>
    <row r="1" spans="1:8" ht="15.75" customHeight="1" x14ac:dyDescent="0.25">
      <c r="A1" s="12" t="s">
        <v>6</v>
      </c>
      <c r="E1" s="2" t="s">
        <v>5</v>
      </c>
    </row>
    <row r="2" spans="1:8" ht="15" x14ac:dyDescent="0.25">
      <c r="A2" s="13" t="s">
        <v>10</v>
      </c>
      <c r="E2" s="2" t="s">
        <v>4</v>
      </c>
    </row>
    <row r="3" spans="1:8" x14ac:dyDescent="0.2">
      <c r="E3" s="2" t="s">
        <v>3</v>
      </c>
    </row>
    <row r="4" spans="1:8" ht="21.75" customHeight="1" x14ac:dyDescent="0.2">
      <c r="A4" s="3"/>
    </row>
    <row r="5" spans="1:8" x14ac:dyDescent="0.2">
      <c r="A5" s="3"/>
      <c r="B5" s="4">
        <v>0.05</v>
      </c>
      <c r="C5" s="4">
        <v>0.18</v>
      </c>
      <c r="D5" s="4">
        <v>0.27</v>
      </c>
      <c r="E5" s="5" t="s">
        <v>0</v>
      </c>
      <c r="F5" s="10" t="s">
        <v>7</v>
      </c>
      <c r="G5" s="10" t="s">
        <v>9</v>
      </c>
      <c r="H5" s="11" t="s">
        <v>1</v>
      </c>
    </row>
    <row r="6" spans="1:8" ht="15" customHeight="1" x14ac:dyDescent="0.2">
      <c r="A6" s="14">
        <v>1</v>
      </c>
      <c r="B6" s="15">
        <f>50840+162624+160525</f>
        <v>373989</v>
      </c>
      <c r="C6" s="16">
        <f>1470+151506</f>
        <v>152976</v>
      </c>
      <c r="D6" s="16">
        <f>51000+7700+7400</f>
        <v>66100</v>
      </c>
      <c r="E6" s="16">
        <f>SUM(B6:D6)</f>
        <v>593065</v>
      </c>
      <c r="F6" s="16"/>
      <c r="G6" s="16"/>
      <c r="H6" s="16">
        <f>164512+22049+43366+7275+23180</f>
        <v>260382</v>
      </c>
    </row>
    <row r="7" spans="1:8" ht="15" customHeight="1" x14ac:dyDescent="0.2">
      <c r="A7" s="14">
        <v>2</v>
      </c>
      <c r="B7" s="16">
        <f>32150+72739+132615</f>
        <v>237504</v>
      </c>
      <c r="C7" s="16">
        <v>99275</v>
      </c>
      <c r="D7" s="16">
        <f>13150+3740+1700</f>
        <v>18590</v>
      </c>
      <c r="E7" s="16">
        <f t="shared" ref="E7:E34" si="0">SUM(B7:D7)</f>
        <v>355369</v>
      </c>
      <c r="F7" s="16">
        <v>18650</v>
      </c>
      <c r="G7" s="16"/>
      <c r="H7" s="16">
        <f>62120+13910+98806+4800+7850</f>
        <v>187486</v>
      </c>
    </row>
    <row r="8" spans="1:8" ht="15" customHeight="1" x14ac:dyDescent="0.2">
      <c r="A8" s="6">
        <v>3</v>
      </c>
      <c r="B8" s="16">
        <f>28000+131970+106365</f>
        <v>266335</v>
      </c>
      <c r="C8" s="16">
        <v>177940</v>
      </c>
      <c r="D8" s="16">
        <f>2100+6230</f>
        <v>8330</v>
      </c>
      <c r="E8" s="16">
        <f t="shared" si="0"/>
        <v>452605</v>
      </c>
      <c r="F8" s="1"/>
      <c r="G8" s="1"/>
      <c r="H8" s="1">
        <f>75460+4300+151170+10370</f>
        <v>241300</v>
      </c>
    </row>
    <row r="9" spans="1:8" ht="15" customHeight="1" x14ac:dyDescent="0.2">
      <c r="A9" s="6">
        <v>4</v>
      </c>
      <c r="B9" s="1">
        <f>36450+214585+96190</f>
        <v>347225</v>
      </c>
      <c r="C9" s="1">
        <f>3850+390+195243</f>
        <v>199483</v>
      </c>
      <c r="D9" s="1">
        <f>75580+3270+23560</f>
        <v>102410</v>
      </c>
      <c r="E9" s="16">
        <f t="shared" si="0"/>
        <v>649118</v>
      </c>
      <c r="F9" s="1"/>
      <c r="G9" s="1"/>
      <c r="H9" s="1">
        <f>117410+17650+141975+12880+16740</f>
        <v>306655</v>
      </c>
    </row>
    <row r="10" spans="1:8" ht="15" customHeight="1" x14ac:dyDescent="0.2">
      <c r="A10" s="6">
        <v>5</v>
      </c>
      <c r="B10" s="1">
        <f>32070+175920+172758</f>
        <v>380748</v>
      </c>
      <c r="C10" s="1">
        <v>217354</v>
      </c>
      <c r="D10" s="1">
        <f>25230+12850+29940</f>
        <v>68020</v>
      </c>
      <c r="E10" s="16">
        <f t="shared" si="0"/>
        <v>666122</v>
      </c>
      <c r="F10" s="1"/>
      <c r="G10" s="1"/>
      <c r="H10" s="1">
        <f>90945+237868+42440</f>
        <v>371253</v>
      </c>
    </row>
    <row r="11" spans="1:8" ht="15" customHeight="1" x14ac:dyDescent="0.2">
      <c r="A11" s="6">
        <v>6</v>
      </c>
      <c r="B11" s="15">
        <f>29400+196429+106520</f>
        <v>332349</v>
      </c>
      <c r="C11" s="15">
        <v>199053</v>
      </c>
      <c r="D11" s="16">
        <f>27810+8290+5750</f>
        <v>41850</v>
      </c>
      <c r="E11" s="16">
        <f t="shared" si="0"/>
        <v>573252</v>
      </c>
      <c r="F11" s="16"/>
      <c r="G11" s="16"/>
      <c r="H11" s="16">
        <f>27850+9710+177253+11770+10280</f>
        <v>236863</v>
      </c>
    </row>
    <row r="12" spans="1:8" ht="15" customHeight="1" x14ac:dyDescent="0.2">
      <c r="A12" s="6">
        <v>7</v>
      </c>
      <c r="B12" s="9">
        <f>144359+7450+103270</f>
        <v>255079</v>
      </c>
      <c r="C12" s="9">
        <v>142484</v>
      </c>
      <c r="D12" s="1">
        <f>250+73340+15150</f>
        <v>88740</v>
      </c>
      <c r="E12" s="16">
        <f t="shared" si="0"/>
        <v>486303</v>
      </c>
      <c r="F12" s="1"/>
      <c r="G12" s="1"/>
      <c r="H12" s="1">
        <f>67674+12000+152859+22010+17150</f>
        <v>271693</v>
      </c>
    </row>
    <row r="13" spans="1:8" ht="15" customHeight="1" x14ac:dyDescent="0.2">
      <c r="A13" s="6">
        <v>8</v>
      </c>
      <c r="B13" s="9">
        <f>77030+200745+99861</f>
        <v>377636</v>
      </c>
      <c r="C13" s="9">
        <v>107163</v>
      </c>
      <c r="D13" s="1">
        <f>20040+4850+24380</f>
        <v>49270</v>
      </c>
      <c r="E13" s="16">
        <f t="shared" si="0"/>
        <v>534069</v>
      </c>
      <c r="F13" s="1"/>
      <c r="G13" s="1"/>
      <c r="H13" s="1">
        <f>108430+6300+119805+18270+10700</f>
        <v>263505</v>
      </c>
    </row>
    <row r="14" spans="1:8" ht="15" customHeight="1" x14ac:dyDescent="0.2">
      <c r="A14" s="6">
        <v>9</v>
      </c>
      <c r="B14" s="1">
        <f>7090+71155+158444</f>
        <v>236689</v>
      </c>
      <c r="C14" s="1">
        <v>123462</v>
      </c>
      <c r="D14" s="1">
        <f>87300+16090+6750</f>
        <v>110140</v>
      </c>
      <c r="E14" s="16">
        <f t="shared" si="0"/>
        <v>470291</v>
      </c>
      <c r="F14" s="1"/>
      <c r="G14" s="1"/>
      <c r="H14" s="1">
        <f>76380+37760+135148+3760</f>
        <v>253048</v>
      </c>
    </row>
    <row r="15" spans="1:8" ht="15" customHeight="1" x14ac:dyDescent="0.2">
      <c r="A15" s="6">
        <v>10</v>
      </c>
      <c r="B15" s="2">
        <f>11500+163555+61360</f>
        <v>236415</v>
      </c>
      <c r="C15" s="1">
        <v>96430</v>
      </c>
      <c r="D15" s="1">
        <f>61590+2250+50390</f>
        <v>114230</v>
      </c>
      <c r="E15" s="16">
        <f t="shared" si="0"/>
        <v>447075</v>
      </c>
      <c r="F15" s="1"/>
      <c r="G15" s="1"/>
      <c r="H15" s="1">
        <f>124380+10190+109850+35900</f>
        <v>280320</v>
      </c>
    </row>
    <row r="16" spans="1:8" ht="15" customHeight="1" x14ac:dyDescent="0.2">
      <c r="A16" s="6">
        <v>11</v>
      </c>
      <c r="B16" s="1">
        <f>12000+242800+103385</f>
        <v>358185</v>
      </c>
      <c r="C16" s="1">
        <f>1440+134464</f>
        <v>135904</v>
      </c>
      <c r="D16" s="1">
        <f>73150+4650+59680</f>
        <v>137480</v>
      </c>
      <c r="E16" s="16">
        <f t="shared" si="0"/>
        <v>631569</v>
      </c>
      <c r="F16" s="1"/>
      <c r="G16" s="1"/>
      <c r="H16" s="1">
        <f>164350+2300+105960+11850+15050</f>
        <v>299510</v>
      </c>
    </row>
    <row r="17" spans="1:8" ht="15" customHeight="1" x14ac:dyDescent="0.2">
      <c r="A17" s="6">
        <v>12</v>
      </c>
      <c r="B17" s="1">
        <f>83790+123530+214376</f>
        <v>421696</v>
      </c>
      <c r="C17" s="1">
        <v>255724</v>
      </c>
      <c r="D17" s="1">
        <f>30660+38600+6000</f>
        <v>75260</v>
      </c>
      <c r="E17" s="16">
        <f t="shared" si="0"/>
        <v>752680</v>
      </c>
      <c r="F17" s="1"/>
      <c r="G17" s="1"/>
      <c r="H17" s="1">
        <f>78196+16550+177411+41220+33950</f>
        <v>347327</v>
      </c>
    </row>
    <row r="18" spans="1:8" ht="15" customHeight="1" x14ac:dyDescent="0.2">
      <c r="A18" s="6">
        <v>13</v>
      </c>
      <c r="B18" s="1">
        <f>30250+130417+181765</f>
        <v>342432</v>
      </c>
      <c r="C18" s="1">
        <f>207325+1400</f>
        <v>208725</v>
      </c>
      <c r="D18" s="1">
        <f>26150+6120+9100</f>
        <v>41370</v>
      </c>
      <c r="E18" s="16">
        <f t="shared" si="0"/>
        <v>592527</v>
      </c>
      <c r="F18" s="1"/>
      <c r="G18" s="1"/>
      <c r="H18" s="1">
        <f>169026+3670+70630+52735+5000</f>
        <v>301061</v>
      </c>
    </row>
    <row r="19" spans="1:8" ht="15" customHeight="1" x14ac:dyDescent="0.2">
      <c r="A19" s="6">
        <v>14</v>
      </c>
      <c r="B19" s="1">
        <f>205990+59330</f>
        <v>265320</v>
      </c>
      <c r="C19" s="1">
        <f>1050+142490</f>
        <v>143540</v>
      </c>
      <c r="D19" s="1">
        <f>144040+4320+19390</f>
        <v>167750</v>
      </c>
      <c r="E19" s="16">
        <f t="shared" si="0"/>
        <v>576610</v>
      </c>
      <c r="F19" s="1"/>
      <c r="G19" s="1"/>
      <c r="H19" s="1">
        <f>108020+15124+118300+2300+45400</f>
        <v>289144</v>
      </c>
    </row>
    <row r="20" spans="1:8" ht="15" customHeight="1" x14ac:dyDescent="0.2">
      <c r="A20" s="6">
        <v>15</v>
      </c>
      <c r="B20" s="1">
        <f>10650+151473+102270</f>
        <v>264393</v>
      </c>
      <c r="C20" s="1">
        <v>204296</v>
      </c>
      <c r="D20" s="1">
        <f>81270+1570+7940</f>
        <v>90780</v>
      </c>
      <c r="E20" s="16">
        <f t="shared" si="0"/>
        <v>559469</v>
      </c>
      <c r="F20" s="1"/>
      <c r="G20" s="1"/>
      <c r="H20" s="1">
        <f>193084+3010+94580+8700+22400</f>
        <v>321774</v>
      </c>
    </row>
    <row r="21" spans="1:8" ht="15" customHeight="1" x14ac:dyDescent="0.2">
      <c r="A21" s="6">
        <v>16</v>
      </c>
      <c r="B21" s="1">
        <f>85520+195225+62070</f>
        <v>342815</v>
      </c>
      <c r="C21" s="1">
        <v>87523</v>
      </c>
      <c r="D21" s="1">
        <f>2880+5200</f>
        <v>8080</v>
      </c>
      <c r="E21" s="16">
        <f t="shared" si="0"/>
        <v>438418</v>
      </c>
      <c r="F21" s="1"/>
      <c r="G21" s="1"/>
      <c r="H21" s="1">
        <f>106675+73607+7300</f>
        <v>187582</v>
      </c>
    </row>
    <row r="22" spans="1:8" ht="15" customHeight="1" x14ac:dyDescent="0.2">
      <c r="A22" s="6">
        <v>17</v>
      </c>
      <c r="B22" s="1">
        <f>15240+117685+132810</f>
        <v>265735</v>
      </c>
      <c r="C22" s="1">
        <f>167533+1566</f>
        <v>169099</v>
      </c>
      <c r="D22" s="1">
        <f>11150+23047+8410</f>
        <v>42607</v>
      </c>
      <c r="E22" s="16">
        <f t="shared" si="0"/>
        <v>477441</v>
      </c>
      <c r="F22" s="1"/>
      <c r="G22" s="1"/>
      <c r="H22" s="1">
        <f>83485+3500+204913+11500</f>
        <v>303398</v>
      </c>
    </row>
    <row r="23" spans="1:8" ht="15" customHeight="1" x14ac:dyDescent="0.2">
      <c r="A23" s="6">
        <v>18</v>
      </c>
      <c r="B23" s="1">
        <f>11000+224792+121450</f>
        <v>357242</v>
      </c>
      <c r="C23" s="1">
        <v>143716</v>
      </c>
      <c r="D23" s="1">
        <f>67070+5590+7700</f>
        <v>80360</v>
      </c>
      <c r="E23" s="16">
        <f t="shared" si="0"/>
        <v>581318</v>
      </c>
      <c r="F23" s="1"/>
      <c r="G23" s="1"/>
      <c r="H23" s="1">
        <f>147068+22100+123700+12360+11000</f>
        <v>316228</v>
      </c>
    </row>
    <row r="24" spans="1:8" ht="15" customHeight="1" x14ac:dyDescent="0.2">
      <c r="A24" s="6">
        <v>19</v>
      </c>
      <c r="B24" s="1">
        <f>26800+203895+184311</f>
        <v>415006</v>
      </c>
      <c r="C24" s="1">
        <v>244819</v>
      </c>
      <c r="D24" s="1">
        <f>85190+5750+31950</f>
        <v>122890</v>
      </c>
      <c r="E24" s="16">
        <f t="shared" si="0"/>
        <v>782715</v>
      </c>
      <c r="F24" s="1"/>
      <c r="G24" s="1"/>
      <c r="H24" s="1">
        <f>247961+34680+99705+9450+13100</f>
        <v>404896</v>
      </c>
    </row>
    <row r="25" spans="1:8" ht="15" customHeight="1" x14ac:dyDescent="0.2">
      <c r="A25" s="6">
        <v>20</v>
      </c>
      <c r="B25" s="1">
        <f>19260+156735+87655</f>
        <v>263650</v>
      </c>
      <c r="C25" s="1">
        <f>176987+400</f>
        <v>177387</v>
      </c>
      <c r="D25" s="1">
        <f>52980+14840+4240</f>
        <v>72060</v>
      </c>
      <c r="E25" s="16">
        <f t="shared" si="0"/>
        <v>513097</v>
      </c>
      <c r="F25" s="1"/>
      <c r="G25" s="1"/>
      <c r="H25" s="1">
        <f>145989+35270+44535+10600+22800</f>
        <v>259194</v>
      </c>
    </row>
    <row r="26" spans="1:8" ht="15" customHeight="1" x14ac:dyDescent="0.2">
      <c r="A26" s="6">
        <v>21</v>
      </c>
      <c r="B26" s="1">
        <f>43825+121540+42150</f>
        <v>207515</v>
      </c>
      <c r="C26" s="1">
        <v>180394</v>
      </c>
      <c r="D26" s="1">
        <f>8040+12050+51200</f>
        <v>71290</v>
      </c>
      <c r="E26" s="16">
        <f t="shared" si="0"/>
        <v>459199</v>
      </c>
      <c r="F26" s="1"/>
      <c r="G26" s="1"/>
      <c r="H26" s="1">
        <f>86365+71910+4050+28650</f>
        <v>190975</v>
      </c>
    </row>
    <row r="27" spans="1:8" ht="15" customHeight="1" x14ac:dyDescent="0.2">
      <c r="A27" s="6">
        <v>22</v>
      </c>
      <c r="B27" s="1">
        <f>5050+136770+106815</f>
        <v>248635</v>
      </c>
      <c r="C27" s="1">
        <v>102578</v>
      </c>
      <c r="D27" s="1">
        <f>64590+1600+37230</f>
        <v>103420</v>
      </c>
      <c r="E27" s="16">
        <f t="shared" si="0"/>
        <v>454633</v>
      </c>
      <c r="F27" s="1">
        <v>31500</v>
      </c>
      <c r="G27" s="1"/>
      <c r="H27" s="1">
        <f>53630+13940+103667+20515+12550</f>
        <v>204302</v>
      </c>
    </row>
    <row r="28" spans="1:8" ht="15" customHeight="1" x14ac:dyDescent="0.2">
      <c r="A28" s="6">
        <v>23</v>
      </c>
      <c r="B28" s="1">
        <f>10260+180125+36665</f>
        <v>227050</v>
      </c>
      <c r="C28" s="1">
        <v>122616</v>
      </c>
      <c r="D28" s="1">
        <f>31040+7710+42850</f>
        <v>81600</v>
      </c>
      <c r="E28" s="16">
        <f t="shared" si="0"/>
        <v>431266</v>
      </c>
      <c r="F28" s="1"/>
      <c r="G28" s="1"/>
      <c r="H28" s="1">
        <f>127012+15660+104030+15775+15550</f>
        <v>278027</v>
      </c>
    </row>
    <row r="29" spans="1:8" ht="15" customHeight="1" x14ac:dyDescent="0.2">
      <c r="A29" s="6">
        <v>24</v>
      </c>
      <c r="B29" s="1">
        <f>95335+120480</f>
        <v>215815</v>
      </c>
      <c r="C29" s="1">
        <f>155705+6700</f>
        <v>162405</v>
      </c>
      <c r="D29" s="1">
        <f>39500+8760+7570</f>
        <v>55830</v>
      </c>
      <c r="E29" s="16">
        <f t="shared" si="0"/>
        <v>434050</v>
      </c>
      <c r="F29" s="1"/>
      <c r="G29" s="1"/>
      <c r="H29" s="1">
        <f>65060+12980+92425+18470+5550</f>
        <v>194485</v>
      </c>
    </row>
    <row r="30" spans="1:8" ht="15" customHeight="1" x14ac:dyDescent="0.2">
      <c r="A30" s="14">
        <v>25</v>
      </c>
      <c r="B30" s="15">
        <f>234212+107790</f>
        <v>342002</v>
      </c>
      <c r="C30" s="15">
        <v>158362</v>
      </c>
      <c r="D30" s="16">
        <f>33340+5340+28000</f>
        <v>66680</v>
      </c>
      <c r="E30" s="16">
        <f t="shared" si="0"/>
        <v>567044</v>
      </c>
      <c r="F30" s="16"/>
      <c r="G30" s="16"/>
      <c r="H30" s="16">
        <f>88290+35955+135395+15500</f>
        <v>275140</v>
      </c>
    </row>
    <row r="31" spans="1:8" ht="15" customHeight="1" x14ac:dyDescent="0.2">
      <c r="A31" s="14">
        <v>26</v>
      </c>
      <c r="B31" s="15">
        <f>148460+98045</f>
        <v>246505</v>
      </c>
      <c r="C31" s="15">
        <f>1650+372885</f>
        <v>374535</v>
      </c>
      <c r="D31" s="16">
        <f>58360+5100+7550</f>
        <v>71010</v>
      </c>
      <c r="E31" s="16">
        <f t="shared" si="0"/>
        <v>692050</v>
      </c>
      <c r="F31" s="16"/>
      <c r="G31" s="16"/>
      <c r="H31" s="16">
        <f>185633+76770+89030+27030+14600</f>
        <v>393063</v>
      </c>
    </row>
    <row r="32" spans="1:8" ht="15" customHeight="1" x14ac:dyDescent="0.2">
      <c r="A32" s="14">
        <v>27</v>
      </c>
      <c r="B32" s="15">
        <f>46220+133123+182756</f>
        <v>362099</v>
      </c>
      <c r="C32" s="15">
        <v>146721</v>
      </c>
      <c r="D32" s="16">
        <f>12600+1700+4100</f>
        <v>18400</v>
      </c>
      <c r="E32" s="16">
        <f t="shared" si="0"/>
        <v>527220</v>
      </c>
      <c r="F32" s="16"/>
      <c r="G32" s="16"/>
      <c r="H32" s="16">
        <f>47675+2200+170577+10630</f>
        <v>231082</v>
      </c>
    </row>
    <row r="33" spans="1:8" ht="15" customHeight="1" x14ac:dyDescent="0.2">
      <c r="A33" s="14">
        <v>28</v>
      </c>
      <c r="B33" s="15">
        <f>25685+56165+164395</f>
        <v>246245</v>
      </c>
      <c r="C33" s="15">
        <v>75769</v>
      </c>
      <c r="D33" s="16">
        <f>21390+2500+4360</f>
        <v>28250</v>
      </c>
      <c r="E33" s="16">
        <f t="shared" si="0"/>
        <v>350264</v>
      </c>
      <c r="F33" s="16"/>
      <c r="G33" s="16"/>
      <c r="H33" s="16">
        <f>67340+20760+61339+20725+9895</f>
        <v>180059</v>
      </c>
    </row>
    <row r="34" spans="1:8" ht="15" customHeight="1" x14ac:dyDescent="0.2">
      <c r="A34" s="14">
        <v>29</v>
      </c>
      <c r="B34" s="15">
        <f>7050+87299+61460</f>
        <v>155809</v>
      </c>
      <c r="C34" s="15">
        <v>94076</v>
      </c>
      <c r="D34" s="16">
        <f>16700+7040+5400</f>
        <v>29140</v>
      </c>
      <c r="E34" s="16">
        <f t="shared" si="0"/>
        <v>279025</v>
      </c>
      <c r="F34" s="16"/>
      <c r="G34" s="16"/>
      <c r="H34" s="16">
        <f>65715+10000+48060+1750+7050</f>
        <v>132575</v>
      </c>
    </row>
    <row r="35" spans="1:8" ht="15" customHeight="1" x14ac:dyDescent="0.2">
      <c r="A35" s="14">
        <v>30</v>
      </c>
      <c r="B35" s="15">
        <f>24700+73451+218210</f>
        <v>316361</v>
      </c>
      <c r="C35" s="15">
        <f>176354+390</f>
        <v>176744</v>
      </c>
      <c r="D35" s="16">
        <f>14000+26150+6350</f>
        <v>46500</v>
      </c>
      <c r="E35" s="16">
        <f>SUM(B35:D35)</f>
        <v>539605</v>
      </c>
      <c r="F35" s="16"/>
      <c r="G35" s="16"/>
      <c r="H35" s="16">
        <f>111750+12390+124865+26530+18650</f>
        <v>294185</v>
      </c>
    </row>
    <row r="36" spans="1:8" ht="15" customHeight="1" x14ac:dyDescent="0.2">
      <c r="A36" s="8"/>
      <c r="B36" s="7">
        <f t="shared" ref="B36:H36" si="1">SUM(B6:B35)</f>
        <v>8908479</v>
      </c>
      <c r="C36" s="7">
        <f t="shared" si="1"/>
        <v>4880553</v>
      </c>
      <c r="D36" s="7">
        <f t="shared" si="1"/>
        <v>2078437</v>
      </c>
      <c r="E36" s="7">
        <f t="shared" si="1"/>
        <v>15867469</v>
      </c>
      <c r="F36" s="7">
        <f t="shared" si="1"/>
        <v>50150</v>
      </c>
      <c r="G36" s="7">
        <f t="shared" si="1"/>
        <v>0</v>
      </c>
      <c r="H36" s="7">
        <f t="shared" si="1"/>
        <v>8076512</v>
      </c>
    </row>
    <row r="37" spans="1:8" ht="15" customHeight="1" x14ac:dyDescent="0.2"/>
    <row r="38" spans="1:8" ht="15" customHeight="1" x14ac:dyDescent="0.2">
      <c r="A38" s="2" t="s">
        <v>2</v>
      </c>
      <c r="E38" s="7">
        <f>B36+D36+C36-F36-G36</f>
        <v>15817319</v>
      </c>
      <c r="G38" s="7"/>
    </row>
    <row r="40" spans="1:8" x14ac:dyDescent="0.2">
      <c r="B40" s="7">
        <f>B36-F36</f>
        <v>8858329</v>
      </c>
      <c r="D40" s="7">
        <f>D36-G36</f>
        <v>2078437</v>
      </c>
    </row>
    <row r="41" spans="1:8" x14ac:dyDescent="0.2">
      <c r="A41" s="2" t="s">
        <v>8</v>
      </c>
      <c r="B41" s="7">
        <f>B40/1.05</f>
        <v>8436503.8095238097</v>
      </c>
      <c r="C41" s="7">
        <f>C36/1.18</f>
        <v>4136061.8644067799</v>
      </c>
      <c r="D41" s="7">
        <f>D40/1.27</f>
        <v>1636564.5669291338</v>
      </c>
      <c r="E41" s="7">
        <f>SUM(B41:D41)</f>
        <v>14209130.240859723</v>
      </c>
    </row>
    <row r="43" spans="1:8" x14ac:dyDescent="0.2">
      <c r="E43" s="7"/>
    </row>
  </sheetData>
  <pageMargins left="0.39370078740157483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</dc:creator>
  <cp:lastModifiedBy>Felhasználó</cp:lastModifiedBy>
  <cp:lastPrinted>2022-11-04T14:37:42Z</cp:lastPrinted>
  <dcterms:created xsi:type="dcterms:W3CDTF">2011-06-24T11:23:00Z</dcterms:created>
  <dcterms:modified xsi:type="dcterms:W3CDTF">2022-12-02T10:56:07Z</dcterms:modified>
</cp:coreProperties>
</file>