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s\Pénztárgép\"/>
    </mc:Choice>
  </mc:AlternateContent>
  <bookViews>
    <workbookView xWindow="-120" yWindow="-120" windowWidth="29040" windowHeight="15840"/>
  </bookViews>
  <sheets>
    <sheet name="Munka1" sheetId="1" r:id="rId1"/>
    <sheet name="Munka2" sheetId="2" r:id="rId2"/>
    <sheet name="Munka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1" l="1"/>
  <c r="E35" i="1"/>
  <c r="D35" i="1"/>
  <c r="C35" i="1"/>
  <c r="B35" i="1"/>
  <c r="H36" i="1"/>
  <c r="D36" i="1"/>
  <c r="B36" i="1"/>
  <c r="H34" i="1" l="1"/>
  <c r="H33" i="1"/>
  <c r="D34" i="1"/>
  <c r="B34" i="1"/>
  <c r="D33" i="1"/>
  <c r="B33" i="1"/>
  <c r="D28" i="1"/>
  <c r="C28" i="1"/>
  <c r="B28" i="1"/>
  <c r="H28" i="1"/>
  <c r="H29" i="1"/>
  <c r="D29" i="1"/>
  <c r="C29" i="1"/>
  <c r="B29" i="1"/>
  <c r="H24" i="1" l="1"/>
  <c r="D24" i="1"/>
  <c r="B24" i="1"/>
  <c r="H25" i="1"/>
  <c r="D25" i="1"/>
  <c r="C25" i="1"/>
  <c r="B25" i="1"/>
  <c r="D26" i="1"/>
  <c r="C26" i="1"/>
  <c r="B26" i="1"/>
  <c r="H26" i="1"/>
  <c r="D27" i="1"/>
  <c r="C27" i="1"/>
  <c r="B27" i="1"/>
  <c r="H27" i="1"/>
  <c r="D21" i="1" l="1"/>
  <c r="C21" i="1"/>
  <c r="B21" i="1"/>
  <c r="H21" i="1"/>
  <c r="H22" i="1"/>
  <c r="D22" i="1"/>
  <c r="C22" i="1"/>
  <c r="B22" i="1"/>
  <c r="D23" i="1"/>
  <c r="C23" i="1"/>
  <c r="B23" i="1"/>
  <c r="H23" i="1"/>
  <c r="H20" i="1"/>
  <c r="D20" i="1"/>
  <c r="C20" i="1"/>
  <c r="B20" i="1"/>
  <c r="H19" i="1"/>
  <c r="D19" i="1"/>
  <c r="C19" i="1"/>
  <c r="B19" i="1"/>
  <c r="H18" i="1"/>
  <c r="D18" i="1"/>
  <c r="C18" i="1"/>
  <c r="B18" i="1"/>
  <c r="H14" i="1"/>
  <c r="D14" i="1"/>
  <c r="C14" i="1"/>
  <c r="B14" i="1"/>
  <c r="H17" i="1"/>
  <c r="D17" i="1"/>
  <c r="B17" i="1"/>
  <c r="H15" i="1"/>
  <c r="D15" i="1"/>
  <c r="C15" i="1"/>
  <c r="B15" i="1"/>
  <c r="H16" i="1"/>
  <c r="D16" i="1"/>
  <c r="B16" i="1"/>
  <c r="H13" i="1"/>
  <c r="D13" i="1"/>
  <c r="C13" i="1"/>
  <c r="B13" i="1"/>
  <c r="H12" i="1" l="1"/>
  <c r="D12" i="1"/>
  <c r="C12" i="1"/>
  <c r="B12" i="1"/>
  <c r="H11" i="1"/>
  <c r="D11" i="1"/>
  <c r="B11" i="1"/>
  <c r="H9" i="1"/>
  <c r="D9" i="1"/>
  <c r="C9" i="1"/>
  <c r="B9" i="1"/>
  <c r="H7" i="1"/>
  <c r="D7" i="1"/>
  <c r="B7" i="1"/>
  <c r="H8" i="1"/>
  <c r="D8" i="1"/>
  <c r="C8" i="1"/>
  <c r="B8" i="1"/>
  <c r="D6" i="1"/>
  <c r="C6" i="1"/>
  <c r="B6" i="1"/>
  <c r="H6" i="1"/>
  <c r="H10" i="1"/>
  <c r="D10" i="1"/>
  <c r="C10" i="1"/>
  <c r="B10" i="1"/>
  <c r="D37" i="1" l="1"/>
  <c r="C37" i="1"/>
  <c r="B37" i="1"/>
  <c r="E34" i="1" l="1"/>
  <c r="E31" i="1" l="1"/>
  <c r="E36" i="1"/>
  <c r="E33" i="1"/>
  <c r="E32" i="1"/>
  <c r="E30" i="1" l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7" i="1" l="1"/>
  <c r="H37" i="1"/>
  <c r="C42" i="1" l="1"/>
  <c r="F37" i="1" l="1"/>
  <c r="B41" i="1" s="1"/>
  <c r="B42" i="1" s="1"/>
  <c r="G37" i="1"/>
  <c r="D41" i="1" s="1"/>
  <c r="D42" i="1" s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<sst xmlns="http://schemas.openxmlformats.org/spreadsheetml/2006/main" count="11" uniqueCount="11">
  <si>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</si>
  <si>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</si>
  <si>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</si>
  <si>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</si>
  <si>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</si>
  <si>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</si>
  <si>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</si>
  <si>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nettó:</t>
  </si>
  <si>
    <t>Storno 27%</t>
  </si>
  <si>
    <t>2022. December</t>
  </si>
  <si>
    <t>Storno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</si>
</sst>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3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3" workbookViewId="0">
      <selection activeCell="Q31" sqref="Q31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1" t="s">
        <v>6</v>
      </c>
      <c r="E1" s="2" t="s">
        <v>5</v>
      </c>
    </row>
    <row r="2" spans="1:8" ht="15" x14ac:dyDescent="0.25">
      <c r="A2" s="12" t="s">
        <v>9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9" t="s">
        <v>10</v>
      </c>
      <c r="G5" s="9" t="s">
        <v>8</v>
      </c>
      <c r="H5" s="10" t="s">
        <v>1</v>
      </c>
    </row>
    <row r="6" spans="1:8" ht="15" customHeight="1" x14ac:dyDescent="0.2">
      <c r="A6" s="6">
        <v>1</v>
      </c>
      <c r="B6" s="8">
        <f>5550+173745+44195</f>
        <v>223490</v>
      </c>
      <c r="C6" s="1">
        <f>9500+106355</f>
        <v>115855</v>
      </c>
      <c r="D6" s="1">
        <f>32850+5950+15245</f>
        <v>54045</v>
      </c>
      <c r="E6" s="1">
        <f>SUM(B6:D6)</f>
        <v>393390</v>
      </c>
      <c r="F6" s="1"/>
      <c r="G6" s="1"/>
      <c r="H6" s="1">
        <f>108655+14910+66915+31660+5950</f>
        <v>228090</v>
      </c>
    </row>
    <row r="7" spans="1:8" ht="15" customHeight="1" x14ac:dyDescent="0.2">
      <c r="A7" s="6">
        <v>2</v>
      </c>
      <c r="B7" s="1">
        <f>12400+176170+97190</f>
        <v>285760</v>
      </c>
      <c r="C7" s="1">
        <v>221885</v>
      </c>
      <c r="D7" s="1">
        <f>31760+3460+28040</f>
        <v>63260</v>
      </c>
      <c r="E7" s="1">
        <f t="shared" ref="E7:E35" si="0">SUM(B7:D7)</f>
        <v>570905</v>
      </c>
      <c r="F7" s="1"/>
      <c r="G7" s="1"/>
      <c r="H7" s="1">
        <f>184738+7720+100500+17010+7750</f>
        <v>317718</v>
      </c>
    </row>
    <row r="8" spans="1:8" ht="15" customHeight="1" x14ac:dyDescent="0.2">
      <c r="A8" s="6">
        <v>3</v>
      </c>
      <c r="B8" s="1">
        <f>59860+60740+173061</f>
        <v>293661</v>
      </c>
      <c r="C8" s="1">
        <f>5350+345650+5490</f>
        <v>356490</v>
      </c>
      <c r="D8" s="1">
        <f>76370+25800+10900</f>
        <v>113070</v>
      </c>
      <c r="E8" s="1">
        <f t="shared" si="0"/>
        <v>763221</v>
      </c>
      <c r="F8" s="1"/>
      <c r="G8" s="1"/>
      <c r="H8" s="1">
        <f>238940+31050+110160+51250</f>
        <v>431400</v>
      </c>
    </row>
    <row r="9" spans="1:8" ht="15" customHeight="1" x14ac:dyDescent="0.2">
      <c r="A9" s="6">
        <v>4</v>
      </c>
      <c r="B9" s="1">
        <f>145622+74020</f>
        <v>219642</v>
      </c>
      <c r="C9" s="1">
        <f>23210+3900+305185</f>
        <v>332295</v>
      </c>
      <c r="D9" s="1">
        <f>47290+22200+12080</f>
        <v>81570</v>
      </c>
      <c r="E9" s="1">
        <f t="shared" si="0"/>
        <v>633507</v>
      </c>
      <c r="F9" s="1"/>
      <c r="G9" s="1"/>
      <c r="H9" s="1">
        <f>63010+10600+203038+13445</f>
        <v>290093</v>
      </c>
    </row>
    <row r="10" spans="1:8" ht="15" customHeight="1" x14ac:dyDescent="0.2">
      <c r="A10" s="6">
        <v>5</v>
      </c>
      <c r="B10" s="1">
        <f>22010+68520+128381</f>
        <v>218911</v>
      </c>
      <c r="C10" s="1">
        <f>149548+1150</f>
        <v>150698</v>
      </c>
      <c r="D10" s="1">
        <f>34950+10900+11360</f>
        <v>57210</v>
      </c>
      <c r="E10" s="1">
        <f t="shared" si="0"/>
        <v>426819</v>
      </c>
      <c r="F10" s="1"/>
      <c r="G10" s="1"/>
      <c r="H10" s="1">
        <f>101760+57121+3400</f>
        <v>162281</v>
      </c>
    </row>
    <row r="11" spans="1:8" ht="15" customHeight="1" x14ac:dyDescent="0.2">
      <c r="A11" s="6">
        <v>6</v>
      </c>
      <c r="B11" s="8">
        <f>13140+113690+46380</f>
        <v>173210</v>
      </c>
      <c r="C11" s="8">
        <v>149533</v>
      </c>
      <c r="D11" s="1">
        <f>59550+4260+17370</f>
        <v>81180</v>
      </c>
      <c r="E11" s="1">
        <f t="shared" si="0"/>
        <v>403923</v>
      </c>
      <c r="F11" s="1"/>
      <c r="G11" s="1"/>
      <c r="H11" s="1">
        <f>60820+113057+18810+24100</f>
        <v>216787</v>
      </c>
    </row>
    <row r="12" spans="1:8" ht="15" customHeight="1" x14ac:dyDescent="0.2">
      <c r="A12" s="6">
        <v>7</v>
      </c>
      <c r="B12" s="8">
        <f>156330+46620</f>
        <v>202950</v>
      </c>
      <c r="C12" s="8">
        <f>23250+151761</f>
        <v>175011</v>
      </c>
      <c r="D12" s="1">
        <f>73100+5300+32420</f>
        <v>110820</v>
      </c>
      <c r="E12" s="1">
        <f t="shared" si="0"/>
        <v>488781</v>
      </c>
      <c r="F12" s="1"/>
      <c r="G12" s="1"/>
      <c r="H12" s="1">
        <f>132524+10570+74550+2300+14300</f>
        <v>234244</v>
      </c>
    </row>
    <row r="13" spans="1:8" ht="15" customHeight="1" x14ac:dyDescent="0.2">
      <c r="A13" s="6">
        <v>8</v>
      </c>
      <c r="B13" s="8">
        <f>42080+138295</f>
        <v>180375</v>
      </c>
      <c r="C13" s="8">
        <f>21750+132632+5170</f>
        <v>159552</v>
      </c>
      <c r="D13" s="1">
        <f>32150+13460</f>
        <v>45610</v>
      </c>
      <c r="E13" s="1">
        <f t="shared" si="0"/>
        <v>385537</v>
      </c>
      <c r="F13" s="1"/>
      <c r="G13" s="1"/>
      <c r="H13" s="1">
        <f>90022+16835+73850+10535</f>
        <v>191242</v>
      </c>
    </row>
    <row r="14" spans="1:8" ht="15" customHeight="1" x14ac:dyDescent="0.2">
      <c r="A14" s="6">
        <v>9</v>
      </c>
      <c r="B14" s="1">
        <f>73840+121778+65150</f>
        <v>260768</v>
      </c>
      <c r="C14" s="1">
        <f>145286+34100</f>
        <v>179386</v>
      </c>
      <c r="D14" s="1">
        <f>4650+3300</f>
        <v>7950</v>
      </c>
      <c r="E14" s="1">
        <f t="shared" si="0"/>
        <v>448104</v>
      </c>
      <c r="F14" s="1"/>
      <c r="G14" s="1"/>
      <c r="H14" s="1">
        <f>103633+4360+65008+21980+14200</f>
        <v>209181</v>
      </c>
    </row>
    <row r="15" spans="1:8" ht="15" customHeight="1" x14ac:dyDescent="0.2">
      <c r="A15" s="6">
        <v>10</v>
      </c>
      <c r="B15" s="2">
        <f>60727+233725</f>
        <v>294452</v>
      </c>
      <c r="C15" s="1">
        <f>3650+287057+350</f>
        <v>291057</v>
      </c>
      <c r="D15" s="1">
        <f>111750+65180+14240</f>
        <v>191170</v>
      </c>
      <c r="E15" s="1">
        <f t="shared" si="0"/>
        <v>776679</v>
      </c>
      <c r="F15" s="1"/>
      <c r="G15" s="1"/>
      <c r="H15" s="1">
        <f>199517+35860+120465+22210+8650</f>
        <v>386702</v>
      </c>
    </row>
    <row r="16" spans="1:8" ht="15" customHeight="1" x14ac:dyDescent="0.2">
      <c r="A16" s="6">
        <v>11</v>
      </c>
      <c r="B16" s="1">
        <f>35350+122845+42736</f>
        <v>200931</v>
      </c>
      <c r="C16" s="1">
        <v>363872</v>
      </c>
      <c r="D16" s="1">
        <f>70780+3300+11840</f>
        <v>85920</v>
      </c>
      <c r="E16" s="1">
        <f t="shared" si="0"/>
        <v>650723</v>
      </c>
      <c r="F16" s="1">
        <v>27300</v>
      </c>
      <c r="G16" s="1">
        <v>500</v>
      </c>
      <c r="H16" s="1">
        <f>169079+35531+77615+5500</f>
        <v>287725</v>
      </c>
    </row>
    <row r="17" spans="1:8" ht="15" customHeight="1" x14ac:dyDescent="0.2">
      <c r="A17" s="6">
        <v>12</v>
      </c>
      <c r="B17" s="1">
        <f>38950+128980+52605</f>
        <v>220535</v>
      </c>
      <c r="C17" s="1">
        <v>122812</v>
      </c>
      <c r="D17" s="1">
        <f>55940+2600+9050</f>
        <v>67590</v>
      </c>
      <c r="E17" s="1">
        <f t="shared" si="0"/>
        <v>410937</v>
      </c>
      <c r="F17" s="1"/>
      <c r="G17" s="1"/>
      <c r="H17" s="1">
        <f>67320+4050+60595+13970+43100</f>
        <v>189035</v>
      </c>
    </row>
    <row r="18" spans="1:8" ht="15" customHeight="1" x14ac:dyDescent="0.2">
      <c r="A18" s="6">
        <v>13</v>
      </c>
      <c r="B18" s="1">
        <f>132790+51425</f>
        <v>184215</v>
      </c>
      <c r="C18" s="1">
        <f>2775+111165</f>
        <v>113940</v>
      </c>
      <c r="D18" s="1">
        <f>37560+9790+2900</f>
        <v>50250</v>
      </c>
      <c r="E18" s="1">
        <f t="shared" si="0"/>
        <v>348405</v>
      </c>
      <c r="F18" s="1"/>
      <c r="G18" s="1"/>
      <c r="H18" s="1">
        <f>67375+99319+4270</f>
        <v>170964</v>
      </c>
    </row>
    <row r="19" spans="1:8" ht="15" customHeight="1" x14ac:dyDescent="0.2">
      <c r="A19" s="6">
        <v>14</v>
      </c>
      <c r="B19" s="1">
        <f>140385+90630</f>
        <v>231015</v>
      </c>
      <c r="C19" s="1">
        <f>3508+159959</f>
        <v>163467</v>
      </c>
      <c r="D19" s="1">
        <f>94510+550+38150</f>
        <v>133210</v>
      </c>
      <c r="E19" s="1">
        <f t="shared" si="0"/>
        <v>527692</v>
      </c>
      <c r="F19" s="1"/>
      <c r="G19" s="1"/>
      <c r="H19" s="1">
        <f>162610+29690+36148+9970+26220</f>
        <v>264638</v>
      </c>
    </row>
    <row r="20" spans="1:8" ht="15" customHeight="1" x14ac:dyDescent="0.2">
      <c r="A20" s="6">
        <v>15</v>
      </c>
      <c r="B20" s="1">
        <f>51800+244425+59335</f>
        <v>355560</v>
      </c>
      <c r="C20" s="1">
        <f>950+164894</f>
        <v>165844</v>
      </c>
      <c r="D20" s="1">
        <f>42180+5650+33950</f>
        <v>81780</v>
      </c>
      <c r="E20" s="1">
        <f t="shared" si="0"/>
        <v>603184</v>
      </c>
      <c r="F20" s="1"/>
      <c r="G20" s="1"/>
      <c r="H20" s="1">
        <f>171639+8700+142085+22260</f>
        <v>344684</v>
      </c>
    </row>
    <row r="21" spans="1:8" ht="15" customHeight="1" x14ac:dyDescent="0.2">
      <c r="A21" s="6">
        <v>16</v>
      </c>
      <c r="B21" s="1">
        <f>24260+145975+75920</f>
        <v>246155</v>
      </c>
      <c r="C21" s="1">
        <f>10250+154668</f>
        <v>164918</v>
      </c>
      <c r="D21" s="1">
        <f>48340+140+7350</f>
        <v>55830</v>
      </c>
      <c r="E21" s="1">
        <f t="shared" si="0"/>
        <v>466903</v>
      </c>
      <c r="F21" s="1"/>
      <c r="G21" s="1"/>
      <c r="H21" s="1">
        <f>144701+21120+55210+7500+7650</f>
        <v>236181</v>
      </c>
    </row>
    <row r="22" spans="1:8" ht="15" customHeight="1" x14ac:dyDescent="0.2">
      <c r="A22" s="6">
        <v>17</v>
      </c>
      <c r="B22" s="1">
        <f>21000+196622+164710</f>
        <v>382332</v>
      </c>
      <c r="C22" s="1">
        <f>4900+213520</f>
        <v>218420</v>
      </c>
      <c r="D22" s="1">
        <f>61040+12660+13150</f>
        <v>86850</v>
      </c>
      <c r="E22" s="1">
        <f t="shared" si="0"/>
        <v>687602</v>
      </c>
      <c r="F22" s="1"/>
      <c r="G22" s="1"/>
      <c r="H22" s="1">
        <f>82150+25210+145590+26060+30590</f>
        <v>309600</v>
      </c>
    </row>
    <row r="23" spans="1:8" ht="15" customHeight="1" x14ac:dyDescent="0.2">
      <c r="A23" s="6">
        <v>18</v>
      </c>
      <c r="B23" s="1">
        <f>67010+144965+29560</f>
        <v>241535</v>
      </c>
      <c r="C23" s="1">
        <f>257367+2750</f>
        <v>260117</v>
      </c>
      <c r="D23" s="1">
        <f>8780+14050+22260</f>
        <v>45090</v>
      </c>
      <c r="E23" s="1">
        <f t="shared" si="0"/>
        <v>546742</v>
      </c>
      <c r="F23" s="1"/>
      <c r="G23" s="1"/>
      <c r="H23" s="1">
        <f>184185+8630+82140+22000+15510</f>
        <v>312465</v>
      </c>
    </row>
    <row r="24" spans="1:8" ht="15" customHeight="1" x14ac:dyDescent="0.2">
      <c r="A24" s="6">
        <v>19</v>
      </c>
      <c r="B24" s="1">
        <f>56350+234300+54349</f>
        <v>344999</v>
      </c>
      <c r="C24" s="1">
        <v>156270</v>
      </c>
      <c r="D24" s="1">
        <f>33860+2110+16600</f>
        <v>52570</v>
      </c>
      <c r="E24" s="1">
        <f t="shared" si="0"/>
        <v>553839</v>
      </c>
      <c r="F24" s="1"/>
      <c r="G24" s="1"/>
      <c r="H24" s="1">
        <f>101954+118170+21200+45300</f>
        <v>286624</v>
      </c>
    </row>
    <row r="25" spans="1:8" ht="15" customHeight="1" x14ac:dyDescent="0.2">
      <c r="A25" s="6">
        <v>20</v>
      </c>
      <c r="B25" s="1">
        <f>39760+188229+46832</f>
        <v>274821</v>
      </c>
      <c r="C25" s="1">
        <f>16700+102384</f>
        <v>119084</v>
      </c>
      <c r="D25" s="1">
        <f>61500+7250+7000</f>
        <v>75750</v>
      </c>
      <c r="E25" s="1">
        <f t="shared" si="0"/>
        <v>469655</v>
      </c>
      <c r="F25" s="1"/>
      <c r="G25" s="1"/>
      <c r="H25" s="1">
        <f>105713+16097+107084+8270+40250</f>
        <v>277414</v>
      </c>
    </row>
    <row r="26" spans="1:8" ht="15" customHeight="1" x14ac:dyDescent="0.2">
      <c r="A26" s="6">
        <v>21</v>
      </c>
      <c r="B26" s="1">
        <f>16610+67020+195105</f>
        <v>278735</v>
      </c>
      <c r="C26" s="1">
        <f>243110+1450</f>
        <v>244560</v>
      </c>
      <c r="D26" s="1">
        <f>9440+10000+14500</f>
        <v>33940</v>
      </c>
      <c r="E26" s="1">
        <f t="shared" si="0"/>
        <v>557235</v>
      </c>
      <c r="F26" s="1"/>
      <c r="G26" s="1"/>
      <c r="H26" s="1">
        <f>125240+25950+168857+2930</f>
        <v>322977</v>
      </c>
    </row>
    <row r="27" spans="1:8" ht="15" customHeight="1" x14ac:dyDescent="0.2">
      <c r="A27" s="6">
        <v>22</v>
      </c>
      <c r="B27" s="1">
        <f>79830+137980</f>
        <v>217810</v>
      </c>
      <c r="C27" s="1">
        <f>10050+296744+6660</f>
        <v>313454</v>
      </c>
      <c r="D27" s="1">
        <f>26910+19640+8800</f>
        <v>55350</v>
      </c>
      <c r="E27" s="1">
        <f t="shared" si="0"/>
        <v>586614</v>
      </c>
      <c r="F27" s="1"/>
      <c r="G27" s="1"/>
      <c r="H27" s="1">
        <f>184975+45160+84870+3130+5150</f>
        <v>323285</v>
      </c>
    </row>
    <row r="28" spans="1:8" ht="15" customHeight="1" x14ac:dyDescent="0.2">
      <c r="A28" s="6">
        <v>23</v>
      </c>
      <c r="B28" s="1">
        <f>6200+132325+95012</f>
        <v>233537</v>
      </c>
      <c r="C28" s="1">
        <f>7650+242796</f>
        <v>250446</v>
      </c>
      <c r="D28" s="1">
        <f>27220+1110+22550</f>
        <v>50880</v>
      </c>
      <c r="E28" s="1">
        <f t="shared" si="0"/>
        <v>534863</v>
      </c>
      <c r="F28" s="1"/>
      <c r="G28" s="1"/>
      <c r="H28" s="1">
        <f>201510+10990+78800+5190</f>
        <v>296490</v>
      </c>
    </row>
    <row r="29" spans="1:8" ht="15" customHeight="1" x14ac:dyDescent="0.2">
      <c r="A29" s="6">
        <v>24</v>
      </c>
      <c r="B29" s="1">
        <f>7450+23750</f>
        <v>31200</v>
      </c>
      <c r="C29" s="1">
        <f>199856+83825</f>
        <v>283681</v>
      </c>
      <c r="D29" s="1">
        <f>11300+17450</f>
        <v>28750</v>
      </c>
      <c r="E29" s="1">
        <f t="shared" si="0"/>
        <v>343631</v>
      </c>
      <c r="F29" s="1"/>
      <c r="G29" s="1"/>
      <c r="H29" s="1">
        <f>141407+8217+72080+4850+41225</f>
        <v>267779</v>
      </c>
    </row>
    <row r="30" spans="1:8" ht="15" customHeight="1" x14ac:dyDescent="0.2">
      <c r="A30" s="6">
        <v>25</v>
      </c>
      <c r="B30" s="13"/>
      <c r="C30" s="13"/>
      <c r="D30" s="14"/>
      <c r="E30" s="14">
        <f t="shared" si="0"/>
        <v>0</v>
      </c>
      <c r="F30" s="14"/>
      <c r="G30" s="14"/>
      <c r="H30" s="14"/>
    </row>
    <row r="31" spans="1:8" ht="15" customHeight="1" x14ac:dyDescent="0.2">
      <c r="A31" s="6">
        <v>26</v>
      </c>
      <c r="B31" s="13"/>
      <c r="C31" s="13"/>
      <c r="D31" s="14"/>
      <c r="E31" s="14">
        <f t="shared" si="0"/>
        <v>0</v>
      </c>
      <c r="F31" s="14"/>
      <c r="G31" s="14"/>
      <c r="H31" s="14"/>
    </row>
    <row r="32" spans="1:8" ht="15" customHeight="1" x14ac:dyDescent="0.2">
      <c r="A32" s="6">
        <v>27</v>
      </c>
      <c r="B32" s="13"/>
      <c r="C32" s="13"/>
      <c r="D32" s="14"/>
      <c r="E32" s="14">
        <f t="shared" si="0"/>
        <v>0</v>
      </c>
      <c r="F32" s="14"/>
      <c r="G32" s="14"/>
      <c r="H32" s="14"/>
    </row>
    <row r="33" spans="1:8" ht="15" customHeight="1" x14ac:dyDescent="0.2">
      <c r="A33" s="6">
        <v>28</v>
      </c>
      <c r="B33" s="8">
        <f>195775+19481</f>
        <v>215256</v>
      </c>
      <c r="C33" s="8">
        <v>108967</v>
      </c>
      <c r="D33" s="1">
        <f>43900+2090+15250</f>
        <v>61240</v>
      </c>
      <c r="E33" s="1">
        <f t="shared" si="0"/>
        <v>385463</v>
      </c>
      <c r="F33" s="1"/>
      <c r="G33" s="1"/>
      <c r="H33" s="1">
        <f>140474+21310+73365+14165</f>
        <v>249314</v>
      </c>
    </row>
    <row r="34" spans="1:8" ht="15" customHeight="1" x14ac:dyDescent="0.2">
      <c r="A34" s="6">
        <v>29</v>
      </c>
      <c r="B34" s="8">
        <f>31470+161542+67865</f>
        <v>260877</v>
      </c>
      <c r="C34" s="8">
        <v>171844</v>
      </c>
      <c r="D34" s="1">
        <f>18250+7850+3650</f>
        <v>29750</v>
      </c>
      <c r="E34" s="1">
        <f t="shared" si="0"/>
        <v>462471</v>
      </c>
      <c r="F34" s="1"/>
      <c r="G34" s="1"/>
      <c r="H34" s="1">
        <f>55082+87360+11600+5650</f>
        <v>159692</v>
      </c>
    </row>
    <row r="35" spans="1:8" ht="15" customHeight="1" x14ac:dyDescent="0.2">
      <c r="A35" s="6">
        <v>30</v>
      </c>
      <c r="B35" s="8">
        <f>28200+133935+78425</f>
        <v>240560</v>
      </c>
      <c r="C35" s="8">
        <f>1903+223517</f>
        <v>225420</v>
      </c>
      <c r="D35" s="1">
        <f>21650+7850+9340</f>
        <v>38840</v>
      </c>
      <c r="E35" s="1">
        <f t="shared" si="0"/>
        <v>504820</v>
      </c>
      <c r="F35" s="1"/>
      <c r="G35" s="1"/>
      <c r="H35" s="1">
        <f>180733+14191+74385+4040</f>
        <v>273349</v>
      </c>
    </row>
    <row r="36" spans="1:8" ht="15" customHeight="1" x14ac:dyDescent="0.2">
      <c r="A36" s="6">
        <v>31</v>
      </c>
      <c r="B36" s="8">
        <f>15450+29565+51610</f>
        <v>96625</v>
      </c>
      <c r="C36" s="8">
        <v>296203</v>
      </c>
      <c r="D36" s="1">
        <f>43250+3200+1600</f>
        <v>48050</v>
      </c>
      <c r="E36" s="1">
        <f>SUM(B36:D36)</f>
        <v>440878</v>
      </c>
      <c r="F36" s="1"/>
      <c r="G36" s="1"/>
      <c r="H36" s="1">
        <f>2350+1400+181457+32810</f>
        <v>218017</v>
      </c>
    </row>
    <row r="37" spans="1:8" ht="15" customHeight="1" x14ac:dyDescent="0.2">
      <c r="A37" s="3"/>
      <c r="B37" s="7">
        <f t="shared" ref="B37:H37" si="1">SUM(B6:B36)</f>
        <v>6609917</v>
      </c>
      <c r="C37" s="7">
        <f t="shared" si="1"/>
        <v>5875081</v>
      </c>
      <c r="D37" s="7">
        <f t="shared" si="1"/>
        <v>1887525</v>
      </c>
      <c r="E37" s="7">
        <f t="shared" si="1"/>
        <v>14372523</v>
      </c>
      <c r="F37" s="7">
        <f t="shared" si="1"/>
        <v>27300</v>
      </c>
      <c r="G37" s="7">
        <f t="shared" si="1"/>
        <v>500</v>
      </c>
      <c r="H37" s="7">
        <f t="shared" si="1"/>
        <v>7457971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14344723</v>
      </c>
      <c r="G39" s="7"/>
    </row>
    <row r="41" spans="1:8" x14ac:dyDescent="0.2">
      <c r="B41" s="7">
        <f>B37-F37</f>
        <v>6582617</v>
      </c>
      <c r="D41" s="7">
        <f>D37-G37</f>
        <v>1887025</v>
      </c>
    </row>
    <row r="42" spans="1:8" x14ac:dyDescent="0.2">
      <c r="A42" s="2" t="s">
        <v>7</v>
      </c>
      <c r="B42" s="7">
        <f>B41/1.05</f>
        <v>6269159.0476190476</v>
      </c>
      <c r="C42" s="7">
        <f>C37/1.18</f>
        <v>4978882.2033898309</v>
      </c>
      <c r="D42" s="7">
        <f>D41/1.27</f>
        <v>1485846.4566929133</v>
      </c>
      <c r="E42" s="7">
        <f>SUM(B42:D42)</f>
        <v>12733887.707701793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2022-11-04T14:37:42Z</cp:lastPrinted>
  <dcterms:created xsi:type="dcterms:W3CDTF">2011-06-24T11:23:00Z</dcterms:created>
  <dcterms:modified xsi:type="dcterms:W3CDTF">2023-01-03T14:20:27Z</dcterms:modified>
</cp:coreProperties>
</file>