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3FEF9E02-D1B5-40E7-B064-B52B328C0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D31" i="1"/>
  <c r="B31" i="1"/>
  <c r="E31" i="1" s="1"/>
  <c r="D33" i="1"/>
  <c r="B33" i="1"/>
  <c r="D32" i="1"/>
  <c r="B32" i="1"/>
  <c r="D29" i="1"/>
  <c r="B29" i="1"/>
  <c r="D30" i="1"/>
  <c r="B30" i="1"/>
  <c r="D28" i="1"/>
  <c r="C28" i="1"/>
  <c r="B28" i="1"/>
  <c r="D27" i="1"/>
  <c r="B27" i="1"/>
  <c r="H26" i="1"/>
  <c r="H25" i="1"/>
  <c r="H24" i="1"/>
  <c r="H23" i="1"/>
  <c r="H22" i="1"/>
  <c r="D24" i="1"/>
  <c r="B24" i="1"/>
  <c r="D23" i="1"/>
  <c r="B23" i="1"/>
  <c r="D26" i="1"/>
  <c r="B26" i="1"/>
  <c r="D22" i="1"/>
  <c r="C22" i="1"/>
  <c r="B22" i="1"/>
  <c r="D25" i="1"/>
  <c r="B25" i="1"/>
  <c r="H21" i="1"/>
  <c r="D21" i="1"/>
  <c r="B21" i="1"/>
  <c r="H20" i="1"/>
  <c r="H17" i="1"/>
  <c r="D20" i="1"/>
  <c r="C20" i="1"/>
  <c r="B20" i="1"/>
  <c r="C19" i="1"/>
  <c r="B19" i="1"/>
  <c r="D17" i="1"/>
  <c r="B17" i="1"/>
  <c r="H19" i="1"/>
  <c r="D16" i="1"/>
  <c r="C16" i="1"/>
  <c r="B16" i="1"/>
  <c r="H18" i="1"/>
  <c r="H16" i="1"/>
  <c r="H15" i="1"/>
  <c r="H14" i="1"/>
  <c r="D14" i="1"/>
  <c r="C14" i="1"/>
  <c r="B14" i="1"/>
  <c r="H13" i="1"/>
  <c r="D13" i="1"/>
  <c r="B13" i="1"/>
  <c r="H8" i="1"/>
  <c r="H12" i="1"/>
  <c r="H11" i="1"/>
  <c r="H10" i="1"/>
  <c r="H9" i="1"/>
  <c r="D10" i="1"/>
  <c r="C10" i="1"/>
  <c r="B10" i="1"/>
  <c r="D9" i="1"/>
  <c r="C9" i="1"/>
  <c r="B9" i="1"/>
  <c r="D11" i="1"/>
  <c r="C11" i="1"/>
  <c r="B11" i="1"/>
  <c r="D8" i="1"/>
  <c r="C8" i="1"/>
  <c r="B8" i="1"/>
  <c r="D12" i="1"/>
  <c r="B12" i="1"/>
  <c r="H6" i="1"/>
  <c r="H7" i="1"/>
  <c r="D6" i="1"/>
  <c r="B6" i="1"/>
  <c r="D7" i="1"/>
  <c r="B7" i="1"/>
  <c r="E30" i="1" l="1"/>
  <c r="C34" i="1"/>
  <c r="D34" i="1"/>
  <c r="B34" i="1"/>
  <c r="E33" i="1"/>
  <c r="E32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4" i="1" l="1"/>
  <c r="H34" i="1"/>
  <c r="C39" i="1" l="1"/>
  <c r="D39" i="1" l="1"/>
  <c r="F34" i="1"/>
  <c r="B38" i="1" s="1"/>
  <c r="B39" i="1" s="1"/>
  <c r="G34" i="1"/>
  <c r="E39" i="1" l="1"/>
  <c r="E36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<sst xmlns="http://schemas.openxmlformats.org/spreadsheetml/2006/main" count="11" uniqueCount="11">
  <si>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</si>
  <si>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</si>
  <si>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</si>
  <si>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</si>
  <si>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</si>
  <si>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</si>
  <si>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</si>
  <si>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</si>
  <si>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</si>
  <si>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2022. Február</t>
  </si>
  <si>
    <t>Storno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</si>
</sst>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L22" sqref="L22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9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10</v>
      </c>
      <c r="H5" s="11" t="s">
        <v>1</v>
      </c>
    </row>
    <row r="6" spans="1:8" ht="15" customHeight="1" x14ac:dyDescent="0.2">
      <c r="A6" s="14">
        <v>1</v>
      </c>
      <c r="B6" s="15">
        <f>201065+129793</f>
        <v>330858</v>
      </c>
      <c r="C6" s="16">
        <v>56749</v>
      </c>
      <c r="D6" s="16">
        <f>9000+14360</f>
        <v>23360</v>
      </c>
      <c r="E6" s="16">
        <f>SUM(B6:D6)</f>
        <v>410967</v>
      </c>
      <c r="F6" s="16">
        <v>2090</v>
      </c>
      <c r="G6" s="16"/>
      <c r="H6" s="16">
        <f>23900+4400+53745+122412</f>
        <v>204457</v>
      </c>
    </row>
    <row r="7" spans="1:8" ht="15" customHeight="1" x14ac:dyDescent="0.2">
      <c r="A7" s="14">
        <v>2</v>
      </c>
      <c r="B7" s="16">
        <f>211863+138403</f>
        <v>350266</v>
      </c>
      <c r="C7" s="16">
        <v>68489</v>
      </c>
      <c r="D7" s="16">
        <f>2800+380</f>
        <v>3180</v>
      </c>
      <c r="E7" s="16">
        <f t="shared" ref="E7:E33" si="0">SUM(B7:D7)</f>
        <v>421935</v>
      </c>
      <c r="F7" s="16"/>
      <c r="G7" s="16"/>
      <c r="H7" s="16">
        <f>112913+12460+16340+51505</f>
        <v>193218</v>
      </c>
    </row>
    <row r="8" spans="1:8" ht="15" customHeight="1" x14ac:dyDescent="0.2">
      <c r="A8" s="6">
        <v>3</v>
      </c>
      <c r="B8" s="16">
        <f>284409+72316</f>
        <v>356725</v>
      </c>
      <c r="C8" s="16">
        <f>59790+36739</f>
        <v>96529</v>
      </c>
      <c r="D8" s="16">
        <f>19957+1000</f>
        <v>20957</v>
      </c>
      <c r="E8" s="16">
        <f t="shared" si="0"/>
        <v>474211</v>
      </c>
      <c r="F8" s="1"/>
      <c r="G8" s="1"/>
      <c r="H8" s="1">
        <f>12550+100990+49550+69915+10900</f>
        <v>243905</v>
      </c>
    </row>
    <row r="9" spans="1:8" ht="15" customHeight="1" x14ac:dyDescent="0.2">
      <c r="A9" s="6">
        <v>4</v>
      </c>
      <c r="B9" s="1">
        <f>189072+125820</f>
        <v>314892</v>
      </c>
      <c r="C9" s="1">
        <f>5600+124654</f>
        <v>130254</v>
      </c>
      <c r="D9" s="1">
        <f>13480+5050</f>
        <v>18530</v>
      </c>
      <c r="E9" s="16">
        <f t="shared" si="0"/>
        <v>463676</v>
      </c>
      <c r="F9" s="1"/>
      <c r="G9" s="1"/>
      <c r="H9" s="1">
        <f>9490+11900+69294+165996</f>
        <v>256680</v>
      </c>
    </row>
    <row r="10" spans="1:8" ht="15" customHeight="1" x14ac:dyDescent="0.2">
      <c r="A10" s="6">
        <v>5</v>
      </c>
      <c r="B10" s="1">
        <f>326950+248157</f>
        <v>575107</v>
      </c>
      <c r="C10" s="1">
        <f>9200+46200</f>
        <v>55400</v>
      </c>
      <c r="D10" s="1">
        <f>8200+6940</f>
        <v>15140</v>
      </c>
      <c r="E10" s="16">
        <f t="shared" si="0"/>
        <v>645647</v>
      </c>
      <c r="F10" s="1"/>
      <c r="G10" s="1"/>
      <c r="H10" s="1">
        <f>50915+94615+14300+139330</f>
        <v>299160</v>
      </c>
    </row>
    <row r="11" spans="1:8" ht="15" customHeight="1" x14ac:dyDescent="0.2">
      <c r="A11" s="6">
        <v>6</v>
      </c>
      <c r="B11" s="15">
        <f>228900+237085</f>
        <v>465985</v>
      </c>
      <c r="C11" s="15">
        <f>54504+900</f>
        <v>55404</v>
      </c>
      <c r="D11" s="16">
        <f>14810+15560</f>
        <v>30370</v>
      </c>
      <c r="E11" s="16">
        <f t="shared" si="0"/>
        <v>551759</v>
      </c>
      <c r="F11" s="16"/>
      <c r="G11" s="16"/>
      <c r="H11" s="16">
        <f>191993+7400+9600+87075</f>
        <v>296068</v>
      </c>
    </row>
    <row r="12" spans="1:8" ht="15" customHeight="1" x14ac:dyDescent="0.2">
      <c r="A12" s="6">
        <v>7</v>
      </c>
      <c r="B12" s="9">
        <f>131126+153867</f>
        <v>284993</v>
      </c>
      <c r="C12" s="9">
        <v>95897</v>
      </c>
      <c r="D12" s="1">
        <f>7260+17350</f>
        <v>24610</v>
      </c>
      <c r="E12" s="16">
        <f t="shared" si="0"/>
        <v>405500</v>
      </c>
      <c r="F12" s="1"/>
      <c r="G12" s="1"/>
      <c r="H12" s="1">
        <f>11500+13950+57335+141802</f>
        <v>224587</v>
      </c>
    </row>
    <row r="13" spans="1:8" ht="15" customHeight="1" x14ac:dyDescent="0.2">
      <c r="A13" s="6">
        <v>8</v>
      </c>
      <c r="B13" s="9">
        <f>221870+129758</f>
        <v>351628</v>
      </c>
      <c r="C13" s="9">
        <v>79090</v>
      </c>
      <c r="D13" s="1">
        <f>5850+7660</f>
        <v>13510</v>
      </c>
      <c r="E13" s="16">
        <f t="shared" si="0"/>
        <v>444228</v>
      </c>
      <c r="F13" s="1"/>
      <c r="G13" s="1"/>
      <c r="H13" s="1">
        <f>113566+6600+65724+31680</f>
        <v>217570</v>
      </c>
    </row>
    <row r="14" spans="1:8" ht="15" customHeight="1" x14ac:dyDescent="0.2">
      <c r="A14" s="6">
        <v>9</v>
      </c>
      <c r="B14" s="1">
        <f>144592+206430</f>
        <v>351022</v>
      </c>
      <c r="C14" s="1">
        <f>93315+3400</f>
        <v>96715</v>
      </c>
      <c r="D14" s="1">
        <f>13455+24460</f>
        <v>37915</v>
      </c>
      <c r="E14" s="16">
        <f t="shared" si="0"/>
        <v>485652</v>
      </c>
      <c r="F14" s="1"/>
      <c r="G14" s="1"/>
      <c r="H14" s="1">
        <f>71535+9960+171090</f>
        <v>252585</v>
      </c>
    </row>
    <row r="15" spans="1:8" ht="15" customHeight="1" x14ac:dyDescent="0.2">
      <c r="A15" s="6">
        <v>10</v>
      </c>
      <c r="B15" s="1">
        <v>294876</v>
      </c>
      <c r="C15" s="1">
        <v>75420</v>
      </c>
      <c r="D15" s="1">
        <v>14330</v>
      </c>
      <c r="E15" s="16">
        <f t="shared" si="0"/>
        <v>384626</v>
      </c>
      <c r="F15" s="1"/>
      <c r="G15" s="1"/>
      <c r="H15" s="1">
        <f>21200+82110+14030+70941</f>
        <v>188281</v>
      </c>
    </row>
    <row r="16" spans="1:8" ht="15" customHeight="1" x14ac:dyDescent="0.2">
      <c r="A16" s="6">
        <v>11</v>
      </c>
      <c r="B16" s="1">
        <f>163940+146443</f>
        <v>310383</v>
      </c>
      <c r="C16" s="1">
        <f>1000+124673</f>
        <v>125673</v>
      </c>
      <c r="D16" s="1">
        <f>8600+4200</f>
        <v>12800</v>
      </c>
      <c r="E16" s="16">
        <f t="shared" si="0"/>
        <v>448856</v>
      </c>
      <c r="F16" s="1"/>
      <c r="G16" s="1"/>
      <c r="H16" s="1">
        <f>151540+5100+9600+62820</f>
        <v>229060</v>
      </c>
    </row>
    <row r="17" spans="1:8" ht="15" customHeight="1" x14ac:dyDescent="0.2">
      <c r="A17" s="6">
        <v>12</v>
      </c>
      <c r="B17" s="1">
        <f>341965+289092</f>
        <v>631057</v>
      </c>
      <c r="C17" s="1">
        <v>96592</v>
      </c>
      <c r="D17" s="1">
        <f>33460+14220</f>
        <v>47680</v>
      </c>
      <c r="E17" s="16">
        <f t="shared" si="0"/>
        <v>775329</v>
      </c>
      <c r="F17" s="1"/>
      <c r="G17" s="1"/>
      <c r="H17" s="1">
        <f>21500+238789+31300+124775</f>
        <v>416364</v>
      </c>
    </row>
    <row r="18" spans="1:8" ht="15" customHeight="1" x14ac:dyDescent="0.2">
      <c r="A18" s="6">
        <v>13</v>
      </c>
      <c r="B18" s="1">
        <v>458253</v>
      </c>
      <c r="C18" s="1">
        <v>162989</v>
      </c>
      <c r="D18" s="1">
        <v>23180</v>
      </c>
      <c r="E18" s="16">
        <f t="shared" si="0"/>
        <v>644422</v>
      </c>
      <c r="F18" s="1"/>
      <c r="G18" s="1"/>
      <c r="H18" s="1">
        <f>12540+48224+225095+49676</f>
        <v>335535</v>
      </c>
    </row>
    <row r="19" spans="1:8" ht="15" customHeight="1" x14ac:dyDescent="0.2">
      <c r="A19" s="6">
        <v>14</v>
      </c>
      <c r="B19" s="1">
        <f>449904+65891</f>
        <v>515795</v>
      </c>
      <c r="C19" s="1">
        <f>181449+21140</f>
        <v>202589</v>
      </c>
      <c r="D19" s="1">
        <v>21900</v>
      </c>
      <c r="E19" s="16">
        <f t="shared" si="0"/>
        <v>740284</v>
      </c>
      <c r="F19" s="1"/>
      <c r="G19" s="1"/>
      <c r="H19" s="1">
        <f>24420+89320+227122+15660</f>
        <v>356522</v>
      </c>
    </row>
    <row r="20" spans="1:8" ht="15" customHeight="1" x14ac:dyDescent="0.2">
      <c r="A20" s="6">
        <v>15</v>
      </c>
      <c r="B20" s="1">
        <f>174038+217540</f>
        <v>391578</v>
      </c>
      <c r="C20" s="1">
        <f>11400+900</f>
        <v>12300</v>
      </c>
      <c r="D20" s="1">
        <f>6300+7050</f>
        <v>13350</v>
      </c>
      <c r="E20" s="16">
        <f t="shared" si="0"/>
        <v>417228</v>
      </c>
      <c r="F20" s="1"/>
      <c r="G20" s="1"/>
      <c r="H20" s="1">
        <f>104926+3270+80520+18300</f>
        <v>207016</v>
      </c>
    </row>
    <row r="21" spans="1:8" ht="15" customHeight="1" x14ac:dyDescent="0.2">
      <c r="A21" s="6">
        <v>16</v>
      </c>
      <c r="B21" s="1">
        <f>204595+107361</f>
        <v>311956</v>
      </c>
      <c r="C21" s="1">
        <v>135171</v>
      </c>
      <c r="D21" s="1">
        <f>5450+12835</f>
        <v>18285</v>
      </c>
      <c r="E21" s="16">
        <f t="shared" si="0"/>
        <v>465412</v>
      </c>
      <c r="F21" s="1"/>
      <c r="G21" s="1"/>
      <c r="H21" s="1">
        <f>6300+165931+96555</f>
        <v>268786</v>
      </c>
    </row>
    <row r="22" spans="1:8" ht="15" customHeight="1" x14ac:dyDescent="0.2">
      <c r="A22" s="6">
        <v>17</v>
      </c>
      <c r="B22" s="1">
        <f>139399+250420</f>
        <v>389819</v>
      </c>
      <c r="C22" s="1">
        <f>29921+3200</f>
        <v>33121</v>
      </c>
      <c r="D22" s="1">
        <f>7550+13130</f>
        <v>20680</v>
      </c>
      <c r="E22" s="16">
        <f t="shared" si="0"/>
        <v>443620</v>
      </c>
      <c r="F22" s="1"/>
      <c r="G22" s="1"/>
      <c r="H22" s="1">
        <f>100277+5650+92550+23920</f>
        <v>222397</v>
      </c>
    </row>
    <row r="23" spans="1:8" ht="15" customHeight="1" x14ac:dyDescent="0.2">
      <c r="A23" s="6">
        <v>18</v>
      </c>
      <c r="B23" s="1">
        <f>219393+187092</f>
        <v>406485</v>
      </c>
      <c r="C23" s="1">
        <v>51850</v>
      </c>
      <c r="D23" s="1">
        <f>35460+10180</f>
        <v>45640</v>
      </c>
      <c r="E23" s="16">
        <f t="shared" si="0"/>
        <v>503975</v>
      </c>
      <c r="F23" s="1"/>
      <c r="G23" s="1"/>
      <c r="H23" s="1">
        <f>129264+15200+117985</f>
        <v>262449</v>
      </c>
    </row>
    <row r="24" spans="1:8" ht="15" customHeight="1" x14ac:dyDescent="0.2">
      <c r="A24" s="6">
        <v>19</v>
      </c>
      <c r="B24" s="1">
        <f>209113+335865</f>
        <v>544978</v>
      </c>
      <c r="C24" s="1">
        <v>293987</v>
      </c>
      <c r="D24" s="1">
        <f>15650+25120</f>
        <v>40770</v>
      </c>
      <c r="E24" s="16">
        <f t="shared" si="0"/>
        <v>879735</v>
      </c>
      <c r="F24" s="1"/>
      <c r="G24" s="1"/>
      <c r="H24" s="1">
        <f>16800+41580+141485+303893</f>
        <v>503758</v>
      </c>
    </row>
    <row r="25" spans="1:8" ht="15" customHeight="1" x14ac:dyDescent="0.2">
      <c r="A25" s="6">
        <v>20</v>
      </c>
      <c r="B25" s="1">
        <f>195337+286015</f>
        <v>481352</v>
      </c>
      <c r="C25" s="1">
        <v>182471</v>
      </c>
      <c r="D25" s="1">
        <f>9350+7290</f>
        <v>16640</v>
      </c>
      <c r="E25" s="16">
        <f t="shared" si="0"/>
        <v>680463</v>
      </c>
      <c r="F25" s="1"/>
      <c r="G25" s="1"/>
      <c r="H25" s="1">
        <f>6900+113930+241188</f>
        <v>362018</v>
      </c>
    </row>
    <row r="26" spans="1:8" ht="15" customHeight="1" x14ac:dyDescent="0.2">
      <c r="A26" s="6">
        <v>21</v>
      </c>
      <c r="B26" s="1">
        <f>109981+159700</f>
        <v>269681</v>
      </c>
      <c r="C26" s="1">
        <v>116623</v>
      </c>
      <c r="D26" s="1">
        <f>3870+1500</f>
        <v>5370</v>
      </c>
      <c r="E26" s="16">
        <f t="shared" si="0"/>
        <v>391674</v>
      </c>
      <c r="F26" s="1"/>
      <c r="G26" s="1"/>
      <c r="H26" s="1">
        <f>122537+10165+35815+23040</f>
        <v>191557</v>
      </c>
    </row>
    <row r="27" spans="1:8" ht="15" customHeight="1" x14ac:dyDescent="0.2">
      <c r="A27" s="6">
        <v>22</v>
      </c>
      <c r="B27" s="1">
        <f>206884+177866</f>
        <v>384750</v>
      </c>
      <c r="C27" s="1">
        <v>29690</v>
      </c>
      <c r="D27" s="1">
        <f>7400+2600</f>
        <v>10000</v>
      </c>
      <c r="E27" s="16">
        <f t="shared" si="0"/>
        <v>424440</v>
      </c>
      <c r="F27" s="1"/>
      <c r="G27" s="1"/>
      <c r="H27" s="1">
        <f>126743+9300+17340+62060</f>
        <v>215443</v>
      </c>
    </row>
    <row r="28" spans="1:8" ht="15" customHeight="1" x14ac:dyDescent="0.2">
      <c r="A28" s="6">
        <v>23</v>
      </c>
      <c r="B28" s="1">
        <f>169419+53900</f>
        <v>223319</v>
      </c>
      <c r="C28" s="1">
        <f>245+149522</f>
        <v>149767</v>
      </c>
      <c r="D28" s="1">
        <f>6500+17615</f>
        <v>24115</v>
      </c>
      <c r="E28" s="16">
        <f t="shared" si="0"/>
        <v>397201</v>
      </c>
      <c r="F28" s="1"/>
      <c r="G28" s="1"/>
      <c r="H28" s="1">
        <f>8590+75280+129972+20450</f>
        <v>234292</v>
      </c>
    </row>
    <row r="29" spans="1:8" ht="15" customHeight="1" x14ac:dyDescent="0.2">
      <c r="A29" s="6">
        <v>24</v>
      </c>
      <c r="B29" s="1">
        <f>159547+190578</f>
        <v>350125</v>
      </c>
      <c r="C29" s="1">
        <v>69976</v>
      </c>
      <c r="D29" s="1">
        <f>10720+10950</f>
        <v>21670</v>
      </c>
      <c r="E29" s="16">
        <f t="shared" si="0"/>
        <v>441771</v>
      </c>
      <c r="F29" s="1"/>
      <c r="G29" s="1"/>
      <c r="H29" s="1">
        <f>6300+76630+141967+13100</f>
        <v>237997</v>
      </c>
    </row>
    <row r="30" spans="1:8" ht="15" customHeight="1" x14ac:dyDescent="0.2">
      <c r="A30" s="14">
        <v>25</v>
      </c>
      <c r="B30" s="15">
        <f>166793+169870</f>
        <v>336663</v>
      </c>
      <c r="C30" s="15">
        <v>149288</v>
      </c>
      <c r="D30" s="16">
        <f>22860+7580</f>
        <v>30440</v>
      </c>
      <c r="E30" s="16">
        <f t="shared" si="0"/>
        <v>516391</v>
      </c>
      <c r="F30" s="16"/>
      <c r="G30" s="16">
        <v>5000</v>
      </c>
      <c r="H30" s="16">
        <f>38110+120323+5700+73020+5900</f>
        <v>243053</v>
      </c>
    </row>
    <row r="31" spans="1:8" ht="15" customHeight="1" x14ac:dyDescent="0.2">
      <c r="A31" s="14">
        <v>26</v>
      </c>
      <c r="B31" s="15">
        <f>117665+241355</f>
        <v>359020</v>
      </c>
      <c r="C31" s="15">
        <v>243353</v>
      </c>
      <c r="D31" s="16">
        <f>4480+8530</f>
        <v>13010</v>
      </c>
      <c r="E31" s="16">
        <f t="shared" si="0"/>
        <v>615383</v>
      </c>
      <c r="F31" s="16"/>
      <c r="G31" s="16"/>
      <c r="H31" s="16">
        <f>207515+50340+47365+11200</f>
        <v>316420</v>
      </c>
    </row>
    <row r="32" spans="1:8" ht="15" customHeight="1" x14ac:dyDescent="0.2">
      <c r="A32" s="14">
        <v>27</v>
      </c>
      <c r="B32" s="15">
        <f>271559+312875</f>
        <v>584434</v>
      </c>
      <c r="C32" s="15">
        <v>147900</v>
      </c>
      <c r="D32" s="16">
        <f>6745+11690</f>
        <v>18435</v>
      </c>
      <c r="E32" s="16">
        <f t="shared" si="0"/>
        <v>750769</v>
      </c>
      <c r="F32" s="16"/>
      <c r="G32" s="16"/>
      <c r="H32" s="16">
        <f>244429+9000+42150+130090</f>
        <v>425669</v>
      </c>
    </row>
    <row r="33" spans="1:8" ht="15" customHeight="1" x14ac:dyDescent="0.2">
      <c r="A33" s="14">
        <v>28</v>
      </c>
      <c r="B33" s="15">
        <f>107363+57449+84145</f>
        <v>248957</v>
      </c>
      <c r="C33" s="15">
        <v>159106</v>
      </c>
      <c r="D33" s="16">
        <f>11015+2850+3600</f>
        <v>17465</v>
      </c>
      <c r="E33" s="16">
        <f t="shared" si="0"/>
        <v>425528</v>
      </c>
      <c r="F33" s="16">
        <v>1500</v>
      </c>
      <c r="G33" s="16"/>
      <c r="H33" s="16">
        <f>142912+4600+2600+64470</f>
        <v>214582</v>
      </c>
    </row>
    <row r="34" spans="1:8" ht="15" customHeight="1" x14ac:dyDescent="0.2">
      <c r="A34" s="8"/>
      <c r="B34" s="7">
        <f>SUM(B6:B33)</f>
        <v>10874957</v>
      </c>
      <c r="C34" s="7">
        <f>SUM(C6:C33)</f>
        <v>3172393</v>
      </c>
      <c r="D34" s="7">
        <f>SUM(D6:D33)</f>
        <v>603332</v>
      </c>
      <c r="E34" s="7">
        <f>SUM(E6:E33)</f>
        <v>14650682</v>
      </c>
      <c r="F34" s="7">
        <f>SUM(F6:F33)</f>
        <v>3590</v>
      </c>
      <c r="G34" s="7">
        <f>SUM(G6:G33)</f>
        <v>5000</v>
      </c>
      <c r="H34" s="7">
        <f>SUM(H6:H33)</f>
        <v>7619429</v>
      </c>
    </row>
    <row r="35" spans="1:8" ht="15" customHeight="1" x14ac:dyDescent="0.2"/>
    <row r="36" spans="1:8" ht="15" customHeight="1" x14ac:dyDescent="0.2">
      <c r="A36" s="2" t="s">
        <v>2</v>
      </c>
      <c r="E36" s="7">
        <f>B34+D34+C34-F34-G34</f>
        <v>14642092</v>
      </c>
      <c r="G36" s="7"/>
    </row>
    <row r="38" spans="1:8" x14ac:dyDescent="0.2">
      <c r="B38" s="7">
        <f>B34-F34</f>
        <v>10871367</v>
      </c>
      <c r="D38" s="7"/>
    </row>
    <row r="39" spans="1:8" x14ac:dyDescent="0.2">
      <c r="A39" s="2" t="s">
        <v>8</v>
      </c>
      <c r="B39" s="7">
        <f>B38/1.05</f>
        <v>10353682.857142856</v>
      </c>
      <c r="C39" s="7">
        <f>C34/1.18</f>
        <v>2688468.6440677969</v>
      </c>
      <c r="D39" s="7">
        <f>D34/1.27</f>
        <v>475064.56692913384</v>
      </c>
      <c r="E39" s="7">
        <f>SUM(B39:D39)</f>
        <v>13517216.068139786</v>
      </c>
    </row>
    <row r="41" spans="1:8" x14ac:dyDescent="0.2">
      <c r="E41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2021-10-04T13:20:12Z</cp:lastPrinted>
  <dcterms:created xsi:type="dcterms:W3CDTF">2011-06-24T11:23:00Z</dcterms:created>
  <dcterms:modified xsi:type="dcterms:W3CDTF">2022-03-03T13:22:28Z</dcterms:modified>
</cp:coreProperties>
</file>