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F8F9291D-E416-4DE7-A469-14C5AD86BB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B42" i="1"/>
  <c r="H36" i="1"/>
  <c r="D36" i="1"/>
  <c r="C36" i="1"/>
  <c r="B36" i="1"/>
  <c r="D33" i="1"/>
  <c r="C33" i="1"/>
  <c r="B33" i="1"/>
  <c r="D25" i="1"/>
  <c r="C25" i="1"/>
  <c r="B25" i="1"/>
  <c r="H35" i="1"/>
  <c r="D35" i="1"/>
  <c r="C35" i="1"/>
  <c r="B35" i="1"/>
  <c r="H30" i="1"/>
  <c r="H33" i="1"/>
  <c r="H34" i="1"/>
  <c r="H29" i="1"/>
  <c r="H32" i="1"/>
  <c r="H31" i="1"/>
  <c r="D34" i="1"/>
  <c r="C34" i="1"/>
  <c r="B34" i="1"/>
  <c r="E33" i="1"/>
  <c r="D32" i="1"/>
  <c r="C32" i="1"/>
  <c r="B32" i="1"/>
  <c r="D31" i="1"/>
  <c r="C31" i="1"/>
  <c r="B31" i="1"/>
  <c r="D30" i="1"/>
  <c r="C30" i="1"/>
  <c r="B30" i="1"/>
  <c r="D29" i="1"/>
  <c r="C29" i="1"/>
  <c r="B29" i="1"/>
  <c r="H22" i="1"/>
  <c r="H24" i="1"/>
  <c r="H28" i="1"/>
  <c r="H27" i="1"/>
  <c r="H23" i="1"/>
  <c r="H21" i="1"/>
  <c r="H26" i="1"/>
  <c r="H25" i="1"/>
  <c r="D26" i="1"/>
  <c r="C26" i="1"/>
  <c r="B26" i="1"/>
  <c r="D22" i="1"/>
  <c r="C22" i="1"/>
  <c r="B22" i="1"/>
  <c r="D27" i="1"/>
  <c r="B27" i="1"/>
  <c r="D24" i="1"/>
  <c r="C24" i="1"/>
  <c r="B24" i="1"/>
  <c r="D28" i="1"/>
  <c r="C28" i="1"/>
  <c r="B28" i="1"/>
  <c r="D23" i="1"/>
  <c r="C23" i="1"/>
  <c r="B23" i="1"/>
  <c r="H19" i="1"/>
  <c r="H18" i="1"/>
  <c r="H17" i="1"/>
  <c r="H16" i="1"/>
  <c r="H15" i="1"/>
  <c r="H14" i="1"/>
  <c r="H20" i="1"/>
  <c r="D18" i="1"/>
  <c r="B18" i="1"/>
  <c r="D19" i="1"/>
  <c r="B19" i="1"/>
  <c r="D20" i="1"/>
  <c r="C20" i="1"/>
  <c r="B20" i="1"/>
  <c r="D17" i="1"/>
  <c r="C17" i="1"/>
  <c r="B17" i="1"/>
  <c r="D15" i="1"/>
  <c r="B15" i="1"/>
  <c r="D16" i="1"/>
  <c r="C16" i="1"/>
  <c r="B16" i="1"/>
  <c r="D14" i="1"/>
  <c r="C14" i="1"/>
  <c r="B14" i="1"/>
  <c r="H13" i="1"/>
  <c r="H7" i="1"/>
  <c r="H6" i="1"/>
  <c r="H8" i="1"/>
  <c r="H9" i="1"/>
  <c r="H10" i="1"/>
  <c r="H11" i="1"/>
  <c r="H12" i="1"/>
  <c r="D9" i="1"/>
  <c r="C9" i="1"/>
  <c r="B9" i="1"/>
  <c r="D11" i="1"/>
  <c r="B11" i="1"/>
  <c r="D7" i="1"/>
  <c r="C7" i="1"/>
  <c r="B7" i="1"/>
  <c r="D6" i="1"/>
  <c r="C6" i="1"/>
  <c r="B6" i="1"/>
  <c r="D13" i="1"/>
  <c r="C13" i="1"/>
  <c r="B13" i="1"/>
  <c r="D8" i="1"/>
  <c r="C8" i="1"/>
  <c r="B8" i="1"/>
  <c r="E32" i="1"/>
  <c r="E34" i="1"/>
  <c r="E31" i="1"/>
  <c r="E30" i="1" l="1"/>
  <c r="C37" i="1"/>
  <c r="D37" i="1"/>
  <c r="B37" i="1"/>
  <c r="E36" i="1"/>
  <c r="E35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7" i="1" l="1"/>
  <c r="H37" i="1"/>
  <c r="C42" i="1" l="1"/>
  <c r="F37" i="1" l="1"/>
  <c r="B41" i="1" s="1"/>
  <c r="G37" i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<sst xmlns="http://schemas.openxmlformats.org/spreadsheetml/2006/main" count="11" uniqueCount="11">
  <si>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</si>
  <si>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</si>
  <si>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</si>
  <si>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</si>
  <si>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</si>
  <si>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</si>
  <si>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</si>
  <si>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</si>
  <si>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</si>
  <si>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2022. Március</t>
  </si>
  <si>
    <t>Storno 27%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</si>
</sst>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9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10</v>
      </c>
      <c r="H5" s="11" t="s">
        <v>1</v>
      </c>
    </row>
    <row r="6" spans="1:8" ht="15" customHeight="1" x14ac:dyDescent="0.2">
      <c r="A6" s="14">
        <v>1</v>
      </c>
      <c r="B6" s="15">
        <f>174439+238253</f>
        <v>412692</v>
      </c>
      <c r="C6" s="16">
        <f>15910+450</f>
        <v>16360</v>
      </c>
      <c r="D6" s="16">
        <f>530+22250</f>
        <v>22780</v>
      </c>
      <c r="E6" s="16">
        <f>SUM(B6:D6)</f>
        <v>451832</v>
      </c>
      <c r="F6" s="16"/>
      <c r="G6" s="16"/>
      <c r="H6" s="16">
        <f>106729+2130+82090+16560</f>
        <v>207509</v>
      </c>
    </row>
    <row r="7" spans="1:8" ht="15" customHeight="1" x14ac:dyDescent="0.2">
      <c r="A7" s="14">
        <v>2</v>
      </c>
      <c r="B7" s="16">
        <f>41533+205460</f>
        <v>246993</v>
      </c>
      <c r="C7" s="16">
        <f>102182+1310</f>
        <v>103492</v>
      </c>
      <c r="D7" s="16">
        <f>22650+5210</f>
        <v>27860</v>
      </c>
      <c r="E7" s="16">
        <f t="shared" ref="E7:E36" si="0">SUM(B7:D7)</f>
        <v>378345</v>
      </c>
      <c r="F7" s="16"/>
      <c r="G7" s="16"/>
      <c r="H7" s="16">
        <f>7200+101960+5830+108273</f>
        <v>223263</v>
      </c>
    </row>
    <row r="8" spans="1:8" ht="15" customHeight="1" x14ac:dyDescent="0.2">
      <c r="A8" s="6">
        <v>3</v>
      </c>
      <c r="B8" s="16">
        <f>242870+70883</f>
        <v>313753</v>
      </c>
      <c r="C8" s="16">
        <f>1570+118262</f>
        <v>119832</v>
      </c>
      <c r="D8" s="16">
        <f>1600+23160</f>
        <v>24760</v>
      </c>
      <c r="E8" s="16">
        <f t="shared" si="0"/>
        <v>458345</v>
      </c>
      <c r="F8" s="1"/>
      <c r="G8" s="1"/>
      <c r="H8" s="1">
        <f>110283+24240+93905+17150</f>
        <v>245578</v>
      </c>
    </row>
    <row r="9" spans="1:8" ht="15" customHeight="1" x14ac:dyDescent="0.2">
      <c r="A9" s="6">
        <v>4</v>
      </c>
      <c r="B9" s="1">
        <f>191864+201380</f>
        <v>393244</v>
      </c>
      <c r="C9" s="1">
        <f>86167+4520</f>
        <v>90687</v>
      </c>
      <c r="D9" s="1">
        <f>17340+39070</f>
        <v>56410</v>
      </c>
      <c r="E9" s="16">
        <f t="shared" si="0"/>
        <v>540341</v>
      </c>
      <c r="F9" s="1"/>
      <c r="G9" s="1"/>
      <c r="H9" s="1">
        <f>8860+82715+8900+6500+160027</f>
        <v>267002</v>
      </c>
    </row>
    <row r="10" spans="1:8" ht="15" customHeight="1" x14ac:dyDescent="0.2">
      <c r="A10" s="6">
        <v>5</v>
      </c>
      <c r="B10" s="1">
        <v>594600</v>
      </c>
      <c r="C10" s="1">
        <v>32090</v>
      </c>
      <c r="D10" s="1">
        <v>32740</v>
      </c>
      <c r="E10" s="16">
        <f t="shared" si="0"/>
        <v>659430</v>
      </c>
      <c r="F10" s="1"/>
      <c r="G10" s="1"/>
      <c r="H10" s="1">
        <f>283373+7000+2950+2940+91320+10810</f>
        <v>398393</v>
      </c>
    </row>
    <row r="11" spans="1:8" ht="15" customHeight="1" x14ac:dyDescent="0.2">
      <c r="A11" s="6">
        <v>6</v>
      </c>
      <c r="B11" s="15">
        <f>30700+539123</f>
        <v>569823</v>
      </c>
      <c r="C11" s="15">
        <v>62608</v>
      </c>
      <c r="D11" s="16">
        <f>600+32410</f>
        <v>33010</v>
      </c>
      <c r="E11" s="16">
        <f t="shared" si="0"/>
        <v>665441</v>
      </c>
      <c r="F11" s="16"/>
      <c r="G11" s="16"/>
      <c r="H11" s="16">
        <f>11000+243584+5636+95111</f>
        <v>355331</v>
      </c>
    </row>
    <row r="12" spans="1:8" ht="15" customHeight="1" x14ac:dyDescent="0.2">
      <c r="A12" s="6">
        <v>7</v>
      </c>
      <c r="B12" s="9">
        <v>427653</v>
      </c>
      <c r="C12" s="9">
        <v>15067</v>
      </c>
      <c r="D12" s="1">
        <v>10720</v>
      </c>
      <c r="E12" s="16">
        <f t="shared" si="0"/>
        <v>453440</v>
      </c>
      <c r="F12" s="1"/>
      <c r="G12" s="1"/>
      <c r="H12" s="1">
        <f>119074+33500+44140+37755</f>
        <v>234469</v>
      </c>
    </row>
    <row r="13" spans="1:8" ht="15" customHeight="1" x14ac:dyDescent="0.2">
      <c r="A13" s="6">
        <v>8</v>
      </c>
      <c r="B13" s="9">
        <f>245778+213516</f>
        <v>459294</v>
      </c>
      <c r="C13" s="9">
        <f>6705+164813</f>
        <v>171518</v>
      </c>
      <c r="D13" s="1">
        <f>51830+18460</f>
        <v>70290</v>
      </c>
      <c r="E13" s="16">
        <f t="shared" si="0"/>
        <v>701102</v>
      </c>
      <c r="F13" s="1"/>
      <c r="G13" s="1"/>
      <c r="H13" s="1">
        <f>216308+10360+33290+112472</f>
        <v>372430</v>
      </c>
    </row>
    <row r="14" spans="1:8" ht="15" customHeight="1" x14ac:dyDescent="0.2">
      <c r="A14" s="6">
        <v>9</v>
      </c>
      <c r="B14" s="1">
        <f>102290+100325</f>
        <v>202615</v>
      </c>
      <c r="C14" s="1">
        <f>2100+232135</f>
        <v>234235</v>
      </c>
      <c r="D14" s="1">
        <f>10490+13090</f>
        <v>23580</v>
      </c>
      <c r="E14" s="16">
        <f t="shared" si="0"/>
        <v>460430</v>
      </c>
      <c r="F14" s="1"/>
      <c r="G14" s="1"/>
      <c r="H14" s="1">
        <f>197132+3950+47760</f>
        <v>248842</v>
      </c>
    </row>
    <row r="15" spans="1:8" ht="15" customHeight="1" x14ac:dyDescent="0.2">
      <c r="A15" s="6">
        <v>10</v>
      </c>
      <c r="B15" s="1">
        <f>192148+215020</f>
        <v>407168</v>
      </c>
      <c r="C15" s="1">
        <v>90493</v>
      </c>
      <c r="D15" s="1">
        <f>26810+23160</f>
        <v>49970</v>
      </c>
      <c r="E15" s="16">
        <f t="shared" si="0"/>
        <v>547631</v>
      </c>
      <c r="F15" s="1"/>
      <c r="G15" s="1"/>
      <c r="H15" s="1">
        <f>19400+194660+2400+56670</f>
        <v>273130</v>
      </c>
    </row>
    <row r="16" spans="1:8" ht="15" customHeight="1" x14ac:dyDescent="0.2">
      <c r="A16" s="6">
        <v>11</v>
      </c>
      <c r="B16" s="1">
        <f>315323+266424</f>
        <v>581747</v>
      </c>
      <c r="C16" s="1">
        <f>3300+32064</f>
        <v>35364</v>
      </c>
      <c r="D16" s="1">
        <f>37070+8180</f>
        <v>45250</v>
      </c>
      <c r="E16" s="16">
        <f t="shared" si="0"/>
        <v>662361</v>
      </c>
      <c r="F16" s="1"/>
      <c r="G16" s="1"/>
      <c r="H16" s="1">
        <f>36990+193524+5830+97380</f>
        <v>333724</v>
      </c>
    </row>
    <row r="17" spans="1:8" ht="15" customHeight="1" x14ac:dyDescent="0.2">
      <c r="A17" s="6">
        <v>12</v>
      </c>
      <c r="B17" s="1">
        <f>233472+187379</f>
        <v>420851</v>
      </c>
      <c r="C17" s="1">
        <f>123721+5180</f>
        <v>128901</v>
      </c>
      <c r="D17" s="1">
        <f>13940+63930</f>
        <v>77870</v>
      </c>
      <c r="E17" s="16">
        <f t="shared" si="0"/>
        <v>627622</v>
      </c>
      <c r="F17" s="1"/>
      <c r="G17" s="1"/>
      <c r="H17" s="1">
        <f>11300+203308+20235+77544</f>
        <v>312387</v>
      </c>
    </row>
    <row r="18" spans="1:8" ht="15" customHeight="1" x14ac:dyDescent="0.2">
      <c r="A18" s="6">
        <v>13</v>
      </c>
      <c r="B18" s="1">
        <f>214099+278119</f>
        <v>492218</v>
      </c>
      <c r="C18" s="1">
        <v>146690</v>
      </c>
      <c r="D18" s="1">
        <f>6085+16300</f>
        <v>22385</v>
      </c>
      <c r="E18" s="16">
        <f t="shared" si="0"/>
        <v>661293</v>
      </c>
      <c r="F18" s="1">
        <v>23570</v>
      </c>
      <c r="G18" s="1">
        <v>3900</v>
      </c>
      <c r="H18" s="1">
        <f>4770+118780+5200+228210</f>
        <v>356960</v>
      </c>
    </row>
    <row r="19" spans="1:8" ht="15" customHeight="1" x14ac:dyDescent="0.2">
      <c r="A19" s="6">
        <v>14</v>
      </c>
      <c r="B19" s="1">
        <f>256070+72386</f>
        <v>328456</v>
      </c>
      <c r="C19" s="1">
        <v>236556</v>
      </c>
      <c r="D19" s="1">
        <f>51410+21420</f>
        <v>72830</v>
      </c>
      <c r="E19" s="16">
        <f t="shared" si="0"/>
        <v>637842</v>
      </c>
      <c r="F19" s="1"/>
      <c r="G19" s="1"/>
      <c r="H19" s="1">
        <f>173032+7280+131506</f>
        <v>311818</v>
      </c>
    </row>
    <row r="20" spans="1:8" ht="15" customHeight="1" x14ac:dyDescent="0.2">
      <c r="A20" s="6">
        <v>15</v>
      </c>
      <c r="B20" s="1">
        <f>426738+161692</f>
        <v>588430</v>
      </c>
      <c r="C20" s="1">
        <f>86539+2050</f>
        <v>88589</v>
      </c>
      <c r="D20" s="1">
        <f>23710+30840</f>
        <v>54550</v>
      </c>
      <c r="E20" s="16">
        <f t="shared" si="0"/>
        <v>731569</v>
      </c>
      <c r="F20" s="1"/>
      <c r="G20" s="1"/>
      <c r="H20" s="1">
        <f>3360+280005+1910+92622+3880+34795+7920</f>
        <v>424492</v>
      </c>
    </row>
    <row r="21" spans="1:8" ht="15" customHeight="1" x14ac:dyDescent="0.2">
      <c r="A21" s="6">
        <v>16</v>
      </c>
      <c r="B21" s="1">
        <v>296102</v>
      </c>
      <c r="C21" s="1">
        <v>78345</v>
      </c>
      <c r="D21" s="1">
        <v>61490</v>
      </c>
      <c r="E21" s="16">
        <f t="shared" si="0"/>
        <v>435937</v>
      </c>
      <c r="F21" s="1"/>
      <c r="G21" s="1"/>
      <c r="H21" s="1">
        <f>10420+123166+1600+55924</f>
        <v>191110</v>
      </c>
    </row>
    <row r="22" spans="1:8" ht="15" customHeight="1" x14ac:dyDescent="0.2">
      <c r="A22" s="6">
        <v>17</v>
      </c>
      <c r="B22" s="1">
        <f>179143+145849</f>
        <v>324992</v>
      </c>
      <c r="C22" s="1">
        <f>1200+76601</f>
        <v>77801</v>
      </c>
      <c r="D22" s="1">
        <f>44970+13880</f>
        <v>58850</v>
      </c>
      <c r="E22" s="16">
        <f t="shared" si="0"/>
        <v>461643</v>
      </c>
      <c r="F22" s="1"/>
      <c r="G22" s="1"/>
      <c r="H22" s="1">
        <f>126802+14500+84590</f>
        <v>225892</v>
      </c>
    </row>
    <row r="23" spans="1:8" ht="15" customHeight="1" x14ac:dyDescent="0.2">
      <c r="A23" s="6">
        <v>18</v>
      </c>
      <c r="B23" s="1">
        <f>72779+222622</f>
        <v>295401</v>
      </c>
      <c r="C23" s="1">
        <f>168462+8103</f>
        <v>176565</v>
      </c>
      <c r="D23" s="1">
        <f>23010+39860</f>
        <v>62870</v>
      </c>
      <c r="E23" s="16">
        <f t="shared" si="0"/>
        <v>534836</v>
      </c>
      <c r="F23" s="1"/>
      <c r="G23" s="1"/>
      <c r="H23" s="1">
        <f>14880+139813+9800+164678</f>
        <v>329171</v>
      </c>
    </row>
    <row r="24" spans="1:8" ht="15" customHeight="1" x14ac:dyDescent="0.2">
      <c r="A24" s="6">
        <v>19</v>
      </c>
      <c r="B24" s="1">
        <f>72873+282565</f>
        <v>355438</v>
      </c>
      <c r="C24" s="1">
        <f>187123+11940</f>
        <v>199063</v>
      </c>
      <c r="D24" s="1">
        <f>29210+74440</f>
        <v>103650</v>
      </c>
      <c r="E24" s="16">
        <f t="shared" si="0"/>
        <v>658151</v>
      </c>
      <c r="F24" s="1"/>
      <c r="G24" s="1"/>
      <c r="H24" s="1">
        <f>51620+129085+108926+28700</f>
        <v>318331</v>
      </c>
    </row>
    <row r="25" spans="1:8" ht="15" customHeight="1" x14ac:dyDescent="0.2">
      <c r="A25" s="6">
        <v>20</v>
      </c>
      <c r="B25" s="1">
        <f>176970+171050</f>
        <v>348020</v>
      </c>
      <c r="C25" s="1">
        <f>174412+3272</f>
        <v>177684</v>
      </c>
      <c r="D25" s="1">
        <f>9120+57240</f>
        <v>66360</v>
      </c>
      <c r="E25" s="16">
        <f t="shared" si="0"/>
        <v>592064</v>
      </c>
      <c r="F25" s="1"/>
      <c r="G25" s="1"/>
      <c r="H25" s="1">
        <f>9800+12995+89340+200454</f>
        <v>312589</v>
      </c>
    </row>
    <row r="26" spans="1:8" ht="15" customHeight="1" x14ac:dyDescent="0.2">
      <c r="A26" s="6">
        <v>21</v>
      </c>
      <c r="B26" s="1">
        <f>194187+115400</f>
        <v>309587</v>
      </c>
      <c r="C26" s="1">
        <f>950+77438</f>
        <v>78388</v>
      </c>
      <c r="D26" s="1">
        <f>23090+2880</f>
        <v>25970</v>
      </c>
      <c r="E26" s="16">
        <f t="shared" si="0"/>
        <v>413945</v>
      </c>
      <c r="F26" s="1">
        <v>580</v>
      </c>
      <c r="G26" s="1">
        <v>500</v>
      </c>
      <c r="H26" s="1">
        <f>83761+108417+21600</f>
        <v>213778</v>
      </c>
    </row>
    <row r="27" spans="1:8" ht="15" customHeight="1" x14ac:dyDescent="0.2">
      <c r="A27" s="6">
        <v>22</v>
      </c>
      <c r="B27" s="1">
        <f>184677+138133</f>
        <v>322810</v>
      </c>
      <c r="C27" s="1">
        <v>77132</v>
      </c>
      <c r="D27" s="1">
        <f>11450+39400</f>
        <v>50850</v>
      </c>
      <c r="E27" s="16">
        <f t="shared" si="0"/>
        <v>450792</v>
      </c>
      <c r="F27" s="1"/>
      <c r="G27" s="1"/>
      <c r="H27" s="1">
        <f>13000+6190+63270+135131</f>
        <v>217591</v>
      </c>
    </row>
    <row r="28" spans="1:8" ht="15" customHeight="1" x14ac:dyDescent="0.2">
      <c r="A28" s="6">
        <v>23</v>
      </c>
      <c r="B28" s="1">
        <f>210845+83445</f>
        <v>294290</v>
      </c>
      <c r="C28" s="1">
        <f>8380+95169</f>
        <v>103549</v>
      </c>
      <c r="D28" s="1">
        <f>100290+18250</f>
        <v>118540</v>
      </c>
      <c r="E28" s="16">
        <f t="shared" si="0"/>
        <v>516379</v>
      </c>
      <c r="F28" s="1"/>
      <c r="G28" s="1"/>
      <c r="H28" s="1">
        <f>103564+12900+14000+130135</f>
        <v>260599</v>
      </c>
    </row>
    <row r="29" spans="1:8" ht="15" customHeight="1" x14ac:dyDescent="0.2">
      <c r="A29" s="6">
        <v>24</v>
      </c>
      <c r="B29" s="1">
        <f>201331+151991</f>
        <v>353322</v>
      </c>
      <c r="C29" s="1">
        <f>5750+145290</f>
        <v>151040</v>
      </c>
      <c r="D29" s="1">
        <f>43310+15840</f>
        <v>59150</v>
      </c>
      <c r="E29" s="16">
        <f t="shared" si="0"/>
        <v>563512</v>
      </c>
      <c r="F29" s="1"/>
      <c r="G29" s="1"/>
      <c r="H29" s="1">
        <f>141779+31120+101891+2730</f>
        <v>277520</v>
      </c>
    </row>
    <row r="30" spans="1:8" ht="15" customHeight="1" x14ac:dyDescent="0.2">
      <c r="A30" s="14">
        <v>25</v>
      </c>
      <c r="B30" s="15">
        <f>313476+206764</f>
        <v>520240</v>
      </c>
      <c r="C30" s="15">
        <f>13140+99038</f>
        <v>112178</v>
      </c>
      <c r="D30" s="16">
        <f>22490+13450</f>
        <v>35940</v>
      </c>
      <c r="E30" s="16">
        <f t="shared" si="0"/>
        <v>668358</v>
      </c>
      <c r="F30" s="16">
        <v>2730</v>
      </c>
      <c r="G30" s="16">
        <v>400</v>
      </c>
      <c r="H30" s="16">
        <f>14300+153320+156860+24950</f>
        <v>349430</v>
      </c>
    </row>
    <row r="31" spans="1:8" ht="15" customHeight="1" x14ac:dyDescent="0.2">
      <c r="A31" s="14">
        <v>26</v>
      </c>
      <c r="B31" s="15">
        <f>319801+248942</f>
        <v>568743</v>
      </c>
      <c r="C31" s="15">
        <f>2500+165314</f>
        <v>167814</v>
      </c>
      <c r="D31" s="16">
        <f>54270+24070</f>
        <v>78340</v>
      </c>
      <c r="E31" s="16">
        <f t="shared" si="0"/>
        <v>814897</v>
      </c>
      <c r="F31" s="16"/>
      <c r="G31" s="16"/>
      <c r="H31" s="16">
        <f>218408+28320+36400+166116</f>
        <v>449244</v>
      </c>
    </row>
    <row r="32" spans="1:8" ht="15" customHeight="1" x14ac:dyDescent="0.2">
      <c r="A32" s="14">
        <v>27</v>
      </c>
      <c r="B32" s="15">
        <f>154540+294427</f>
        <v>448967</v>
      </c>
      <c r="C32" s="15">
        <f>3673+134691</f>
        <v>138364</v>
      </c>
      <c r="D32" s="16">
        <f>70560+9540</f>
        <v>80100</v>
      </c>
      <c r="E32" s="16">
        <f t="shared" si="0"/>
        <v>667431</v>
      </c>
      <c r="F32" s="16"/>
      <c r="G32" s="16"/>
      <c r="H32" s="16">
        <f>257372+10200+6840+61180</f>
        <v>335592</v>
      </c>
    </row>
    <row r="33" spans="1:8" ht="15" customHeight="1" x14ac:dyDescent="0.2">
      <c r="A33" s="14">
        <v>28</v>
      </c>
      <c r="B33" s="15">
        <f>144915+165193</f>
        <v>310108</v>
      </c>
      <c r="C33" s="15">
        <f>95088+540</f>
        <v>95628</v>
      </c>
      <c r="D33" s="16">
        <f>11410+21420</f>
        <v>32830</v>
      </c>
      <c r="E33" s="16">
        <f t="shared" si="0"/>
        <v>438566</v>
      </c>
      <c r="F33" s="16"/>
      <c r="G33" s="16"/>
      <c r="H33" s="16">
        <f>100193+12130+46195+20800</f>
        <v>179318</v>
      </c>
    </row>
    <row r="34" spans="1:8" ht="15" customHeight="1" x14ac:dyDescent="0.2">
      <c r="A34" s="14">
        <v>29</v>
      </c>
      <c r="B34" s="15">
        <f>155215+212040</f>
        <v>367255</v>
      </c>
      <c r="C34" s="15">
        <f>1739+76730</f>
        <v>78469</v>
      </c>
      <c r="D34" s="16">
        <f>37210+34100</f>
        <v>71310</v>
      </c>
      <c r="E34" s="16">
        <f t="shared" si="0"/>
        <v>517034</v>
      </c>
      <c r="F34" s="16"/>
      <c r="G34" s="16"/>
      <c r="H34" s="16">
        <f>164726+6700+17605+80170</f>
        <v>269201</v>
      </c>
    </row>
    <row r="35" spans="1:8" ht="15" customHeight="1" x14ac:dyDescent="0.2">
      <c r="A35" s="14">
        <v>30</v>
      </c>
      <c r="B35" s="15">
        <f>231832+157223</f>
        <v>389055</v>
      </c>
      <c r="C35" s="15">
        <f>550+88624</f>
        <v>89174</v>
      </c>
      <c r="D35" s="16">
        <f>19320+10000</f>
        <v>29320</v>
      </c>
      <c r="E35" s="16">
        <f t="shared" si="0"/>
        <v>507549</v>
      </c>
      <c r="F35" s="16"/>
      <c r="G35" s="16"/>
      <c r="H35" s="16">
        <f>4600+140776+14210+81365</f>
        <v>240951</v>
      </c>
    </row>
    <row r="36" spans="1:8" ht="15" customHeight="1" x14ac:dyDescent="0.2">
      <c r="A36" s="14">
        <v>31</v>
      </c>
      <c r="B36" s="15">
        <f>152590+98663</f>
        <v>251253</v>
      </c>
      <c r="C36" s="15">
        <f>2585+91624</f>
        <v>94209</v>
      </c>
      <c r="D36" s="16">
        <f>86840+20080</f>
        <v>106920</v>
      </c>
      <c r="E36" s="16">
        <f t="shared" si="0"/>
        <v>452382</v>
      </c>
      <c r="F36" s="16"/>
      <c r="G36" s="16"/>
      <c r="H36" s="16">
        <f>125971+25800+28460+72365</f>
        <v>252596</v>
      </c>
    </row>
    <row r="37" spans="1:8" ht="15" customHeight="1" x14ac:dyDescent="0.2">
      <c r="A37" s="8"/>
      <c r="B37" s="7">
        <f t="shared" ref="B37:H37" si="1">SUM(B6:B36)</f>
        <v>12195120</v>
      </c>
      <c r="C37" s="7">
        <f t="shared" si="1"/>
        <v>3467885</v>
      </c>
      <c r="D37" s="7">
        <f t="shared" si="1"/>
        <v>1667495</v>
      </c>
      <c r="E37" s="7">
        <f t="shared" si="1"/>
        <v>17330500</v>
      </c>
      <c r="F37" s="7">
        <f t="shared" si="1"/>
        <v>26880</v>
      </c>
      <c r="G37" s="7">
        <f t="shared" si="1"/>
        <v>4800</v>
      </c>
      <c r="H37" s="7">
        <f t="shared" si="1"/>
        <v>8988241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17298820</v>
      </c>
      <c r="G39" s="7"/>
    </row>
    <row r="41" spans="1:8" x14ac:dyDescent="0.2">
      <c r="B41" s="7">
        <f>B37-F37</f>
        <v>12168240</v>
      </c>
      <c r="D41" s="7">
        <f>D37-G37</f>
        <v>1662695</v>
      </c>
    </row>
    <row r="42" spans="1:8" x14ac:dyDescent="0.2">
      <c r="A42" s="2" t="s">
        <v>8</v>
      </c>
      <c r="B42" s="7">
        <f>B41/1.05</f>
        <v>11588800</v>
      </c>
      <c r="C42" s="7">
        <f>C37/1.18</f>
        <v>2938885.5932203392</v>
      </c>
      <c r="D42" s="7">
        <f>D41/1.27</f>
        <v>1309208.6614173229</v>
      </c>
      <c r="E42" s="7">
        <f>SUM(B42:D42)</f>
        <v>15836894.25463766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2022-04-01T12:49:04Z</cp:lastPrinted>
  <dcterms:created xsi:type="dcterms:W3CDTF">2011-06-24T11:23:00Z</dcterms:created>
  <dcterms:modified xsi:type="dcterms:W3CDTF">2022-04-01T12:49:07Z</dcterms:modified>
</cp:coreProperties>
</file>