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3E01CD89-7108-406C-A8A3-01828D1559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D35" i="1"/>
  <c r="B35" i="1"/>
  <c r="D34" i="1"/>
  <c r="C34" i="1"/>
  <c r="E34" i="1" s="1"/>
  <c r="B34" i="1"/>
  <c r="H33" i="1"/>
  <c r="H32" i="1"/>
  <c r="H31" i="1"/>
  <c r="D33" i="1"/>
  <c r="B33" i="1"/>
  <c r="D32" i="1"/>
  <c r="C32" i="1"/>
  <c r="B32" i="1"/>
  <c r="D31" i="1"/>
  <c r="E31" i="1" s="1"/>
  <c r="C31" i="1"/>
  <c r="B31" i="1"/>
  <c r="H27" i="1"/>
  <c r="H26" i="1"/>
  <c r="H25" i="1"/>
  <c r="H29" i="1"/>
  <c r="H28" i="1"/>
  <c r="H30" i="1"/>
  <c r="D28" i="1"/>
  <c r="C28" i="1"/>
  <c r="B28" i="1"/>
  <c r="D25" i="1"/>
  <c r="C25" i="1"/>
  <c r="B25" i="1"/>
  <c r="D26" i="1"/>
  <c r="B26" i="1"/>
  <c r="D27" i="1"/>
  <c r="C27" i="1"/>
  <c r="B27" i="1"/>
  <c r="D29" i="1"/>
  <c r="B29" i="1"/>
  <c r="D30" i="1"/>
  <c r="B30" i="1"/>
  <c r="H22" i="1"/>
  <c r="H17" i="1"/>
  <c r="H21" i="1"/>
  <c r="H24" i="1"/>
  <c r="H23" i="1"/>
  <c r="H20" i="1"/>
  <c r="H19" i="1"/>
  <c r="H18" i="1"/>
  <c r="H16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B20" i="1"/>
  <c r="D19" i="1"/>
  <c r="C19" i="1"/>
  <c r="B19" i="1"/>
  <c r="D18" i="1"/>
  <c r="B18" i="1"/>
  <c r="D17" i="1"/>
  <c r="C17" i="1"/>
  <c r="B17" i="1"/>
  <c r="D16" i="1"/>
  <c r="C16" i="1"/>
  <c r="B16" i="1"/>
  <c r="H15" i="1"/>
  <c r="H12" i="1"/>
  <c r="H13" i="1"/>
  <c r="H14" i="1"/>
  <c r="D14" i="1"/>
  <c r="C14" i="1"/>
  <c r="B14" i="1"/>
  <c r="D12" i="1"/>
  <c r="B12" i="1"/>
  <c r="D15" i="1"/>
  <c r="C15" i="1"/>
  <c r="B15" i="1"/>
  <c r="D13" i="1"/>
  <c r="B13" i="1"/>
  <c r="H11" i="1"/>
  <c r="H10" i="1"/>
  <c r="H9" i="1"/>
  <c r="H8" i="1"/>
  <c r="H7" i="1"/>
  <c r="H6" i="1"/>
  <c r="D6" i="1"/>
  <c r="C6" i="1"/>
  <c r="B6" i="1"/>
  <c r="D9" i="1"/>
  <c r="C9" i="1"/>
  <c r="B9" i="1"/>
  <c r="D11" i="1"/>
  <c r="C11" i="1"/>
  <c r="B11" i="1"/>
  <c r="D10" i="1"/>
  <c r="C10" i="1"/>
  <c r="B10" i="1"/>
  <c r="D7" i="1"/>
  <c r="C7" i="1"/>
  <c r="B7" i="1"/>
  <c r="D8" i="1"/>
  <c r="B8" i="1"/>
  <c r="E33" i="1"/>
  <c r="E32" i="1"/>
  <c r="E30" i="1" l="1"/>
  <c r="C36" i="1"/>
  <c r="D36" i="1"/>
  <c r="B36" i="1"/>
  <c r="E35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6" i="1" l="1"/>
  <c r="H36" i="1"/>
  <c r="C41" i="1" l="1"/>
  <c r="F36" i="1" l="1"/>
  <c r="B40" i="1" s="1"/>
  <c r="B41" i="1" s="1"/>
  <c r="G36" i="1"/>
  <c r="D40" i="1" s="1"/>
  <c r="D41" i="1" s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<sst xmlns="http://schemas.openxmlformats.org/spreadsheetml/2006/main" count="11" uniqueCount="11">
  <si>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</si>
  <si>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</si>
  <si>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</si>
  <si>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</si>
  <si>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</si>
  <si>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</si>
  <si>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</si>
  <si>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</si>
  <si>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</si>
  <si>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</si>
  <si>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2022. Április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</si>
</sst>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3" workbookViewId="0">
      <selection activeCell="B36" sqref="B36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169107+126041</f>
        <v>295148</v>
      </c>
      <c r="C6" s="16">
        <f>1040+113467</f>
        <v>114507</v>
      </c>
      <c r="D6" s="16">
        <f>54370+29900</f>
        <v>84270</v>
      </c>
      <c r="E6" s="16">
        <f>SUM(B6:D6)</f>
        <v>493925</v>
      </c>
      <c r="F6" s="16"/>
      <c r="G6" s="16"/>
      <c r="H6" s="16">
        <f>163170+2700+78140+8600</f>
        <v>252610</v>
      </c>
    </row>
    <row r="7" spans="1:8" ht="15" customHeight="1" x14ac:dyDescent="0.2">
      <c r="A7" s="14">
        <v>2</v>
      </c>
      <c r="B7" s="16">
        <f>194262+247279</f>
        <v>441541</v>
      </c>
      <c r="C7" s="16">
        <f>4990+152420</f>
        <v>157410</v>
      </c>
      <c r="D7" s="16">
        <f>36070+16720</f>
        <v>52790</v>
      </c>
      <c r="E7" s="16">
        <f t="shared" ref="E7:E35" si="0">SUM(B7:D7)</f>
        <v>651741</v>
      </c>
      <c r="F7" s="16"/>
      <c r="G7" s="16"/>
      <c r="H7" s="16">
        <f>5400+14030+77915+240824</f>
        <v>338169</v>
      </c>
    </row>
    <row r="8" spans="1:8" ht="15" customHeight="1" x14ac:dyDescent="0.2">
      <c r="A8" s="6">
        <v>3</v>
      </c>
      <c r="B8" s="16">
        <f>241813+308442</f>
        <v>550255</v>
      </c>
      <c r="C8" s="16">
        <v>175700</v>
      </c>
      <c r="D8" s="16">
        <f>14265+10500</f>
        <v>24765</v>
      </c>
      <c r="E8" s="16">
        <f t="shared" si="0"/>
        <v>750720</v>
      </c>
      <c r="F8" s="1"/>
      <c r="G8" s="1"/>
      <c r="H8" s="1">
        <f>105452+10384+11700+226518</f>
        <v>354054</v>
      </c>
    </row>
    <row r="9" spans="1:8" ht="15" customHeight="1" x14ac:dyDescent="0.2">
      <c r="A9" s="6">
        <v>4</v>
      </c>
      <c r="B9" s="1">
        <f>163325+98003</f>
        <v>261328</v>
      </c>
      <c r="C9" s="1">
        <f>14210+74755</f>
        <v>88965</v>
      </c>
      <c r="D9" s="1">
        <f>46820+25280</f>
        <v>72100</v>
      </c>
      <c r="E9" s="16">
        <f t="shared" si="0"/>
        <v>422393</v>
      </c>
      <c r="F9" s="1"/>
      <c r="G9" s="1"/>
      <c r="H9" s="1">
        <f>111763+7400+72205+15210</f>
        <v>206578</v>
      </c>
    </row>
    <row r="10" spans="1:8" ht="15" customHeight="1" x14ac:dyDescent="0.2">
      <c r="A10" s="6">
        <v>5</v>
      </c>
      <c r="B10" s="1">
        <f>208170+134608</f>
        <v>342778</v>
      </c>
      <c r="C10" s="1">
        <f>3820+40469</f>
        <v>44289</v>
      </c>
      <c r="D10" s="1">
        <f>29130+15040</f>
        <v>44170</v>
      </c>
      <c r="E10" s="16">
        <f t="shared" si="0"/>
        <v>431237</v>
      </c>
      <c r="F10" s="1"/>
      <c r="G10" s="1"/>
      <c r="H10" s="1">
        <f>90709+29700+18940+100980</f>
        <v>240329</v>
      </c>
    </row>
    <row r="11" spans="1:8" ht="15" customHeight="1" x14ac:dyDescent="0.2">
      <c r="A11" s="6">
        <v>6</v>
      </c>
      <c r="B11" s="15">
        <f>225655+143754</f>
        <v>369409</v>
      </c>
      <c r="C11" s="15">
        <f>3990+100570</f>
        <v>104560</v>
      </c>
      <c r="D11" s="16">
        <f>42700+7570</f>
        <v>50270</v>
      </c>
      <c r="E11" s="16">
        <f t="shared" si="0"/>
        <v>524239</v>
      </c>
      <c r="F11" s="16"/>
      <c r="G11" s="16"/>
      <c r="H11" s="16">
        <f>2400+132165+3190+126343</f>
        <v>264098</v>
      </c>
    </row>
    <row r="12" spans="1:8" ht="15" customHeight="1" x14ac:dyDescent="0.2">
      <c r="A12" s="6">
        <v>7</v>
      </c>
      <c r="B12" s="9">
        <f>171021+179301</f>
        <v>350322</v>
      </c>
      <c r="C12" s="9">
        <v>79410</v>
      </c>
      <c r="D12" s="1">
        <f>32670+5170</f>
        <v>37840</v>
      </c>
      <c r="E12" s="16">
        <f t="shared" si="0"/>
        <v>467572</v>
      </c>
      <c r="F12" s="1"/>
      <c r="G12" s="1"/>
      <c r="H12" s="1">
        <f>28600+68380+167721+7970</f>
        <v>272671</v>
      </c>
    </row>
    <row r="13" spans="1:8" ht="15" customHeight="1" x14ac:dyDescent="0.2">
      <c r="A13" s="6">
        <v>8</v>
      </c>
      <c r="B13" s="9">
        <f>165655+161603</f>
        <v>327258</v>
      </c>
      <c r="C13" s="9">
        <v>142974</v>
      </c>
      <c r="D13" s="1">
        <f>44520+34800</f>
        <v>79320</v>
      </c>
      <c r="E13" s="16">
        <f t="shared" si="0"/>
        <v>549552</v>
      </c>
      <c r="F13" s="1"/>
      <c r="G13" s="1"/>
      <c r="H13" s="1">
        <f>215429+3700+27470+62370</f>
        <v>308969</v>
      </c>
    </row>
    <row r="14" spans="1:8" ht="15" customHeight="1" x14ac:dyDescent="0.2">
      <c r="A14" s="6">
        <v>9</v>
      </c>
      <c r="B14" s="1">
        <f>276152+139714</f>
        <v>415866</v>
      </c>
      <c r="C14" s="1">
        <f>300+210868</f>
        <v>211168</v>
      </c>
      <c r="D14" s="1">
        <f>64510+15930</f>
        <v>80440</v>
      </c>
      <c r="E14" s="16">
        <f t="shared" si="0"/>
        <v>707474</v>
      </c>
      <c r="F14" s="1"/>
      <c r="G14" s="1"/>
      <c r="H14" s="1">
        <f>203417+13900+20540+129976</f>
        <v>367833</v>
      </c>
    </row>
    <row r="15" spans="1:8" ht="15" customHeight="1" x14ac:dyDescent="0.2">
      <c r="A15" s="6">
        <v>10</v>
      </c>
      <c r="B15" s="1">
        <f>191769+198589</f>
        <v>390358</v>
      </c>
      <c r="C15" s="1">
        <f>229360+1700</f>
        <v>231060</v>
      </c>
      <c r="D15" s="1">
        <f>7650+67970</f>
        <v>75620</v>
      </c>
      <c r="E15" s="16">
        <f t="shared" si="0"/>
        <v>697038</v>
      </c>
      <c r="F15" s="1"/>
      <c r="G15" s="1"/>
      <c r="H15" s="1">
        <f>255920+22100+95566</f>
        <v>373586</v>
      </c>
    </row>
    <row r="16" spans="1:8" ht="15" customHeight="1" x14ac:dyDescent="0.2">
      <c r="A16" s="6">
        <v>11</v>
      </c>
      <c r="B16" s="1">
        <f>212134+162998</f>
        <v>375132</v>
      </c>
      <c r="C16" s="1">
        <f>6830+63241</f>
        <v>70071</v>
      </c>
      <c r="D16" s="1">
        <f>34830+11990</f>
        <v>46820</v>
      </c>
      <c r="E16" s="16">
        <f t="shared" si="0"/>
        <v>492023</v>
      </c>
      <c r="F16" s="1"/>
      <c r="G16" s="1"/>
      <c r="H16" s="1">
        <f>14630+107190+137721+19800</f>
        <v>279341</v>
      </c>
    </row>
    <row r="17" spans="1:8" ht="15" customHeight="1" x14ac:dyDescent="0.2">
      <c r="A17" s="6">
        <v>12</v>
      </c>
      <c r="B17" s="1">
        <f>140425+204879</f>
        <v>345304</v>
      </c>
      <c r="C17" s="1">
        <f>2070+70832</f>
        <v>72902</v>
      </c>
      <c r="D17" s="1">
        <f>50020+14570</f>
        <v>64590</v>
      </c>
      <c r="E17" s="16">
        <f t="shared" si="0"/>
        <v>482796</v>
      </c>
      <c r="F17" s="1"/>
      <c r="G17" s="1"/>
      <c r="H17" s="1">
        <f>162598+12200+62280+0</f>
        <v>237078</v>
      </c>
    </row>
    <row r="18" spans="1:8" ht="15" customHeight="1" x14ac:dyDescent="0.2">
      <c r="A18" s="6">
        <v>13</v>
      </c>
      <c r="B18" s="1">
        <f>182350+197230</f>
        <v>379580</v>
      </c>
      <c r="C18" s="1">
        <v>116341</v>
      </c>
      <c r="D18" s="1">
        <f>12150+26460</f>
        <v>38610</v>
      </c>
      <c r="E18" s="16">
        <f t="shared" si="0"/>
        <v>534531</v>
      </c>
      <c r="F18" s="1"/>
      <c r="G18" s="1"/>
      <c r="H18" s="1">
        <f>175479+9000+17220+77125</f>
        <v>278824</v>
      </c>
    </row>
    <row r="19" spans="1:8" ht="15" customHeight="1" x14ac:dyDescent="0.2">
      <c r="A19" s="6">
        <v>14</v>
      </c>
      <c r="B19" s="1">
        <f>197811+226951</f>
        <v>424762</v>
      </c>
      <c r="C19" s="1">
        <f>4706+100748</f>
        <v>105454</v>
      </c>
      <c r="D19" s="1">
        <f>17280+20550</f>
        <v>37830</v>
      </c>
      <c r="E19" s="16">
        <f t="shared" si="0"/>
        <v>568046</v>
      </c>
      <c r="F19" s="1"/>
      <c r="G19" s="1"/>
      <c r="H19" s="1">
        <f>6100+202636+15120+55045</f>
        <v>278901</v>
      </c>
    </row>
    <row r="20" spans="1:8" ht="15" customHeight="1" x14ac:dyDescent="0.2">
      <c r="A20" s="6">
        <v>15</v>
      </c>
      <c r="B20" s="1">
        <f>124488+183155</f>
        <v>307643</v>
      </c>
      <c r="C20" s="1">
        <v>120435</v>
      </c>
      <c r="D20" s="1">
        <f>23680+5570</f>
        <v>29250</v>
      </c>
      <c r="E20" s="16">
        <f t="shared" si="0"/>
        <v>457328</v>
      </c>
      <c r="F20" s="1"/>
      <c r="G20" s="1"/>
      <c r="H20" s="1">
        <f>10980+150206+12500+57195</f>
        <v>230881</v>
      </c>
    </row>
    <row r="21" spans="1:8" ht="15" customHeight="1" x14ac:dyDescent="0.2">
      <c r="A21" s="6">
        <v>16</v>
      </c>
      <c r="B21" s="1">
        <f>238853+157178</f>
        <v>396031</v>
      </c>
      <c r="C21" s="1">
        <f>12815+127775</f>
        <v>140590</v>
      </c>
      <c r="D21" s="1">
        <f>27340+8760</f>
        <v>36100</v>
      </c>
      <c r="E21" s="16">
        <f t="shared" si="0"/>
        <v>572721</v>
      </c>
      <c r="F21" s="1"/>
      <c r="G21" s="1"/>
      <c r="H21" s="1">
        <f>141521+29200+145765</f>
        <v>316486</v>
      </c>
    </row>
    <row r="22" spans="1:8" ht="15" customHeight="1" x14ac:dyDescent="0.2">
      <c r="A22" s="6">
        <v>17</v>
      </c>
      <c r="B22" s="1">
        <f>255836+149290</f>
        <v>405126</v>
      </c>
      <c r="C22" s="1">
        <f>72170+1060</f>
        <v>73230</v>
      </c>
      <c r="D22" s="1">
        <f>8300+21410</f>
        <v>29710</v>
      </c>
      <c r="E22" s="16">
        <f t="shared" si="0"/>
        <v>508066</v>
      </c>
      <c r="F22" s="1"/>
      <c r="G22" s="1"/>
      <c r="H22" s="1">
        <f>163340+2720+44040</f>
        <v>210100</v>
      </c>
    </row>
    <row r="23" spans="1:8" ht="15" customHeight="1" x14ac:dyDescent="0.2">
      <c r="A23" s="6">
        <v>18</v>
      </c>
      <c r="B23" s="1">
        <f>180957+133080</f>
        <v>314037</v>
      </c>
      <c r="C23" s="1">
        <f>9050+137465</f>
        <v>146515</v>
      </c>
      <c r="D23" s="1">
        <f>88900+20840</f>
        <v>109740</v>
      </c>
      <c r="E23" s="16">
        <f t="shared" si="0"/>
        <v>570292</v>
      </c>
      <c r="F23" s="1"/>
      <c r="G23" s="1"/>
      <c r="H23" s="1">
        <f>82725+15460+5600+163890</f>
        <v>267675</v>
      </c>
    </row>
    <row r="24" spans="1:8" ht="15" customHeight="1" x14ac:dyDescent="0.2">
      <c r="A24" s="6">
        <v>19</v>
      </c>
      <c r="B24" s="1">
        <f>189123+124960</f>
        <v>314083</v>
      </c>
      <c r="C24" s="1">
        <f>1090+19135</f>
        <v>20225</v>
      </c>
      <c r="D24" s="1">
        <f>39830+9900</f>
        <v>49730</v>
      </c>
      <c r="E24" s="16">
        <f t="shared" si="0"/>
        <v>384038</v>
      </c>
      <c r="F24" s="1"/>
      <c r="G24" s="1"/>
      <c r="H24" s="1">
        <f>11370+74658+96428+8150</f>
        <v>190606</v>
      </c>
    </row>
    <row r="25" spans="1:8" ht="15" customHeight="1" x14ac:dyDescent="0.2">
      <c r="A25" s="6">
        <v>20</v>
      </c>
      <c r="B25" s="1">
        <f>183192+113525</f>
        <v>296717</v>
      </c>
      <c r="C25" s="1">
        <f>5460+98597</f>
        <v>104057</v>
      </c>
      <c r="D25" s="1">
        <f>42716+25088</f>
        <v>67804</v>
      </c>
      <c r="E25" s="16">
        <f t="shared" si="0"/>
        <v>468578</v>
      </c>
      <c r="F25" s="1"/>
      <c r="G25" s="1"/>
      <c r="H25" s="1">
        <f>26780+47240+123391</f>
        <v>197411</v>
      </c>
    </row>
    <row r="26" spans="1:8" ht="15" customHeight="1" x14ac:dyDescent="0.2">
      <c r="A26" s="6">
        <v>21</v>
      </c>
      <c r="B26" s="1">
        <f>185111+107287</f>
        <v>292398</v>
      </c>
      <c r="C26" s="1">
        <v>67131</v>
      </c>
      <c r="D26" s="1">
        <f>31230+23740</f>
        <v>54970</v>
      </c>
      <c r="E26" s="16">
        <f t="shared" si="0"/>
        <v>414499</v>
      </c>
      <c r="F26" s="1"/>
      <c r="G26" s="1">
        <v>4440</v>
      </c>
      <c r="H26" s="1">
        <f>20800+96975+14480+65895</f>
        <v>198150</v>
      </c>
    </row>
    <row r="27" spans="1:8" ht="15" customHeight="1" x14ac:dyDescent="0.2">
      <c r="A27" s="6">
        <v>22</v>
      </c>
      <c r="B27" s="1">
        <f>135267+138010</f>
        <v>273277</v>
      </c>
      <c r="C27" s="1">
        <f>4350+122632</f>
        <v>126982</v>
      </c>
      <c r="D27" s="1">
        <f>33180+8130</f>
        <v>41310</v>
      </c>
      <c r="E27" s="16">
        <f t="shared" si="0"/>
        <v>441569</v>
      </c>
      <c r="F27" s="1"/>
      <c r="G27" s="1"/>
      <c r="H27" s="1">
        <f>68910+4970+5400+154244</f>
        <v>233524</v>
      </c>
    </row>
    <row r="28" spans="1:8" ht="15" customHeight="1" x14ac:dyDescent="0.2">
      <c r="A28" s="6">
        <v>23</v>
      </c>
      <c r="B28" s="1">
        <f>197332+196263</f>
        <v>393595</v>
      </c>
      <c r="C28" s="1">
        <f>4440+122560</f>
        <v>127000</v>
      </c>
      <c r="D28" s="1">
        <f>49520+11600</f>
        <v>61120</v>
      </c>
      <c r="E28" s="16">
        <f t="shared" si="0"/>
        <v>581715</v>
      </c>
      <c r="F28" s="1"/>
      <c r="G28" s="1"/>
      <c r="H28" s="1">
        <f>164228+3400+139072+13100</f>
        <v>319800</v>
      </c>
    </row>
    <row r="29" spans="1:8" ht="15" customHeight="1" x14ac:dyDescent="0.2">
      <c r="A29" s="6">
        <v>24</v>
      </c>
      <c r="B29" s="1">
        <f>229908+193253</f>
        <v>423161</v>
      </c>
      <c r="C29" s="1">
        <v>161494</v>
      </c>
      <c r="D29" s="1">
        <f>7160+15020</f>
        <v>22180</v>
      </c>
      <c r="E29" s="16">
        <f t="shared" si="0"/>
        <v>606835</v>
      </c>
      <c r="F29" s="1"/>
      <c r="G29" s="1"/>
      <c r="H29" s="1">
        <f>184850+20100+113238</f>
        <v>318188</v>
      </c>
    </row>
    <row r="30" spans="1:8" ht="15" customHeight="1" x14ac:dyDescent="0.2">
      <c r="A30" s="14">
        <v>25</v>
      </c>
      <c r="B30" s="15">
        <f>105160+192457</f>
        <v>297617</v>
      </c>
      <c r="C30" s="15">
        <v>58295</v>
      </c>
      <c r="D30" s="16">
        <f>27340+19700</f>
        <v>47040</v>
      </c>
      <c r="E30" s="16">
        <f t="shared" si="0"/>
        <v>402952</v>
      </c>
      <c r="F30" s="16"/>
      <c r="G30" s="16"/>
      <c r="H30" s="16">
        <f>144540+5200+12950+41310</f>
        <v>204000</v>
      </c>
    </row>
    <row r="31" spans="1:8" ht="15" customHeight="1" x14ac:dyDescent="0.2">
      <c r="A31" s="14">
        <v>26</v>
      </c>
      <c r="B31" s="15">
        <f>126551+167525</f>
        <v>294076</v>
      </c>
      <c r="C31" s="15">
        <f>1030+56068</f>
        <v>57098</v>
      </c>
      <c r="D31" s="16">
        <f>87910+12290</f>
        <v>100200</v>
      </c>
      <c r="E31" s="16">
        <f t="shared" si="0"/>
        <v>451374</v>
      </c>
      <c r="F31" s="16"/>
      <c r="G31" s="16"/>
      <c r="H31" s="16">
        <f>18520+69599+116600+19500</f>
        <v>224219</v>
      </c>
    </row>
    <row r="32" spans="1:8" ht="15" customHeight="1" x14ac:dyDescent="0.2">
      <c r="A32" s="14">
        <v>27</v>
      </c>
      <c r="B32" s="15">
        <f>177186+92270</f>
        <v>269456</v>
      </c>
      <c r="C32" s="15">
        <f>750+152568</f>
        <v>153318</v>
      </c>
      <c r="D32" s="16">
        <f>36090+11170</f>
        <v>47260</v>
      </c>
      <c r="E32" s="16">
        <f t="shared" si="0"/>
        <v>470034</v>
      </c>
      <c r="F32" s="16"/>
      <c r="G32" s="16"/>
      <c r="H32" s="16">
        <f>113850+31110+54500</f>
        <v>199460</v>
      </c>
    </row>
    <row r="33" spans="1:8" ht="15" customHeight="1" x14ac:dyDescent="0.2">
      <c r="A33" s="14">
        <v>28</v>
      </c>
      <c r="B33" s="15">
        <f>158730+133588</f>
        <v>292318</v>
      </c>
      <c r="C33" s="15">
        <v>122815</v>
      </c>
      <c r="D33" s="16">
        <f>22600+26000</f>
        <v>48600</v>
      </c>
      <c r="E33" s="16">
        <f t="shared" si="0"/>
        <v>463733</v>
      </c>
      <c r="F33" s="16"/>
      <c r="G33" s="16"/>
      <c r="H33" s="16">
        <f>9750+87200+144267</f>
        <v>241217</v>
      </c>
    </row>
    <row r="34" spans="1:8" ht="15" customHeight="1" x14ac:dyDescent="0.2">
      <c r="A34" s="14">
        <v>29</v>
      </c>
      <c r="B34" s="15">
        <f>168490+220743</f>
        <v>389233</v>
      </c>
      <c r="C34" s="15">
        <f>1820+149039</f>
        <v>150859</v>
      </c>
      <c r="D34" s="16">
        <f>58010+7800</f>
        <v>65810</v>
      </c>
      <c r="E34" s="16">
        <f t="shared" si="0"/>
        <v>605902</v>
      </c>
      <c r="F34" s="16"/>
      <c r="G34" s="16"/>
      <c r="H34" s="16">
        <f>194237+15360+99585</f>
        <v>309182</v>
      </c>
    </row>
    <row r="35" spans="1:8" ht="15" customHeight="1" x14ac:dyDescent="0.2">
      <c r="A35" s="14">
        <v>30</v>
      </c>
      <c r="B35" s="15">
        <f>142037+177550</f>
        <v>319587</v>
      </c>
      <c r="C35" s="15">
        <v>262650</v>
      </c>
      <c r="D35" s="16">
        <f>19220+37340</f>
        <v>56560</v>
      </c>
      <c r="E35" s="16">
        <f t="shared" si="0"/>
        <v>638797</v>
      </c>
      <c r="F35" s="16"/>
      <c r="G35" s="16"/>
      <c r="H35" s="16">
        <f>28430+69130+185926+10420</f>
        <v>293906</v>
      </c>
    </row>
    <row r="36" spans="1:8" ht="15" customHeight="1" x14ac:dyDescent="0.2">
      <c r="A36" s="8"/>
      <c r="B36" s="7">
        <f t="shared" ref="B36:H36" si="1">SUM(B6:B35)</f>
        <v>10547396</v>
      </c>
      <c r="C36" s="7">
        <f t="shared" si="1"/>
        <v>3607505</v>
      </c>
      <c r="D36" s="7">
        <f t="shared" si="1"/>
        <v>1656819</v>
      </c>
      <c r="E36" s="7">
        <f t="shared" si="1"/>
        <v>15811720</v>
      </c>
      <c r="F36" s="7">
        <f t="shared" si="1"/>
        <v>0</v>
      </c>
      <c r="G36" s="7">
        <f t="shared" si="1"/>
        <v>4440</v>
      </c>
      <c r="H36" s="7">
        <f t="shared" si="1"/>
        <v>8007846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15807280</v>
      </c>
      <c r="G38" s="7"/>
    </row>
    <row r="40" spans="1:8" x14ac:dyDescent="0.2">
      <c r="B40" s="7">
        <f>B36-F36</f>
        <v>10547396</v>
      </c>
      <c r="D40" s="7">
        <f>D36-G36</f>
        <v>1652379</v>
      </c>
    </row>
    <row r="41" spans="1:8" x14ac:dyDescent="0.2">
      <c r="A41" s="2" t="s">
        <v>8</v>
      </c>
      <c r="B41" s="7">
        <f>B40/1.05</f>
        <v>10045139.047619047</v>
      </c>
      <c r="C41" s="7">
        <f>C36/1.18</f>
        <v>3057207.6271186443</v>
      </c>
      <c r="D41" s="7">
        <f>D40/1.27</f>
        <v>1301085.8267716535</v>
      </c>
      <c r="E41" s="7">
        <f>SUM(B41:D41)</f>
        <v>14403432.501509346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2022-04-01T12:49:04Z</cp:lastPrinted>
  <dcterms:created xsi:type="dcterms:W3CDTF">2011-06-24T11:23:00Z</dcterms:created>
  <dcterms:modified xsi:type="dcterms:W3CDTF">2022-05-02T13:13:43Z</dcterms:modified>
</cp:coreProperties>
</file>