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használó\Documents\Documents\Pénztárgép\"/>
    </mc:Choice>
  </mc:AlternateContent>
  <xr:revisionPtr revIDLastSave="0" documentId="13_ncr:1_{3E2AEF7E-82C4-4813-B4D9-CBDC3AEC66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  <sheet name="Munka2" sheetId="2" r:id="rId2"/>
    <sheet name="Munk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3" i="1" l="1"/>
  <c r="D33" i="1"/>
  <c r="C33" i="1"/>
  <c r="B33" i="1"/>
  <c r="E35" i="1"/>
  <c r="D35" i="1"/>
  <c r="B35" i="1"/>
  <c r="H35" i="1"/>
  <c r="H32" i="1"/>
  <c r="H36" i="1"/>
  <c r="H34" i="1"/>
  <c r="D36" i="1"/>
  <c r="B36" i="1"/>
  <c r="D32" i="1"/>
  <c r="B32" i="1"/>
  <c r="E32" i="1" s="1"/>
  <c r="D34" i="1"/>
  <c r="B34" i="1"/>
  <c r="E34" i="1" s="1"/>
  <c r="H31" i="1"/>
  <c r="D31" i="1"/>
  <c r="E31" i="1" s="1"/>
  <c r="C31" i="1"/>
  <c r="B31" i="1"/>
  <c r="H29" i="1"/>
  <c r="H25" i="1"/>
  <c r="H30" i="1"/>
  <c r="H27" i="1"/>
  <c r="H28" i="1"/>
  <c r="H26" i="1"/>
  <c r="D28" i="1"/>
  <c r="C28" i="1"/>
  <c r="B28" i="1"/>
  <c r="D26" i="1"/>
  <c r="C26" i="1"/>
  <c r="B26" i="1"/>
  <c r="D29" i="1"/>
  <c r="C29" i="1"/>
  <c r="B29" i="1"/>
  <c r="D25" i="1"/>
  <c r="B25" i="1"/>
  <c r="D30" i="1"/>
  <c r="B30" i="1"/>
  <c r="D27" i="1"/>
  <c r="B27" i="1"/>
  <c r="H24" i="1"/>
  <c r="D24" i="1"/>
  <c r="B24" i="1"/>
  <c r="H22" i="1"/>
  <c r="H20" i="1"/>
  <c r="H23" i="1"/>
  <c r="H21" i="1"/>
  <c r="H19" i="1"/>
  <c r="H18" i="1"/>
  <c r="D19" i="1"/>
  <c r="C19" i="1"/>
  <c r="B19" i="1"/>
  <c r="D21" i="1"/>
  <c r="C21" i="1"/>
  <c r="B21" i="1"/>
  <c r="D23" i="1"/>
  <c r="B23" i="1"/>
  <c r="D22" i="1"/>
  <c r="B22" i="1"/>
  <c r="D20" i="1"/>
  <c r="B20" i="1"/>
  <c r="D18" i="1"/>
  <c r="C18" i="1"/>
  <c r="B18" i="1"/>
  <c r="H17" i="1"/>
  <c r="D17" i="1"/>
  <c r="B17" i="1"/>
  <c r="H16" i="1"/>
  <c r="D16" i="1"/>
  <c r="C16" i="1"/>
  <c r="B16" i="1"/>
  <c r="H15" i="1"/>
  <c r="D15" i="1"/>
  <c r="B15" i="1"/>
  <c r="H13" i="1"/>
  <c r="H11" i="1"/>
  <c r="H14" i="1"/>
  <c r="H12" i="1"/>
  <c r="D13" i="1"/>
  <c r="C13" i="1"/>
  <c r="B13" i="1"/>
  <c r="D12" i="1"/>
  <c r="B12" i="1"/>
  <c r="D14" i="1"/>
  <c r="B14" i="1"/>
  <c r="D11" i="1"/>
  <c r="C11" i="1"/>
  <c r="B11" i="1"/>
  <c r="H10" i="1"/>
  <c r="H9" i="1"/>
  <c r="H8" i="1"/>
  <c r="H6" i="1"/>
  <c r="H7" i="1"/>
  <c r="D7" i="1"/>
  <c r="C7" i="1"/>
  <c r="B7" i="1"/>
  <c r="D8" i="1"/>
  <c r="C8" i="1"/>
  <c r="B8" i="1"/>
  <c r="D9" i="1"/>
  <c r="C9" i="1"/>
  <c r="B9" i="1"/>
  <c r="D10" i="1"/>
  <c r="B10" i="1"/>
  <c r="D6" i="1"/>
  <c r="C6" i="1"/>
  <c r="B6" i="1"/>
  <c r="E33" i="1" l="1"/>
  <c r="E30" i="1"/>
  <c r="C37" i="1"/>
  <c r="D37" i="1"/>
  <c r="B37" i="1"/>
  <c r="E36" i="1"/>
  <c r="E28" i="1"/>
  <c r="E27" i="1"/>
  <c r="E26" i="1"/>
  <c r="E25" i="1"/>
  <c r="E23" i="1"/>
  <c r="E19" i="1"/>
  <c r="E18" i="1"/>
  <c r="E17" i="1"/>
  <c r="E15" i="1"/>
  <c r="E16" i="1"/>
  <c r="E9" i="1"/>
  <c r="E8" i="1"/>
  <c r="E10" i="1"/>
  <c r="E11" i="1"/>
  <c r="E14" i="1"/>
  <c r="E12" i="1"/>
  <c r="E7" i="1"/>
  <c r="E6" i="1"/>
  <c r="E20" i="1"/>
  <c r="E13" i="1"/>
  <c r="E21" i="1"/>
  <c r="E22" i="1"/>
  <c r="E24" i="1"/>
  <c r="E29" i="1"/>
  <c r="E37" i="1" l="1"/>
  <c r="H37" i="1"/>
  <c r="C42" i="1" l="1"/>
  <c r="F37" i="1" l="1"/>
  <c r="B41" i="1" s="1"/>
  <c r="B42" i="1" s="1"/>
  <c r="G37" i="1"/>
  <c r="D41" i="1" s="1"/>
  <c r="D42" i="1" s="1"/>
  <c r="E42" i="1" l="1"/>
  <c r="E39" i="1"/>
</calcChain>
</file>

<file path=xl/sharedStrings.xml><?xml version="1.0" encoding="utf-8"?>
<sst xmlns="http://schemas.openxmlformats.org/spreadsheetml/2006/main" count="11" uniqueCount="11">
  <si>
    <t>Összesen</t>
  </si>
  <si>
    <t>Kártyás fizetés</t>
  </si>
  <si>
    <t>Összesen:</t>
  </si>
  <si>
    <t>Kecskemét Nagykőrösi u.2.</t>
  </si>
  <si>
    <t>Jakó Cukrászda Centrum Kávéház Étterem</t>
  </si>
  <si>
    <t>Jakó Kft.</t>
  </si>
  <si>
    <t xml:space="preserve">PÉNZTÁRGÉP </t>
  </si>
  <si>
    <t>Storno 5%</t>
  </si>
  <si>
    <t>nettó:</t>
  </si>
  <si>
    <t>Storno 27%</t>
  </si>
  <si>
    <t>2022. Május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</si>
</sst>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1" xfId="0" applyNumberFormat="1" applyFont="1" applyBorder="1"/>
    <xf numFmtId="0" fontId="2" fillId="0" borderId="0" xfId="0" applyFont="1"/>
    <xf numFmtId="1" fontId="2" fillId="0" borderId="0" xfId="0" applyNumberFormat="1" applyFont="1"/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1" xfId="0" applyNumberFormat="1" applyFont="1" applyBorder="1"/>
    <xf numFmtId="3" fontId="2" fillId="0" borderId="0" xfId="0" applyNumberFormat="1" applyFont="1"/>
    <xf numFmtId="1" fontId="2" fillId="0" borderId="0" xfId="0" applyNumberFormat="1" applyFont="1" applyBorder="1"/>
    <xf numFmtId="3" fontId="1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" fontId="2" fillId="0" borderId="1" xfId="0" applyNumberFormat="1" applyFont="1" applyFill="1" applyBorder="1"/>
    <xf numFmtId="3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H34" sqref="H34"/>
    </sheetView>
  </sheetViews>
  <sheetFormatPr defaultColWidth="9.140625" defaultRowHeight="14.25" x14ac:dyDescent="0.2"/>
  <cols>
    <col min="1" max="1" width="9.140625" style="2"/>
    <col min="2" max="3" width="11.85546875" style="2" customWidth="1"/>
    <col min="4" max="4" width="10.5703125" style="2" customWidth="1"/>
    <col min="5" max="5" width="12" style="2" customWidth="1"/>
    <col min="6" max="6" width="9.85546875" style="2" customWidth="1"/>
    <col min="7" max="7" width="9.7109375" style="2" customWidth="1"/>
    <col min="8" max="8" width="12" style="2" customWidth="1"/>
    <col min="9" max="16384" width="9.140625" style="2"/>
  </cols>
  <sheetData>
    <row r="1" spans="1:8" ht="15.75" customHeight="1" x14ac:dyDescent="0.25">
      <c r="A1" s="12" t="s">
        <v>6</v>
      </c>
      <c r="E1" s="2" t="s">
        <v>5</v>
      </c>
    </row>
    <row r="2" spans="1:8" ht="15" x14ac:dyDescent="0.25">
      <c r="A2" s="13" t="s">
        <v>10</v>
      </c>
      <c r="E2" s="2" t="s">
        <v>4</v>
      </c>
    </row>
    <row r="3" spans="1:8" x14ac:dyDescent="0.2">
      <c r="E3" s="2" t="s">
        <v>3</v>
      </c>
    </row>
    <row r="4" spans="1:8" ht="21.75" customHeight="1" x14ac:dyDescent="0.2">
      <c r="A4" s="3"/>
    </row>
    <row r="5" spans="1:8" x14ac:dyDescent="0.2">
      <c r="A5" s="3"/>
      <c r="B5" s="4">
        <v>0.05</v>
      </c>
      <c r="C5" s="4">
        <v>0.18</v>
      </c>
      <c r="D5" s="4">
        <v>0.27</v>
      </c>
      <c r="E5" s="5" t="s">
        <v>0</v>
      </c>
      <c r="F5" s="10" t="s">
        <v>7</v>
      </c>
      <c r="G5" s="10" t="s">
        <v>9</v>
      </c>
      <c r="H5" s="11" t="s">
        <v>1</v>
      </c>
    </row>
    <row r="6" spans="1:8" ht="15" customHeight="1" x14ac:dyDescent="0.2">
      <c r="A6" s="14">
        <v>1</v>
      </c>
      <c r="B6" s="15">
        <f>264350+341861</f>
        <v>606211</v>
      </c>
      <c r="C6" s="16">
        <f>331961+940</f>
        <v>332901</v>
      </c>
      <c r="D6" s="16">
        <f>22750+44140</f>
        <v>66890</v>
      </c>
      <c r="E6" s="16">
        <f>SUM(B6:D6)</f>
        <v>1006002</v>
      </c>
      <c r="F6" s="16">
        <v>14880</v>
      </c>
      <c r="G6" s="16"/>
      <c r="H6" s="16">
        <f>12190+121644+55330+331674</f>
        <v>520838</v>
      </c>
    </row>
    <row r="7" spans="1:8" ht="15" customHeight="1" x14ac:dyDescent="0.2">
      <c r="A7" s="14">
        <v>2</v>
      </c>
      <c r="B7" s="16">
        <f>150483+159361</f>
        <v>309844</v>
      </c>
      <c r="C7" s="16">
        <f>101560+1160</f>
        <v>102720</v>
      </c>
      <c r="D7" s="16">
        <f>20980+38810</f>
        <v>59790</v>
      </c>
      <c r="E7" s="16">
        <f t="shared" ref="E7:E36" si="0">SUM(B7:D7)</f>
        <v>472354</v>
      </c>
      <c r="F7" s="16"/>
      <c r="G7" s="16"/>
      <c r="H7" s="16">
        <f>5400+135338+5540+93035</f>
        <v>239313</v>
      </c>
    </row>
    <row r="8" spans="1:8" ht="15" customHeight="1" x14ac:dyDescent="0.2">
      <c r="A8" s="6">
        <v>3</v>
      </c>
      <c r="B8" s="16">
        <f>153702+191254</f>
        <v>344956</v>
      </c>
      <c r="C8" s="16">
        <f>1300+79323</f>
        <v>80623</v>
      </c>
      <c r="D8" s="16">
        <f>13860+29470</f>
        <v>43330</v>
      </c>
      <c r="E8" s="16">
        <f t="shared" si="0"/>
        <v>468909</v>
      </c>
      <c r="F8" s="1"/>
      <c r="G8" s="1"/>
      <c r="H8" s="1">
        <f>9200+148623+22030+66900</f>
        <v>246753</v>
      </c>
    </row>
    <row r="9" spans="1:8" ht="15" customHeight="1" x14ac:dyDescent="0.2">
      <c r="A9" s="6">
        <v>4</v>
      </c>
      <c r="B9" s="1">
        <f>215740+140665</f>
        <v>356405</v>
      </c>
      <c r="C9" s="1">
        <f>42213+2300</f>
        <v>44513</v>
      </c>
      <c r="D9" s="1">
        <f>4730+53580</f>
        <v>58310</v>
      </c>
      <c r="E9" s="16">
        <f t="shared" si="0"/>
        <v>459228</v>
      </c>
      <c r="F9" s="1"/>
      <c r="G9" s="1"/>
      <c r="H9" s="1">
        <f>11450+71540+15000+141510</f>
        <v>239500</v>
      </c>
    </row>
    <row r="10" spans="1:8" ht="15" customHeight="1" x14ac:dyDescent="0.2">
      <c r="A10" s="6">
        <v>5</v>
      </c>
      <c r="B10" s="1">
        <f>165180+206835</f>
        <v>372015</v>
      </c>
      <c r="C10" s="1">
        <v>51089</v>
      </c>
      <c r="D10" s="1">
        <f>14400+16000</f>
        <v>30400</v>
      </c>
      <c r="E10" s="16">
        <f t="shared" si="0"/>
        <v>453504</v>
      </c>
      <c r="F10" s="1"/>
      <c r="G10" s="1"/>
      <c r="H10" s="1">
        <f>116531+4600+48200+5300</f>
        <v>174631</v>
      </c>
    </row>
    <row r="11" spans="1:8" ht="15" customHeight="1" x14ac:dyDescent="0.2">
      <c r="A11" s="6">
        <v>6</v>
      </c>
      <c r="B11" s="15">
        <f>207343+141575</f>
        <v>348918</v>
      </c>
      <c r="C11" s="15">
        <f>13820+134452</f>
        <v>148272</v>
      </c>
      <c r="D11" s="16">
        <f>43650+9740</f>
        <v>53390</v>
      </c>
      <c r="E11" s="16">
        <f t="shared" si="0"/>
        <v>550580</v>
      </c>
      <c r="F11" s="16"/>
      <c r="G11" s="16"/>
      <c r="H11" s="16">
        <f>21000+119893+5490+126101</f>
        <v>272484</v>
      </c>
    </row>
    <row r="12" spans="1:8" ht="15" customHeight="1" x14ac:dyDescent="0.2">
      <c r="A12" s="6">
        <v>7</v>
      </c>
      <c r="B12" s="9">
        <f>350550+81637</f>
        <v>432187</v>
      </c>
      <c r="C12" s="9">
        <v>312662</v>
      </c>
      <c r="D12" s="1">
        <f>53070+20680</f>
        <v>73750</v>
      </c>
      <c r="E12" s="16">
        <f t="shared" si="0"/>
        <v>818599</v>
      </c>
      <c r="F12" s="1"/>
      <c r="G12" s="1"/>
      <c r="H12" s="1">
        <f>16900+212392+35190+120085</f>
        <v>384567</v>
      </c>
    </row>
    <row r="13" spans="1:8" ht="15" customHeight="1" x14ac:dyDescent="0.2">
      <c r="A13" s="6">
        <v>8</v>
      </c>
      <c r="B13" s="9">
        <f>271373+261746</f>
        <v>533119</v>
      </c>
      <c r="C13" s="9">
        <f>1560+129092</f>
        <v>130652</v>
      </c>
      <c r="D13" s="1">
        <f>65960+19480</f>
        <v>85440</v>
      </c>
      <c r="E13" s="16">
        <f t="shared" si="0"/>
        <v>749211</v>
      </c>
      <c r="F13" s="1"/>
      <c r="G13" s="1"/>
      <c r="H13" s="1">
        <f>7200+113843+182784</f>
        <v>303827</v>
      </c>
    </row>
    <row r="14" spans="1:8" ht="15" customHeight="1" x14ac:dyDescent="0.2">
      <c r="A14" s="6">
        <v>9</v>
      </c>
      <c r="B14" s="1">
        <f>239425+144568</f>
        <v>383993</v>
      </c>
      <c r="C14" s="1">
        <v>28070</v>
      </c>
      <c r="D14" s="1">
        <f>50430+3970</f>
        <v>54400</v>
      </c>
      <c r="E14" s="16">
        <f t="shared" si="0"/>
        <v>466463</v>
      </c>
      <c r="F14" s="1"/>
      <c r="G14" s="1"/>
      <c r="H14" s="1">
        <f>88980+4900+12550+43194</f>
        <v>149624</v>
      </c>
    </row>
    <row r="15" spans="1:8" ht="15" customHeight="1" x14ac:dyDescent="0.2">
      <c r="A15" s="6">
        <v>10</v>
      </c>
      <c r="B15" s="1">
        <f>261167+211016</f>
        <v>472183</v>
      </c>
      <c r="C15" s="1">
        <v>81674</v>
      </c>
      <c r="D15" s="1">
        <f>31930+10400</f>
        <v>42330</v>
      </c>
      <c r="E15" s="16">
        <f t="shared" si="0"/>
        <v>596187</v>
      </c>
      <c r="F15" s="1"/>
      <c r="G15" s="1"/>
      <c r="H15" s="1">
        <f>35290+106216+125383+7000</f>
        <v>273889</v>
      </c>
    </row>
    <row r="16" spans="1:8" ht="15" customHeight="1" x14ac:dyDescent="0.2">
      <c r="A16" s="6">
        <v>11</v>
      </c>
      <c r="B16" s="1">
        <f>191833+211055</f>
        <v>402888</v>
      </c>
      <c r="C16" s="1">
        <f>131448+1800</f>
        <v>133248</v>
      </c>
      <c r="D16" s="1">
        <f>22830+35420</f>
        <v>58250</v>
      </c>
      <c r="E16" s="16">
        <f t="shared" si="0"/>
        <v>594386</v>
      </c>
      <c r="F16" s="1"/>
      <c r="G16" s="1"/>
      <c r="H16" s="1">
        <f>22110+105335+10200+120362</f>
        <v>258007</v>
      </c>
    </row>
    <row r="17" spans="1:8" ht="15" customHeight="1" x14ac:dyDescent="0.2">
      <c r="A17" s="6">
        <v>12</v>
      </c>
      <c r="B17" s="1">
        <f>323018+173092</f>
        <v>496110</v>
      </c>
      <c r="C17" s="1">
        <v>33071</v>
      </c>
      <c r="D17" s="1">
        <f>35490+40390</f>
        <v>75880</v>
      </c>
      <c r="E17" s="16">
        <f t="shared" si="0"/>
        <v>605061</v>
      </c>
      <c r="F17" s="1">
        <v>3300</v>
      </c>
      <c r="G17" s="1"/>
      <c r="H17" s="1">
        <f>8800+84642+6600+178118</f>
        <v>278160</v>
      </c>
    </row>
    <row r="18" spans="1:8" ht="15" customHeight="1" x14ac:dyDescent="0.2">
      <c r="A18" s="6">
        <v>13</v>
      </c>
      <c r="B18" s="1">
        <f>169386+196370</f>
        <v>365756</v>
      </c>
      <c r="C18" s="1">
        <f>133638+1120</f>
        <v>134758</v>
      </c>
      <c r="D18" s="1">
        <f>16200+21150</f>
        <v>37350</v>
      </c>
      <c r="E18" s="16">
        <f t="shared" si="0"/>
        <v>537864</v>
      </c>
      <c r="F18" s="1"/>
      <c r="G18" s="1"/>
      <c r="H18" s="1">
        <f>5320+98490+122687</f>
        <v>226497</v>
      </c>
    </row>
    <row r="19" spans="1:8" ht="15" customHeight="1" x14ac:dyDescent="0.2">
      <c r="A19" s="6">
        <v>14</v>
      </c>
      <c r="B19" s="1">
        <f>227015+342368</f>
        <v>569383</v>
      </c>
      <c r="C19" s="1">
        <f>1050+146603</f>
        <v>147653</v>
      </c>
      <c r="D19" s="1">
        <f>56740+51740</f>
        <v>108480</v>
      </c>
      <c r="E19" s="16">
        <f t="shared" si="0"/>
        <v>825516</v>
      </c>
      <c r="F19" s="1"/>
      <c r="G19" s="1"/>
      <c r="H19" s="1">
        <f>13770+103595+5500+270792</f>
        <v>393657</v>
      </c>
    </row>
    <row r="20" spans="1:8" ht="15" customHeight="1" x14ac:dyDescent="0.2">
      <c r="A20" s="6">
        <v>15</v>
      </c>
      <c r="B20" s="1">
        <f>337044+270512</f>
        <v>607556</v>
      </c>
      <c r="C20" s="1">
        <v>88151</v>
      </c>
      <c r="D20" s="1">
        <f>7050+20680</f>
        <v>27730</v>
      </c>
      <c r="E20" s="16">
        <f t="shared" si="0"/>
        <v>723437</v>
      </c>
      <c r="F20" s="1"/>
      <c r="G20" s="1"/>
      <c r="H20" s="1">
        <f>223424+22450+141058</f>
        <v>386932</v>
      </c>
    </row>
    <row r="21" spans="1:8" ht="15" customHeight="1" x14ac:dyDescent="0.2">
      <c r="A21" s="6">
        <v>16</v>
      </c>
      <c r="B21" s="1">
        <f>251250+172170</f>
        <v>423420</v>
      </c>
      <c r="C21" s="1">
        <f>55823+446</f>
        <v>56269</v>
      </c>
      <c r="D21" s="1">
        <f>8930+46070</f>
        <v>55000</v>
      </c>
      <c r="E21" s="16">
        <f t="shared" si="0"/>
        <v>534689</v>
      </c>
      <c r="F21" s="1"/>
      <c r="G21" s="1"/>
      <c r="H21" s="1">
        <f>130113+7860+58690+17150</f>
        <v>213813</v>
      </c>
    </row>
    <row r="22" spans="1:8" ht="15" customHeight="1" x14ac:dyDescent="0.2">
      <c r="A22" s="6">
        <v>17</v>
      </c>
      <c r="B22" s="1">
        <f>240074+153975</f>
        <v>394049</v>
      </c>
      <c r="C22" s="1">
        <v>62646</v>
      </c>
      <c r="D22" s="1">
        <f>34370+7270</f>
        <v>41640</v>
      </c>
      <c r="E22" s="16">
        <f t="shared" si="0"/>
        <v>498335</v>
      </c>
      <c r="F22" s="1"/>
      <c r="G22" s="1"/>
      <c r="H22" s="1">
        <f>51640+109440+94140+20750</f>
        <v>275970</v>
      </c>
    </row>
    <row r="23" spans="1:8" ht="15" customHeight="1" x14ac:dyDescent="0.2">
      <c r="A23" s="6">
        <v>18</v>
      </c>
      <c r="B23" s="1">
        <f>163070+229974</f>
        <v>393044</v>
      </c>
      <c r="C23" s="1">
        <v>77187</v>
      </c>
      <c r="D23" s="1">
        <f>18780+16380</f>
        <v>35160</v>
      </c>
      <c r="E23" s="16">
        <f t="shared" si="0"/>
        <v>505391</v>
      </c>
      <c r="F23" s="1"/>
      <c r="G23" s="1"/>
      <c r="H23" s="1">
        <f>14160+4800+5160+61420+144323</f>
        <v>229863</v>
      </c>
    </row>
    <row r="24" spans="1:8" ht="15" customHeight="1" x14ac:dyDescent="0.2">
      <c r="A24" s="6">
        <v>19</v>
      </c>
      <c r="B24" s="1">
        <f>242663+246493</f>
        <v>489156</v>
      </c>
      <c r="C24" s="1">
        <v>38973</v>
      </c>
      <c r="D24" s="1">
        <f>27770+10400</f>
        <v>38170</v>
      </c>
      <c r="E24" s="16">
        <f t="shared" si="0"/>
        <v>566299</v>
      </c>
      <c r="F24" s="1"/>
      <c r="G24" s="1"/>
      <c r="H24" s="1">
        <f>96965+21610+7980+104106+22692</f>
        <v>253353</v>
      </c>
    </row>
    <row r="25" spans="1:8" ht="15" customHeight="1" x14ac:dyDescent="0.2">
      <c r="A25" s="6">
        <v>20</v>
      </c>
      <c r="B25" s="1">
        <f>253570+265980</f>
        <v>519550</v>
      </c>
      <c r="C25" s="1">
        <v>77035</v>
      </c>
      <c r="D25" s="1">
        <f>28140+29910</f>
        <v>58050</v>
      </c>
      <c r="E25" s="16">
        <f t="shared" si="0"/>
        <v>654635</v>
      </c>
      <c r="F25" s="1"/>
      <c r="G25" s="1"/>
      <c r="H25" s="1">
        <f>142381+25280+11200+29110+110640</f>
        <v>318611</v>
      </c>
    </row>
    <row r="26" spans="1:8" ht="15" customHeight="1" x14ac:dyDescent="0.2">
      <c r="A26" s="6">
        <v>21</v>
      </c>
      <c r="B26" s="1">
        <f>248215+274785</f>
        <v>523000</v>
      </c>
      <c r="C26" s="1">
        <f>4200+81000</f>
        <v>85200</v>
      </c>
      <c r="D26" s="1">
        <f>54820+5600</f>
        <v>60420</v>
      </c>
      <c r="E26" s="16">
        <f t="shared" si="0"/>
        <v>668620</v>
      </c>
      <c r="F26" s="1"/>
      <c r="G26" s="1"/>
      <c r="H26" s="1">
        <f>142887+51270+89085+6910+24790</f>
        <v>314942</v>
      </c>
    </row>
    <row r="27" spans="1:8" ht="15" customHeight="1" x14ac:dyDescent="0.2">
      <c r="A27" s="6">
        <v>22</v>
      </c>
      <c r="B27" s="1">
        <f>290431+229360</f>
        <v>519791</v>
      </c>
      <c r="C27" s="1">
        <v>98703</v>
      </c>
      <c r="D27" s="1">
        <f>10740+26140</f>
        <v>36880</v>
      </c>
      <c r="E27" s="16">
        <f t="shared" si="0"/>
        <v>655374</v>
      </c>
      <c r="F27" s="1"/>
      <c r="G27" s="1"/>
      <c r="H27" s="1">
        <f>8680+182427+6900+39800+73940</f>
        <v>311747</v>
      </c>
    </row>
    <row r="28" spans="1:8" ht="15" customHeight="1" x14ac:dyDescent="0.2">
      <c r="A28" s="6">
        <v>23</v>
      </c>
      <c r="B28" s="1">
        <f>162335+144471</f>
        <v>306806</v>
      </c>
      <c r="C28" s="1">
        <f>99833+6250</f>
        <v>106083</v>
      </c>
      <c r="D28" s="1">
        <f>15290+30100</f>
        <v>45390</v>
      </c>
      <c r="E28" s="16">
        <f t="shared" si="0"/>
        <v>458279</v>
      </c>
      <c r="F28" s="1"/>
      <c r="G28" s="1"/>
      <c r="H28" s="1">
        <f>82860+7400+8030+97563</f>
        <v>195853</v>
      </c>
    </row>
    <row r="29" spans="1:8" ht="15" customHeight="1" x14ac:dyDescent="0.2">
      <c r="A29" s="6">
        <v>24</v>
      </c>
      <c r="B29" s="1">
        <f>184280+249900</f>
        <v>434180</v>
      </c>
      <c r="C29" s="1">
        <f>460+73723</f>
        <v>74183</v>
      </c>
      <c r="D29" s="1">
        <f>11800+7220</f>
        <v>19020</v>
      </c>
      <c r="E29" s="16">
        <f t="shared" si="0"/>
        <v>527383</v>
      </c>
      <c r="F29" s="1"/>
      <c r="G29" s="1"/>
      <c r="H29" s="1">
        <f>164524+9640+18900+15330+62640</f>
        <v>271034</v>
      </c>
    </row>
    <row r="30" spans="1:8" ht="15" customHeight="1" x14ac:dyDescent="0.2">
      <c r="A30" s="14">
        <v>25</v>
      </c>
      <c r="B30" s="15">
        <f>179792+193999</f>
        <v>373791</v>
      </c>
      <c r="C30" s="15">
        <v>83586</v>
      </c>
      <c r="D30" s="16">
        <f>33050+10310</f>
        <v>43360</v>
      </c>
      <c r="E30" s="16">
        <f t="shared" si="0"/>
        <v>500737</v>
      </c>
      <c r="F30" s="16"/>
      <c r="G30" s="16"/>
      <c r="H30" s="16">
        <f>9928+11310+104200+105462</f>
        <v>230900</v>
      </c>
    </row>
    <row r="31" spans="1:8" ht="15" customHeight="1" x14ac:dyDescent="0.2">
      <c r="A31" s="14">
        <v>26</v>
      </c>
      <c r="B31" s="15">
        <f>257941+123435</f>
        <v>381376</v>
      </c>
      <c r="C31" s="15">
        <f>112945+3734</f>
        <v>116679</v>
      </c>
      <c r="D31" s="16">
        <f>55480+32170</f>
        <v>87650</v>
      </c>
      <c r="E31" s="16">
        <f t="shared" si="0"/>
        <v>585705</v>
      </c>
      <c r="F31" s="16"/>
      <c r="G31" s="16"/>
      <c r="H31" s="16">
        <f>15950+4600+64240+227477</f>
        <v>312267</v>
      </c>
    </row>
    <row r="32" spans="1:8" ht="15" customHeight="1" x14ac:dyDescent="0.2">
      <c r="A32" s="14">
        <v>27</v>
      </c>
      <c r="B32" s="15">
        <f>129694+315282</f>
        <v>444976</v>
      </c>
      <c r="C32" s="15">
        <v>33942</v>
      </c>
      <c r="D32" s="16">
        <f>16300+13460</f>
        <v>29760</v>
      </c>
      <c r="E32" s="16">
        <f t="shared" si="0"/>
        <v>508678</v>
      </c>
      <c r="F32" s="16"/>
      <c r="G32" s="16"/>
      <c r="H32" s="16">
        <f>132377+33932+15850+47863</f>
        <v>230022</v>
      </c>
    </row>
    <row r="33" spans="1:8" ht="15" customHeight="1" x14ac:dyDescent="0.2">
      <c r="A33" s="14">
        <v>28</v>
      </c>
      <c r="B33" s="15">
        <f>225615+250482</f>
        <v>476097</v>
      </c>
      <c r="C33" s="15">
        <f>515+95459</f>
        <v>95974</v>
      </c>
      <c r="D33" s="16">
        <f>15090+32960</f>
        <v>48050</v>
      </c>
      <c r="E33" s="16">
        <f t="shared" si="0"/>
        <v>620121</v>
      </c>
      <c r="F33" s="16"/>
      <c r="G33" s="16"/>
      <c r="H33" s="16">
        <f>5800+9940+88870+164390+58893</f>
        <v>327893</v>
      </c>
    </row>
    <row r="34" spans="1:8" ht="15" customHeight="1" x14ac:dyDescent="0.2">
      <c r="A34" s="14">
        <v>29</v>
      </c>
      <c r="B34" s="15">
        <f>273283+274160</f>
        <v>547443</v>
      </c>
      <c r="C34" s="15">
        <v>130747</v>
      </c>
      <c r="D34" s="16">
        <f>10540+25950</f>
        <v>36490</v>
      </c>
      <c r="E34" s="16">
        <f t="shared" si="0"/>
        <v>714680</v>
      </c>
      <c r="F34" s="16"/>
      <c r="G34" s="16"/>
      <c r="H34" s="16">
        <f>24010+124345+12480+216955</f>
        <v>377790</v>
      </c>
    </row>
    <row r="35" spans="1:8" ht="15" customHeight="1" x14ac:dyDescent="0.2">
      <c r="A35" s="14">
        <v>30</v>
      </c>
      <c r="B35" s="15">
        <f>140642+79785</f>
        <v>220427</v>
      </c>
      <c r="C35" s="15">
        <v>99480</v>
      </c>
      <c r="D35" s="16">
        <f>21230+16310</f>
        <v>37540</v>
      </c>
      <c r="E35" s="16">
        <f t="shared" si="0"/>
        <v>357447</v>
      </c>
      <c r="F35" s="16"/>
      <c r="G35" s="16"/>
      <c r="H35" s="16">
        <f>4930+83530+4600+19060+71990</f>
        <v>184110</v>
      </c>
    </row>
    <row r="36" spans="1:8" ht="15" customHeight="1" x14ac:dyDescent="0.2">
      <c r="A36" s="14">
        <v>31</v>
      </c>
      <c r="B36" s="15">
        <f>193942+190563</f>
        <v>384505</v>
      </c>
      <c r="C36" s="15">
        <v>40691</v>
      </c>
      <c r="D36" s="16">
        <f>5890+8650</f>
        <v>14540</v>
      </c>
      <c r="E36" s="16">
        <f t="shared" si="0"/>
        <v>439736</v>
      </c>
      <c r="F36" s="16"/>
      <c r="G36" s="16"/>
      <c r="H36" s="16">
        <f>18320+14700+14080+83123+1470+115410</f>
        <v>247103</v>
      </c>
    </row>
    <row r="37" spans="1:8" ht="15" customHeight="1" x14ac:dyDescent="0.2">
      <c r="A37" s="8"/>
      <c r="B37" s="7">
        <f t="shared" ref="B37:H37" si="1">SUM(B6:B36)</f>
        <v>13433135</v>
      </c>
      <c r="C37" s="7">
        <f t="shared" si="1"/>
        <v>3127435</v>
      </c>
      <c r="D37" s="7">
        <f t="shared" si="1"/>
        <v>1562840</v>
      </c>
      <c r="E37" s="7">
        <f t="shared" si="1"/>
        <v>18123410</v>
      </c>
      <c r="F37" s="7">
        <f t="shared" si="1"/>
        <v>18180</v>
      </c>
      <c r="G37" s="7">
        <f t="shared" si="1"/>
        <v>0</v>
      </c>
      <c r="H37" s="7">
        <f t="shared" si="1"/>
        <v>8643950</v>
      </c>
    </row>
    <row r="38" spans="1:8" ht="15" customHeight="1" x14ac:dyDescent="0.2"/>
    <row r="39" spans="1:8" ht="15" customHeight="1" x14ac:dyDescent="0.2">
      <c r="A39" s="2" t="s">
        <v>2</v>
      </c>
      <c r="E39" s="7">
        <f>B37+D37+C37-F37-G37</f>
        <v>18105230</v>
      </c>
      <c r="G39" s="7"/>
    </row>
    <row r="41" spans="1:8" x14ac:dyDescent="0.2">
      <c r="B41" s="7">
        <f>B37-F37</f>
        <v>13414955</v>
      </c>
      <c r="D41" s="7">
        <f>D37-G37</f>
        <v>1562840</v>
      </c>
    </row>
    <row r="42" spans="1:8" x14ac:dyDescent="0.2">
      <c r="A42" s="2" t="s">
        <v>8</v>
      </c>
      <c r="B42" s="7">
        <f>B41/1.05</f>
        <v>12776147.619047619</v>
      </c>
      <c r="C42" s="7">
        <f>C37/1.18</f>
        <v>2650368.6440677969</v>
      </c>
      <c r="D42" s="7">
        <f>D41/1.27</f>
        <v>1230582.6771653544</v>
      </c>
      <c r="E42" s="7">
        <f>SUM(B42:D42)</f>
        <v>16657098.940280771</v>
      </c>
    </row>
    <row r="44" spans="1:8" x14ac:dyDescent="0.2">
      <c r="E44" s="7"/>
    </row>
  </sheetData>
  <pageMargins left="0.39370078740157483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</dc:creator>
  <cp:lastModifiedBy>Felhasználó</cp:lastModifiedBy>
  <cp:lastPrinted>2022-04-01T12:49:04Z</cp:lastPrinted>
  <dcterms:created xsi:type="dcterms:W3CDTF">2011-06-24T11:23:00Z</dcterms:created>
  <dcterms:modified xsi:type="dcterms:W3CDTF">2022-06-08T10:26:56Z</dcterms:modified>
</cp:coreProperties>
</file>