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Documents\Documents\Pénztárgép\"/>
    </mc:Choice>
  </mc:AlternateContent>
  <xr:revisionPtr revIDLastSave="0" documentId="13_ncr:1_{E6CDA6C3-6052-4A13-B68B-F2229F69D9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  <sheet name="Munka2" sheetId="2" r:id="rId2"/>
    <sheet name="Munk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D30" i="1"/>
  <c r="C30" i="1"/>
  <c r="B30" i="1"/>
  <c r="H32" i="1"/>
  <c r="D32" i="1"/>
  <c r="C32" i="1"/>
  <c r="B32" i="1"/>
  <c r="H33" i="1"/>
  <c r="D33" i="1"/>
  <c r="C33" i="1"/>
  <c r="B33" i="1"/>
  <c r="H35" i="1"/>
  <c r="E35" i="1"/>
  <c r="D35" i="1"/>
  <c r="B35" i="1"/>
  <c r="H34" i="1"/>
  <c r="D34" i="1"/>
  <c r="B34" i="1"/>
  <c r="H27" i="1"/>
  <c r="H28" i="1"/>
  <c r="H31" i="1"/>
  <c r="H29" i="1"/>
  <c r="D29" i="1"/>
  <c r="C29" i="1"/>
  <c r="B29" i="1"/>
  <c r="D28" i="1"/>
  <c r="B28" i="1"/>
  <c r="D27" i="1"/>
  <c r="B27" i="1"/>
  <c r="D31" i="1"/>
  <c r="C31" i="1"/>
  <c r="B31" i="1"/>
  <c r="H20" i="1"/>
  <c r="H26" i="1"/>
  <c r="H25" i="1"/>
  <c r="H24" i="1"/>
  <c r="H23" i="1"/>
  <c r="H22" i="1"/>
  <c r="H21" i="1"/>
  <c r="D25" i="1"/>
  <c r="C25" i="1"/>
  <c r="B25" i="1"/>
  <c r="D23" i="1"/>
  <c r="C23" i="1"/>
  <c r="B23" i="1"/>
  <c r="D26" i="1"/>
  <c r="C26" i="1"/>
  <c r="B26" i="1"/>
  <c r="D24" i="1"/>
  <c r="B24" i="1"/>
  <c r="D22" i="1"/>
  <c r="B22" i="1"/>
  <c r="D21" i="1"/>
  <c r="C21" i="1"/>
  <c r="B21" i="1"/>
  <c r="D20" i="1"/>
  <c r="B20" i="1"/>
  <c r="H14" i="1" l="1"/>
  <c r="H13" i="1"/>
  <c r="H18" i="1"/>
  <c r="H19" i="1"/>
  <c r="H17" i="1"/>
  <c r="H16" i="1"/>
  <c r="H15" i="1"/>
  <c r="D18" i="1"/>
  <c r="C18" i="1"/>
  <c r="B18" i="1"/>
  <c r="D14" i="1"/>
  <c r="C14" i="1"/>
  <c r="B14" i="1"/>
  <c r="D13" i="1"/>
  <c r="C13" i="1"/>
  <c r="B13" i="1"/>
  <c r="D19" i="1"/>
  <c r="B19" i="1"/>
  <c r="D15" i="1"/>
  <c r="C15" i="1"/>
  <c r="B15" i="1"/>
  <c r="D17" i="1"/>
  <c r="C17" i="1"/>
  <c r="B17" i="1"/>
  <c r="D16" i="1"/>
  <c r="C16" i="1"/>
  <c r="B16" i="1"/>
  <c r="D9" i="1"/>
  <c r="C9" i="1"/>
  <c r="B9" i="1"/>
  <c r="H9" i="1"/>
  <c r="H11" i="1"/>
  <c r="D11" i="1"/>
  <c r="B11" i="1"/>
  <c r="H12" i="1"/>
  <c r="H10" i="1"/>
  <c r="H8" i="1"/>
  <c r="H7" i="1"/>
  <c r="H6" i="1"/>
  <c r="D10" i="1"/>
  <c r="B10" i="1"/>
  <c r="D12" i="1"/>
  <c r="B12" i="1"/>
  <c r="D7" i="1"/>
  <c r="C7" i="1"/>
  <c r="B7" i="1"/>
  <c r="D6" i="1"/>
  <c r="B6" i="1"/>
  <c r="D8" i="1"/>
  <c r="B8" i="1"/>
  <c r="E31" i="1" l="1"/>
  <c r="E34" i="1"/>
  <c r="E33" i="1"/>
  <c r="E32" i="1"/>
  <c r="E30" i="1" l="1"/>
  <c r="C36" i="1"/>
  <c r="D36" i="1"/>
  <c r="B36" i="1"/>
  <c r="E28" i="1"/>
  <c r="E27" i="1"/>
  <c r="E26" i="1"/>
  <c r="E25" i="1"/>
  <c r="E23" i="1"/>
  <c r="E19" i="1"/>
  <c r="E18" i="1"/>
  <c r="E17" i="1"/>
  <c r="E15" i="1"/>
  <c r="E16" i="1"/>
  <c r="E9" i="1"/>
  <c r="E8" i="1"/>
  <c r="E10" i="1"/>
  <c r="E11" i="1"/>
  <c r="E14" i="1"/>
  <c r="E12" i="1"/>
  <c r="E7" i="1"/>
  <c r="E6" i="1"/>
  <c r="E20" i="1"/>
  <c r="E13" i="1"/>
  <c r="E21" i="1"/>
  <c r="E22" i="1"/>
  <c r="E24" i="1"/>
  <c r="E29" i="1"/>
  <c r="E36" i="1" l="1"/>
  <c r="H36" i="1"/>
  <c r="C41" i="1" l="1"/>
  <c r="F36" i="1" l="1"/>
  <c r="B40" i="1" s="1"/>
  <c r="B41" i="1" s="1"/>
  <c r="G36" i="1"/>
  <c r="D40" i="1" s="1"/>
  <c r="D41" i="1" s="1"/>
  <c r="E41" i="1" l="1"/>
  <c r="E38" i="1"/>
</calcChain>
</file>

<file path=xl/sharedStrings.xml><?xml version="1.0" encoding="utf-8"?>
<sst xmlns="http://schemas.openxmlformats.org/spreadsheetml/2006/main" count="11" uniqueCount="11">
  <si>
    <t>Összesen</t>
  </si>
  <si>
    <t>Kártyás fizetés</t>
  </si>
  <si>
    <t>Összesen:</t>
  </si>
  <si>
    <t>Kecskemét Nagykőrösi u.2.</t>
  </si>
  <si>
    <t>Jakó Cukrászda Centrum Kávéház Étterem</t>
  </si>
  <si>
    <t>Jakó Kft.</t>
  </si>
  <si>
    <t xml:space="preserve">PÉNZTÁRGÉP </t>
  </si>
  <si>
    <t>Storno 5%</t>
  </si>
  <si>
    <t>nettó:</t>
  </si>
  <si>
    <t>Storno 27%</t>
  </si>
  <si>
    <t>2022. Június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</si>
</sst>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1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applyNumberFormat="1" applyFont="1" applyBorder="1"/>
    <xf numFmtId="3" fontId="2" fillId="0" borderId="0" xfId="0" applyNumberFormat="1" applyFont="1"/>
    <xf numFmtId="1" fontId="2" fillId="0" borderId="0" xfId="0" applyNumberFormat="1" applyFont="1" applyBorder="1"/>
    <xf numFmtId="3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" fontId="2" fillId="0" borderId="1" xfId="0" applyNumberFormat="1" applyFont="1" applyFill="1" applyBorder="1"/>
    <xf numFmtId="3" fontId="1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topLeftCell="A13" workbookViewId="0">
      <selection activeCell="A36" sqref="A36"/>
    </sheetView>
  </sheetViews>
  <sheetFormatPr defaultColWidth="9.140625" defaultRowHeight="14.25" x14ac:dyDescent="0.2"/>
  <cols>
    <col min="1" max="1" width="9.140625" style="2"/>
    <col min="2" max="3" width="11.85546875" style="2" customWidth="1"/>
    <col min="4" max="4" width="10.5703125" style="2" customWidth="1"/>
    <col min="5" max="5" width="12" style="2" customWidth="1"/>
    <col min="6" max="6" width="9.85546875" style="2" customWidth="1"/>
    <col min="7" max="7" width="9.7109375" style="2" customWidth="1"/>
    <col min="8" max="8" width="12" style="2" customWidth="1"/>
    <col min="9" max="16384" width="9.140625" style="2"/>
  </cols>
  <sheetData>
    <row r="1" spans="1:8" ht="15.75" customHeight="1" x14ac:dyDescent="0.25">
      <c r="A1" s="12" t="s">
        <v>6</v>
      </c>
      <c r="E1" s="2" t="s">
        <v>5</v>
      </c>
    </row>
    <row r="2" spans="1:8" ht="15" x14ac:dyDescent="0.25">
      <c r="A2" s="13" t="s">
        <v>10</v>
      </c>
      <c r="E2" s="2" t="s">
        <v>4</v>
      </c>
    </row>
    <row r="3" spans="1:8" x14ac:dyDescent="0.2">
      <c r="E3" s="2" t="s">
        <v>3</v>
      </c>
    </row>
    <row r="4" spans="1:8" ht="21.75" customHeight="1" x14ac:dyDescent="0.2">
      <c r="A4" s="3"/>
    </row>
    <row r="5" spans="1:8" x14ac:dyDescent="0.2">
      <c r="A5" s="3"/>
      <c r="B5" s="4">
        <v>0.05</v>
      </c>
      <c r="C5" s="4">
        <v>0.18</v>
      </c>
      <c r="D5" s="4">
        <v>0.27</v>
      </c>
      <c r="E5" s="5" t="s">
        <v>0</v>
      </c>
      <c r="F5" s="10" t="s">
        <v>7</v>
      </c>
      <c r="G5" s="10" t="s">
        <v>9</v>
      </c>
      <c r="H5" s="11" t="s">
        <v>1</v>
      </c>
    </row>
    <row r="6" spans="1:8" ht="15" customHeight="1" x14ac:dyDescent="0.2">
      <c r="A6" s="14">
        <v>1</v>
      </c>
      <c r="B6" s="15">
        <f>130570+238987</f>
        <v>369557</v>
      </c>
      <c r="C6" s="16">
        <v>210156</v>
      </c>
      <c r="D6" s="16">
        <f>20250+18000</f>
        <v>38250</v>
      </c>
      <c r="E6" s="16">
        <f>SUM(B6:D6)</f>
        <v>617963</v>
      </c>
      <c r="F6" s="16"/>
      <c r="G6" s="16"/>
      <c r="H6" s="16">
        <f>11310+116600+16090+90683</f>
        <v>234683</v>
      </c>
    </row>
    <row r="7" spans="1:8" ht="15" customHeight="1" x14ac:dyDescent="0.2">
      <c r="A7" s="14">
        <v>2</v>
      </c>
      <c r="B7" s="16">
        <f>302960+155132</f>
        <v>458092</v>
      </c>
      <c r="C7" s="16">
        <f>21603+1200</f>
        <v>22803</v>
      </c>
      <c r="D7" s="16">
        <f>4360+7910</f>
        <v>12270</v>
      </c>
      <c r="E7" s="16">
        <f t="shared" ref="E7:E35" si="0">SUM(B7:D7)</f>
        <v>493165</v>
      </c>
      <c r="F7" s="16"/>
      <c r="G7" s="16"/>
      <c r="H7" s="16">
        <f>8200+87062+8930+116585</f>
        <v>220777</v>
      </c>
    </row>
    <row r="8" spans="1:8" ht="15" customHeight="1" x14ac:dyDescent="0.2">
      <c r="A8" s="6">
        <v>3</v>
      </c>
      <c r="B8" s="16">
        <f>221213+321757</f>
        <v>542970</v>
      </c>
      <c r="C8" s="16">
        <v>6100</v>
      </c>
      <c r="D8" s="16">
        <f>10650+11720</f>
        <v>22370</v>
      </c>
      <c r="E8" s="16">
        <f t="shared" si="0"/>
        <v>571440</v>
      </c>
      <c r="F8" s="1"/>
      <c r="G8" s="1"/>
      <c r="H8" s="1">
        <f>8190+132437+18770+79913</f>
        <v>239310</v>
      </c>
    </row>
    <row r="9" spans="1:8" ht="15" customHeight="1" x14ac:dyDescent="0.2">
      <c r="A9" s="6">
        <v>4</v>
      </c>
      <c r="B9" s="1">
        <f>255534+149117</f>
        <v>404651</v>
      </c>
      <c r="C9" s="1">
        <f>2850+187483</f>
        <v>190333</v>
      </c>
      <c r="D9" s="1">
        <f>28310+9850</f>
        <v>38160</v>
      </c>
      <c r="E9" s="16">
        <f t="shared" si="0"/>
        <v>633144</v>
      </c>
      <c r="F9" s="1"/>
      <c r="G9" s="1"/>
      <c r="H9" s="1">
        <f>24700+131928+47364+86285</f>
        <v>290277</v>
      </c>
    </row>
    <row r="10" spans="1:8" ht="15" customHeight="1" x14ac:dyDescent="0.2">
      <c r="A10" s="6">
        <v>5</v>
      </c>
      <c r="B10" s="1">
        <f>255949+245025</f>
        <v>500974</v>
      </c>
      <c r="C10" s="1">
        <v>51978</v>
      </c>
      <c r="D10" s="1">
        <f>10510+32700</f>
        <v>43210</v>
      </c>
      <c r="E10" s="16">
        <f t="shared" si="0"/>
        <v>596162</v>
      </c>
      <c r="F10" s="1"/>
      <c r="G10" s="1"/>
      <c r="H10" s="1">
        <f>29200+83790+8280+115288</f>
        <v>236558</v>
      </c>
    </row>
    <row r="11" spans="1:8" ht="15" customHeight="1" x14ac:dyDescent="0.2">
      <c r="A11" s="6">
        <v>6</v>
      </c>
      <c r="B11" s="15">
        <f>142450+327964</f>
        <v>470414</v>
      </c>
      <c r="C11" s="15">
        <v>223863</v>
      </c>
      <c r="D11" s="16">
        <f>14130+16000</f>
        <v>30130</v>
      </c>
      <c r="E11" s="16">
        <f t="shared" si="0"/>
        <v>724407</v>
      </c>
      <c r="F11" s="16"/>
      <c r="G11" s="16"/>
      <c r="H11" s="16">
        <f>6290+164046+37400+115524</f>
        <v>323260</v>
      </c>
    </row>
    <row r="12" spans="1:8" ht="15" customHeight="1" x14ac:dyDescent="0.2">
      <c r="A12" s="6">
        <v>7</v>
      </c>
      <c r="B12" s="9">
        <f>229159+211210</f>
        <v>440369</v>
      </c>
      <c r="C12" s="9">
        <v>21062</v>
      </c>
      <c r="D12" s="1">
        <f>11590+11790</f>
        <v>23380</v>
      </c>
      <c r="E12" s="16">
        <f t="shared" si="0"/>
        <v>484811</v>
      </c>
      <c r="F12" s="1"/>
      <c r="G12" s="1"/>
      <c r="H12" s="1">
        <f>14400+4130+89517+3200+97015</f>
        <v>208262</v>
      </c>
    </row>
    <row r="13" spans="1:8" ht="15" customHeight="1" x14ac:dyDescent="0.2">
      <c r="A13" s="6">
        <v>8</v>
      </c>
      <c r="B13" s="9">
        <f>151780+213535</f>
        <v>365315</v>
      </c>
      <c r="C13" s="9">
        <f>1350+44998</f>
        <v>46348</v>
      </c>
      <c r="D13" s="1">
        <f>41010+8750</f>
        <v>49760</v>
      </c>
      <c r="E13" s="16">
        <f t="shared" si="0"/>
        <v>461423</v>
      </c>
      <c r="F13" s="1"/>
      <c r="G13" s="1"/>
      <c r="H13" s="1">
        <f>6040+115190+11000+76725</f>
        <v>208955</v>
      </c>
    </row>
    <row r="14" spans="1:8" ht="15" customHeight="1" x14ac:dyDescent="0.2">
      <c r="A14" s="6">
        <v>9</v>
      </c>
      <c r="B14" s="1">
        <f>180723+307055</f>
        <v>487778</v>
      </c>
      <c r="C14" s="1">
        <f>3815+36881</f>
        <v>40696</v>
      </c>
      <c r="D14" s="1">
        <f>19410+16150</f>
        <v>35560</v>
      </c>
      <c r="E14" s="16">
        <f t="shared" si="0"/>
        <v>564034</v>
      </c>
      <c r="F14" s="1"/>
      <c r="G14" s="1"/>
      <c r="H14" s="1">
        <f>12400+12565+129070+17090+57865</f>
        <v>228990</v>
      </c>
    </row>
    <row r="15" spans="1:8" ht="15" customHeight="1" x14ac:dyDescent="0.2">
      <c r="A15" s="6">
        <v>10</v>
      </c>
      <c r="B15" s="1">
        <f>289922+222848</f>
        <v>512770</v>
      </c>
      <c r="C15" s="1">
        <f>128303+800</f>
        <v>129103</v>
      </c>
      <c r="D15" s="1">
        <f>46100+46713</f>
        <v>92813</v>
      </c>
      <c r="E15" s="16">
        <f t="shared" si="0"/>
        <v>734686</v>
      </c>
      <c r="F15" s="1"/>
      <c r="G15" s="1"/>
      <c r="H15" s="1">
        <f>24440+240709+23600+88472+10240</f>
        <v>387461</v>
      </c>
    </row>
    <row r="16" spans="1:8" ht="15" customHeight="1" x14ac:dyDescent="0.2">
      <c r="A16" s="6">
        <v>11</v>
      </c>
      <c r="B16" s="1">
        <f>185188+268422</f>
        <v>453610</v>
      </c>
      <c r="C16" s="1">
        <f>8768+27670</f>
        <v>36438</v>
      </c>
      <c r="D16" s="1">
        <f>85040+11440</f>
        <v>96480</v>
      </c>
      <c r="E16" s="16">
        <f t="shared" si="0"/>
        <v>586528</v>
      </c>
      <c r="F16" s="1"/>
      <c r="G16" s="1"/>
      <c r="H16" s="1">
        <f>22700+39188+115447+17320</f>
        <v>194655</v>
      </c>
    </row>
    <row r="17" spans="1:8" ht="15" customHeight="1" x14ac:dyDescent="0.2">
      <c r="A17" s="6">
        <v>12</v>
      </c>
      <c r="B17" s="1">
        <f>237366+293473</f>
        <v>530839</v>
      </c>
      <c r="C17" s="1">
        <f>106110</f>
        <v>106110</v>
      </c>
      <c r="D17" s="1">
        <f>7540+19500</f>
        <v>27040</v>
      </c>
      <c r="E17" s="16">
        <f t="shared" si="0"/>
        <v>663989</v>
      </c>
      <c r="F17" s="1"/>
      <c r="G17" s="1"/>
      <c r="H17" s="1">
        <f>29913+141836+137800</f>
        <v>309549</v>
      </c>
    </row>
    <row r="18" spans="1:8" ht="15" customHeight="1" x14ac:dyDescent="0.2">
      <c r="A18" s="6">
        <v>13</v>
      </c>
      <c r="B18" s="1">
        <f>286319+279219</f>
        <v>565538</v>
      </c>
      <c r="C18" s="1">
        <f>68046+4020</f>
        <v>72066</v>
      </c>
      <c r="D18" s="1">
        <f>7490+21760</f>
        <v>29250</v>
      </c>
      <c r="E18" s="16">
        <f t="shared" si="0"/>
        <v>666854</v>
      </c>
      <c r="F18" s="1"/>
      <c r="G18" s="1"/>
      <c r="H18" s="1">
        <f>1980+132395+53300+65409+12230</f>
        <v>265314</v>
      </c>
    </row>
    <row r="19" spans="1:8" ht="15" customHeight="1" x14ac:dyDescent="0.2">
      <c r="A19" s="6">
        <v>14</v>
      </c>
      <c r="B19" s="1">
        <f>196393+330063</f>
        <v>526456</v>
      </c>
      <c r="C19" s="1">
        <v>28462</v>
      </c>
      <c r="D19" s="1">
        <f>12200+7550</f>
        <v>19750</v>
      </c>
      <c r="E19" s="16">
        <f t="shared" si="0"/>
        <v>574668</v>
      </c>
      <c r="F19" s="1"/>
      <c r="G19" s="1"/>
      <c r="H19" s="1">
        <f>14700+3990+146456+27790+74363</f>
        <v>267299</v>
      </c>
    </row>
    <row r="20" spans="1:8" ht="15" customHeight="1" x14ac:dyDescent="0.2">
      <c r="A20" s="6">
        <v>15</v>
      </c>
      <c r="B20" s="1">
        <f>334684+188127</f>
        <v>522811</v>
      </c>
      <c r="C20" s="1">
        <v>80487</v>
      </c>
      <c r="D20" s="1">
        <f>7060+89720</f>
        <v>96780</v>
      </c>
      <c r="E20" s="16">
        <f t="shared" si="0"/>
        <v>700078</v>
      </c>
      <c r="F20" s="1"/>
      <c r="G20" s="1"/>
      <c r="H20" s="1">
        <f>58020+144445+3900+117780+6400</f>
        <v>330545</v>
      </c>
    </row>
    <row r="21" spans="1:8" ht="15" customHeight="1" x14ac:dyDescent="0.2">
      <c r="A21" s="6">
        <v>16</v>
      </c>
      <c r="B21" s="1">
        <f>17150+145220+327109</f>
        <v>489479</v>
      </c>
      <c r="C21" s="1">
        <f>20670+700+26518</f>
        <v>47888</v>
      </c>
      <c r="D21" s="1">
        <f>400+15590+18710</f>
        <v>34700</v>
      </c>
      <c r="E21" s="16">
        <f t="shared" si="0"/>
        <v>572067</v>
      </c>
      <c r="F21" s="1"/>
      <c r="G21" s="1"/>
      <c r="H21" s="1">
        <f>25410+130893+10870+63140+11050</f>
        <v>241363</v>
      </c>
    </row>
    <row r="22" spans="1:8" ht="15" customHeight="1" x14ac:dyDescent="0.2">
      <c r="A22" s="6">
        <v>17</v>
      </c>
      <c r="B22" s="1">
        <f>40090+178158+234810</f>
        <v>453058</v>
      </c>
      <c r="C22" s="1">
        <v>150684</v>
      </c>
      <c r="D22" s="1">
        <f>36220+27880+16790</f>
        <v>80890</v>
      </c>
      <c r="E22" s="16">
        <f t="shared" si="0"/>
        <v>684632</v>
      </c>
      <c r="F22" s="1"/>
      <c r="G22" s="1"/>
      <c r="H22" s="1">
        <f>129600+12130+169400+8800</f>
        <v>319930</v>
      </c>
    </row>
    <row r="23" spans="1:8" ht="15" customHeight="1" x14ac:dyDescent="0.2">
      <c r="A23" s="6">
        <v>18</v>
      </c>
      <c r="B23" s="1">
        <f>72310+303795+179206</f>
        <v>555311</v>
      </c>
      <c r="C23" s="1">
        <f>125583+350</f>
        <v>125933</v>
      </c>
      <c r="D23" s="1">
        <f>28390+11690+28310</f>
        <v>68390</v>
      </c>
      <c r="E23" s="16">
        <f t="shared" si="0"/>
        <v>749634</v>
      </c>
      <c r="F23" s="1"/>
      <c r="G23" s="1"/>
      <c r="H23" s="1">
        <f>188483+58301+17000+8450+101016</f>
        <v>373250</v>
      </c>
    </row>
    <row r="24" spans="1:8" ht="15" customHeight="1" x14ac:dyDescent="0.2">
      <c r="A24" s="6">
        <v>19</v>
      </c>
      <c r="B24" s="1">
        <f>342289+175990+31970</f>
        <v>550249</v>
      </c>
      <c r="C24" s="1">
        <v>23910</v>
      </c>
      <c r="D24" s="1">
        <f>17200+20530+45400</f>
        <v>83130</v>
      </c>
      <c r="E24" s="16">
        <f t="shared" si="0"/>
        <v>657289</v>
      </c>
      <c r="F24" s="1"/>
      <c r="G24" s="1"/>
      <c r="H24" s="1">
        <f>10045+139510+5200+68630</f>
        <v>223385</v>
      </c>
    </row>
    <row r="25" spans="1:8" ht="15" customHeight="1" x14ac:dyDescent="0.2">
      <c r="A25" s="6">
        <v>20</v>
      </c>
      <c r="B25" s="1">
        <f>26920+155820+282945</f>
        <v>465685</v>
      </c>
      <c r="C25" s="1">
        <f>1440+49125</f>
        <v>50565</v>
      </c>
      <c r="D25" s="1">
        <f>7400+14950+4110</f>
        <v>26460</v>
      </c>
      <c r="E25" s="16">
        <f t="shared" si="0"/>
        <v>542710</v>
      </c>
      <c r="F25" s="1"/>
      <c r="G25" s="1"/>
      <c r="H25" s="1">
        <f>18820+91070+9920+161161</f>
        <v>280971</v>
      </c>
    </row>
    <row r="26" spans="1:8" ht="15" customHeight="1" x14ac:dyDescent="0.2">
      <c r="A26" s="6">
        <v>21</v>
      </c>
      <c r="B26" s="1">
        <f>32250+218747+169895</f>
        <v>420892</v>
      </c>
      <c r="C26" s="1">
        <f>360+134820</f>
        <v>135180</v>
      </c>
      <c r="D26" s="1">
        <f>23900+13690+15560</f>
        <v>53150</v>
      </c>
      <c r="E26" s="16">
        <f t="shared" si="0"/>
        <v>609222</v>
      </c>
      <c r="F26" s="1"/>
      <c r="G26" s="1"/>
      <c r="H26" s="1">
        <f>14700+144145+7590+139781+23250</f>
        <v>329466</v>
      </c>
    </row>
    <row r="27" spans="1:8" ht="15" customHeight="1" x14ac:dyDescent="0.2">
      <c r="A27" s="6">
        <v>22</v>
      </c>
      <c r="B27" s="1">
        <f>27600+127530+206180</f>
        <v>361310</v>
      </c>
      <c r="C27" s="1">
        <v>83999</v>
      </c>
      <c r="D27" s="1">
        <f>15860+6850+10530</f>
        <v>33240</v>
      </c>
      <c r="E27" s="16">
        <f t="shared" si="0"/>
        <v>478549</v>
      </c>
      <c r="F27" s="1"/>
      <c r="G27" s="1"/>
      <c r="H27" s="1">
        <f>8050+139719+15570+80920+5200</f>
        <v>249459</v>
      </c>
    </row>
    <row r="28" spans="1:8" ht="15" customHeight="1" x14ac:dyDescent="0.2">
      <c r="A28" s="6">
        <v>23</v>
      </c>
      <c r="B28" s="1">
        <f>26730+142265+216230</f>
        <v>385225</v>
      </c>
      <c r="C28" s="1">
        <v>76360</v>
      </c>
      <c r="D28" s="1">
        <f>33500+14840+17500</f>
        <v>65840</v>
      </c>
      <c r="E28" s="16">
        <f t="shared" si="0"/>
        <v>527425</v>
      </c>
      <c r="F28" s="1"/>
      <c r="G28" s="1"/>
      <c r="H28" s="1">
        <f>41340+125146+10700+10585+97150</f>
        <v>284921</v>
      </c>
    </row>
    <row r="29" spans="1:8" ht="15" customHeight="1" x14ac:dyDescent="0.2">
      <c r="A29" s="6">
        <v>24</v>
      </c>
      <c r="B29" s="1">
        <f>4900+264720+116960</f>
        <v>386580</v>
      </c>
      <c r="C29" s="1">
        <f>22792</f>
        <v>22792</v>
      </c>
      <c r="D29" s="1">
        <f>28980+19160+15250</f>
        <v>63390</v>
      </c>
      <c r="E29" s="16">
        <f t="shared" si="0"/>
        <v>472762</v>
      </c>
      <c r="F29" s="1"/>
      <c r="G29" s="1"/>
      <c r="H29" s="1">
        <f>3810+80170+4900+11660+116541</f>
        <v>217081</v>
      </c>
    </row>
    <row r="30" spans="1:8" ht="15" customHeight="1" x14ac:dyDescent="0.2">
      <c r="A30" s="14">
        <v>25</v>
      </c>
      <c r="B30" s="15">
        <f>103740+150903+211500</f>
        <v>466143</v>
      </c>
      <c r="C30" s="15">
        <f>20000+60492</f>
        <v>80492</v>
      </c>
      <c r="D30" s="16">
        <f>5100+21240+16970</f>
        <v>43310</v>
      </c>
      <c r="E30" s="16">
        <f t="shared" si="0"/>
        <v>589945</v>
      </c>
      <c r="F30" s="16"/>
      <c r="G30" s="16"/>
      <c r="H30" s="16">
        <f>38650+84110+21380+121335</f>
        <v>265475</v>
      </c>
    </row>
    <row r="31" spans="1:8" ht="15" customHeight="1" x14ac:dyDescent="0.2">
      <c r="A31" s="14">
        <v>26</v>
      </c>
      <c r="B31" s="15">
        <f>131826+150198+58150</f>
        <v>340174</v>
      </c>
      <c r="C31" s="15">
        <f>58342+1680</f>
        <v>60022</v>
      </c>
      <c r="D31" s="16">
        <f>16990+16000+28640</f>
        <v>61630</v>
      </c>
      <c r="E31" s="16">
        <f t="shared" si="0"/>
        <v>461826</v>
      </c>
      <c r="F31" s="16"/>
      <c r="G31" s="16"/>
      <c r="H31" s="16">
        <f>96504+17090+45920</f>
        <v>159514</v>
      </c>
    </row>
    <row r="32" spans="1:8" ht="15" customHeight="1" x14ac:dyDescent="0.2">
      <c r="A32" s="14">
        <v>27</v>
      </c>
      <c r="B32" s="15">
        <f>14900+131731+256175</f>
        <v>402806</v>
      </c>
      <c r="C32" s="15">
        <f>4300+66902</f>
        <v>71202</v>
      </c>
      <c r="D32" s="16">
        <f>50210+10200+13780</f>
        <v>74190</v>
      </c>
      <c r="E32" s="16">
        <f t="shared" si="0"/>
        <v>548198</v>
      </c>
      <c r="F32" s="16"/>
      <c r="G32" s="16"/>
      <c r="H32" s="16">
        <f>7280+160995+17500+4200+72365</f>
        <v>262340</v>
      </c>
    </row>
    <row r="33" spans="1:8" ht="15" customHeight="1" x14ac:dyDescent="0.2">
      <c r="A33" s="14">
        <v>28</v>
      </c>
      <c r="B33" s="15">
        <f>31500+124930+182450</f>
        <v>338880</v>
      </c>
      <c r="C33" s="15">
        <f>310+35787</f>
        <v>36097</v>
      </c>
      <c r="D33" s="16">
        <f>7220+22410+5740</f>
        <v>35370</v>
      </c>
      <c r="E33" s="16">
        <f t="shared" si="0"/>
        <v>410347</v>
      </c>
      <c r="F33" s="16"/>
      <c r="G33" s="16"/>
      <c r="H33" s="16">
        <f>19800+2360+70260+15350+58110</f>
        <v>165880</v>
      </c>
    </row>
    <row r="34" spans="1:8" ht="15" customHeight="1" x14ac:dyDescent="0.2">
      <c r="A34" s="14">
        <v>29</v>
      </c>
      <c r="B34" s="15">
        <f>28190+142894+124095</f>
        <v>295179</v>
      </c>
      <c r="C34" s="15">
        <v>127690</v>
      </c>
      <c r="D34" s="16">
        <f>4350+21770+16250</f>
        <v>42370</v>
      </c>
      <c r="E34" s="16">
        <f t="shared" si="0"/>
        <v>465239</v>
      </c>
      <c r="F34" s="16"/>
      <c r="G34" s="16"/>
      <c r="H34" s="16">
        <f>27130+92634+6300+55690+8700</f>
        <v>190454</v>
      </c>
    </row>
    <row r="35" spans="1:8" ht="15" customHeight="1" x14ac:dyDescent="0.2">
      <c r="A35" s="14">
        <v>30</v>
      </c>
      <c r="B35" s="15">
        <f>9500+119165+222473</f>
        <v>351138</v>
      </c>
      <c r="C35" s="15">
        <v>55997</v>
      </c>
      <c r="D35" s="16">
        <f>3900+9520+21040</f>
        <v>34460</v>
      </c>
      <c r="E35" s="16">
        <f t="shared" si="0"/>
        <v>441595</v>
      </c>
      <c r="F35" s="16"/>
      <c r="G35" s="16"/>
      <c r="H35" s="16">
        <f>19220+64830+9200+7017+121970</f>
        <v>222237</v>
      </c>
    </row>
    <row r="36" spans="1:8" ht="15" customHeight="1" x14ac:dyDescent="0.2">
      <c r="A36" s="8"/>
      <c r="B36" s="7">
        <f>SUM(B6:B35)</f>
        <v>13414253</v>
      </c>
      <c r="C36" s="7">
        <f>SUM(C6:C35)</f>
        <v>2414816</v>
      </c>
      <c r="D36" s="7">
        <f>SUM(D6:D35)</f>
        <v>1455723</v>
      </c>
      <c r="E36" s="7">
        <f>SUM(E6:E35)</f>
        <v>17284792</v>
      </c>
      <c r="F36" s="7">
        <f>SUM(F6:F35)</f>
        <v>0</v>
      </c>
      <c r="G36" s="7">
        <f>SUM(G6:G35)</f>
        <v>0</v>
      </c>
      <c r="H36" s="7">
        <f>SUM(H6:H35)</f>
        <v>7731621</v>
      </c>
    </row>
    <row r="37" spans="1:8" ht="15" customHeight="1" x14ac:dyDescent="0.2"/>
    <row r="38" spans="1:8" ht="15" customHeight="1" x14ac:dyDescent="0.2">
      <c r="A38" s="2" t="s">
        <v>2</v>
      </c>
      <c r="E38" s="7">
        <f>B36+D36+C36-F36-G36</f>
        <v>17284792</v>
      </c>
      <c r="G38" s="7"/>
    </row>
    <row r="40" spans="1:8" x14ac:dyDescent="0.2">
      <c r="B40" s="7">
        <f>B36-F36</f>
        <v>13414253</v>
      </c>
      <c r="D40" s="7">
        <f>D36-G36</f>
        <v>1455723</v>
      </c>
    </row>
    <row r="41" spans="1:8" x14ac:dyDescent="0.2">
      <c r="A41" s="2" t="s">
        <v>8</v>
      </c>
      <c r="B41" s="7">
        <f>B40/1.05</f>
        <v>12775479.047619047</v>
      </c>
      <c r="C41" s="7">
        <f>C36/1.18</f>
        <v>2046454.2372881358</v>
      </c>
      <c r="D41" s="7">
        <f>D40/1.27</f>
        <v>1146238.5826771653</v>
      </c>
      <c r="E41" s="7">
        <f>SUM(B41:D41)</f>
        <v>15968171.867584348</v>
      </c>
    </row>
    <row r="43" spans="1:8" x14ac:dyDescent="0.2">
      <c r="E43" s="7"/>
    </row>
  </sheetData>
  <pageMargins left="0.39370078740157483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</dc:creator>
  <cp:lastModifiedBy>Felhasználó</cp:lastModifiedBy>
  <cp:lastPrinted>2022-04-01T12:49:04Z</cp:lastPrinted>
  <dcterms:created xsi:type="dcterms:W3CDTF">2011-06-24T11:23:00Z</dcterms:created>
  <dcterms:modified xsi:type="dcterms:W3CDTF">2022-07-03T15:19:22Z</dcterms:modified>
</cp:coreProperties>
</file>