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s\Pénztárgép\"/>
    </mc:Choice>
  </mc:AlternateContent>
  <bookViews>
    <workbookView xWindow="-120" yWindow="-120" windowWidth="29040" windowHeight="15840"/>
  </bookViews>
  <sheets>
    <sheet name="Munka1" sheetId="1" r:id="rId1"/>
    <sheet name="Munka2" sheetId="2" r:id="rId2"/>
    <sheet name="Munka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" i="1" l="1"/>
  <c r="D36" i="1"/>
  <c r="B36" i="1"/>
  <c r="H35" i="1" l="1"/>
  <c r="H32" i="1"/>
  <c r="H30" i="1"/>
  <c r="H28" i="1"/>
  <c r="H33" i="1"/>
  <c r="H29" i="1"/>
  <c r="H31" i="1"/>
  <c r="H34" i="1"/>
  <c r="D29" i="1"/>
  <c r="B29" i="1"/>
  <c r="D34" i="1"/>
  <c r="B34" i="1"/>
  <c r="E34" i="1" s="1"/>
  <c r="D31" i="1"/>
  <c r="B31" i="1"/>
  <c r="D28" i="1"/>
  <c r="C28" i="1"/>
  <c r="B28" i="1"/>
  <c r="D35" i="1"/>
  <c r="C35" i="1"/>
  <c r="B35" i="1"/>
  <c r="D30" i="1"/>
  <c r="C30" i="1"/>
  <c r="B30" i="1"/>
  <c r="D33" i="1"/>
  <c r="C33" i="1"/>
  <c r="B33" i="1"/>
  <c r="D32" i="1"/>
  <c r="B32" i="1"/>
  <c r="H24" i="1"/>
  <c r="D24" i="1"/>
  <c r="C24" i="1"/>
  <c r="B24" i="1"/>
  <c r="H27" i="1"/>
  <c r="D27" i="1"/>
  <c r="C27" i="1"/>
  <c r="B27" i="1"/>
  <c r="D26" i="1"/>
  <c r="B26" i="1"/>
  <c r="D25" i="1"/>
  <c r="B25" i="1"/>
  <c r="D23" i="1"/>
  <c r="C23" i="1"/>
  <c r="B23" i="1"/>
  <c r="D22" i="1"/>
  <c r="B22" i="1"/>
  <c r="H23" i="1"/>
  <c r="H25" i="1"/>
  <c r="H26" i="1"/>
  <c r="H22" i="1"/>
  <c r="D15" i="1"/>
  <c r="C15" i="1"/>
  <c r="B15" i="1"/>
  <c r="H15" i="1"/>
  <c r="D16" i="1"/>
  <c r="C16" i="1"/>
  <c r="B16" i="1"/>
  <c r="H16" i="1"/>
  <c r="H17" i="1"/>
  <c r="D17" i="1"/>
  <c r="C17" i="1"/>
  <c r="B17" i="1"/>
  <c r="H18" i="1"/>
  <c r="D18" i="1"/>
  <c r="C18" i="1"/>
  <c r="B18" i="1"/>
  <c r="H20" i="1"/>
  <c r="D20" i="1"/>
  <c r="B20" i="1"/>
  <c r="H19" i="1"/>
  <c r="D19" i="1"/>
  <c r="C19" i="1"/>
  <c r="B19" i="1"/>
  <c r="D21" i="1"/>
  <c r="C21" i="1"/>
  <c r="B21" i="1"/>
  <c r="H21" i="1"/>
  <c r="H14" i="1"/>
  <c r="D14" i="1"/>
  <c r="B14" i="1"/>
  <c r="H13" i="1"/>
  <c r="D13" i="1"/>
  <c r="B13" i="1"/>
  <c r="D10" i="1"/>
  <c r="B10" i="1"/>
  <c r="H10" i="1"/>
  <c r="H11" i="1"/>
  <c r="H12" i="1"/>
  <c r="D12" i="1"/>
  <c r="B12" i="1"/>
  <c r="D11" i="1"/>
  <c r="C11" i="1"/>
  <c r="B11" i="1"/>
  <c r="D9" i="1"/>
  <c r="B9" i="1"/>
  <c r="H9" i="1"/>
  <c r="D8" i="1"/>
  <c r="B8" i="1"/>
  <c r="H8" i="1"/>
  <c r="D6" i="1"/>
  <c r="C6" i="1"/>
  <c r="B6" i="1"/>
  <c r="H6" i="1"/>
  <c r="D7" i="1"/>
  <c r="B7" i="1"/>
  <c r="H7" i="1"/>
  <c r="E36" i="1" l="1"/>
  <c r="E31" i="1" l="1"/>
  <c r="E35" i="1"/>
  <c r="E33" i="1"/>
  <c r="E32" i="1"/>
  <c r="E30" i="1" l="1"/>
  <c r="C37" i="1"/>
  <c r="D37" i="1"/>
  <c r="B37" i="1"/>
  <c r="E28" i="1"/>
  <c r="E27" i="1"/>
  <c r="E26" i="1"/>
  <c r="E25" i="1"/>
  <c r="E23" i="1"/>
  <c r="E19" i="1"/>
  <c r="E18" i="1"/>
  <c r="E17" i="1"/>
  <c r="E15" i="1"/>
  <c r="E16" i="1"/>
  <c r="E9" i="1"/>
  <c r="E8" i="1"/>
  <c r="E10" i="1"/>
  <c r="E11" i="1"/>
  <c r="E14" i="1"/>
  <c r="E12" i="1"/>
  <c r="E7" i="1"/>
  <c r="E6" i="1"/>
  <c r="E20" i="1"/>
  <c r="E13" i="1"/>
  <c r="E21" i="1"/>
  <c r="E22" i="1"/>
  <c r="E24" i="1"/>
  <c r="E29" i="1"/>
  <c r="E37" i="1" l="1"/>
  <c r="H37" i="1"/>
  <c r="C42" i="1" l="1"/>
  <c r="F37" i="1" l="1"/>
  <c r="B41" i="1" s="1"/>
  <c r="B42" i="1" s="1"/>
  <c r="G37" i="1"/>
  <c r="D41" i="1" s="1"/>
  <c r="D42" i="1" s="1"/>
  <c r="E42" i="1" l="1"/>
  <c r="E39" i="1"/>
</calcChain>
</file>

<file path=xl/sharedStrings.xml><?xml version="1.0" encoding="utf-8"?>
<sst xmlns="http://schemas.openxmlformats.org/spreadsheetml/2006/main" count="11" uniqueCount="11">
  <si>
    <t>Összesen</t>
  </si>
  <si>
    <t>Kártyás fizetés</t>
  </si>
  <si>
    <t>Összesen:</t>
  </si>
  <si>
    <t>Kecskemét Nagykőrösi u.2.</t>
  </si>
  <si>
    <t>Jakó Cukrászda Centrum Kávéház Étterem</t>
  </si>
  <si>
    <t>Jakó Kft.</t>
  </si>
  <si>
    <t xml:space="preserve">PÉNZTÁRGÉP </t>
  </si>
  <si>
    <t>Storno 5%</t>
  </si>
  <si>
    <t>nettó:</t>
  </si>
  <si>
    <t>Storno 27%</t>
  </si>
  <si>
    <t>2022. Augusztus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</si>
</sst>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1" xfId="0" applyNumberFormat="1" applyFont="1" applyBorder="1"/>
    <xf numFmtId="0" fontId="2" fillId="0" borderId="0" xfId="0" applyFont="1"/>
    <xf numFmtId="1" fontId="2" fillId="0" borderId="0" xfId="0" applyNumberFormat="1" applyFont="1"/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1" xfId="0" applyNumberFormat="1" applyFont="1" applyBorder="1"/>
    <xf numFmtId="3" fontId="2" fillId="0" borderId="0" xfId="0" applyNumberFormat="1" applyFont="1"/>
    <xf numFmtId="1" fontId="2" fillId="0" borderId="0" xfId="0" applyNumberFormat="1" applyFont="1" applyBorder="1"/>
    <xf numFmtId="3" fontId="1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" fontId="2" fillId="0" borderId="1" xfId="0" applyNumberFormat="1" applyFont="1" applyFill="1" applyBorder="1"/>
    <xf numFmtId="3" fontId="1" fillId="0" borderId="1" xfId="0" applyNumberFormat="1" applyFont="1" applyFill="1" applyBorder="1" applyAlignment="1">
      <alignment horizontal="right"/>
    </xf>
    <xf numFmtId="3" fontId="1" fillId="0" borderId="1" xfId="0" applyNumberFormat="1" applyFont="1" applyFill="1" applyBorder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0" workbookViewId="0">
      <selection activeCell="E39" sqref="E39"/>
    </sheetView>
  </sheetViews>
  <sheetFormatPr defaultColWidth="9.140625" defaultRowHeight="14.25" x14ac:dyDescent="0.2"/>
  <cols>
    <col min="1" max="1" width="9.140625" style="2"/>
    <col min="2" max="3" width="11.85546875" style="2" customWidth="1"/>
    <col min="4" max="4" width="10.5703125" style="2" customWidth="1"/>
    <col min="5" max="5" width="12" style="2" customWidth="1"/>
    <col min="6" max="6" width="9.85546875" style="2" customWidth="1"/>
    <col min="7" max="7" width="9.7109375" style="2" customWidth="1"/>
    <col min="8" max="8" width="12" style="2" customWidth="1"/>
    <col min="9" max="16384" width="9.140625" style="2"/>
  </cols>
  <sheetData>
    <row r="1" spans="1:8" ht="15.75" customHeight="1" x14ac:dyDescent="0.25">
      <c r="A1" s="12" t="s">
        <v>6</v>
      </c>
      <c r="E1" s="2" t="s">
        <v>5</v>
      </c>
    </row>
    <row r="2" spans="1:8" ht="15" x14ac:dyDescent="0.25">
      <c r="A2" s="13" t="s">
        <v>10</v>
      </c>
      <c r="E2" s="2" t="s">
        <v>4</v>
      </c>
    </row>
    <row r="3" spans="1:8" x14ac:dyDescent="0.2">
      <c r="E3" s="2" t="s">
        <v>3</v>
      </c>
    </row>
    <row r="4" spans="1:8" ht="21.75" customHeight="1" x14ac:dyDescent="0.2">
      <c r="A4" s="3"/>
    </row>
    <row r="5" spans="1:8" x14ac:dyDescent="0.2">
      <c r="A5" s="3"/>
      <c r="B5" s="4">
        <v>0.05</v>
      </c>
      <c r="C5" s="4">
        <v>0.18</v>
      </c>
      <c r="D5" s="4">
        <v>0.27</v>
      </c>
      <c r="E5" s="5" t="s">
        <v>0</v>
      </c>
      <c r="F5" s="10" t="s">
        <v>7</v>
      </c>
      <c r="G5" s="10" t="s">
        <v>9</v>
      </c>
      <c r="H5" s="11" t="s">
        <v>1</v>
      </c>
    </row>
    <row r="6" spans="1:8" ht="15" customHeight="1" x14ac:dyDescent="0.2">
      <c r="A6" s="14">
        <v>1</v>
      </c>
      <c r="B6" s="15">
        <f>4200+221781+141260</f>
        <v>367241</v>
      </c>
      <c r="C6" s="16">
        <f>3050+132132+445</f>
        <v>135627</v>
      </c>
      <c r="D6" s="16">
        <f>25350+7870+17590</f>
        <v>50810</v>
      </c>
      <c r="E6" s="16">
        <f>SUM(B6:D6)</f>
        <v>553678</v>
      </c>
      <c r="F6" s="16"/>
      <c r="G6" s="16"/>
      <c r="H6" s="16">
        <f>6540+93530+16540+5420+196658</f>
        <v>318688</v>
      </c>
    </row>
    <row r="7" spans="1:8" ht="15" customHeight="1" x14ac:dyDescent="0.2">
      <c r="A7" s="14">
        <v>2</v>
      </c>
      <c r="B7" s="16">
        <f>9060+219938+178099</f>
        <v>407097</v>
      </c>
      <c r="C7" s="16">
        <v>57259</v>
      </c>
      <c r="D7" s="16">
        <f>14050+20050</f>
        <v>34100</v>
      </c>
      <c r="E7" s="16">
        <f t="shared" ref="E7:E36" si="0">SUM(B7:D7)</f>
        <v>498456</v>
      </c>
      <c r="F7" s="16"/>
      <c r="G7" s="16"/>
      <c r="H7" s="16">
        <f>13960+106232+2600+114640</f>
        <v>237432</v>
      </c>
    </row>
    <row r="8" spans="1:8" ht="15" customHeight="1" x14ac:dyDescent="0.2">
      <c r="A8" s="6">
        <v>3</v>
      </c>
      <c r="B8" s="16">
        <f>31070+147536+234393</f>
        <v>412999</v>
      </c>
      <c r="C8" s="16">
        <v>58499</v>
      </c>
      <c r="D8" s="16">
        <f>18600+9340</f>
        <v>27940</v>
      </c>
      <c r="E8" s="16">
        <f t="shared" si="0"/>
        <v>499438</v>
      </c>
      <c r="F8" s="1"/>
      <c r="G8" s="1"/>
      <c r="H8" s="1">
        <f>8000+8650+145484+15020+64660</f>
        <v>241814</v>
      </c>
    </row>
    <row r="9" spans="1:8" ht="15" customHeight="1" x14ac:dyDescent="0.2">
      <c r="A9" s="6">
        <v>4</v>
      </c>
      <c r="B9" s="1">
        <f>60420+127110+289675</f>
        <v>477205</v>
      </c>
      <c r="C9" s="1">
        <v>15749</v>
      </c>
      <c r="D9" s="1">
        <f>14190+12430</f>
        <v>26620</v>
      </c>
      <c r="E9" s="16">
        <f t="shared" si="0"/>
        <v>519574</v>
      </c>
      <c r="F9" s="1"/>
      <c r="G9" s="1"/>
      <c r="H9" s="1">
        <f>23800+16730+12220+60140+169075</f>
        <v>281965</v>
      </c>
    </row>
    <row r="10" spans="1:8" ht="15" customHeight="1" x14ac:dyDescent="0.2">
      <c r="A10" s="6">
        <v>5</v>
      </c>
      <c r="B10" s="1">
        <f>280667+40860+122400</f>
        <v>443927</v>
      </c>
      <c r="C10" s="1">
        <v>24390</v>
      </c>
      <c r="D10" s="1">
        <f>18150+11150</f>
        <v>29300</v>
      </c>
      <c r="E10" s="16">
        <f t="shared" si="0"/>
        <v>497617</v>
      </c>
      <c r="F10" s="1"/>
      <c r="G10" s="1"/>
      <c r="H10" s="1">
        <f>12400+60100+6800+11110+136420</f>
        <v>226830</v>
      </c>
    </row>
    <row r="11" spans="1:8" ht="15" customHeight="1" x14ac:dyDescent="0.2">
      <c r="A11" s="6">
        <v>6</v>
      </c>
      <c r="B11" s="15">
        <f>94550+197638+172720</f>
        <v>464908</v>
      </c>
      <c r="C11" s="15">
        <f>7680+94801</f>
        <v>102481</v>
      </c>
      <c r="D11" s="16">
        <f>61330+15140+15750</f>
        <v>92220</v>
      </c>
      <c r="E11" s="16">
        <f t="shared" si="0"/>
        <v>659609</v>
      </c>
      <c r="F11" s="16"/>
      <c r="G11" s="16"/>
      <c r="H11" s="16">
        <f>5800+20040+129620+28731+128990</f>
        <v>313181</v>
      </c>
    </row>
    <row r="12" spans="1:8" ht="15" customHeight="1" x14ac:dyDescent="0.2">
      <c r="A12" s="6">
        <v>7</v>
      </c>
      <c r="B12" s="9">
        <f>360309+174695+21910</f>
        <v>556914</v>
      </c>
      <c r="C12" s="9">
        <v>82940</v>
      </c>
      <c r="D12" s="1">
        <f>11000+9530+43200</f>
        <v>63730</v>
      </c>
      <c r="E12" s="16">
        <f t="shared" si="0"/>
        <v>703584</v>
      </c>
      <c r="F12" s="1"/>
      <c r="G12" s="1"/>
      <c r="H12" s="1">
        <f>7050+8630+243484+13540+109785</f>
        <v>382489</v>
      </c>
    </row>
    <row r="13" spans="1:8" ht="15" customHeight="1" x14ac:dyDescent="0.2">
      <c r="A13" s="6">
        <v>8</v>
      </c>
      <c r="B13" s="9">
        <f>7300+126747+218187</f>
        <v>352234</v>
      </c>
      <c r="C13" s="9">
        <v>55250</v>
      </c>
      <c r="D13" s="1">
        <f>84560+6990+23400</f>
        <v>114950</v>
      </c>
      <c r="E13" s="16">
        <f t="shared" si="0"/>
        <v>522434</v>
      </c>
      <c r="F13" s="1"/>
      <c r="G13" s="1"/>
      <c r="H13" s="1">
        <f>6300+68410+35700+7000+155271</f>
        <v>272681</v>
      </c>
    </row>
    <row r="14" spans="1:8" ht="15" customHeight="1" x14ac:dyDescent="0.2">
      <c r="A14" s="6">
        <v>9</v>
      </c>
      <c r="B14" s="1">
        <f>43270+180712+211450</f>
        <v>435432</v>
      </c>
      <c r="C14" s="1">
        <v>95182</v>
      </c>
      <c r="D14" s="1">
        <f>18170+16330+92340</f>
        <v>126840</v>
      </c>
      <c r="E14" s="16">
        <f t="shared" si="0"/>
        <v>657454</v>
      </c>
      <c r="F14" s="1"/>
      <c r="G14" s="1"/>
      <c r="H14" s="1">
        <f>8090+128455+18500+72165</f>
        <v>227210</v>
      </c>
    </row>
    <row r="15" spans="1:8" ht="15" customHeight="1" x14ac:dyDescent="0.2">
      <c r="A15" s="6">
        <v>10</v>
      </c>
      <c r="B15" s="2">
        <f>92050+273758+169395</f>
        <v>535203</v>
      </c>
      <c r="C15" s="1">
        <f>8735+9115</f>
        <v>17850</v>
      </c>
      <c r="D15" s="1">
        <f>9250+16780</f>
        <v>26030</v>
      </c>
      <c r="E15" s="16">
        <f t="shared" si="0"/>
        <v>579083</v>
      </c>
      <c r="F15" s="1"/>
      <c r="G15" s="1"/>
      <c r="H15" s="1">
        <f>86520+1550+157720+9800+12700</f>
        <v>268290</v>
      </c>
    </row>
    <row r="16" spans="1:8" ht="15" customHeight="1" x14ac:dyDescent="0.2">
      <c r="A16" s="6">
        <v>11</v>
      </c>
      <c r="B16" s="1">
        <f>31470+200637+174703</f>
        <v>406810</v>
      </c>
      <c r="C16" s="1">
        <f>6500+135367</f>
        <v>141867</v>
      </c>
      <c r="D16" s="1">
        <f>33620+25530+28520</f>
        <v>87670</v>
      </c>
      <c r="E16" s="16">
        <f t="shared" si="0"/>
        <v>636347</v>
      </c>
      <c r="F16" s="1"/>
      <c r="G16" s="1"/>
      <c r="H16" s="1">
        <f>169297+14060+87490+34700+24330</f>
        <v>329877</v>
      </c>
    </row>
    <row r="17" spans="1:8" ht="15" customHeight="1" x14ac:dyDescent="0.2">
      <c r="A17" s="6">
        <v>12</v>
      </c>
      <c r="B17" s="1">
        <f>15700+123560+388917</f>
        <v>528177</v>
      </c>
      <c r="C17" s="1">
        <f>4200+100829</f>
        <v>105029</v>
      </c>
      <c r="D17" s="1">
        <f>43040+16790+18330</f>
        <v>78160</v>
      </c>
      <c r="E17" s="16">
        <f t="shared" si="0"/>
        <v>711366</v>
      </c>
      <c r="F17" s="1"/>
      <c r="G17" s="1"/>
      <c r="H17" s="1">
        <f>274513+41395+68260+7560</f>
        <v>391728</v>
      </c>
    </row>
    <row r="18" spans="1:8" ht="15" customHeight="1" x14ac:dyDescent="0.2">
      <c r="A18" s="6">
        <v>13</v>
      </c>
      <c r="B18" s="1">
        <f>37010+171682+284454</f>
        <v>493146</v>
      </c>
      <c r="C18" s="1">
        <f>6010+111466</f>
        <v>117476</v>
      </c>
      <c r="D18" s="1">
        <f>38110+23560+17880</f>
        <v>79550</v>
      </c>
      <c r="E18" s="16">
        <f t="shared" si="0"/>
        <v>690172</v>
      </c>
      <c r="F18" s="1"/>
      <c r="G18" s="1"/>
      <c r="H18" s="1">
        <f>80377+26875+218481+18160+14500</f>
        <v>358393</v>
      </c>
    </row>
    <row r="19" spans="1:8" ht="15" customHeight="1" x14ac:dyDescent="0.2">
      <c r="A19" s="6">
        <v>14</v>
      </c>
      <c r="B19" s="1">
        <f>296355+217222+58250</f>
        <v>571827</v>
      </c>
      <c r="C19" s="1">
        <f>123073+2250</f>
        <v>125323</v>
      </c>
      <c r="D19" s="1">
        <f>29880+22260</f>
        <v>52140</v>
      </c>
      <c r="E19" s="16">
        <f t="shared" si="0"/>
        <v>749290</v>
      </c>
      <c r="F19" s="1"/>
      <c r="G19" s="1"/>
      <c r="H19" s="1">
        <f>170813+55850+92622+22000</f>
        <v>341285</v>
      </c>
    </row>
    <row r="20" spans="1:8" ht="15" customHeight="1" x14ac:dyDescent="0.2">
      <c r="A20" s="6">
        <v>15</v>
      </c>
      <c r="B20" s="1">
        <f>13850+171400+140968</f>
        <v>326218</v>
      </c>
      <c r="C20" s="1">
        <v>117968</v>
      </c>
      <c r="D20" s="1">
        <f>27940+19810+22630</f>
        <v>70380</v>
      </c>
      <c r="E20" s="16">
        <f t="shared" si="0"/>
        <v>514566</v>
      </c>
      <c r="F20" s="1"/>
      <c r="G20" s="1"/>
      <c r="H20" s="1">
        <f>93430+8650+137627+10110+14730</f>
        <v>264547</v>
      </c>
    </row>
    <row r="21" spans="1:8" ht="15" customHeight="1" x14ac:dyDescent="0.2">
      <c r="A21" s="6">
        <v>16</v>
      </c>
      <c r="B21" s="1">
        <f>47600+193794+226138</f>
        <v>467532</v>
      </c>
      <c r="C21" s="1">
        <f>7630+72000</f>
        <v>79630</v>
      </c>
      <c r="D21" s="1">
        <f>28620+19200+9870</f>
        <v>57690</v>
      </c>
      <c r="E21" s="16">
        <f t="shared" si="0"/>
        <v>604852</v>
      </c>
      <c r="F21" s="1"/>
      <c r="G21" s="1"/>
      <c r="H21" s="1">
        <f>127772+22830+147384+690+23000</f>
        <v>321676</v>
      </c>
    </row>
    <row r="22" spans="1:8" ht="15" customHeight="1" x14ac:dyDescent="0.2">
      <c r="A22" s="6">
        <v>17</v>
      </c>
      <c r="B22" s="1">
        <f>35050+194423+262156</f>
        <v>491629</v>
      </c>
      <c r="C22" s="1">
        <v>52245</v>
      </c>
      <c r="D22" s="1">
        <f>24730+18050+21950</f>
        <v>64730</v>
      </c>
      <c r="E22" s="16">
        <f t="shared" si="0"/>
        <v>608604</v>
      </c>
      <c r="F22" s="1"/>
      <c r="G22" s="1"/>
      <c r="H22" s="1">
        <f>13700+128270+38110+105809+18610</f>
        <v>304499</v>
      </c>
    </row>
    <row r="23" spans="1:8" ht="15" customHeight="1" x14ac:dyDescent="0.2">
      <c r="A23" s="6">
        <v>18</v>
      </c>
      <c r="B23" s="1">
        <f>36520+269155+148599</f>
        <v>454274</v>
      </c>
      <c r="C23" s="1">
        <f>5500+156764</f>
        <v>162264</v>
      </c>
      <c r="D23" s="1">
        <f>9850+19150+22350</f>
        <v>51350</v>
      </c>
      <c r="E23" s="16">
        <f t="shared" si="0"/>
        <v>667888</v>
      </c>
      <c r="F23" s="1"/>
      <c r="G23" s="1"/>
      <c r="H23" s="1">
        <f>171941+9950+155567+10764</f>
        <v>348222</v>
      </c>
    </row>
    <row r="24" spans="1:8" ht="15" customHeight="1" x14ac:dyDescent="0.2">
      <c r="A24" s="6">
        <v>19</v>
      </c>
      <c r="B24" s="1">
        <f>15140+188515+210993</f>
        <v>414648</v>
      </c>
      <c r="C24" s="1">
        <f>700+116920</f>
        <v>117620</v>
      </c>
      <c r="D24" s="1">
        <f>15600+17310+26475</f>
        <v>59385</v>
      </c>
      <c r="E24" s="16">
        <f t="shared" si="0"/>
        <v>591653</v>
      </c>
      <c r="F24" s="1"/>
      <c r="G24" s="1"/>
      <c r="H24" s="1">
        <f>10480+98985+14800+186750+8990</f>
        <v>320005</v>
      </c>
    </row>
    <row r="25" spans="1:8" ht="15" customHeight="1" x14ac:dyDescent="0.2">
      <c r="A25" s="6">
        <v>20</v>
      </c>
      <c r="B25" s="1">
        <f>75600+251113+393511</f>
        <v>720224</v>
      </c>
      <c r="C25" s="1">
        <v>182118</v>
      </c>
      <c r="D25" s="1">
        <f>14500+15960</f>
        <v>30460</v>
      </c>
      <c r="E25" s="16">
        <f t="shared" si="0"/>
        <v>932802</v>
      </c>
      <c r="F25" s="1"/>
      <c r="G25" s="1"/>
      <c r="H25" s="1">
        <f>21220+16050+326628+154073+12640</f>
        <v>530611</v>
      </c>
    </row>
    <row r="26" spans="1:8" ht="15" customHeight="1" x14ac:dyDescent="0.2">
      <c r="A26" s="6">
        <v>21</v>
      </c>
      <c r="B26" s="1">
        <f>27960+218780+195285</f>
        <v>442025</v>
      </c>
      <c r="C26" s="1">
        <v>282142</v>
      </c>
      <c r="D26" s="1">
        <f>37800+12490+11290</f>
        <v>61580</v>
      </c>
      <c r="E26" s="16">
        <f t="shared" si="0"/>
        <v>785747</v>
      </c>
      <c r="F26" s="1"/>
      <c r="G26" s="1"/>
      <c r="H26" s="1">
        <f>5250+232667+13390</f>
        <v>251307</v>
      </c>
    </row>
    <row r="27" spans="1:8" ht="15" customHeight="1" x14ac:dyDescent="0.2">
      <c r="A27" s="6">
        <v>22</v>
      </c>
      <c r="B27" s="1">
        <f>184667+36580+165660</f>
        <v>386907</v>
      </c>
      <c r="C27" s="1">
        <f>117709+1500</f>
        <v>119209</v>
      </c>
      <c r="D27" s="1">
        <f>30490+70200+19920</f>
        <v>120610</v>
      </c>
      <c r="E27" s="16">
        <f t="shared" si="0"/>
        <v>626726</v>
      </c>
      <c r="F27" s="1"/>
      <c r="G27" s="1"/>
      <c r="H27" s="1">
        <f>55180+176998+19540+84070+29510</f>
        <v>365298</v>
      </c>
    </row>
    <row r="28" spans="1:8" ht="15" customHeight="1" x14ac:dyDescent="0.2">
      <c r="A28" s="6">
        <v>23</v>
      </c>
      <c r="B28" s="1">
        <f>55700+323220+260143</f>
        <v>639063</v>
      </c>
      <c r="C28" s="1">
        <f>110213+3040</f>
        <v>113253</v>
      </c>
      <c r="D28" s="1">
        <f>17290+27680</f>
        <v>44970</v>
      </c>
      <c r="E28" s="16">
        <f t="shared" si="0"/>
        <v>797286</v>
      </c>
      <c r="F28" s="1">
        <v>3390</v>
      </c>
      <c r="G28" s="1">
        <v>550</v>
      </c>
      <c r="H28" s="1">
        <f>227831+13910+104155+11970</f>
        <v>357866</v>
      </c>
    </row>
    <row r="29" spans="1:8" ht="15" customHeight="1" x14ac:dyDescent="0.2">
      <c r="A29" s="6">
        <v>24</v>
      </c>
      <c r="B29" s="1">
        <f>78430+159060+333470</f>
        <v>570960</v>
      </c>
      <c r="C29" s="1">
        <v>68455</v>
      </c>
      <c r="D29" s="1">
        <f>14740+48520</f>
        <v>63260</v>
      </c>
      <c r="E29" s="16">
        <f t="shared" si="0"/>
        <v>702675</v>
      </c>
      <c r="F29" s="1"/>
      <c r="G29" s="1"/>
      <c r="H29" s="1">
        <f>34770+88300+5300+224065+24130</f>
        <v>376565</v>
      </c>
    </row>
    <row r="30" spans="1:8" ht="15" customHeight="1" x14ac:dyDescent="0.2">
      <c r="A30" s="14">
        <v>25</v>
      </c>
      <c r="B30" s="15">
        <f>233550+159993+27820</f>
        <v>421363</v>
      </c>
      <c r="C30" s="15">
        <f>123951</f>
        <v>123951</v>
      </c>
      <c r="D30" s="16">
        <f>16440+11610+30810</f>
        <v>58860</v>
      </c>
      <c r="E30" s="16">
        <f t="shared" si="0"/>
        <v>604174</v>
      </c>
      <c r="F30" s="16"/>
      <c r="G30" s="16"/>
      <c r="H30" s="16">
        <f>3870+76725+8090+157590+26230</f>
        <v>272505</v>
      </c>
    </row>
    <row r="31" spans="1:8" ht="15" customHeight="1" x14ac:dyDescent="0.2">
      <c r="A31" s="14">
        <v>26</v>
      </c>
      <c r="B31" s="15">
        <f>25640+263969+291608</f>
        <v>581217</v>
      </c>
      <c r="C31" s="15">
        <v>87177</v>
      </c>
      <c r="D31" s="16">
        <f>21160+15820+35660</f>
        <v>72640</v>
      </c>
      <c r="E31" s="16">
        <f t="shared" si="0"/>
        <v>741034</v>
      </c>
      <c r="F31" s="16"/>
      <c r="G31" s="16"/>
      <c r="H31" s="16">
        <f>97400+126670+25540+153099+13650</f>
        <v>416359</v>
      </c>
    </row>
    <row r="32" spans="1:8" ht="15" customHeight="1" x14ac:dyDescent="0.2">
      <c r="A32" s="14">
        <v>27</v>
      </c>
      <c r="B32" s="15">
        <f>89710+208206+339240</f>
        <v>637156</v>
      </c>
      <c r="C32" s="15">
        <v>79715</v>
      </c>
      <c r="D32" s="16">
        <f>21070+20200</f>
        <v>41270</v>
      </c>
      <c r="E32" s="16">
        <f t="shared" si="0"/>
        <v>758141</v>
      </c>
      <c r="F32" s="16"/>
      <c r="G32" s="16"/>
      <c r="H32" s="16">
        <f>34040+102940+13320+210451+5370</f>
        <v>366121</v>
      </c>
    </row>
    <row r="33" spans="1:8" ht="15" customHeight="1" x14ac:dyDescent="0.2">
      <c r="A33" s="14">
        <v>28</v>
      </c>
      <c r="B33" s="15">
        <f>45550+311832+212960</f>
        <v>570342</v>
      </c>
      <c r="C33" s="15">
        <f>199934+1980</f>
        <v>201914</v>
      </c>
      <c r="D33" s="16">
        <f>41580+13070+12000</f>
        <v>66650</v>
      </c>
      <c r="E33" s="16">
        <f t="shared" si="0"/>
        <v>838906</v>
      </c>
      <c r="F33" s="16"/>
      <c r="G33" s="16"/>
      <c r="H33" s="16">
        <f>15800+218989+36420+102310+13810</f>
        <v>387329</v>
      </c>
    </row>
    <row r="34" spans="1:8" ht="15" customHeight="1" x14ac:dyDescent="0.2">
      <c r="A34" s="14">
        <v>29</v>
      </c>
      <c r="B34" s="15">
        <f>4350+215111+249752</f>
        <v>469213</v>
      </c>
      <c r="C34" s="15">
        <v>105722</v>
      </c>
      <c r="D34" s="16">
        <f>23510+10455+22950</f>
        <v>56915</v>
      </c>
      <c r="E34" s="16">
        <f t="shared" si="0"/>
        <v>631850</v>
      </c>
      <c r="F34" s="16"/>
      <c r="G34" s="16"/>
      <c r="H34" s="16">
        <f>7450+167792+50180+106111+15970</f>
        <v>347503</v>
      </c>
    </row>
    <row r="35" spans="1:8" ht="15" customHeight="1" x14ac:dyDescent="0.2">
      <c r="A35" s="14">
        <v>30</v>
      </c>
      <c r="B35" s="15">
        <f>240010+232443+94880</f>
        <v>567333</v>
      </c>
      <c r="C35" s="15">
        <f>6260+59050</f>
        <v>65310</v>
      </c>
      <c r="D35" s="16">
        <f>13750+11580+550</f>
        <v>25880</v>
      </c>
      <c r="E35" s="16">
        <f t="shared" si="0"/>
        <v>658523</v>
      </c>
      <c r="F35" s="16"/>
      <c r="G35" s="16"/>
      <c r="H35" s="16">
        <f>115670+23400+32430+152190+2300</f>
        <v>325990</v>
      </c>
    </row>
    <row r="36" spans="1:8" ht="15" customHeight="1" x14ac:dyDescent="0.2">
      <c r="A36" s="14">
        <v>31</v>
      </c>
      <c r="B36" s="15">
        <f>57360+159540+301120</f>
        <v>518020</v>
      </c>
      <c r="C36" s="15">
        <v>47330</v>
      </c>
      <c r="D36" s="16">
        <f>11300+9580+14600</f>
        <v>35480</v>
      </c>
      <c r="E36" s="16">
        <f t="shared" si="0"/>
        <v>600830</v>
      </c>
      <c r="F36" s="16"/>
      <c r="G36" s="16"/>
      <c r="H36" s="16">
        <f>27710+217740+16640+97225+10150</f>
        <v>369465</v>
      </c>
    </row>
    <row r="37" spans="1:8" ht="15" customHeight="1" x14ac:dyDescent="0.2">
      <c r="A37" s="8"/>
      <c r="B37" s="7">
        <f t="shared" ref="B37:H37" si="1">SUM(B6:B36)</f>
        <v>15131244</v>
      </c>
      <c r="C37" s="7">
        <f t="shared" si="1"/>
        <v>3140945</v>
      </c>
      <c r="D37" s="7">
        <f t="shared" si="1"/>
        <v>1872170</v>
      </c>
      <c r="E37" s="7">
        <f t="shared" si="1"/>
        <v>20144359</v>
      </c>
      <c r="F37" s="7">
        <f t="shared" si="1"/>
        <v>3390</v>
      </c>
      <c r="G37" s="7">
        <f t="shared" si="1"/>
        <v>550</v>
      </c>
      <c r="H37" s="7">
        <f t="shared" si="1"/>
        <v>10117731</v>
      </c>
    </row>
    <row r="38" spans="1:8" ht="15" customHeight="1" x14ac:dyDescent="0.2"/>
    <row r="39" spans="1:8" ht="15" customHeight="1" x14ac:dyDescent="0.2">
      <c r="A39" s="2" t="s">
        <v>2</v>
      </c>
      <c r="E39" s="7">
        <f>B37+D37+C37-F37-G37</f>
        <v>20140419</v>
      </c>
      <c r="G39" s="7"/>
    </row>
    <row r="41" spans="1:8" x14ac:dyDescent="0.2">
      <c r="B41" s="7">
        <f>B37-F37</f>
        <v>15127854</v>
      </c>
      <c r="D41" s="7">
        <f>D37-G37</f>
        <v>1871620</v>
      </c>
    </row>
    <row r="42" spans="1:8" x14ac:dyDescent="0.2">
      <c r="A42" s="2" t="s">
        <v>8</v>
      </c>
      <c r="B42" s="7">
        <f>B41/1.05</f>
        <v>14407480</v>
      </c>
      <c r="C42" s="7">
        <f>C37/1.18</f>
        <v>2661817.7966101696</v>
      </c>
      <c r="D42" s="7">
        <f>D41/1.27</f>
        <v>1473716.5354330707</v>
      </c>
      <c r="E42" s="7">
        <f>SUM(B42:D42)</f>
        <v>18543014.332043238</v>
      </c>
    </row>
    <row r="44" spans="1:8" x14ac:dyDescent="0.2">
      <c r="E44" s="7"/>
    </row>
  </sheetData>
  <pageMargins left="0.39370078740157483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</dc:creator>
  <cp:lastModifiedBy>Felhasználó</cp:lastModifiedBy>
  <cp:lastPrinted>2022-09-01T12:07:13Z</cp:lastPrinted>
  <dcterms:created xsi:type="dcterms:W3CDTF">2011-06-24T11:23:00Z</dcterms:created>
  <dcterms:modified xsi:type="dcterms:W3CDTF">2022-09-01T12:34:17Z</dcterms:modified>
</cp:coreProperties>
</file>