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EC44B17A-0D10-4BBB-8188-66167F3F62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3" i="1" l="1"/>
  <c r="D33" i="1"/>
  <c r="B33" i="1"/>
  <c r="H34" i="1"/>
  <c r="D34" i="1"/>
  <c r="C34" i="1"/>
  <c r="B34" i="1"/>
  <c r="H35" i="1"/>
  <c r="D35" i="1"/>
  <c r="B35" i="1"/>
  <c r="H31" i="1"/>
  <c r="D31" i="1"/>
  <c r="C31" i="1"/>
  <c r="B31" i="1"/>
  <c r="H30" i="1"/>
  <c r="H32" i="1"/>
  <c r="H27" i="1"/>
  <c r="D32" i="1"/>
  <c r="B32" i="1"/>
  <c r="D27" i="1"/>
  <c r="B27" i="1"/>
  <c r="D30" i="1"/>
  <c r="B30" i="1"/>
  <c r="H28" i="1"/>
  <c r="D28" i="1"/>
  <c r="B28" i="1"/>
  <c r="H29" i="1"/>
  <c r="D29" i="1"/>
  <c r="C29" i="1"/>
  <c r="B29" i="1"/>
  <c r="H26" i="1" l="1"/>
  <c r="D26" i="1"/>
  <c r="B26" i="1"/>
  <c r="H25" i="1"/>
  <c r="D25" i="1"/>
  <c r="C25" i="1"/>
  <c r="B25" i="1"/>
  <c r="H22" i="1"/>
  <c r="D22" i="1"/>
  <c r="B22" i="1"/>
  <c r="H23" i="1"/>
  <c r="D23" i="1"/>
  <c r="C23" i="1"/>
  <c r="B23" i="1"/>
  <c r="H21" i="1"/>
  <c r="D21" i="1"/>
  <c r="B21" i="1"/>
  <c r="H20" i="1"/>
  <c r="D20" i="1"/>
  <c r="B20" i="1"/>
  <c r="H24" i="1"/>
  <c r="D24" i="1"/>
  <c r="B24" i="1"/>
  <c r="H19" i="1"/>
  <c r="H18" i="1"/>
  <c r="D19" i="1"/>
  <c r="B19" i="1"/>
  <c r="D18" i="1"/>
  <c r="B18" i="1"/>
  <c r="H17" i="1"/>
  <c r="D17" i="1"/>
  <c r="C17" i="1"/>
  <c r="B17" i="1"/>
  <c r="H15" i="1"/>
  <c r="H16" i="1"/>
  <c r="H14" i="1"/>
  <c r="D16" i="1"/>
  <c r="B16" i="1"/>
  <c r="D14" i="1"/>
  <c r="B14" i="1"/>
  <c r="D15" i="1"/>
  <c r="B15" i="1"/>
  <c r="H13" i="1"/>
  <c r="D13" i="1"/>
  <c r="B13" i="1"/>
  <c r="D12" i="1"/>
  <c r="B12" i="1"/>
  <c r="H12" i="1"/>
  <c r="H9" i="1"/>
  <c r="H10" i="1"/>
  <c r="D10" i="1"/>
  <c r="B10" i="1"/>
  <c r="D9" i="1"/>
  <c r="B9" i="1"/>
  <c r="H7" i="1"/>
  <c r="D7" i="1"/>
  <c r="C7" i="1"/>
  <c r="B7" i="1"/>
  <c r="H11" i="1"/>
  <c r="D11" i="1"/>
  <c r="B11" i="1"/>
  <c r="H8" i="1"/>
  <c r="D8" i="1"/>
  <c r="C8" i="1"/>
  <c r="B8" i="1"/>
  <c r="H6" i="1"/>
  <c r="D6" i="1"/>
  <c r="B6" i="1"/>
  <c r="E34" i="1" l="1"/>
  <c r="E31" i="1" l="1"/>
  <c r="E35" i="1"/>
  <c r="E33" i="1"/>
  <c r="E32" i="1"/>
  <c r="E30" i="1" l="1"/>
  <c r="C36" i="1"/>
  <c r="D36" i="1"/>
  <c r="B36" i="1"/>
  <c r="E28" i="1"/>
  <c r="E27" i="1"/>
  <c r="E26" i="1"/>
  <c r="E25" i="1"/>
  <c r="E23" i="1"/>
  <c r="E19" i="1"/>
  <c r="E18" i="1"/>
  <c r="E17" i="1"/>
  <c r="E15" i="1"/>
  <c r="E16" i="1"/>
  <c r="E9" i="1"/>
  <c r="E8" i="1"/>
  <c r="E10" i="1"/>
  <c r="E11" i="1"/>
  <c r="E14" i="1"/>
  <c r="E12" i="1"/>
  <c r="E7" i="1"/>
  <c r="E6" i="1"/>
  <c r="E20" i="1"/>
  <c r="E13" i="1"/>
  <c r="E21" i="1"/>
  <c r="E22" i="1"/>
  <c r="E24" i="1"/>
  <c r="E29" i="1"/>
  <c r="E36" i="1" l="1"/>
  <c r="H36" i="1"/>
  <c r="C41" i="1" l="1"/>
  <c r="F36" i="1" l="1"/>
  <c r="B40" i="1" s="1"/>
  <c r="B41" i="1" s="1"/>
  <c r="G36" i="1"/>
  <c r="D40" i="1" s="1"/>
  <c r="D41" i="1" s="1"/>
  <c r="E41" i="1" l="1"/>
  <c r="E38" i="1"/>
</calcChain>
</file>

<file path=xl/sharedStrings.xml><?xml version="1.0" encoding="utf-8"?>
<sst xmlns="http://schemas.openxmlformats.org/spreadsheetml/2006/main" count="11" uniqueCount="11">
  <si>
    <t>Összesen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</si>
  <si>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</si>
  <si>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</si>
  <si>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</si>
  <si>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</si>
  <si>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</si>
  <si>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</si>
  <si>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Storno 5%</t>
  </si>
  <si>
    <t>nettó:</t>
  </si>
  <si>
    <t>Storno 27%</t>
  </si>
  <si>
    <t>2022. Szeptember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</si>
</sst>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 applyBorder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" fontId="2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topLeftCell="A13" workbookViewId="0"/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2" t="s">
        <v>6</v>
      </c>
      <c r="E1" s="2" t="s">
        <v>5</v>
      </c>
    </row>
    <row r="2" spans="1:8" ht="15" x14ac:dyDescent="0.25">
      <c r="A2" s="13" t="s">
        <v>10</v>
      </c>
      <c r="E2" s="2" t="s">
        <v>4</v>
      </c>
    </row>
    <row r="3" spans="1:8" x14ac:dyDescent="0.2">
      <c r="E3" s="2" t="s">
        <v>3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10" t="s">
        <v>7</v>
      </c>
      <c r="G5" s="10" t="s">
        <v>9</v>
      </c>
      <c r="H5" s="11" t="s">
        <v>1</v>
      </c>
    </row>
    <row r="6" spans="1:8" ht="15" customHeight="1" x14ac:dyDescent="0.2">
      <c r="A6" s="14">
        <v>1</v>
      </c>
      <c r="B6" s="15">
        <f>50550+176120+237933</f>
        <v>464603</v>
      </c>
      <c r="C6" s="16">
        <v>85285</v>
      </c>
      <c r="D6" s="16">
        <f>10700+18410</f>
        <v>29110</v>
      </c>
      <c r="E6" s="16">
        <f>SUM(B6:D6)</f>
        <v>578998</v>
      </c>
      <c r="F6" s="16"/>
      <c r="G6" s="16"/>
      <c r="H6" s="16">
        <f>196160+5940+132880+10950+13150</f>
        <v>359080</v>
      </c>
    </row>
    <row r="7" spans="1:8" ht="15" customHeight="1" x14ac:dyDescent="0.2">
      <c r="A7" s="14">
        <v>2</v>
      </c>
      <c r="B7" s="16">
        <f>152880+186652</f>
        <v>339532</v>
      </c>
      <c r="C7" s="16">
        <f>207055+4840</f>
        <v>211895</v>
      </c>
      <c r="D7" s="16">
        <f>46900+46670+22130</f>
        <v>115700</v>
      </c>
      <c r="E7" s="16">
        <f t="shared" ref="E7:E35" si="0">SUM(B7:D7)</f>
        <v>667127</v>
      </c>
      <c r="F7" s="16"/>
      <c r="G7" s="16"/>
      <c r="H7" s="16">
        <f>92690+7620+199436+37000+10300</f>
        <v>347046</v>
      </c>
    </row>
    <row r="8" spans="1:8" ht="15" customHeight="1" x14ac:dyDescent="0.2">
      <c r="A8" s="6">
        <v>3</v>
      </c>
      <c r="B8" s="16">
        <f>47240+213495+254379</f>
        <v>515114</v>
      </c>
      <c r="C8" s="16">
        <f>6790+169070</f>
        <v>175860</v>
      </c>
      <c r="D8" s="16">
        <f>30920+20470+25750</f>
        <v>77140</v>
      </c>
      <c r="E8" s="16">
        <f t="shared" si="0"/>
        <v>768114</v>
      </c>
      <c r="F8" s="1"/>
      <c r="G8" s="1"/>
      <c r="H8" s="1">
        <f>11670+272913+9690+129425+20600</f>
        <v>444298</v>
      </c>
    </row>
    <row r="9" spans="1:8" ht="15" customHeight="1" x14ac:dyDescent="0.2">
      <c r="A9" s="6">
        <v>4</v>
      </c>
      <c r="B9" s="1">
        <f>313729+175351+53100</f>
        <v>542180</v>
      </c>
      <c r="C9" s="1">
        <v>92591</v>
      </c>
      <c r="D9" s="1">
        <f>19510+10500+49010</f>
        <v>79020</v>
      </c>
      <c r="E9" s="16">
        <f t="shared" si="0"/>
        <v>713791</v>
      </c>
      <c r="F9" s="1"/>
      <c r="G9" s="1"/>
      <c r="H9" s="1">
        <f>106335+19050+253452+17040+5410</f>
        <v>401287</v>
      </c>
    </row>
    <row r="10" spans="1:8" ht="15" customHeight="1" x14ac:dyDescent="0.2">
      <c r="A10" s="6">
        <v>5</v>
      </c>
      <c r="B10" s="1">
        <f>46500+180265+169284</f>
        <v>396049</v>
      </c>
      <c r="C10" s="1">
        <v>47434</v>
      </c>
      <c r="D10" s="1">
        <f>9900+17390</f>
        <v>27290</v>
      </c>
      <c r="E10" s="16">
        <f t="shared" si="0"/>
        <v>470773</v>
      </c>
      <c r="F10" s="1"/>
      <c r="G10" s="1"/>
      <c r="H10" s="1">
        <f>104909+5800+97334+4800+32750</f>
        <v>245593</v>
      </c>
    </row>
    <row r="11" spans="1:8" ht="15" customHeight="1" x14ac:dyDescent="0.2">
      <c r="A11" s="6">
        <v>6</v>
      </c>
      <c r="B11" s="15">
        <f>12900+140920+178440</f>
        <v>332260</v>
      </c>
      <c r="C11" s="15">
        <v>129988</v>
      </c>
      <c r="D11" s="16">
        <f>24100+7790+15990</f>
        <v>47880</v>
      </c>
      <c r="E11" s="16">
        <f t="shared" si="0"/>
        <v>510128</v>
      </c>
      <c r="F11" s="16"/>
      <c r="G11" s="16"/>
      <c r="H11" s="16">
        <f>81160+6350+170343+17906</f>
        <v>275759</v>
      </c>
    </row>
    <row r="12" spans="1:8" ht="15" customHeight="1" x14ac:dyDescent="0.2">
      <c r="A12" s="6">
        <v>7</v>
      </c>
      <c r="B12" s="9">
        <f>49550+142630+178828</f>
        <v>371008</v>
      </c>
      <c r="C12" s="9">
        <v>60783</v>
      </c>
      <c r="D12" s="1">
        <f>27300+9900</f>
        <v>37200</v>
      </c>
      <c r="E12" s="16">
        <f t="shared" si="0"/>
        <v>468991</v>
      </c>
      <c r="F12" s="1"/>
      <c r="G12" s="1"/>
      <c r="H12" s="1">
        <f>117740+4940+87595+6650</f>
        <v>216925</v>
      </c>
    </row>
    <row r="13" spans="1:8" ht="15" customHeight="1" x14ac:dyDescent="0.2">
      <c r="A13" s="6">
        <v>8</v>
      </c>
      <c r="B13" s="9">
        <f>46820+128385+264386</f>
        <v>439591</v>
      </c>
      <c r="C13" s="9">
        <v>62226</v>
      </c>
      <c r="D13" s="1">
        <f>21550+7350+21510</f>
        <v>50410</v>
      </c>
      <c r="E13" s="16">
        <f t="shared" si="0"/>
        <v>552227</v>
      </c>
      <c r="F13" s="1"/>
      <c r="G13" s="1"/>
      <c r="H13" s="1">
        <f>19550+53840+4600+147155+9110</f>
        <v>234255</v>
      </c>
    </row>
    <row r="14" spans="1:8" ht="15" customHeight="1" x14ac:dyDescent="0.2">
      <c r="A14" s="6">
        <v>9</v>
      </c>
      <c r="B14" s="1">
        <f>83900+232798+198425</f>
        <v>515123</v>
      </c>
      <c r="C14" s="1">
        <v>69744</v>
      </c>
      <c r="D14" s="1">
        <f>8140+14380+15790</f>
        <v>38310</v>
      </c>
      <c r="E14" s="16">
        <f t="shared" si="0"/>
        <v>623177</v>
      </c>
      <c r="F14" s="1"/>
      <c r="G14" s="1"/>
      <c r="H14" s="1">
        <f>6440+158665+22290+145975+9630</f>
        <v>343000</v>
      </c>
    </row>
    <row r="15" spans="1:8" ht="15" customHeight="1" x14ac:dyDescent="0.2">
      <c r="A15" s="6">
        <v>10</v>
      </c>
      <c r="B15" s="2">
        <f>291106+205724+30570</f>
        <v>527400</v>
      </c>
      <c r="C15" s="1">
        <v>126190</v>
      </c>
      <c r="D15" s="1">
        <f>9900+16880+58650</f>
        <v>85430</v>
      </c>
      <c r="E15" s="16">
        <f t="shared" si="0"/>
        <v>739020</v>
      </c>
      <c r="F15" s="1"/>
      <c r="G15" s="1"/>
      <c r="H15" s="1">
        <f>137430+6330+30698+2700+23420+188561+28272</f>
        <v>417411</v>
      </c>
    </row>
    <row r="16" spans="1:8" ht="15" customHeight="1" x14ac:dyDescent="0.2">
      <c r="A16" s="6">
        <v>11</v>
      </c>
      <c r="B16" s="1">
        <f>71330+138095+210832</f>
        <v>420257</v>
      </c>
      <c r="C16" s="1">
        <v>122955</v>
      </c>
      <c r="D16" s="1">
        <f>64300+12910+20650</f>
        <v>97860</v>
      </c>
      <c r="E16" s="16">
        <f t="shared" si="0"/>
        <v>641072</v>
      </c>
      <c r="F16" s="1"/>
      <c r="G16" s="1"/>
      <c r="H16" s="1">
        <f>201075+3500+74325+13380+5380</f>
        <v>297660</v>
      </c>
    </row>
    <row r="17" spans="1:8" ht="15" customHeight="1" x14ac:dyDescent="0.2">
      <c r="A17" s="6">
        <v>12</v>
      </c>
      <c r="B17" s="1">
        <f>67250+182091+183610</f>
        <v>432951</v>
      </c>
      <c r="C17" s="1">
        <f>52362+880</f>
        <v>53242</v>
      </c>
      <c r="D17" s="1">
        <f>15250+4760+6600</f>
        <v>26610</v>
      </c>
      <c r="E17" s="16">
        <f t="shared" si="0"/>
        <v>512803</v>
      </c>
      <c r="F17" s="1">
        <v>6420</v>
      </c>
      <c r="G17" s="1">
        <v>1700</v>
      </c>
      <c r="H17" s="1">
        <f>109022+10590+77795+15410</f>
        <v>212817</v>
      </c>
    </row>
    <row r="18" spans="1:8" ht="15" customHeight="1" x14ac:dyDescent="0.2">
      <c r="A18" s="6">
        <v>13</v>
      </c>
      <c r="B18" s="1">
        <f>40300+128200+137245</f>
        <v>305745</v>
      </c>
      <c r="C18" s="1">
        <v>138155</v>
      </c>
      <c r="D18" s="1">
        <f>60180+9970+9250</f>
        <v>79400</v>
      </c>
      <c r="E18" s="16">
        <f t="shared" si="0"/>
        <v>523300</v>
      </c>
      <c r="F18" s="1"/>
      <c r="G18" s="1"/>
      <c r="H18" s="1">
        <f>77030+5070+141520+13167+33390</f>
        <v>270177</v>
      </c>
    </row>
    <row r="19" spans="1:8" ht="15" customHeight="1" x14ac:dyDescent="0.2">
      <c r="A19" s="6">
        <v>14</v>
      </c>
      <c r="B19" s="1">
        <f>9350+179425+123590</f>
        <v>312365</v>
      </c>
      <c r="C19" s="1">
        <v>89262</v>
      </c>
      <c r="D19" s="1">
        <f>42390+15450+15680</f>
        <v>73520</v>
      </c>
      <c r="E19" s="16">
        <f t="shared" si="0"/>
        <v>475147</v>
      </c>
      <c r="F19" s="1"/>
      <c r="G19" s="1"/>
      <c r="H19" s="1">
        <f>105817+8800+117685+27750+17870</f>
        <v>277922</v>
      </c>
    </row>
    <row r="20" spans="1:8" ht="15" customHeight="1" x14ac:dyDescent="0.2">
      <c r="A20" s="6">
        <v>15</v>
      </c>
      <c r="B20" s="1">
        <f>74860+82049+249148</f>
        <v>406057</v>
      </c>
      <c r="C20" s="1">
        <v>70763</v>
      </c>
      <c r="D20" s="1">
        <f>4250+12230+6590</f>
        <v>23070</v>
      </c>
      <c r="E20" s="16">
        <f t="shared" si="0"/>
        <v>499890</v>
      </c>
      <c r="F20" s="1"/>
      <c r="G20" s="1"/>
      <c r="H20" s="1">
        <f>127643+17170+29817+4350+36750</f>
        <v>215730</v>
      </c>
    </row>
    <row r="21" spans="1:8" ht="15" customHeight="1" x14ac:dyDescent="0.2">
      <c r="A21" s="6">
        <v>16</v>
      </c>
      <c r="B21" s="1">
        <f>39460+167865+120330</f>
        <v>327655</v>
      </c>
      <c r="C21" s="1">
        <v>217691</v>
      </c>
      <c r="D21" s="1">
        <f>18710+15120+16600</f>
        <v>50430</v>
      </c>
      <c r="E21" s="16">
        <f t="shared" si="0"/>
        <v>595776</v>
      </c>
      <c r="F21" s="1"/>
      <c r="G21" s="1"/>
      <c r="H21" s="1">
        <f>166008+1660+73140+20730+10300</f>
        <v>271838</v>
      </c>
    </row>
    <row r="22" spans="1:8" ht="15" customHeight="1" x14ac:dyDescent="0.2">
      <c r="A22" s="6">
        <v>17</v>
      </c>
      <c r="B22" s="1">
        <f>65980+205703+153540</f>
        <v>425223</v>
      </c>
      <c r="C22" s="1">
        <v>164950</v>
      </c>
      <c r="D22" s="1">
        <f>14900+5200</f>
        <v>20100</v>
      </c>
      <c r="E22" s="16">
        <f t="shared" si="0"/>
        <v>610273</v>
      </c>
      <c r="F22" s="1"/>
      <c r="G22" s="1"/>
      <c r="H22" s="1">
        <f>114458+28030+141465+25990+35100</f>
        <v>345043</v>
      </c>
    </row>
    <row r="23" spans="1:8" ht="15" customHeight="1" x14ac:dyDescent="0.2">
      <c r="A23" s="6">
        <v>18</v>
      </c>
      <c r="B23" s="1">
        <f>70880+256260+273544</f>
        <v>600684</v>
      </c>
      <c r="C23" s="1">
        <f>3000+183122</f>
        <v>186122</v>
      </c>
      <c r="D23" s="1">
        <f>30500+23560+9540</f>
        <v>63600</v>
      </c>
      <c r="E23" s="16">
        <f t="shared" si="0"/>
        <v>850406</v>
      </c>
      <c r="F23" s="1"/>
      <c r="G23" s="1"/>
      <c r="H23" s="1">
        <f>38070+107880+33130+229094+12930</f>
        <v>421104</v>
      </c>
    </row>
    <row r="24" spans="1:8" ht="15" customHeight="1" x14ac:dyDescent="0.2">
      <c r="A24" s="6">
        <v>19</v>
      </c>
      <c r="B24" s="1">
        <f>51200+109965+105341</f>
        <v>266506</v>
      </c>
      <c r="C24" s="1">
        <v>143930</v>
      </c>
      <c r="D24" s="1">
        <f>41120+10480+5300</f>
        <v>56900</v>
      </c>
      <c r="E24" s="16">
        <f t="shared" si="0"/>
        <v>467336</v>
      </c>
      <c r="F24" s="1"/>
      <c r="G24" s="1"/>
      <c r="H24" s="1">
        <f>120879+11550+31890+75720+6010</f>
        <v>246049</v>
      </c>
    </row>
    <row r="25" spans="1:8" ht="15" customHeight="1" x14ac:dyDescent="0.2">
      <c r="A25" s="6">
        <v>20</v>
      </c>
      <c r="B25" s="1">
        <f>78860+131826+138175</f>
        <v>348861</v>
      </c>
      <c r="C25" s="1">
        <f>84531+9820</f>
        <v>94351</v>
      </c>
      <c r="D25" s="1">
        <f>5190+11550</f>
        <v>16740</v>
      </c>
      <c r="E25" s="16">
        <f t="shared" si="0"/>
        <v>459952</v>
      </c>
      <c r="F25" s="1"/>
      <c r="G25" s="1"/>
      <c r="H25" s="1">
        <f>79920+15045+95338+8510+29550</f>
        <v>228363</v>
      </c>
    </row>
    <row r="26" spans="1:8" ht="15" customHeight="1" x14ac:dyDescent="0.2">
      <c r="A26" s="6">
        <v>21</v>
      </c>
      <c r="B26" s="1">
        <f>42310+179530+218470</f>
        <v>440310</v>
      </c>
      <c r="C26" s="1">
        <v>114046</v>
      </c>
      <c r="D26" s="1">
        <f>33900+16160+11240</f>
        <v>61300</v>
      </c>
      <c r="E26" s="16">
        <f t="shared" si="0"/>
        <v>615656</v>
      </c>
      <c r="F26" s="1"/>
      <c r="G26" s="1"/>
      <c r="H26" s="1">
        <f>103600+1600+113147+1550+14750</f>
        <v>234647</v>
      </c>
    </row>
    <row r="27" spans="1:8" ht="15" customHeight="1" x14ac:dyDescent="0.2">
      <c r="A27" s="6">
        <v>22</v>
      </c>
      <c r="B27" s="1">
        <f>5450+134135+88040</f>
        <v>227625</v>
      </c>
      <c r="C27" s="1">
        <v>117896</v>
      </c>
      <c r="D27" s="1">
        <f>22110+8800+3420</f>
        <v>34330</v>
      </c>
      <c r="E27" s="16">
        <f t="shared" si="0"/>
        <v>379851</v>
      </c>
      <c r="F27" s="1"/>
      <c r="G27" s="1"/>
      <c r="H27" s="1">
        <f>64035+10340+91666+8320+5450</f>
        <v>179811</v>
      </c>
    </row>
    <row r="28" spans="1:8" ht="15" customHeight="1" x14ac:dyDescent="0.2">
      <c r="A28" s="6">
        <v>23</v>
      </c>
      <c r="B28" s="1">
        <f>53520+117345+148537</f>
        <v>319402</v>
      </c>
      <c r="C28" s="1">
        <v>187070</v>
      </c>
      <c r="D28" s="1">
        <f>9850+11600+15700</f>
        <v>37150</v>
      </c>
      <c r="E28" s="16">
        <f t="shared" si="0"/>
        <v>543622</v>
      </c>
      <c r="F28" s="1"/>
      <c r="G28" s="1"/>
      <c r="H28" s="1">
        <f>14000+202111+43615+2600</f>
        <v>262326</v>
      </c>
    </row>
    <row r="29" spans="1:8" ht="15" customHeight="1" x14ac:dyDescent="0.2">
      <c r="A29" s="6">
        <v>24</v>
      </c>
      <c r="B29" s="1">
        <f>43800+219916+138156</f>
        <v>401872</v>
      </c>
      <c r="C29" s="1">
        <f>6120+240374</f>
        <v>246494</v>
      </c>
      <c r="D29" s="1">
        <f>14050+20140+34460</f>
        <v>68650</v>
      </c>
      <c r="E29" s="16">
        <f t="shared" si="0"/>
        <v>717016</v>
      </c>
      <c r="F29" s="1"/>
      <c r="G29" s="1"/>
      <c r="H29" s="1">
        <f>5750+199859+41060+129267+24000</f>
        <v>399936</v>
      </c>
    </row>
    <row r="30" spans="1:8" ht="15" customHeight="1" x14ac:dyDescent="0.2">
      <c r="A30" s="14">
        <v>25</v>
      </c>
      <c r="B30" s="15">
        <f>226111+216762+46730</f>
        <v>489603</v>
      </c>
      <c r="C30" s="15">
        <v>135378</v>
      </c>
      <c r="D30" s="16">
        <f>10200+20750+42810</f>
        <v>73760</v>
      </c>
      <c r="E30" s="16">
        <f t="shared" si="0"/>
        <v>698741</v>
      </c>
      <c r="F30" s="16"/>
      <c r="G30" s="16"/>
      <c r="H30" s="16">
        <f>189830+22010+95420+41452+9070</f>
        <v>357782</v>
      </c>
    </row>
    <row r="31" spans="1:8" ht="15" customHeight="1" x14ac:dyDescent="0.2">
      <c r="A31" s="14">
        <v>26</v>
      </c>
      <c r="B31" s="15">
        <f>27390+87060+142000</f>
        <v>256450</v>
      </c>
      <c r="C31" s="15">
        <f>111227+6950</f>
        <v>118177</v>
      </c>
      <c r="D31" s="16">
        <f>32590+9740+9100</f>
        <v>51430</v>
      </c>
      <c r="E31" s="16">
        <f t="shared" si="0"/>
        <v>426057</v>
      </c>
      <c r="F31" s="16"/>
      <c r="G31" s="16"/>
      <c r="H31" s="16">
        <f>9840+57505+13000+116215+11500</f>
        <v>208060</v>
      </c>
    </row>
    <row r="32" spans="1:8" ht="15" customHeight="1" x14ac:dyDescent="0.2">
      <c r="A32" s="14">
        <v>27</v>
      </c>
      <c r="B32" s="15">
        <f>64276+148944+139550</f>
        <v>352770</v>
      </c>
      <c r="C32" s="15">
        <v>109450</v>
      </c>
      <c r="D32" s="16">
        <f>10225+3670</f>
        <v>13895</v>
      </c>
      <c r="E32" s="16">
        <f t="shared" si="0"/>
        <v>476115</v>
      </c>
      <c r="F32" s="16">
        <v>11500</v>
      </c>
      <c r="G32" s="16">
        <v>150</v>
      </c>
      <c r="H32" s="16">
        <f>79877+3180+45870+13640+35926</f>
        <v>178493</v>
      </c>
    </row>
    <row r="33" spans="1:8" ht="15" customHeight="1" x14ac:dyDescent="0.2">
      <c r="A33" s="14">
        <v>28</v>
      </c>
      <c r="B33" s="15">
        <f>32810+127890+127565</f>
        <v>288265</v>
      </c>
      <c r="C33" s="15">
        <v>102771</v>
      </c>
      <c r="D33" s="16">
        <f>11500+3850+14300</f>
        <v>29650</v>
      </c>
      <c r="E33" s="16">
        <f t="shared" si="0"/>
        <v>420686</v>
      </c>
      <c r="F33" s="16"/>
      <c r="G33" s="16"/>
      <c r="H33" s="16">
        <f>135630+22430+77665+1745+33600</f>
        <v>271070</v>
      </c>
    </row>
    <row r="34" spans="1:8" ht="15" customHeight="1" x14ac:dyDescent="0.2">
      <c r="A34" s="14">
        <v>29</v>
      </c>
      <c r="B34" s="15">
        <f>8250+220300+164345</f>
        <v>392895</v>
      </c>
      <c r="C34" s="15">
        <f>1500+210273</f>
        <v>211773</v>
      </c>
      <c r="D34" s="16">
        <f>34460+23540+25850</f>
        <v>83850</v>
      </c>
      <c r="E34" s="16">
        <f t="shared" si="0"/>
        <v>688518</v>
      </c>
      <c r="F34" s="16"/>
      <c r="G34" s="16"/>
      <c r="H34" s="16">
        <f>233571+27870+121190+10750+10300</f>
        <v>403681</v>
      </c>
    </row>
    <row r="35" spans="1:8" ht="15" customHeight="1" x14ac:dyDescent="0.2">
      <c r="A35" s="14">
        <v>30</v>
      </c>
      <c r="B35" s="15">
        <f>14700+171178+199662</f>
        <v>385540</v>
      </c>
      <c r="C35" s="15">
        <v>132023</v>
      </c>
      <c r="D35" s="16">
        <f>42290+6230+10960</f>
        <v>59480</v>
      </c>
      <c r="E35" s="16">
        <f t="shared" si="0"/>
        <v>577043</v>
      </c>
      <c r="F35" s="16"/>
      <c r="G35" s="16"/>
      <c r="H35" s="16">
        <f>13200+82200+3480+131630+60885</f>
        <v>291395</v>
      </c>
    </row>
    <row r="36" spans="1:8" ht="15" customHeight="1" x14ac:dyDescent="0.2">
      <c r="A36" s="8"/>
      <c r="B36" s="7">
        <f>SUM(B6:B35)</f>
        <v>11843896</v>
      </c>
      <c r="C36" s="7">
        <f>SUM(C6:C35)</f>
        <v>3818495</v>
      </c>
      <c r="D36" s="7">
        <f>SUM(D6:D35)</f>
        <v>1609215</v>
      </c>
      <c r="E36" s="7">
        <f>SUM(E6:E35)</f>
        <v>17271606</v>
      </c>
      <c r="F36" s="7">
        <f>SUM(F6:F35)</f>
        <v>17920</v>
      </c>
      <c r="G36" s="7">
        <f>SUM(G6:G35)</f>
        <v>1850</v>
      </c>
      <c r="H36" s="7">
        <f>SUM(H6:H35)</f>
        <v>8858558</v>
      </c>
    </row>
    <row r="37" spans="1:8" ht="15" customHeight="1" x14ac:dyDescent="0.2"/>
    <row r="38" spans="1:8" ht="15" customHeight="1" x14ac:dyDescent="0.2">
      <c r="A38" s="2" t="s">
        <v>2</v>
      </c>
      <c r="E38" s="7">
        <f>B36+D36+C36-F36-G36</f>
        <v>17251836</v>
      </c>
      <c r="G38" s="7"/>
    </row>
    <row r="40" spans="1:8" x14ac:dyDescent="0.2">
      <c r="B40" s="7">
        <f>B36-F36</f>
        <v>11825976</v>
      </c>
      <c r="D40" s="7">
        <f>D36-G36</f>
        <v>1607365</v>
      </c>
    </row>
    <row r="41" spans="1:8" x14ac:dyDescent="0.2">
      <c r="A41" s="2" t="s">
        <v>8</v>
      </c>
      <c r="B41" s="7">
        <f>B40/1.05</f>
        <v>11262834.285714285</v>
      </c>
      <c r="C41" s="7">
        <f>C36/1.18</f>
        <v>3236012.7118644072</v>
      </c>
      <c r="D41" s="7">
        <f>D40/1.27</f>
        <v>1265641.7322834646</v>
      </c>
      <c r="E41" s="7">
        <f>SUM(B41:D41)</f>
        <v>15764488.729862157</v>
      </c>
    </row>
    <row r="43" spans="1:8" x14ac:dyDescent="0.2">
      <c r="E43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2022-10-03T13:17:25Z</cp:lastPrinted>
  <dcterms:created xsi:type="dcterms:W3CDTF">2011-06-24T11:23:00Z</dcterms:created>
  <dcterms:modified xsi:type="dcterms:W3CDTF">2022-10-03T13:17:59Z</dcterms:modified>
</cp:coreProperties>
</file>