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D54D28CD-2A74-4807-A30D-A869873F0B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D36" i="1" l="1"/>
  <c r="C36" i="1"/>
  <c r="B36" i="1"/>
  <c r="H36" i="1"/>
  <c r="H35" i="1"/>
  <c r="D35" i="1"/>
  <c r="B35" i="1"/>
  <c r="H32" i="1"/>
  <c r="D32" i="1"/>
  <c r="B32" i="1"/>
  <c r="H33" i="1"/>
  <c r="D33" i="1"/>
  <c r="C33" i="1"/>
  <c r="B33" i="1"/>
  <c r="H34" i="1"/>
  <c r="D34" i="1"/>
  <c r="C34" i="1"/>
  <c r="B34" i="1"/>
  <c r="H25" i="1"/>
  <c r="D25" i="1"/>
  <c r="C25" i="1"/>
  <c r="B25" i="1"/>
  <c r="H27" i="1"/>
  <c r="H24" i="1"/>
  <c r="H26" i="1"/>
  <c r="H28" i="1"/>
  <c r="H29" i="1"/>
  <c r="H30" i="1"/>
  <c r="H31" i="1"/>
  <c r="D26" i="1"/>
  <c r="B26" i="1"/>
  <c r="D24" i="1"/>
  <c r="C24" i="1"/>
  <c r="B24" i="1"/>
  <c r="D31" i="1"/>
  <c r="B31" i="1"/>
  <c r="D30" i="1"/>
  <c r="B30" i="1"/>
  <c r="D29" i="1"/>
  <c r="B29" i="1"/>
  <c r="D27" i="1"/>
  <c r="B27" i="1"/>
  <c r="D28" i="1"/>
  <c r="C28" i="1"/>
  <c r="B28" i="1"/>
  <c r="H16" i="1"/>
  <c r="D16" i="1"/>
  <c r="B16" i="1"/>
  <c r="H17" i="1"/>
  <c r="D17" i="1"/>
  <c r="B17" i="1"/>
  <c r="H18" i="1"/>
  <c r="D18" i="1"/>
  <c r="C18" i="1"/>
  <c r="B18" i="1"/>
  <c r="H23" i="1"/>
  <c r="D23" i="1"/>
  <c r="B23" i="1"/>
  <c r="H22" i="1"/>
  <c r="D22" i="1"/>
  <c r="B22" i="1"/>
  <c r="H21" i="1"/>
  <c r="D21" i="1"/>
  <c r="B21" i="1"/>
  <c r="H20" i="1"/>
  <c r="D20" i="1"/>
  <c r="C20" i="1"/>
  <c r="B20" i="1"/>
  <c r="H19" i="1"/>
  <c r="D19" i="1"/>
  <c r="C19" i="1"/>
  <c r="B19" i="1"/>
  <c r="H11" i="1" l="1"/>
  <c r="D11" i="1"/>
  <c r="C11" i="1"/>
  <c r="B11" i="1"/>
  <c r="H8" i="1"/>
  <c r="D8" i="1"/>
  <c r="C8" i="1"/>
  <c r="B8" i="1"/>
  <c r="H9" i="1"/>
  <c r="D9" i="1"/>
  <c r="C9" i="1"/>
  <c r="B9" i="1"/>
  <c r="H14" i="1"/>
  <c r="D14" i="1"/>
  <c r="C14" i="1"/>
  <c r="B14" i="1"/>
  <c r="H10" i="1"/>
  <c r="D10" i="1"/>
  <c r="C10" i="1"/>
  <c r="B10" i="1"/>
  <c r="H15" i="1"/>
  <c r="D15" i="1"/>
  <c r="C15" i="1"/>
  <c r="B15" i="1"/>
  <c r="H12" i="1"/>
  <c r="D12" i="1"/>
  <c r="C12" i="1"/>
  <c r="B12" i="1"/>
  <c r="H13" i="1"/>
  <c r="D13" i="1"/>
  <c r="C13" i="1"/>
  <c r="B13" i="1"/>
  <c r="E35" i="1" l="1"/>
  <c r="D37" i="1" l="1"/>
  <c r="C37" i="1"/>
  <c r="B37" i="1"/>
  <c r="E34" i="1" l="1"/>
  <c r="E31" i="1" l="1"/>
  <c r="E36" i="1"/>
  <c r="E33" i="1"/>
  <c r="E32" i="1"/>
  <c r="E30" i="1" l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7" i="1" l="1"/>
  <c r="H37" i="1"/>
  <c r="C42" i="1" l="1"/>
  <c r="F37" i="1" l="1"/>
  <c r="B41" i="1" s="1"/>
  <c r="B42" i="1" s="1"/>
  <c r="G37" i="1"/>
  <c r="D41" i="1" s="1"/>
  <c r="D42" i="1" s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<sst xmlns="http://schemas.openxmlformats.org/spreadsheetml/2006/main" count="11" uniqueCount="11">
  <si>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</si>
  <si>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</si>
  <si>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</si>
  <si>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</si>
  <si>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</si>
  <si>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</si>
  <si>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</si>
  <si>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nettó:</t>
  </si>
  <si>
    <t>Storno 27%</t>
  </si>
  <si>
    <t>Storno 18%</t>
  </si>
  <si>
    <t>2023.Január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</si>
</sst>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3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/>
    <xf numFmtId="1" fontId="2" fillId="2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1" t="s">
        <v>6</v>
      </c>
      <c r="E1" s="2" t="s">
        <v>5</v>
      </c>
    </row>
    <row r="2" spans="1:8" ht="15" x14ac:dyDescent="0.25">
      <c r="A2" s="12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9" t="s">
        <v>9</v>
      </c>
      <c r="G5" s="9" t="s">
        <v>8</v>
      </c>
      <c r="H5" s="10" t="s">
        <v>1</v>
      </c>
    </row>
    <row r="6" spans="1:8" ht="15" customHeight="1" x14ac:dyDescent="0.2">
      <c r="A6" s="15">
        <v>1</v>
      </c>
      <c r="B6" s="13"/>
      <c r="C6" s="14"/>
      <c r="D6" s="14"/>
      <c r="E6" s="14">
        <f>SUM(B6:D6)</f>
        <v>0</v>
      </c>
      <c r="F6" s="14"/>
      <c r="G6" s="14"/>
      <c r="H6" s="14"/>
    </row>
    <row r="7" spans="1:8" ht="15" customHeight="1" x14ac:dyDescent="0.2">
      <c r="A7" s="15">
        <v>2</v>
      </c>
      <c r="B7" s="14"/>
      <c r="C7" s="14"/>
      <c r="D7" s="14"/>
      <c r="E7" s="14">
        <f t="shared" ref="E7:E35" si="0">SUM(B7:D7)</f>
        <v>0</v>
      </c>
      <c r="F7" s="14"/>
      <c r="G7" s="14"/>
      <c r="H7" s="14"/>
    </row>
    <row r="8" spans="1:8" ht="15" customHeight="1" x14ac:dyDescent="0.2">
      <c r="A8" s="6">
        <v>3</v>
      </c>
      <c r="B8" s="1">
        <f>77830+200380</f>
        <v>278210</v>
      </c>
      <c r="C8" s="1">
        <f>77945</f>
        <v>77945</v>
      </c>
      <c r="D8" s="1">
        <f>87770+21340+17850</f>
        <v>126960</v>
      </c>
      <c r="E8" s="1">
        <f t="shared" si="0"/>
        <v>483115</v>
      </c>
      <c r="F8" s="1"/>
      <c r="G8" s="1"/>
      <c r="H8" s="1">
        <f>78184+20110+108245+7750+48690</f>
        <v>262979</v>
      </c>
    </row>
    <row r="9" spans="1:8" ht="15" customHeight="1" x14ac:dyDescent="0.2">
      <c r="A9" s="6">
        <v>4</v>
      </c>
      <c r="B9" s="1">
        <f>206155+104865</f>
        <v>311020</v>
      </c>
      <c r="C9" s="1">
        <f>1380+118516</f>
        <v>119896</v>
      </c>
      <c r="D9" s="1">
        <f>44110+10800+39450</f>
        <v>94360</v>
      </c>
      <c r="E9" s="1">
        <f t="shared" si="0"/>
        <v>525276</v>
      </c>
      <c r="F9" s="1"/>
      <c r="G9" s="1"/>
      <c r="H9" s="1">
        <f>125755+12330+136430+9780+10900</f>
        <v>295195</v>
      </c>
    </row>
    <row r="10" spans="1:8" ht="15" customHeight="1" x14ac:dyDescent="0.2">
      <c r="A10" s="6">
        <v>5</v>
      </c>
      <c r="B10" s="1">
        <f>35710+71285+243590</f>
        <v>350585</v>
      </c>
      <c r="C10" s="1">
        <f>123804+4160</f>
        <v>127964</v>
      </c>
      <c r="D10" s="1">
        <f>13000+21550+15660</f>
        <v>50210</v>
      </c>
      <c r="E10" s="1">
        <f t="shared" si="0"/>
        <v>528759</v>
      </c>
      <c r="F10" s="1"/>
      <c r="G10" s="1"/>
      <c r="H10" s="1">
        <f>116052+10850+85220+28360</f>
        <v>240482</v>
      </c>
    </row>
    <row r="11" spans="1:8" ht="15" customHeight="1" x14ac:dyDescent="0.2">
      <c r="A11" s="6">
        <v>6</v>
      </c>
      <c r="B11" s="8">
        <f>74610+88805+219540</f>
        <v>382955</v>
      </c>
      <c r="C11" s="8">
        <f>173382+3480</f>
        <v>176862</v>
      </c>
      <c r="D11" s="1">
        <f>13300+8500+10800</f>
        <v>32600</v>
      </c>
      <c r="E11" s="1">
        <f t="shared" si="0"/>
        <v>592417</v>
      </c>
      <c r="F11" s="1"/>
      <c r="G11" s="1"/>
      <c r="H11" s="1">
        <f>168475+14480+142590+33350+7750</f>
        <v>366645</v>
      </c>
    </row>
    <row r="12" spans="1:8" ht="15" customHeight="1" x14ac:dyDescent="0.2">
      <c r="A12" s="6">
        <v>7</v>
      </c>
      <c r="B12" s="8">
        <f>21630+246455+102660</f>
        <v>370745</v>
      </c>
      <c r="C12" s="8">
        <f>31630+255151</f>
        <v>286781</v>
      </c>
      <c r="D12" s="1">
        <f>83620+11340+27190</f>
        <v>122150</v>
      </c>
      <c r="E12" s="1">
        <f t="shared" si="0"/>
        <v>779676</v>
      </c>
      <c r="F12" s="1"/>
      <c r="G12" s="1"/>
      <c r="H12" s="1">
        <f>22630+145350+18570+177805+41710</f>
        <v>406065</v>
      </c>
    </row>
    <row r="13" spans="1:8" ht="15" customHeight="1" x14ac:dyDescent="0.2">
      <c r="A13" s="6">
        <v>8</v>
      </c>
      <c r="B13" s="8">
        <f>67660+148375</f>
        <v>216035</v>
      </c>
      <c r="C13" s="8">
        <f>232383+4750</f>
        <v>237133</v>
      </c>
      <c r="D13" s="1">
        <f>13050+7200+59900</f>
        <v>80150</v>
      </c>
      <c r="E13" s="1">
        <f t="shared" si="0"/>
        <v>533318</v>
      </c>
      <c r="F13" s="1"/>
      <c r="G13" s="1"/>
      <c r="H13" s="1">
        <f>121693+16440+55530+2050</f>
        <v>195713</v>
      </c>
    </row>
    <row r="14" spans="1:8" ht="15" customHeight="1" x14ac:dyDescent="0.2">
      <c r="A14" s="6">
        <v>9</v>
      </c>
      <c r="B14" s="1">
        <f>5050+55750+153574</f>
        <v>214374</v>
      </c>
      <c r="C14" s="1">
        <f>143895+185</f>
        <v>144080</v>
      </c>
      <c r="D14" s="1">
        <f>27550+11370+1850</f>
        <v>40770</v>
      </c>
      <c r="E14" s="1">
        <f t="shared" si="0"/>
        <v>399224</v>
      </c>
      <c r="F14" s="1"/>
      <c r="G14" s="1"/>
      <c r="H14" s="1">
        <f>94515+2770+88710+10330</f>
        <v>196325</v>
      </c>
    </row>
    <row r="15" spans="1:8" ht="15" customHeight="1" x14ac:dyDescent="0.2">
      <c r="A15" s="6">
        <v>10</v>
      </c>
      <c r="B15" s="2">
        <f>27230+44875+130070</f>
        <v>202175</v>
      </c>
      <c r="C15" s="1">
        <f>145490+4000</f>
        <v>149490</v>
      </c>
      <c r="D15" s="1">
        <f>46760+14370+9650</f>
        <v>70780</v>
      </c>
      <c r="E15" s="1">
        <f t="shared" si="0"/>
        <v>422445</v>
      </c>
      <c r="F15" s="1"/>
      <c r="G15" s="1"/>
      <c r="H15" s="1">
        <f>84690+14450+121877+5370+22400</f>
        <v>248787</v>
      </c>
    </row>
    <row r="16" spans="1:8" ht="15" customHeight="1" x14ac:dyDescent="0.2">
      <c r="A16" s="6">
        <v>11</v>
      </c>
      <c r="B16" s="1">
        <f>75230+173515</f>
        <v>248745</v>
      </c>
      <c r="C16" s="1">
        <v>181659</v>
      </c>
      <c r="D16" s="1">
        <f>66440+26415+5860</f>
        <v>98715</v>
      </c>
      <c r="E16" s="1">
        <f t="shared" si="0"/>
        <v>529119</v>
      </c>
      <c r="F16" s="1"/>
      <c r="G16" s="1"/>
      <c r="H16" s="1">
        <f>147628+8470+61165</f>
        <v>217263</v>
      </c>
    </row>
    <row r="17" spans="1:8" ht="15" customHeight="1" x14ac:dyDescent="0.2">
      <c r="A17" s="6">
        <v>12</v>
      </c>
      <c r="B17" s="1">
        <f>63815+149650</f>
        <v>213465</v>
      </c>
      <c r="C17" s="1">
        <v>202544</v>
      </c>
      <c r="D17" s="1">
        <f>47450+11800+1750</f>
        <v>61000</v>
      </c>
      <c r="E17" s="1">
        <f t="shared" si="0"/>
        <v>477009</v>
      </c>
      <c r="F17" s="1"/>
      <c r="G17" s="1"/>
      <c r="H17" s="1">
        <f>103954+33890+86730+21320+5450</f>
        <v>251344</v>
      </c>
    </row>
    <row r="18" spans="1:8" ht="15" customHeight="1" x14ac:dyDescent="0.2">
      <c r="A18" s="6">
        <v>13</v>
      </c>
      <c r="B18" s="1">
        <f>121830+4750+165280</f>
        <v>291860</v>
      </c>
      <c r="C18" s="1">
        <f>210595+4580</f>
        <v>215175</v>
      </c>
      <c r="D18" s="1">
        <f>12850+93350+7550</f>
        <v>113750</v>
      </c>
      <c r="E18" s="1">
        <f t="shared" si="0"/>
        <v>620785</v>
      </c>
      <c r="F18" s="1"/>
      <c r="G18" s="1"/>
      <c r="H18" s="1">
        <f>122635+39130+87310+13150+16440</f>
        <v>278665</v>
      </c>
    </row>
    <row r="19" spans="1:8" ht="15" customHeight="1" x14ac:dyDescent="0.2">
      <c r="A19" s="6">
        <v>14</v>
      </c>
      <c r="B19" s="1">
        <f>190072+92290</f>
        <v>282362</v>
      </c>
      <c r="C19" s="1">
        <f>1850+355033</f>
        <v>356883</v>
      </c>
      <c r="D19" s="1">
        <f>133090+14310+40590</f>
        <v>187990</v>
      </c>
      <c r="E19" s="1">
        <f t="shared" si="0"/>
        <v>827235</v>
      </c>
      <c r="F19" s="1"/>
      <c r="G19" s="1"/>
      <c r="H19" s="1">
        <f>249190+33430+99722+6000+15800</f>
        <v>404142</v>
      </c>
    </row>
    <row r="20" spans="1:8" ht="15" customHeight="1" x14ac:dyDescent="0.2">
      <c r="A20" s="6">
        <v>15</v>
      </c>
      <c r="B20" s="1">
        <f>78673+159280</f>
        <v>237953</v>
      </c>
      <c r="C20" s="1">
        <f>247198</f>
        <v>247198</v>
      </c>
      <c r="D20" s="1">
        <f>6140+32550</f>
        <v>38690</v>
      </c>
      <c r="E20" s="1">
        <f t="shared" si="0"/>
        <v>523841</v>
      </c>
      <c r="F20" s="1"/>
      <c r="G20" s="1"/>
      <c r="H20" s="1">
        <f>61680+4650+134263+46324</f>
        <v>246917</v>
      </c>
    </row>
    <row r="21" spans="1:8" ht="15" customHeight="1" x14ac:dyDescent="0.2">
      <c r="A21" s="6">
        <v>16</v>
      </c>
      <c r="B21" s="1">
        <f>8950+40305+81850</f>
        <v>131105</v>
      </c>
      <c r="C21" s="1">
        <v>86756</v>
      </c>
      <c r="D21" s="1">
        <f>85890+6220+3350</f>
        <v>95460</v>
      </c>
      <c r="E21" s="1">
        <f t="shared" si="0"/>
        <v>313321</v>
      </c>
      <c r="F21" s="1"/>
      <c r="G21" s="1"/>
      <c r="H21" s="1">
        <f>56990+3460+57040+4050+23505</f>
        <v>145045</v>
      </c>
    </row>
    <row r="22" spans="1:8" ht="15" customHeight="1" x14ac:dyDescent="0.2">
      <c r="A22" s="6">
        <v>17</v>
      </c>
      <c r="B22" s="1">
        <f>23950+136990+85810</f>
        <v>246750</v>
      </c>
      <c r="C22" s="1">
        <v>165276</v>
      </c>
      <c r="D22" s="1">
        <f>15850+3760+15300</f>
        <v>34910</v>
      </c>
      <c r="E22" s="1">
        <f t="shared" si="0"/>
        <v>446936</v>
      </c>
      <c r="F22" s="1"/>
      <c r="G22" s="1"/>
      <c r="H22" s="1">
        <f>123670+17790+91800+10930+9995</f>
        <v>254185</v>
      </c>
    </row>
    <row r="23" spans="1:8" ht="15" customHeight="1" x14ac:dyDescent="0.2">
      <c r="A23" s="6">
        <v>18</v>
      </c>
      <c r="B23" s="1">
        <f>177945+59700</f>
        <v>237645</v>
      </c>
      <c r="C23" s="1">
        <v>143286</v>
      </c>
      <c r="D23" s="1">
        <f>53630+1810+15500</f>
        <v>70940</v>
      </c>
      <c r="E23" s="1">
        <f t="shared" si="0"/>
        <v>451871</v>
      </c>
      <c r="F23" s="1"/>
      <c r="G23" s="1"/>
      <c r="H23" s="1">
        <f>83346+18680+67705+13810+5550</f>
        <v>189091</v>
      </c>
    </row>
    <row r="24" spans="1:8" ht="15" customHeight="1" x14ac:dyDescent="0.2">
      <c r="A24" s="6">
        <v>19</v>
      </c>
      <c r="B24" s="1">
        <f>5150+53320+142589</f>
        <v>201059</v>
      </c>
      <c r="C24" s="1">
        <f>145534+3970</f>
        <v>149504</v>
      </c>
      <c r="D24" s="1">
        <f>30260+30400+7550</f>
        <v>68210</v>
      </c>
      <c r="E24" s="1">
        <f t="shared" si="0"/>
        <v>418773</v>
      </c>
      <c r="F24" s="1"/>
      <c r="G24" s="1"/>
      <c r="H24" s="1">
        <f>10300+79260+5250+119917+15190</f>
        <v>229917</v>
      </c>
    </row>
    <row r="25" spans="1:8" ht="15" customHeight="1" x14ac:dyDescent="0.2">
      <c r="A25" s="6">
        <v>20</v>
      </c>
      <c r="B25" s="1">
        <f>6150+65375+143410</f>
        <v>214935</v>
      </c>
      <c r="C25" s="1">
        <f>197075+240</f>
        <v>197315</v>
      </c>
      <c r="D25" s="1">
        <f>41250+15860+9750</f>
        <v>66860</v>
      </c>
      <c r="E25" s="1">
        <f t="shared" si="0"/>
        <v>479110</v>
      </c>
      <c r="F25" s="1"/>
      <c r="G25" s="1"/>
      <c r="H25" s="1">
        <f>142657+3100+58610+9500</f>
        <v>213867</v>
      </c>
    </row>
    <row r="26" spans="1:8" ht="15" customHeight="1" x14ac:dyDescent="0.2">
      <c r="A26" s="6">
        <v>21</v>
      </c>
      <c r="B26" s="1">
        <f>18100+228741+64245</f>
        <v>311086</v>
      </c>
      <c r="C26" s="1">
        <v>253364</v>
      </c>
      <c r="D26" s="1">
        <f>43140+8420+14950</f>
        <v>66510</v>
      </c>
      <c r="E26" s="1">
        <f t="shared" si="0"/>
        <v>630960</v>
      </c>
      <c r="F26" s="1"/>
      <c r="G26" s="1"/>
      <c r="H26" s="1">
        <f>24650+105911+10260+136073+26495</f>
        <v>303389</v>
      </c>
    </row>
    <row r="27" spans="1:8" ht="15" customHeight="1" x14ac:dyDescent="0.2">
      <c r="A27" s="6">
        <v>22</v>
      </c>
      <c r="B27" s="1">
        <f>231990+62930</f>
        <v>294920</v>
      </c>
      <c r="C27" s="1">
        <v>332450</v>
      </c>
      <c r="D27" s="1">
        <f>76910+4050+24300</f>
        <v>105260</v>
      </c>
      <c r="E27" s="1">
        <f t="shared" si="0"/>
        <v>732630</v>
      </c>
      <c r="F27" s="1"/>
      <c r="G27" s="1"/>
      <c r="H27" s="1">
        <f>187489+21300+109420+54200</f>
        <v>372409</v>
      </c>
    </row>
    <row r="28" spans="1:8" ht="15" customHeight="1" x14ac:dyDescent="0.2">
      <c r="A28" s="6">
        <v>23</v>
      </c>
      <c r="B28" s="1">
        <f>64825+137030</f>
        <v>201855</v>
      </c>
      <c r="C28" s="1">
        <f>181417+2750</f>
        <v>184167</v>
      </c>
      <c r="D28" s="1">
        <f>99120+6550+6750</f>
        <v>112420</v>
      </c>
      <c r="E28" s="1">
        <f t="shared" si="0"/>
        <v>498442</v>
      </c>
      <c r="F28" s="1"/>
      <c r="G28" s="1"/>
      <c r="H28" s="1">
        <f>38000+119915+13480+74590+9650</f>
        <v>255635</v>
      </c>
    </row>
    <row r="29" spans="1:8" ht="15" customHeight="1" x14ac:dyDescent="0.2">
      <c r="A29" s="6">
        <v>24</v>
      </c>
      <c r="B29" s="1">
        <f>24720+78232+107778</f>
        <v>210730</v>
      </c>
      <c r="C29" s="1">
        <v>82240</v>
      </c>
      <c r="D29" s="1">
        <f>3150+10900+7250</f>
        <v>21300</v>
      </c>
      <c r="E29" s="1">
        <f t="shared" si="0"/>
        <v>314270</v>
      </c>
      <c r="F29" s="1"/>
      <c r="G29" s="1"/>
      <c r="H29" s="1">
        <f>78428+84900+7950</f>
        <v>171278</v>
      </c>
    </row>
    <row r="30" spans="1:8" ht="15" customHeight="1" x14ac:dyDescent="0.2">
      <c r="A30" s="6">
        <v>25</v>
      </c>
      <c r="B30" s="8">
        <f>9250+177795+80530</f>
        <v>267575</v>
      </c>
      <c r="C30" s="8">
        <v>140806</v>
      </c>
      <c r="D30" s="1">
        <f>19680+3860+5900</f>
        <v>29440</v>
      </c>
      <c r="E30" s="1">
        <f t="shared" si="0"/>
        <v>437821</v>
      </c>
      <c r="F30" s="1"/>
      <c r="G30" s="1">
        <v>4440</v>
      </c>
      <c r="H30" s="1">
        <f>135000+4190+121991</f>
        <v>261181</v>
      </c>
    </row>
    <row r="31" spans="1:8" ht="15" customHeight="1" x14ac:dyDescent="0.2">
      <c r="A31" s="6">
        <v>26</v>
      </c>
      <c r="B31" s="8">
        <f>3700+128345+94580</f>
        <v>226625</v>
      </c>
      <c r="C31" s="8">
        <v>94809</v>
      </c>
      <c r="D31" s="1">
        <f>25460+14050+9810</f>
        <v>49320</v>
      </c>
      <c r="E31" s="1">
        <f t="shared" si="0"/>
        <v>370754</v>
      </c>
      <c r="F31" s="1"/>
      <c r="G31" s="1"/>
      <c r="H31" s="1">
        <f>18010+62450+8650+131579+17620</f>
        <v>238309</v>
      </c>
    </row>
    <row r="32" spans="1:8" ht="15" customHeight="1" x14ac:dyDescent="0.2">
      <c r="A32" s="6">
        <v>27</v>
      </c>
      <c r="B32" s="8">
        <f>181400+79265</f>
        <v>260665</v>
      </c>
      <c r="C32" s="8">
        <v>215630</v>
      </c>
      <c r="D32" s="1">
        <f>43710+9150+15600</f>
        <v>68460</v>
      </c>
      <c r="E32" s="1">
        <f t="shared" si="0"/>
        <v>544755</v>
      </c>
      <c r="F32" s="1"/>
      <c r="G32" s="1"/>
      <c r="H32" s="1">
        <f>157575+20970+114000+23370+5150</f>
        <v>321065</v>
      </c>
    </row>
    <row r="33" spans="1:8" ht="15" customHeight="1" x14ac:dyDescent="0.2">
      <c r="A33" s="6">
        <v>28</v>
      </c>
      <c r="B33" s="8">
        <f>35700+74544+166994</f>
        <v>277238</v>
      </c>
      <c r="C33" s="8">
        <f>291342+960</f>
        <v>292302</v>
      </c>
      <c r="D33" s="1">
        <f>24640+20060+4700</f>
        <v>49400</v>
      </c>
      <c r="E33" s="1">
        <f t="shared" si="0"/>
        <v>618940</v>
      </c>
      <c r="F33" s="1"/>
      <c r="G33" s="1"/>
      <c r="H33" s="1">
        <f>6250+214917+25240+121544</f>
        <v>367951</v>
      </c>
    </row>
    <row r="34" spans="1:8" ht="15" customHeight="1" x14ac:dyDescent="0.2">
      <c r="A34" s="6">
        <v>29</v>
      </c>
      <c r="B34" s="8">
        <f>77700+160445+13000</f>
        <v>251145</v>
      </c>
      <c r="C34" s="8">
        <f>304116+1490</f>
        <v>305606</v>
      </c>
      <c r="D34" s="1">
        <f>5190+6000+16030</f>
        <v>27220</v>
      </c>
      <c r="E34" s="1">
        <f t="shared" si="0"/>
        <v>583971</v>
      </c>
      <c r="F34" s="1"/>
      <c r="G34" s="1"/>
      <c r="H34" s="1">
        <f>7550+154132+24370+101710+17930</f>
        <v>305692</v>
      </c>
    </row>
    <row r="35" spans="1:8" ht="15" customHeight="1" x14ac:dyDescent="0.2">
      <c r="A35" s="6">
        <v>30</v>
      </c>
      <c r="B35" s="8">
        <f>118410+27200</f>
        <v>145610</v>
      </c>
      <c r="C35" s="8">
        <v>129498</v>
      </c>
      <c r="D35" s="1">
        <f>32790+1350+4940</f>
        <v>39080</v>
      </c>
      <c r="E35" s="1">
        <f t="shared" si="0"/>
        <v>314188</v>
      </c>
      <c r="F35" s="1"/>
      <c r="G35" s="1"/>
      <c r="H35" s="1">
        <f>64590+10280+80570+18220</f>
        <v>173660</v>
      </c>
    </row>
    <row r="36" spans="1:8" ht="15" customHeight="1" x14ac:dyDescent="0.2">
      <c r="A36" s="6">
        <v>31</v>
      </c>
      <c r="B36" s="8">
        <f>36400+137955+68811</f>
        <v>243166</v>
      </c>
      <c r="C36" s="8">
        <f>750+110508</f>
        <v>111258</v>
      </c>
      <c r="D36" s="1">
        <f>18050+17120+5900</f>
        <v>41070</v>
      </c>
      <c r="E36" s="1">
        <f>SUM(B36:D36)</f>
        <v>395494</v>
      </c>
      <c r="F36" s="1"/>
      <c r="G36" s="1"/>
      <c r="H36" s="1">
        <f>35000+84296+2460+82500+4350</f>
        <v>208606</v>
      </c>
    </row>
    <row r="37" spans="1:8" ht="15" customHeight="1" x14ac:dyDescent="0.2">
      <c r="A37" s="3"/>
      <c r="B37" s="7">
        <f t="shared" ref="B37:H37" si="1">SUM(B6:B36)</f>
        <v>7322593</v>
      </c>
      <c r="C37" s="7">
        <f t="shared" si="1"/>
        <v>5407877</v>
      </c>
      <c r="D37" s="7">
        <f t="shared" si="1"/>
        <v>2063985</v>
      </c>
      <c r="E37" s="7">
        <f t="shared" si="1"/>
        <v>14794455</v>
      </c>
      <c r="F37" s="7">
        <f t="shared" si="1"/>
        <v>0</v>
      </c>
      <c r="G37" s="7">
        <f t="shared" si="1"/>
        <v>4440</v>
      </c>
      <c r="H37" s="7">
        <f t="shared" si="1"/>
        <v>7621802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14790015</v>
      </c>
      <c r="G39" s="7"/>
    </row>
    <row r="41" spans="1:8" x14ac:dyDescent="0.2">
      <c r="B41" s="7">
        <f>B37-F37</f>
        <v>7322593</v>
      </c>
      <c r="D41" s="7">
        <f>D37-G37</f>
        <v>2059545</v>
      </c>
    </row>
    <row r="42" spans="1:8" x14ac:dyDescent="0.2">
      <c r="A42" s="2" t="s">
        <v>7</v>
      </c>
      <c r="B42" s="7">
        <f>B41/1.05</f>
        <v>6973898.0952380951</v>
      </c>
      <c r="C42" s="7">
        <f>C37/1.18</f>
        <v>4582946.6101694917</v>
      </c>
      <c r="D42" s="7">
        <f>D41/1.27</f>
        <v>1621688.9763779528</v>
      </c>
      <c r="E42" s="7">
        <f>SUM(B42:D42)</f>
        <v>13178533.681785539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2023-02-01T11:46:21Z</cp:lastPrinted>
  <dcterms:created xsi:type="dcterms:W3CDTF">2011-06-24T11:23:00Z</dcterms:created>
  <dcterms:modified xsi:type="dcterms:W3CDTF">2023-02-01T11:46:25Z</dcterms:modified>
</cp:coreProperties>
</file>