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lhasználó\Documents\Documents\Pénztárgép\"/>
    </mc:Choice>
  </mc:AlternateContent>
  <xr:revisionPtr revIDLastSave="0" documentId="13_ncr:1_{B7D21151-B665-4591-9271-7C7BC819007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unka1" sheetId="1" r:id="rId1"/>
    <sheet name="Munka2" sheetId="2" r:id="rId2"/>
    <sheet name="Munka3" sheetId="3" r:id="rId3"/>
  </sheets>
  <calcPr calcId="191029"/>
</workbook>
</file>

<file path=xl/calcChain.xml><?xml version="1.0" encoding="utf-8"?>
<calcChain xmlns="http://schemas.openxmlformats.org/spreadsheetml/2006/main">
  <c r="H28" i="1" l="1"/>
  <c r="D28" i="1"/>
  <c r="C28" i="1"/>
  <c r="B28" i="1"/>
  <c r="H31" i="1"/>
  <c r="D31" i="1"/>
  <c r="C31" i="1"/>
  <c r="B31" i="1"/>
  <c r="H30" i="1"/>
  <c r="D30" i="1"/>
  <c r="B30" i="1"/>
  <c r="H29" i="1"/>
  <c r="D29" i="1"/>
  <c r="C29" i="1"/>
  <c r="B29" i="1"/>
  <c r="D32" i="1"/>
  <c r="C32" i="1"/>
  <c r="B32" i="1"/>
  <c r="H32" i="1"/>
  <c r="D33" i="1"/>
  <c r="C33" i="1"/>
  <c r="B33" i="1"/>
  <c r="H33" i="1"/>
  <c r="D9" i="1"/>
  <c r="C9" i="1"/>
  <c r="B9" i="1"/>
  <c r="H26" i="1"/>
  <c r="D26" i="1"/>
  <c r="C26" i="1"/>
  <c r="B26" i="1"/>
  <c r="H25" i="1"/>
  <c r="D25" i="1"/>
  <c r="B25" i="1"/>
  <c r="H27" i="1"/>
  <c r="D27" i="1"/>
  <c r="C27" i="1"/>
  <c r="B27" i="1"/>
  <c r="H22" i="1"/>
  <c r="D22" i="1"/>
  <c r="B22" i="1"/>
  <c r="H24" i="1"/>
  <c r="D24" i="1"/>
  <c r="C24" i="1"/>
  <c r="B24" i="1"/>
  <c r="H23" i="1"/>
  <c r="D23" i="1"/>
  <c r="B23" i="1"/>
  <c r="H21" i="1"/>
  <c r="D21" i="1"/>
  <c r="B21" i="1"/>
  <c r="H20" i="1"/>
  <c r="D20" i="1"/>
  <c r="B20" i="1"/>
  <c r="H19" i="1"/>
  <c r="D19" i="1"/>
  <c r="C19" i="1"/>
  <c r="B19" i="1"/>
  <c r="H16" i="1"/>
  <c r="D16" i="1"/>
  <c r="C16" i="1"/>
  <c r="B16" i="1"/>
  <c r="H17" i="1"/>
  <c r="D17" i="1"/>
  <c r="C17" i="1"/>
  <c r="B17" i="1"/>
  <c r="H15" i="1"/>
  <c r="D15" i="1"/>
  <c r="B15" i="1"/>
  <c r="H18" i="1"/>
  <c r="D18" i="1"/>
  <c r="B18" i="1"/>
  <c r="H12" i="1"/>
  <c r="D12" i="1"/>
  <c r="C12" i="1"/>
  <c r="B12" i="1"/>
  <c r="H13" i="1"/>
  <c r="D13" i="1"/>
  <c r="C13" i="1"/>
  <c r="B13" i="1"/>
  <c r="H14" i="1"/>
  <c r="D14" i="1"/>
  <c r="B14" i="1"/>
  <c r="H9" i="1"/>
  <c r="H7" i="1"/>
  <c r="D10" i="1"/>
  <c r="C10" i="1"/>
  <c r="B10" i="1"/>
  <c r="H10" i="1"/>
  <c r="H11" i="1"/>
  <c r="D11" i="1"/>
  <c r="C11" i="1"/>
  <c r="B11" i="1"/>
  <c r="D6" i="1"/>
  <c r="B6" i="1"/>
  <c r="H6" i="1"/>
  <c r="D7" i="1"/>
  <c r="C7" i="1"/>
  <c r="B7" i="1"/>
  <c r="H8" i="1"/>
  <c r="D8" i="1"/>
  <c r="B8" i="1"/>
  <c r="D34" i="1" l="1"/>
  <c r="C34" i="1"/>
  <c r="B34" i="1"/>
  <c r="E31" i="1" l="1"/>
  <c r="E33" i="1"/>
  <c r="E32" i="1"/>
  <c r="E30" i="1" l="1"/>
  <c r="E28" i="1"/>
  <c r="E27" i="1"/>
  <c r="E26" i="1"/>
  <c r="E25" i="1"/>
  <c r="E23" i="1"/>
  <c r="E19" i="1"/>
  <c r="E18" i="1"/>
  <c r="E17" i="1"/>
  <c r="E15" i="1"/>
  <c r="E16" i="1"/>
  <c r="E9" i="1"/>
  <c r="E8" i="1"/>
  <c r="E10" i="1"/>
  <c r="E11" i="1"/>
  <c r="E14" i="1"/>
  <c r="E12" i="1"/>
  <c r="E7" i="1"/>
  <c r="E6" i="1"/>
  <c r="E20" i="1"/>
  <c r="E13" i="1"/>
  <c r="E21" i="1"/>
  <c r="E22" i="1"/>
  <c r="E24" i="1"/>
  <c r="E29" i="1"/>
  <c r="E34" i="1" l="1"/>
  <c r="H34" i="1"/>
  <c r="C39" i="1" l="1"/>
  <c r="F34" i="1" l="1"/>
  <c r="B38" i="1" s="1"/>
  <c r="B39" i="1" s="1"/>
  <c r="G34" i="1"/>
  <c r="D38" i="1" s="1"/>
  <c r="D39" i="1" s="1"/>
  <c r="E39" i="1" l="1"/>
  <c r="E36" i="1"/>
</calcChain>
</file>

<file path=xl/sharedStrings.xml><?xml version="1.0" encoding="utf-8"?>
<sst xmlns="http://schemas.openxmlformats.org/spreadsheetml/2006/main" count="11" uniqueCount="11">
  <si>
    <t>Összesen</t>
  </si>
  <si>
    <t>Kártyás fizetés</t>
  </si>
  <si>
    <t>Összesen:</t>
  </si>
  <si>
    <t>Kecskemét Nagykőrösi u.2.</t>
  </si>
  <si>
    <t>Jakó Cukrászda Centrum Kávéház Étterem</t>
  </si>
  <si>
    <t>Jakó Kft.</t>
  </si>
  <si>
    <t xml:space="preserve">PÉNZTÁRGÉP </t>
  </si>
  <si>
    <t>nettó:</t>
  </si>
  <si>
    <t>Storno 27%</t>
  </si>
  <si>
    <t>Storno 18%</t>
  </si>
  <si>
    <t>2023.Február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</si>
</sst>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sz val="9"/>
      <color theme="1"/>
      <name val="Arial"/>
      <family val="2"/>
      <charset val="238"/>
    </font>
    <font>
      <b/>
      <sz val="12"/>
      <color theme="1"/>
      <name val="Arial"/>
      <family val="2"/>
      <charset val="238"/>
    </font>
    <font>
      <b/>
      <sz val="11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3" fontId="1" fillId="0" borderId="1" xfId="0" applyNumberFormat="1" applyFont="1" applyBorder="1"/>
    <xf numFmtId="0" fontId="2" fillId="0" borderId="0" xfId="0" applyFont="1"/>
    <xf numFmtId="1" fontId="2" fillId="0" borderId="0" xfId="0" applyNumberFormat="1" applyFont="1"/>
    <xf numFmtId="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" fontId="2" fillId="0" borderId="1" xfId="0" applyNumberFormat="1" applyFont="1" applyBorder="1"/>
    <xf numFmtId="3" fontId="2" fillId="0" borderId="0" xfId="0" applyNumberFormat="1" applyFont="1"/>
    <xf numFmtId="3" fontId="1" fillId="0" borderId="1" xfId="0" applyNumberFormat="1" applyFont="1" applyBorder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topLeftCell="A13" workbookViewId="0">
      <selection activeCell="Q30" sqref="Q30"/>
    </sheetView>
  </sheetViews>
  <sheetFormatPr defaultColWidth="9.140625" defaultRowHeight="14.25" x14ac:dyDescent="0.2"/>
  <cols>
    <col min="1" max="1" width="9.140625" style="2"/>
    <col min="2" max="3" width="11.85546875" style="2" customWidth="1"/>
    <col min="4" max="4" width="10.5703125" style="2" customWidth="1"/>
    <col min="5" max="5" width="12" style="2" customWidth="1"/>
    <col min="6" max="6" width="9.85546875" style="2" customWidth="1"/>
    <col min="7" max="7" width="9.7109375" style="2" customWidth="1"/>
    <col min="8" max="8" width="12" style="2" customWidth="1"/>
    <col min="9" max="16384" width="9.140625" style="2"/>
  </cols>
  <sheetData>
    <row r="1" spans="1:8" ht="15.75" customHeight="1" x14ac:dyDescent="0.25">
      <c r="A1" s="11" t="s">
        <v>6</v>
      </c>
      <c r="E1" s="2" t="s">
        <v>5</v>
      </c>
    </row>
    <row r="2" spans="1:8" ht="15" x14ac:dyDescent="0.25">
      <c r="A2" s="12" t="s">
        <v>10</v>
      </c>
      <c r="E2" s="2" t="s">
        <v>4</v>
      </c>
    </row>
    <row r="3" spans="1:8" x14ac:dyDescent="0.2">
      <c r="E3" s="2" t="s">
        <v>3</v>
      </c>
    </row>
    <row r="4" spans="1:8" ht="21.75" customHeight="1" x14ac:dyDescent="0.2">
      <c r="A4" s="3"/>
    </row>
    <row r="5" spans="1:8" x14ac:dyDescent="0.2">
      <c r="A5" s="3"/>
      <c r="B5" s="4">
        <v>0.05</v>
      </c>
      <c r="C5" s="4">
        <v>0.18</v>
      </c>
      <c r="D5" s="4">
        <v>0.27</v>
      </c>
      <c r="E5" s="5" t="s">
        <v>0</v>
      </c>
      <c r="F5" s="9" t="s">
        <v>9</v>
      </c>
      <c r="G5" s="9" t="s">
        <v>8</v>
      </c>
      <c r="H5" s="10" t="s">
        <v>1</v>
      </c>
    </row>
    <row r="6" spans="1:8" ht="15" customHeight="1" x14ac:dyDescent="0.2">
      <c r="A6" s="6">
        <v>1</v>
      </c>
      <c r="B6" s="8">
        <f>37290+109898+32580</f>
        <v>179768</v>
      </c>
      <c r="C6" s="1">
        <v>157087</v>
      </c>
      <c r="D6" s="1">
        <f>3750+10410+9970</f>
        <v>24130</v>
      </c>
      <c r="E6" s="1">
        <f>SUM(B6:D6)</f>
        <v>360985</v>
      </c>
      <c r="F6" s="1"/>
      <c r="G6" s="1"/>
      <c r="H6" s="1">
        <f>63563+3960+88238+28910</f>
        <v>184671</v>
      </c>
    </row>
    <row r="7" spans="1:8" ht="15" customHeight="1" x14ac:dyDescent="0.2">
      <c r="A7" s="6">
        <v>2</v>
      </c>
      <c r="B7" s="1">
        <f>62150+142085</f>
        <v>204235</v>
      </c>
      <c r="C7" s="1">
        <f>159272+4300</f>
        <v>163572</v>
      </c>
      <c r="D7" s="1">
        <f>61310+20950+10550</f>
        <v>92810</v>
      </c>
      <c r="E7" s="1">
        <f t="shared" ref="E7:E33" si="0">SUM(B7:D7)</f>
        <v>460617</v>
      </c>
      <c r="F7" s="1"/>
      <c r="G7" s="1"/>
      <c r="H7" s="1">
        <f>149688+8550+95390+4050</f>
        <v>257678</v>
      </c>
    </row>
    <row r="8" spans="1:8" ht="15" customHeight="1" x14ac:dyDescent="0.2">
      <c r="A8" s="6">
        <v>3</v>
      </c>
      <c r="B8" s="1">
        <f>12120+188335+55500</f>
        <v>255955</v>
      </c>
      <c r="C8" s="1">
        <v>177258</v>
      </c>
      <c r="D8" s="1">
        <f>50640+13340+30180</f>
        <v>94160</v>
      </c>
      <c r="E8" s="1">
        <f t="shared" si="0"/>
        <v>527373</v>
      </c>
      <c r="F8" s="1"/>
      <c r="G8" s="1"/>
      <c r="H8" s="1">
        <f>127024+31550+106095+12300+12220</f>
        <v>289189</v>
      </c>
    </row>
    <row r="9" spans="1:8" ht="15" customHeight="1" x14ac:dyDescent="0.2">
      <c r="A9" s="6">
        <v>4</v>
      </c>
      <c r="B9" s="1">
        <f>29620+140985+227495</f>
        <v>398100</v>
      </c>
      <c r="C9" s="1">
        <f>316343+10450</f>
        <v>326793</v>
      </c>
      <c r="D9" s="1">
        <f>62800+16650+5700</f>
        <v>85150</v>
      </c>
      <c r="E9" s="1">
        <f t="shared" si="0"/>
        <v>810043</v>
      </c>
      <c r="F9" s="1"/>
      <c r="G9" s="1"/>
      <c r="H9" s="1">
        <f>144915+20390+236619+68200</f>
        <v>470124</v>
      </c>
    </row>
    <row r="10" spans="1:8" ht="15" customHeight="1" x14ac:dyDescent="0.2">
      <c r="A10" s="6">
        <v>5</v>
      </c>
      <c r="B10" s="1">
        <f>143101+154610+32800</f>
        <v>330511</v>
      </c>
      <c r="C10" s="1">
        <f>173741+2530</f>
        <v>176271</v>
      </c>
      <c r="D10" s="1">
        <f>32210+2400+44880</f>
        <v>79490</v>
      </c>
      <c r="E10" s="1">
        <f t="shared" si="0"/>
        <v>586272</v>
      </c>
      <c r="F10" s="1"/>
      <c r="G10" s="1"/>
      <c r="H10" s="1">
        <f>204241+9220+89670+6810</f>
        <v>309941</v>
      </c>
    </row>
    <row r="11" spans="1:8" ht="15" customHeight="1" x14ac:dyDescent="0.2">
      <c r="A11" s="6">
        <v>6</v>
      </c>
      <c r="B11" s="8">
        <f>42470+138745+63854</f>
        <v>245069</v>
      </c>
      <c r="C11" s="8">
        <f>3470+106811</f>
        <v>110281</v>
      </c>
      <c r="D11" s="1">
        <f>23430+5090+19570</f>
        <v>48090</v>
      </c>
      <c r="E11" s="1">
        <f t="shared" si="0"/>
        <v>403440</v>
      </c>
      <c r="F11" s="1"/>
      <c r="G11" s="1"/>
      <c r="H11" s="1">
        <f>87554+91205+6350</f>
        <v>185109</v>
      </c>
    </row>
    <row r="12" spans="1:8" ht="15" customHeight="1" x14ac:dyDescent="0.2">
      <c r="A12" s="6">
        <v>7</v>
      </c>
      <c r="B12" s="8">
        <f>7550+40395+133460</f>
        <v>181405</v>
      </c>
      <c r="C12" s="8">
        <f>156980+7500</f>
        <v>164480</v>
      </c>
      <c r="D12" s="1">
        <f>31790+7400+10440</f>
        <v>49630</v>
      </c>
      <c r="E12" s="1">
        <f t="shared" si="0"/>
        <v>395515</v>
      </c>
      <c r="F12" s="1"/>
      <c r="G12" s="1"/>
      <c r="H12" s="1">
        <f>84510+7080+136443+13500</f>
        <v>241533</v>
      </c>
    </row>
    <row r="13" spans="1:8" ht="15" customHeight="1" x14ac:dyDescent="0.2">
      <c r="A13" s="6">
        <v>8</v>
      </c>
      <c r="B13" s="8">
        <f>68080+116101+160930</f>
        <v>345111</v>
      </c>
      <c r="C13" s="8">
        <f>147710+750</f>
        <v>148460</v>
      </c>
      <c r="D13" s="1">
        <f>28850+4000+1850</f>
        <v>34700</v>
      </c>
      <c r="E13" s="1">
        <f t="shared" si="0"/>
        <v>528271</v>
      </c>
      <c r="F13" s="1"/>
      <c r="G13" s="1"/>
      <c r="H13" s="1">
        <f>40050+147310+26650+104400+2450</f>
        <v>320860</v>
      </c>
    </row>
    <row r="14" spans="1:8" ht="15" customHeight="1" x14ac:dyDescent="0.2">
      <c r="A14" s="6">
        <v>9</v>
      </c>
      <c r="B14" s="1">
        <f>4500+66450+139435</f>
        <v>210385</v>
      </c>
      <c r="C14" s="1">
        <v>202137</v>
      </c>
      <c r="D14" s="1">
        <f>88180+24250+14510</f>
        <v>126940</v>
      </c>
      <c r="E14" s="1">
        <f t="shared" si="0"/>
        <v>539462</v>
      </c>
      <c r="F14" s="1"/>
      <c r="G14" s="1"/>
      <c r="H14" s="1">
        <f>134180+20470+97265+3230+5150</f>
        <v>260295</v>
      </c>
    </row>
    <row r="15" spans="1:8" ht="15" customHeight="1" x14ac:dyDescent="0.2">
      <c r="A15" s="6">
        <v>10</v>
      </c>
      <c r="B15" s="1">
        <f>235170+97720</f>
        <v>332890</v>
      </c>
      <c r="C15" s="1">
        <v>197826</v>
      </c>
      <c r="D15" s="1">
        <f>60360+3900+13680</f>
        <v>77940</v>
      </c>
      <c r="E15" s="1">
        <f t="shared" si="0"/>
        <v>608656</v>
      </c>
      <c r="F15" s="1"/>
      <c r="G15" s="1"/>
      <c r="H15" s="1">
        <f>154009+28692+123335+12500+5050</f>
        <v>323586</v>
      </c>
    </row>
    <row r="16" spans="1:8" ht="15" customHeight="1" x14ac:dyDescent="0.2">
      <c r="A16" s="6">
        <v>11</v>
      </c>
      <c r="B16" s="1">
        <f>62900+184195+234693</f>
        <v>481788</v>
      </c>
      <c r="C16" s="1">
        <f>10790+273035</f>
        <v>283825</v>
      </c>
      <c r="D16" s="1">
        <f>49260+8300+26300</f>
        <v>83860</v>
      </c>
      <c r="E16" s="1">
        <f t="shared" si="0"/>
        <v>849473</v>
      </c>
      <c r="F16" s="1"/>
      <c r="G16" s="1"/>
      <c r="H16" s="1">
        <f>95570+21505+254571+34730+8350</f>
        <v>414726</v>
      </c>
    </row>
    <row r="17" spans="1:8" ht="15" customHeight="1" x14ac:dyDescent="0.2">
      <c r="A17" s="6">
        <v>12</v>
      </c>
      <c r="B17" s="1">
        <f>66310+212615</f>
        <v>278925</v>
      </c>
      <c r="C17" s="1">
        <f>330530+5440</f>
        <v>335970</v>
      </c>
      <c r="D17" s="1">
        <f>36100+12250+23060</f>
        <v>71410</v>
      </c>
      <c r="E17" s="1">
        <f t="shared" si="0"/>
        <v>686305</v>
      </c>
      <c r="F17" s="1"/>
      <c r="G17" s="1">
        <v>3850</v>
      </c>
      <c r="H17" s="1">
        <f>181545+15220+219005+16580</f>
        <v>432350</v>
      </c>
    </row>
    <row r="18" spans="1:8" ht="15" customHeight="1" x14ac:dyDescent="0.2">
      <c r="A18" s="6">
        <v>13</v>
      </c>
      <c r="B18" s="1">
        <f>131440+66945</f>
        <v>198385</v>
      </c>
      <c r="C18" s="1">
        <v>128832</v>
      </c>
      <c r="D18" s="1">
        <f>89510+1560+5790</f>
        <v>96860</v>
      </c>
      <c r="E18" s="1">
        <f t="shared" si="0"/>
        <v>424077</v>
      </c>
      <c r="F18" s="1"/>
      <c r="G18" s="1">
        <v>10690</v>
      </c>
      <c r="H18" s="1">
        <f>24400+66620+94071+9310</f>
        <v>194401</v>
      </c>
    </row>
    <row r="19" spans="1:8" ht="15" customHeight="1" x14ac:dyDescent="0.2">
      <c r="A19" s="6">
        <v>14</v>
      </c>
      <c r="B19" s="1">
        <f>226126+55010+193915</f>
        <v>475051</v>
      </c>
      <c r="C19" s="1">
        <f>385911+9600</f>
        <v>395511</v>
      </c>
      <c r="D19" s="1">
        <f>8050+47880+11635</f>
        <v>67565</v>
      </c>
      <c r="E19" s="1">
        <f t="shared" si="0"/>
        <v>938127</v>
      </c>
      <c r="F19" s="1"/>
      <c r="G19" s="1"/>
      <c r="H19" s="1">
        <f>334709+28235+116920+6610+13250</f>
        <v>499724</v>
      </c>
    </row>
    <row r="20" spans="1:8" ht="15" customHeight="1" x14ac:dyDescent="0.2">
      <c r="A20" s="6">
        <v>15</v>
      </c>
      <c r="B20" s="1">
        <f>36950+156565+63360</f>
        <v>256875</v>
      </c>
      <c r="C20" s="1">
        <v>230287</v>
      </c>
      <c r="D20" s="1">
        <f>38720+2800+9615</f>
        <v>51135</v>
      </c>
      <c r="E20" s="1">
        <f t="shared" si="0"/>
        <v>538297</v>
      </c>
      <c r="F20" s="1"/>
      <c r="G20" s="1"/>
      <c r="H20" s="1">
        <f>115060+31220+103965</f>
        <v>250245</v>
      </c>
    </row>
    <row r="21" spans="1:8" ht="15" customHeight="1" x14ac:dyDescent="0.2">
      <c r="A21" s="6">
        <v>16</v>
      </c>
      <c r="B21" s="1">
        <f>5270+150440+72520</f>
        <v>228230</v>
      </c>
      <c r="C21" s="1">
        <v>151108</v>
      </c>
      <c r="D21" s="1">
        <f>17550+1450+55465</f>
        <v>74465</v>
      </c>
      <c r="E21" s="1">
        <f t="shared" si="0"/>
        <v>453803</v>
      </c>
      <c r="F21" s="1"/>
      <c r="G21" s="1"/>
      <c r="H21" s="1">
        <f>115895+5800+176059+2760</f>
        <v>300514</v>
      </c>
    </row>
    <row r="22" spans="1:8" ht="15" customHeight="1" x14ac:dyDescent="0.2">
      <c r="A22" s="6">
        <v>17</v>
      </c>
      <c r="B22" s="1">
        <f>31855+180620+136240</f>
        <v>348715</v>
      </c>
      <c r="C22" s="1">
        <v>226814</v>
      </c>
      <c r="D22" s="1">
        <f>34890+19100+7050</f>
        <v>61040</v>
      </c>
      <c r="E22" s="1">
        <f t="shared" si="0"/>
        <v>636569</v>
      </c>
      <c r="F22" s="1"/>
      <c r="G22" s="1"/>
      <c r="H22" s="1">
        <f>199366+1350+146650+8740+5745</f>
        <v>361851</v>
      </c>
    </row>
    <row r="23" spans="1:8" ht="15" customHeight="1" x14ac:dyDescent="0.2">
      <c r="A23" s="6">
        <v>18</v>
      </c>
      <c r="B23" s="1">
        <f>148710+279037</f>
        <v>427747</v>
      </c>
      <c r="C23" s="1">
        <v>284184</v>
      </c>
      <c r="D23" s="1">
        <f>75560+35740+4650</f>
        <v>115950</v>
      </c>
      <c r="E23" s="1">
        <f t="shared" si="0"/>
        <v>827881</v>
      </c>
      <c r="F23" s="1"/>
      <c r="G23" s="1"/>
      <c r="H23" s="1">
        <f>209640+26984+150337+11540+12750+8350</f>
        <v>419601</v>
      </c>
    </row>
    <row r="24" spans="1:8" ht="15" customHeight="1" x14ac:dyDescent="0.2">
      <c r="A24" s="6">
        <v>19</v>
      </c>
      <c r="B24" s="1">
        <f>316762+76954+79060</f>
        <v>472776</v>
      </c>
      <c r="C24" s="1">
        <f>209273+2320</f>
        <v>211593</v>
      </c>
      <c r="D24" s="1">
        <f>14075+5150+26470</f>
        <v>45695</v>
      </c>
      <c r="E24" s="1">
        <f t="shared" si="0"/>
        <v>730064</v>
      </c>
      <c r="F24" s="1"/>
      <c r="G24" s="1"/>
      <c r="H24" s="1">
        <f>260150+16300+46344+8650</f>
        <v>331444</v>
      </c>
    </row>
    <row r="25" spans="1:8" ht="15" customHeight="1" x14ac:dyDescent="0.2">
      <c r="A25" s="6">
        <v>20</v>
      </c>
      <c r="B25" s="1">
        <f>48860+93165+183664</f>
        <v>325689</v>
      </c>
      <c r="C25" s="1">
        <v>11850</v>
      </c>
      <c r="D25" s="1">
        <f>5850+5250+5200</f>
        <v>16300</v>
      </c>
      <c r="E25" s="1">
        <f t="shared" si="0"/>
        <v>353839</v>
      </c>
      <c r="F25" s="1"/>
      <c r="G25" s="1"/>
      <c r="H25" s="1">
        <f>49090+11990+91910+6770</f>
        <v>159760</v>
      </c>
    </row>
    <row r="26" spans="1:8" ht="15" customHeight="1" x14ac:dyDescent="0.2">
      <c r="A26" s="6">
        <v>21</v>
      </c>
      <c r="B26" s="1">
        <f>62810+88640+107671</f>
        <v>259121</v>
      </c>
      <c r="C26" s="1">
        <f>82448+12030</f>
        <v>94478</v>
      </c>
      <c r="D26" s="1">
        <f>23200+4790+8750</f>
        <v>36740</v>
      </c>
      <c r="E26" s="1">
        <f t="shared" si="0"/>
        <v>390339</v>
      </c>
      <c r="F26" s="1"/>
      <c r="G26" s="1"/>
      <c r="H26" s="1">
        <f>69955+6000+86917+5560+23200</f>
        <v>191632</v>
      </c>
    </row>
    <row r="27" spans="1:8" ht="15" customHeight="1" x14ac:dyDescent="0.2">
      <c r="A27" s="6">
        <v>22</v>
      </c>
      <c r="B27" s="1">
        <f>60000+188390+125473</f>
        <v>373863</v>
      </c>
      <c r="C27" s="1">
        <f>3896+109176</f>
        <v>113072</v>
      </c>
      <c r="D27" s="1">
        <f>11650+6000</f>
        <v>17650</v>
      </c>
      <c r="E27" s="1">
        <f t="shared" si="0"/>
        <v>504585</v>
      </c>
      <c r="F27" s="1"/>
      <c r="G27" s="1"/>
      <c r="H27" s="1">
        <f>161686+8929+125525+11890</f>
        <v>308030</v>
      </c>
    </row>
    <row r="28" spans="1:8" ht="15" customHeight="1" x14ac:dyDescent="0.2">
      <c r="A28" s="6">
        <v>23</v>
      </c>
      <c r="B28" s="1">
        <f>138289+77845</f>
        <v>216134</v>
      </c>
      <c r="C28" s="1">
        <f>5450+176366</f>
        <v>181816</v>
      </c>
      <c r="D28" s="1">
        <f>115950+11950+17650</f>
        <v>145550</v>
      </c>
      <c r="E28" s="1">
        <f t="shared" si="0"/>
        <v>543500</v>
      </c>
      <c r="F28" s="1"/>
      <c r="G28" s="1"/>
      <c r="H28" s="1">
        <f>130845+10200+79045+5190</f>
        <v>225280</v>
      </c>
    </row>
    <row r="29" spans="1:8" ht="15" customHeight="1" x14ac:dyDescent="0.2">
      <c r="A29" s="6">
        <v>24</v>
      </c>
      <c r="B29" s="1">
        <f>11100+96250+143850</f>
        <v>251200</v>
      </c>
      <c r="C29" s="1">
        <f>207544+770</f>
        <v>208314</v>
      </c>
      <c r="D29" s="1">
        <f>54190+10490+7500</f>
        <v>72180</v>
      </c>
      <c r="E29" s="1">
        <f t="shared" si="0"/>
        <v>531694</v>
      </c>
      <c r="F29" s="1"/>
      <c r="G29" s="1"/>
      <c r="H29" s="1">
        <f>111310+11900+152452+23240</f>
        <v>298902</v>
      </c>
    </row>
    <row r="30" spans="1:8" ht="15" customHeight="1" x14ac:dyDescent="0.2">
      <c r="A30" s="6">
        <v>25</v>
      </c>
      <c r="B30" s="8">
        <f>38750+296685+117715</f>
        <v>453150</v>
      </c>
      <c r="C30" s="8">
        <v>326212</v>
      </c>
      <c r="D30" s="1">
        <f>95890+13390+19130</f>
        <v>128410</v>
      </c>
      <c r="E30" s="1">
        <f t="shared" si="0"/>
        <v>907772</v>
      </c>
      <c r="F30" s="1"/>
      <c r="G30" s="1"/>
      <c r="H30" s="1">
        <f>243058+32330+233645+10750+12150</f>
        <v>531933</v>
      </c>
    </row>
    <row r="31" spans="1:8" ht="15" customHeight="1" x14ac:dyDescent="0.2">
      <c r="A31" s="6">
        <v>26</v>
      </c>
      <c r="B31" s="8">
        <f>133835+108675+41510</f>
        <v>284020</v>
      </c>
      <c r="C31" s="8">
        <f>149896+1690</f>
        <v>151586</v>
      </c>
      <c r="D31" s="1">
        <f>2700+3750+86810</f>
        <v>93260</v>
      </c>
      <c r="E31" s="1">
        <f t="shared" si="0"/>
        <v>528866</v>
      </c>
      <c r="F31" s="1"/>
      <c r="G31" s="1"/>
      <c r="H31" s="1">
        <f>46165+130856+8195+7150</f>
        <v>192366</v>
      </c>
    </row>
    <row r="32" spans="1:8" ht="15" customHeight="1" x14ac:dyDescent="0.2">
      <c r="A32" s="6">
        <v>27</v>
      </c>
      <c r="B32" s="8">
        <f>23300+98568+191049</f>
        <v>312917</v>
      </c>
      <c r="C32" s="8">
        <f>98188+18800</f>
        <v>116988</v>
      </c>
      <c r="D32" s="1">
        <f>14650+10520+5100</f>
        <v>30270</v>
      </c>
      <c r="E32" s="1">
        <f t="shared" si="0"/>
        <v>460175</v>
      </c>
      <c r="F32" s="1"/>
      <c r="G32" s="1"/>
      <c r="H32" s="1">
        <f>110611+13330+155734+1900+11700</f>
        <v>293275</v>
      </c>
    </row>
    <row r="33" spans="1:8" ht="15" customHeight="1" x14ac:dyDescent="0.2">
      <c r="A33" s="6">
        <v>28</v>
      </c>
      <c r="B33" s="8">
        <f>13690+68210+181195</f>
        <v>263095</v>
      </c>
      <c r="C33" s="8">
        <f>169144+990</f>
        <v>170134</v>
      </c>
      <c r="D33" s="1">
        <f>36950+11930+12400</f>
        <v>61280</v>
      </c>
      <c r="E33" s="1">
        <f t="shared" si="0"/>
        <v>494509</v>
      </c>
      <c r="F33" s="1"/>
      <c r="G33" s="1"/>
      <c r="H33" s="1">
        <f>138220+6290+123220+35150</f>
        <v>302880</v>
      </c>
    </row>
    <row r="34" spans="1:8" ht="15" customHeight="1" x14ac:dyDescent="0.2">
      <c r="A34" s="3"/>
      <c r="B34" s="7">
        <f t="shared" ref="B34:H34" si="1">SUM(B6:B33)</f>
        <v>8591110</v>
      </c>
      <c r="C34" s="7">
        <f t="shared" si="1"/>
        <v>5446739</v>
      </c>
      <c r="D34" s="7">
        <f t="shared" si="1"/>
        <v>1982660</v>
      </c>
      <c r="E34" s="7">
        <f t="shared" si="1"/>
        <v>16020509</v>
      </c>
      <c r="F34" s="7">
        <f t="shared" si="1"/>
        <v>0</v>
      </c>
      <c r="G34" s="7">
        <f t="shared" si="1"/>
        <v>14540</v>
      </c>
      <c r="H34" s="7">
        <f t="shared" si="1"/>
        <v>8551900</v>
      </c>
    </row>
    <row r="35" spans="1:8" ht="15" customHeight="1" x14ac:dyDescent="0.2"/>
    <row r="36" spans="1:8" ht="15" customHeight="1" x14ac:dyDescent="0.2">
      <c r="A36" s="2" t="s">
        <v>2</v>
      </c>
      <c r="E36" s="7">
        <f>B34+D34+C34-F34-G34</f>
        <v>16005969</v>
      </c>
      <c r="G36" s="7"/>
    </row>
    <row r="38" spans="1:8" x14ac:dyDescent="0.2">
      <c r="B38" s="7">
        <f>B34-F34</f>
        <v>8591110</v>
      </c>
      <c r="D38" s="7">
        <f>D34-G34</f>
        <v>1968120</v>
      </c>
    </row>
    <row r="39" spans="1:8" x14ac:dyDescent="0.2">
      <c r="A39" s="2" t="s">
        <v>7</v>
      </c>
      <c r="B39" s="7">
        <f>B38/1.05</f>
        <v>8182009.5238095233</v>
      </c>
      <c r="C39" s="7">
        <f>C34/1.18</f>
        <v>4615880.5084745763</v>
      </c>
      <c r="D39" s="7">
        <f>D38/1.27</f>
        <v>1549700.7874015749</v>
      </c>
      <c r="E39" s="7">
        <f>SUM(B39:D39)</f>
        <v>14347590.819685675</v>
      </c>
    </row>
    <row r="41" spans="1:8" x14ac:dyDescent="0.2">
      <c r="E41" s="7"/>
    </row>
  </sheetData>
  <pageMargins left="0.39370078740157483" right="0.31496062992125984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</dc:creator>
  <cp:lastModifiedBy>Felhasználó</cp:lastModifiedBy>
  <cp:lastPrinted>2022-11-04T14:37:42Z</cp:lastPrinted>
  <dcterms:created xsi:type="dcterms:W3CDTF">2011-06-24T11:23:00Z</dcterms:created>
  <dcterms:modified xsi:type="dcterms:W3CDTF">2023-03-01T15:34:21Z</dcterms:modified>
</cp:coreProperties>
</file>