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5BD5FB24-62CC-44E2-A7D2-43C609FB1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20" i="1" l="1"/>
  <c r="D20" i="1"/>
  <c r="B20" i="1"/>
  <c r="H19" i="1"/>
  <c r="D19" i="1"/>
  <c r="C19" i="1"/>
  <c r="B19" i="1"/>
  <c r="H23" i="1"/>
  <c r="D23" i="1"/>
  <c r="B23" i="1"/>
  <c r="H25" i="1"/>
  <c r="D25" i="1"/>
  <c r="B25" i="1"/>
  <c r="H18" i="1"/>
  <c r="D18" i="1"/>
  <c r="B18" i="1"/>
  <c r="D21" i="1"/>
  <c r="C21" i="1"/>
  <c r="B21" i="1"/>
  <c r="H31" i="1"/>
  <c r="H21" i="1"/>
  <c r="D24" i="1"/>
  <c r="C24" i="1"/>
  <c r="B24" i="1"/>
  <c r="D29" i="1"/>
  <c r="C29" i="1"/>
  <c r="B29" i="1"/>
  <c r="H29" i="1"/>
  <c r="H28" i="1"/>
  <c r="H24" i="1"/>
  <c r="D32" i="1"/>
  <c r="B32" i="1"/>
  <c r="D31" i="1"/>
  <c r="C31" i="1"/>
  <c r="B31" i="1"/>
  <c r="D30" i="1"/>
  <c r="C30" i="1"/>
  <c r="B30" i="1"/>
  <c r="D22" i="1"/>
  <c r="B22" i="1"/>
  <c r="D17" i="1"/>
  <c r="C17" i="1"/>
  <c r="B17" i="1"/>
  <c r="D28" i="1"/>
  <c r="C28" i="1"/>
  <c r="B28" i="1"/>
  <c r="D26" i="1"/>
  <c r="C26" i="1"/>
  <c r="B26" i="1"/>
  <c r="D27" i="1"/>
  <c r="B27" i="1"/>
  <c r="H17" i="1"/>
  <c r="H32" i="1"/>
  <c r="H30" i="1"/>
  <c r="H22" i="1"/>
  <c r="H26" i="1"/>
  <c r="H27" i="1"/>
  <c r="H15" i="1"/>
  <c r="D15" i="1"/>
  <c r="B15" i="1"/>
  <c r="H16" i="1"/>
  <c r="D16" i="1"/>
  <c r="C16" i="1"/>
  <c r="B16" i="1"/>
  <c r="H8" i="1"/>
  <c r="D8" i="1"/>
  <c r="B8" i="1"/>
  <c r="H9" i="1"/>
  <c r="D9" i="1"/>
  <c r="C9" i="1"/>
  <c r="B9" i="1"/>
  <c r="H10" i="1"/>
  <c r="D10" i="1"/>
  <c r="B10" i="1"/>
  <c r="H11" i="1"/>
  <c r="D11" i="1"/>
  <c r="C11" i="1"/>
  <c r="B11" i="1"/>
  <c r="H12" i="1"/>
  <c r="D12" i="1"/>
  <c r="C12" i="1"/>
  <c r="B12" i="1"/>
  <c r="H13" i="1"/>
  <c r="D13" i="1"/>
  <c r="C13" i="1"/>
  <c r="B13" i="1"/>
  <c r="H14" i="1"/>
  <c r="D14" i="1"/>
  <c r="C14" i="1"/>
  <c r="B14" i="1"/>
  <c r="D6" i="1"/>
  <c r="B6" i="1"/>
  <c r="D7" i="1"/>
  <c r="B7" i="1"/>
  <c r="H7" i="1"/>
  <c r="H6" i="1"/>
  <c r="E33" i="1"/>
  <c r="E34" i="1"/>
  <c r="E35" i="1"/>
  <c r="D37" i="1" l="1"/>
  <c r="C37" i="1"/>
  <c r="B37" i="1"/>
  <c r="E31" i="1" l="1"/>
  <c r="E36" i="1"/>
  <c r="E32" i="1"/>
  <c r="E30" i="1" l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F37" i="1" l="1"/>
  <c r="B41" i="1" s="1"/>
  <c r="B42" i="1" s="1"/>
  <c r="G37" i="1"/>
  <c r="D41" i="1" s="1"/>
  <c r="D42" i="1" s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<sst xmlns="http://schemas.openxmlformats.org/spreadsheetml/2006/main" count="11" uniqueCount="11">
  <si>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</si>
  <si>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</si>
  <si>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</si>
  <si>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</si>
  <si>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</si>
  <si>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</si>
  <si>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</si>
  <si>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nettó:</t>
  </si>
  <si>
    <t>Storno 27%</t>
  </si>
  <si>
    <t>Storno 18%</t>
  </si>
  <si>
    <t>2023.Március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</si>
</sst>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0" workbookViewId="0">
      <selection activeCell="B33" sqref="B33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1" t="s">
        <v>6</v>
      </c>
      <c r="E1" s="2" t="s">
        <v>5</v>
      </c>
    </row>
    <row r="2" spans="1:8" ht="15" x14ac:dyDescent="0.25">
      <c r="A2" s="12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9" t="s">
        <v>9</v>
      </c>
      <c r="G5" s="9" t="s">
        <v>8</v>
      </c>
      <c r="H5" s="10" t="s">
        <v>1</v>
      </c>
    </row>
    <row r="6" spans="1:8" ht="15" customHeight="1" x14ac:dyDescent="0.2">
      <c r="A6" s="6">
        <v>1</v>
      </c>
      <c r="B6" s="8">
        <f>43490+119468+111390</f>
        <v>274348</v>
      </c>
      <c r="C6" s="1">
        <v>141314</v>
      </c>
      <c r="D6" s="1">
        <f>33480+9450+2100</f>
        <v>45030</v>
      </c>
      <c r="E6" s="1">
        <f>SUM(B6:D6)</f>
        <v>460692</v>
      </c>
      <c r="F6" s="1"/>
      <c r="G6" s="1"/>
      <c r="H6" s="1">
        <f>8050+99780+3440+82653+5448</f>
        <v>199371</v>
      </c>
    </row>
    <row r="7" spans="1:8" ht="15" customHeight="1" x14ac:dyDescent="0.2">
      <c r="A7" s="6">
        <v>2</v>
      </c>
      <c r="B7" s="1">
        <f>67299+63205+144540</f>
        <v>275044</v>
      </c>
      <c r="C7" s="1">
        <v>192265</v>
      </c>
      <c r="D7" s="1">
        <f>50998+9270+3550</f>
        <v>63818</v>
      </c>
      <c r="E7" s="1">
        <f t="shared" ref="E7:E36" si="0">SUM(B7:D7)</f>
        <v>531127</v>
      </c>
      <c r="F7" s="1"/>
      <c r="G7" s="1"/>
      <c r="H7" s="1">
        <f>50910+103450+2750+150458+10745</f>
        <v>318313</v>
      </c>
    </row>
    <row r="8" spans="1:8" ht="15" customHeight="1" x14ac:dyDescent="0.2">
      <c r="A8" s="6">
        <v>3</v>
      </c>
      <c r="B8" s="1">
        <f>52074+168198+161870</f>
        <v>382142</v>
      </c>
      <c r="C8" s="1">
        <v>116028</v>
      </c>
      <c r="D8" s="1">
        <f>23118+12900+13610</f>
        <v>49628</v>
      </c>
      <c r="E8" s="1">
        <f t="shared" si="0"/>
        <v>547798</v>
      </c>
      <c r="F8" s="1"/>
      <c r="G8" s="1"/>
      <c r="H8" s="1">
        <f>183935+9880+105195+15535+9830</f>
        <v>324375</v>
      </c>
    </row>
    <row r="9" spans="1:8" ht="15" customHeight="1" x14ac:dyDescent="0.2">
      <c r="A9" s="6">
        <v>4</v>
      </c>
      <c r="B9" s="1">
        <f>71195+246833+276394</f>
        <v>594422</v>
      </c>
      <c r="C9" s="1">
        <f>11540+298861</f>
        <v>310401</v>
      </c>
      <c r="D9" s="1">
        <f>65582+17850+17760</f>
        <v>101192</v>
      </c>
      <c r="E9" s="1">
        <f t="shared" si="0"/>
        <v>1006015</v>
      </c>
      <c r="F9" s="1"/>
      <c r="G9" s="1"/>
      <c r="H9" s="1">
        <f>343811+44030+184403+12260+6050+9250</f>
        <v>599804</v>
      </c>
    </row>
    <row r="10" spans="1:8" ht="15" customHeight="1" x14ac:dyDescent="0.2">
      <c r="A10" s="6">
        <v>5</v>
      </c>
      <c r="B10" s="1">
        <f>71921+148410+31537</f>
        <v>251868</v>
      </c>
      <c r="C10" s="1">
        <v>293775</v>
      </c>
      <c r="D10" s="1">
        <f>5280+3950+15099</f>
        <v>24329</v>
      </c>
      <c r="E10" s="1">
        <f t="shared" si="0"/>
        <v>569972</v>
      </c>
      <c r="F10" s="1"/>
      <c r="G10" s="1"/>
      <c r="H10" s="1">
        <f>216394+18700+84080+28950</f>
        <v>348124</v>
      </c>
    </row>
    <row r="11" spans="1:8" ht="15" customHeight="1" x14ac:dyDescent="0.2">
      <c r="A11" s="6">
        <v>6</v>
      </c>
      <c r="B11" s="8">
        <f>148411+8949+117667</f>
        <v>275027</v>
      </c>
      <c r="C11" s="8">
        <f>106677+1760</f>
        <v>108437</v>
      </c>
      <c r="D11" s="1">
        <f>11490+3099+2800</f>
        <v>17389</v>
      </c>
      <c r="E11" s="1">
        <f t="shared" si="0"/>
        <v>400853</v>
      </c>
      <c r="F11" s="1"/>
      <c r="G11" s="1"/>
      <c r="H11" s="1">
        <f>71237+24200+153478+3950</f>
        <v>252865</v>
      </c>
    </row>
    <row r="12" spans="1:8" ht="15" customHeight="1" x14ac:dyDescent="0.2">
      <c r="A12" s="6">
        <v>7</v>
      </c>
      <c r="B12" s="8">
        <f>31666+156110+157459</f>
        <v>345235</v>
      </c>
      <c r="C12" s="8">
        <f>13300+103070</f>
        <v>116370</v>
      </c>
      <c r="D12" s="1">
        <f>72455+12440+10650</f>
        <v>95545</v>
      </c>
      <c r="E12" s="1">
        <f t="shared" si="0"/>
        <v>557150</v>
      </c>
      <c r="F12" s="1"/>
      <c r="G12" s="1"/>
      <c r="H12" s="1">
        <f>156059+3600+108630+7500+40650</f>
        <v>316439</v>
      </c>
    </row>
    <row r="13" spans="1:8" ht="15" customHeight="1" x14ac:dyDescent="0.2">
      <c r="A13" s="6">
        <v>8</v>
      </c>
      <c r="B13" s="8">
        <f>33407+292629+116074</f>
        <v>442110</v>
      </c>
      <c r="C13" s="8">
        <f>5319+231712</f>
        <v>237031</v>
      </c>
      <c r="D13" s="1">
        <f>23897+1830+10350</f>
        <v>36077</v>
      </c>
      <c r="E13" s="1">
        <f t="shared" si="0"/>
        <v>715218</v>
      </c>
      <c r="F13" s="1"/>
      <c r="G13" s="1"/>
      <c r="H13" s="1">
        <f>205531+8360+180295+9530+5850</f>
        <v>409566</v>
      </c>
    </row>
    <row r="14" spans="1:8" ht="15" customHeight="1" x14ac:dyDescent="0.2">
      <c r="A14" s="6">
        <v>9</v>
      </c>
      <c r="B14" s="1">
        <f>6049+57030+154590</f>
        <v>217669</v>
      </c>
      <c r="C14" s="1">
        <f>157880+720</f>
        <v>158600</v>
      </c>
      <c r="D14" s="1">
        <f>38634+10110+12750</f>
        <v>61494</v>
      </c>
      <c r="E14" s="1">
        <f t="shared" si="0"/>
        <v>437763</v>
      </c>
      <c r="F14" s="1"/>
      <c r="G14" s="1"/>
      <c r="H14" s="1">
        <f>104050+13380+112595+8360</f>
        <v>238385</v>
      </c>
    </row>
    <row r="15" spans="1:8" ht="15" customHeight="1" x14ac:dyDescent="0.2">
      <c r="A15" s="6">
        <v>10</v>
      </c>
      <c r="B15" s="1">
        <f>15998+196925+190040</f>
        <v>402963</v>
      </c>
      <c r="C15" s="1">
        <v>113404</v>
      </c>
      <c r="D15" s="1">
        <f>46607+1700+11400</f>
        <v>59707</v>
      </c>
      <c r="E15" s="1">
        <f t="shared" si="0"/>
        <v>576074</v>
      </c>
      <c r="F15" s="1"/>
      <c r="G15" s="1"/>
      <c r="H15" s="1">
        <f>128848+42770+129505+5840+28950</f>
        <v>335913</v>
      </c>
    </row>
    <row r="16" spans="1:8" ht="15" customHeight="1" x14ac:dyDescent="0.2">
      <c r="A16" s="6">
        <v>11</v>
      </c>
      <c r="B16" s="1">
        <f>46407+213662+220930</f>
        <v>480999</v>
      </c>
      <c r="C16" s="1">
        <f>6061+216605</f>
        <v>222666</v>
      </c>
      <c r="D16" s="1">
        <f>61966+7660+12650</f>
        <v>82276</v>
      </c>
      <c r="E16" s="1">
        <f t="shared" si="0"/>
        <v>785941</v>
      </c>
      <c r="F16" s="1"/>
      <c r="G16" s="1"/>
      <c r="H16" s="1">
        <f>148850+11000+29650+6630+269930+8215</f>
        <v>474275</v>
      </c>
    </row>
    <row r="17" spans="1:8" ht="15" customHeight="1" x14ac:dyDescent="0.2">
      <c r="A17" s="6">
        <v>12</v>
      </c>
      <c r="B17" s="1">
        <f>37347+191390+73375</f>
        <v>302112</v>
      </c>
      <c r="C17" s="1">
        <f>15576+290832</f>
        <v>306408</v>
      </c>
      <c r="D17" s="1">
        <f>6519+19790+8140</f>
        <v>34449</v>
      </c>
      <c r="E17" s="1">
        <f t="shared" si="0"/>
        <v>642969</v>
      </c>
      <c r="F17" s="1"/>
      <c r="G17" s="1"/>
      <c r="H17" s="1">
        <f>138930+39230+194287+7990</f>
        <v>380437</v>
      </c>
    </row>
    <row r="18" spans="1:8" ht="15" customHeight="1" x14ac:dyDescent="0.2">
      <c r="A18" s="6">
        <v>13</v>
      </c>
      <c r="B18" s="1">
        <f>34845+154570+198075</f>
        <v>387490</v>
      </c>
      <c r="C18" s="1">
        <v>89725</v>
      </c>
      <c r="D18" s="1">
        <f>46998+7200+5670</f>
        <v>59868</v>
      </c>
      <c r="E18" s="1">
        <f t="shared" si="0"/>
        <v>537083</v>
      </c>
      <c r="F18" s="1"/>
      <c r="G18" s="1"/>
      <c r="H18" s="1">
        <f>170515+7700+94280+8530+37750</f>
        <v>318775</v>
      </c>
    </row>
    <row r="19" spans="1:8" ht="15" customHeight="1" x14ac:dyDescent="0.2">
      <c r="A19" s="6">
        <v>14</v>
      </c>
      <c r="B19" s="1">
        <f>27096+99815+74670</f>
        <v>201581</v>
      </c>
      <c r="C19" s="1">
        <f>1400+214154</f>
        <v>215554</v>
      </c>
      <c r="D19" s="1">
        <f>22148+7900+23770</f>
        <v>53818</v>
      </c>
      <c r="E19" s="1">
        <f t="shared" si="0"/>
        <v>470953</v>
      </c>
      <c r="F19" s="1"/>
      <c r="G19" s="1"/>
      <c r="H19" s="1">
        <f>161870+11570+5550+63195+1420</f>
        <v>243605</v>
      </c>
    </row>
    <row r="20" spans="1:8" ht="15" customHeight="1" x14ac:dyDescent="0.2">
      <c r="A20" s="6">
        <v>15</v>
      </c>
      <c r="B20" s="1">
        <f>36985+139230+165150</f>
        <v>341365</v>
      </c>
      <c r="C20" s="1">
        <v>246171</v>
      </c>
      <c r="D20" s="1">
        <f>60695+36400+4450</f>
        <v>101545</v>
      </c>
      <c r="E20" s="1">
        <f t="shared" si="0"/>
        <v>689081</v>
      </c>
      <c r="F20" s="1"/>
      <c r="G20" s="1"/>
      <c r="H20" s="1">
        <f>199275+49630+8770+100035+9230</f>
        <v>366940</v>
      </c>
    </row>
    <row r="21" spans="1:8" ht="15" customHeight="1" x14ac:dyDescent="0.2">
      <c r="A21" s="6">
        <v>16</v>
      </c>
      <c r="B21" s="1">
        <f>20799+161219+500+105000</f>
        <v>287518</v>
      </c>
      <c r="C21" s="1">
        <f>69482</f>
        <v>69482</v>
      </c>
      <c r="D21" s="1">
        <f>17647+10650+3050</f>
        <v>31347</v>
      </c>
      <c r="E21" s="1">
        <f t="shared" si="0"/>
        <v>388347</v>
      </c>
      <c r="F21" s="1"/>
      <c r="G21" s="1"/>
      <c r="H21" s="1">
        <f>53270+3290+115887+7914+12200</f>
        <v>192561</v>
      </c>
    </row>
    <row r="22" spans="1:8" ht="15" customHeight="1" x14ac:dyDescent="0.2">
      <c r="A22" s="6">
        <v>17</v>
      </c>
      <c r="B22" s="1">
        <f>75343+186465+217692</f>
        <v>479500</v>
      </c>
      <c r="C22" s="1">
        <v>82746</v>
      </c>
      <c r="D22" s="1">
        <f>8800+4230</f>
        <v>13030</v>
      </c>
      <c r="E22" s="1">
        <f t="shared" si="0"/>
        <v>575276</v>
      </c>
      <c r="F22" s="1"/>
      <c r="G22" s="1"/>
      <c r="H22" s="1">
        <f>88994+11250+205122+14600</f>
        <v>319966</v>
      </c>
    </row>
    <row r="23" spans="1:8" ht="15" customHeight="1" x14ac:dyDescent="0.2">
      <c r="A23" s="6">
        <v>18</v>
      </c>
      <c r="B23" s="1">
        <f>56447+282137+68665</f>
        <v>407249</v>
      </c>
      <c r="C23" s="1">
        <v>384457</v>
      </c>
      <c r="D23" s="1">
        <f>32367+17850+11410</f>
        <v>61627</v>
      </c>
      <c r="E23" s="1">
        <f t="shared" si="0"/>
        <v>853333</v>
      </c>
      <c r="F23" s="1"/>
      <c r="G23" s="1"/>
      <c r="H23" s="1">
        <f>259013+41606+155401+36000+24350</f>
        <v>516370</v>
      </c>
    </row>
    <row r="24" spans="1:8" ht="15" customHeight="1" x14ac:dyDescent="0.2">
      <c r="A24" s="6">
        <v>19</v>
      </c>
      <c r="B24" s="1">
        <f>43176+249960+194269</f>
        <v>487405</v>
      </c>
      <c r="C24" s="1">
        <f>4020+269454</f>
        <v>273474</v>
      </c>
      <c r="D24" s="1">
        <f>79304+11950+10300</f>
        <v>101554</v>
      </c>
      <c r="E24" s="1">
        <f t="shared" si="0"/>
        <v>862433</v>
      </c>
      <c r="F24" s="1"/>
      <c r="G24" s="1"/>
      <c r="H24" s="1">
        <f>238389+42725+154990+5250+15150</f>
        <v>456504</v>
      </c>
    </row>
    <row r="25" spans="1:8" ht="15" customHeight="1" x14ac:dyDescent="0.2">
      <c r="A25" s="6">
        <v>20</v>
      </c>
      <c r="B25" s="1">
        <f>25746+80930+126950</f>
        <v>233626</v>
      </c>
      <c r="C25" s="1">
        <v>110868</v>
      </c>
      <c r="D25" s="1">
        <f>19207+17550+3790</f>
        <v>40547</v>
      </c>
      <c r="E25" s="1">
        <f t="shared" si="0"/>
        <v>385041</v>
      </c>
      <c r="F25" s="1"/>
      <c r="G25" s="1"/>
      <c r="H25" s="1">
        <f>74210+3200+62345+13630+6150</f>
        <v>159535</v>
      </c>
    </row>
    <row r="26" spans="1:8" ht="15" customHeight="1" x14ac:dyDescent="0.2">
      <c r="A26" s="6">
        <v>21</v>
      </c>
      <c r="B26" s="1">
        <f>9938+115910+113794</f>
        <v>239642</v>
      </c>
      <c r="C26" s="1">
        <f>1705+178103</f>
        <v>179808</v>
      </c>
      <c r="D26" s="1">
        <f>59003+6250+15340</f>
        <v>80593</v>
      </c>
      <c r="E26" s="1">
        <f t="shared" si="0"/>
        <v>500043</v>
      </c>
      <c r="F26" s="1"/>
      <c r="G26" s="1"/>
      <c r="H26" s="1">
        <f>7500+115374+16090+64285+12840</f>
        <v>216089</v>
      </c>
    </row>
    <row r="27" spans="1:8" ht="15" customHeight="1" x14ac:dyDescent="0.2">
      <c r="A27" s="6">
        <v>22</v>
      </c>
      <c r="B27" s="1">
        <f>35259+127014+259775</f>
        <v>422048</v>
      </c>
      <c r="C27" s="1">
        <v>146637</v>
      </c>
      <c r="D27" s="1">
        <f>15058+4700+7360</f>
        <v>27118</v>
      </c>
      <c r="E27" s="1">
        <f t="shared" si="0"/>
        <v>595803</v>
      </c>
      <c r="F27" s="1"/>
      <c r="G27" s="1"/>
      <c r="H27" s="1">
        <f>28910+179045+5000+119852+15070</f>
        <v>347877</v>
      </c>
    </row>
    <row r="28" spans="1:8" ht="15" customHeight="1" x14ac:dyDescent="0.2">
      <c r="A28" s="6">
        <v>23</v>
      </c>
      <c r="B28" s="1">
        <f>25626+101639+131129</f>
        <v>258394</v>
      </c>
      <c r="C28" s="1">
        <f>157923+820</f>
        <v>158743</v>
      </c>
      <c r="D28" s="1">
        <f>56714+21840+14960</f>
        <v>93514</v>
      </c>
      <c r="E28" s="1">
        <f t="shared" si="0"/>
        <v>510651</v>
      </c>
      <c r="F28" s="1"/>
      <c r="G28" s="1"/>
      <c r="H28" s="1">
        <f>124866+28630+11700+72160+13500</f>
        <v>250856</v>
      </c>
    </row>
    <row r="29" spans="1:8" ht="15" customHeight="1" x14ac:dyDescent="0.2">
      <c r="A29" s="6">
        <v>24</v>
      </c>
      <c r="B29" s="1">
        <f>7750+106245+152355</f>
        <v>266350</v>
      </c>
      <c r="C29" s="1">
        <f>242696+6160</f>
        <v>248856</v>
      </c>
      <c r="D29" s="1">
        <f>16560+14800</f>
        <v>31360</v>
      </c>
      <c r="E29" s="1">
        <f t="shared" si="0"/>
        <v>546566</v>
      </c>
      <c r="F29" s="1"/>
      <c r="G29" s="1"/>
      <c r="H29" s="1">
        <f>168484+9550+63840+11660+7750</f>
        <v>261284</v>
      </c>
    </row>
    <row r="30" spans="1:8" ht="15" customHeight="1" x14ac:dyDescent="0.2">
      <c r="A30" s="6">
        <v>25</v>
      </c>
      <c r="B30" s="8">
        <f>64535+423920+222477</f>
        <v>710932</v>
      </c>
      <c r="C30" s="8">
        <f>4870+192953</f>
        <v>197823</v>
      </c>
      <c r="D30" s="1">
        <f>20047+8250+6450</f>
        <v>34747</v>
      </c>
      <c r="E30" s="1">
        <f t="shared" si="0"/>
        <v>943502</v>
      </c>
      <c r="F30" s="1"/>
      <c r="G30" s="1"/>
      <c r="H30" s="1">
        <f>8950+280815+25800+185191+46320</f>
        <v>547076</v>
      </c>
    </row>
    <row r="31" spans="1:8" ht="15" customHeight="1" x14ac:dyDescent="0.2">
      <c r="A31" s="6">
        <v>26</v>
      </c>
      <c r="B31" s="8">
        <f>7239+187195+142463</f>
        <v>336897</v>
      </c>
      <c r="C31" s="8">
        <f>1300+249827</f>
        <v>251127</v>
      </c>
      <c r="D31" s="1">
        <f>68033+5400+11350</f>
        <v>84783</v>
      </c>
      <c r="E31" s="1">
        <f t="shared" si="0"/>
        <v>672807</v>
      </c>
      <c r="F31" s="1"/>
      <c r="G31" s="1"/>
      <c r="H31" s="1">
        <f>8750+117430+129710+43160</f>
        <v>299050</v>
      </c>
    </row>
    <row r="32" spans="1:8" ht="15" customHeight="1" x14ac:dyDescent="0.2">
      <c r="A32" s="6">
        <v>27</v>
      </c>
      <c r="B32" s="8">
        <f>122740+48487+126220</f>
        <v>297447</v>
      </c>
      <c r="C32" s="8">
        <v>101677</v>
      </c>
      <c r="D32" s="1">
        <f>9550+35385+15190</f>
        <v>60125</v>
      </c>
      <c r="E32" s="1">
        <f t="shared" si="0"/>
        <v>459249</v>
      </c>
      <c r="F32" s="1"/>
      <c r="G32" s="1"/>
      <c r="H32" s="1">
        <f>26200+112796+3320+72720</f>
        <v>215036</v>
      </c>
    </row>
    <row r="33" spans="1:8" ht="15" customHeight="1" x14ac:dyDescent="0.2">
      <c r="A33" s="6">
        <v>28</v>
      </c>
      <c r="B33" s="8"/>
      <c r="C33" s="8"/>
      <c r="D33" s="1"/>
      <c r="E33" s="1">
        <f t="shared" si="0"/>
        <v>0</v>
      </c>
      <c r="F33" s="1"/>
      <c r="G33" s="1"/>
      <c r="H33" s="1"/>
    </row>
    <row r="34" spans="1:8" ht="15" customHeight="1" x14ac:dyDescent="0.2">
      <c r="A34" s="6">
        <v>29</v>
      </c>
      <c r="B34" s="8"/>
      <c r="C34" s="8"/>
      <c r="D34" s="1"/>
      <c r="E34" s="1">
        <f t="shared" si="0"/>
        <v>0</v>
      </c>
      <c r="F34" s="1"/>
      <c r="G34" s="1"/>
      <c r="H34" s="1"/>
    </row>
    <row r="35" spans="1:8" ht="15" customHeight="1" x14ac:dyDescent="0.2">
      <c r="A35" s="6">
        <v>30</v>
      </c>
      <c r="B35" s="8"/>
      <c r="C35" s="8"/>
      <c r="D35" s="1"/>
      <c r="E35" s="1">
        <f t="shared" si="0"/>
        <v>0</v>
      </c>
      <c r="F35" s="1"/>
      <c r="G35" s="1"/>
      <c r="H35" s="1"/>
    </row>
    <row r="36" spans="1:8" ht="15" customHeight="1" x14ac:dyDescent="0.2">
      <c r="A36" s="6">
        <v>31</v>
      </c>
      <c r="B36" s="8"/>
      <c r="C36" s="8"/>
      <c r="D36" s="1"/>
      <c r="E36" s="1">
        <f t="shared" si="0"/>
        <v>0</v>
      </c>
      <c r="F36" s="1"/>
      <c r="G36" s="1"/>
      <c r="H36" s="1"/>
    </row>
    <row r="37" spans="1:8" ht="15" customHeight="1" x14ac:dyDescent="0.2">
      <c r="A37" s="3"/>
      <c r="B37" s="7">
        <f t="shared" ref="B37:H37" si="1">SUM(B6:B36)</f>
        <v>9601383</v>
      </c>
      <c r="C37" s="7">
        <f t="shared" si="1"/>
        <v>5073847</v>
      </c>
      <c r="D37" s="7">
        <f t="shared" si="1"/>
        <v>1546510</v>
      </c>
      <c r="E37" s="7">
        <f t="shared" si="1"/>
        <v>16221740</v>
      </c>
      <c r="F37" s="7">
        <f t="shared" si="1"/>
        <v>0</v>
      </c>
      <c r="G37" s="7">
        <f t="shared" si="1"/>
        <v>0</v>
      </c>
      <c r="H37" s="7">
        <f t="shared" si="1"/>
        <v>8909391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16221740</v>
      </c>
      <c r="G39" s="7"/>
    </row>
    <row r="41" spans="1:8" x14ac:dyDescent="0.2">
      <c r="B41" s="7">
        <f>B37-F37</f>
        <v>9601383</v>
      </c>
      <c r="D41" s="7">
        <f>D37-G37</f>
        <v>1546510</v>
      </c>
    </row>
    <row r="42" spans="1:8" x14ac:dyDescent="0.2">
      <c r="A42" s="2" t="s">
        <v>7</v>
      </c>
      <c r="B42" s="7">
        <f>B41/1.05</f>
        <v>9144174.2857142854</v>
      </c>
      <c r="C42" s="7">
        <f>C37/1.18</f>
        <v>4299870.3389830515</v>
      </c>
      <c r="D42" s="7">
        <f>D41/1.27</f>
        <v>1217724.4094488188</v>
      </c>
      <c r="E42" s="7">
        <f>SUM(B42:D42)</f>
        <v>14661769.034146156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2022-11-04T14:37:42Z</cp:lastPrinted>
  <dcterms:created xsi:type="dcterms:W3CDTF">2011-06-24T11:23:00Z</dcterms:created>
  <dcterms:modified xsi:type="dcterms:W3CDTF">2023-03-28T09:30:16Z</dcterms:modified>
</cp:coreProperties>
</file>