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hkarl/compnet/lehre/lectures/gp1/meetings/"/>
    </mc:Choice>
  </mc:AlternateContent>
  <bookViews>
    <workbookView xWindow="0" yWindow="460" windowWidth="38400" windowHeight="23460" tabRatio="658" activeTab="2"/>
  </bookViews>
  <sheets>
    <sheet name="vorlesung" sheetId="1" r:id="rId1"/>
    <sheet name="PUE" sheetId="2" r:id="rId2"/>
    <sheet name="HUE" sheetId="3" r:id="rId3"/>
    <sheet name="Tutoren" sheetId="4" r:id="rId4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4" l="1"/>
  <c r="E13" i="4"/>
  <c r="F13" i="4"/>
  <c r="G13" i="4"/>
  <c r="H13" i="4"/>
  <c r="I13" i="4"/>
  <c r="K13" i="4"/>
  <c r="L13" i="4"/>
  <c r="M13" i="4"/>
  <c r="N13" i="4"/>
  <c r="D14" i="4"/>
  <c r="E14" i="4"/>
  <c r="F14" i="4"/>
  <c r="G14" i="4"/>
  <c r="H14" i="4"/>
  <c r="I14" i="4"/>
  <c r="K14" i="4"/>
  <c r="L14" i="4"/>
  <c r="M14" i="4"/>
  <c r="N14" i="4"/>
  <c r="D15" i="4"/>
  <c r="E15" i="4"/>
  <c r="F15" i="4"/>
  <c r="G15" i="4"/>
  <c r="H15" i="4"/>
  <c r="I15" i="4"/>
  <c r="K15" i="4"/>
  <c r="L15" i="4"/>
  <c r="M15" i="4"/>
  <c r="N15" i="4"/>
  <c r="D16" i="4"/>
  <c r="E16" i="4"/>
  <c r="F16" i="4"/>
  <c r="G16" i="4"/>
  <c r="H16" i="4"/>
  <c r="I16" i="4"/>
  <c r="K16" i="4"/>
  <c r="L16" i="4"/>
  <c r="M16" i="4"/>
  <c r="N16" i="4"/>
  <c r="D17" i="4"/>
  <c r="E17" i="4"/>
  <c r="F17" i="4"/>
  <c r="G17" i="4"/>
  <c r="H17" i="4"/>
  <c r="I17" i="4"/>
  <c r="K8" i="4"/>
  <c r="K17" i="4"/>
  <c r="L17" i="4"/>
  <c r="M17" i="4"/>
  <c r="N17" i="4"/>
  <c r="D18" i="4"/>
  <c r="E18" i="4"/>
  <c r="F18" i="4"/>
  <c r="G18" i="4"/>
  <c r="H18" i="4"/>
  <c r="I18" i="4"/>
  <c r="K18" i="4"/>
  <c r="L18" i="4"/>
  <c r="M18" i="4"/>
  <c r="N18" i="4"/>
  <c r="D19" i="4"/>
  <c r="E19" i="4"/>
  <c r="F19" i="4"/>
  <c r="G19" i="4"/>
  <c r="H19" i="4"/>
  <c r="I19" i="4"/>
  <c r="K19" i="4"/>
  <c r="L19" i="4"/>
  <c r="M19" i="4"/>
  <c r="N19" i="4"/>
  <c r="D20" i="4"/>
  <c r="E20" i="4"/>
  <c r="F20" i="4"/>
  <c r="G20" i="4"/>
  <c r="H20" i="4"/>
  <c r="I20" i="4"/>
  <c r="K20" i="4"/>
  <c r="L20" i="4"/>
  <c r="M20" i="4"/>
  <c r="N20" i="4"/>
  <c r="D21" i="4"/>
  <c r="E21" i="4"/>
  <c r="F21" i="4"/>
  <c r="G21" i="4"/>
  <c r="H21" i="4"/>
  <c r="I21" i="4"/>
  <c r="K21" i="4"/>
  <c r="L21" i="4"/>
  <c r="M21" i="4"/>
  <c r="N21" i="4"/>
  <c r="N22" i="4"/>
  <c r="M22" i="4"/>
  <c r="L22" i="4"/>
  <c r="K22" i="4"/>
  <c r="J22" i="4"/>
  <c r="I22" i="4"/>
  <c r="H22" i="4"/>
  <c r="G22" i="4"/>
  <c r="F22" i="4"/>
  <c r="E22" i="4"/>
  <c r="D22" i="4"/>
  <c r="D11" i="4"/>
  <c r="E11" i="4"/>
  <c r="F11" i="4"/>
  <c r="G11" i="4"/>
  <c r="H11" i="4"/>
  <c r="I11" i="4"/>
  <c r="C6" i="4"/>
  <c r="C7" i="4"/>
  <c r="C8" i="4"/>
  <c r="J5" i="4"/>
  <c r="J11" i="4"/>
  <c r="K5" i="4"/>
  <c r="K11" i="4"/>
  <c r="L5" i="4"/>
  <c r="L11" i="4"/>
  <c r="M5" i="4"/>
  <c r="M11" i="4"/>
  <c r="N11" i="4"/>
  <c r="M9" i="4"/>
  <c r="M10" i="4"/>
  <c r="L9" i="4"/>
  <c r="L10" i="4"/>
  <c r="K9" i="4"/>
  <c r="K10" i="4"/>
  <c r="J9" i="4"/>
  <c r="J10" i="4"/>
  <c r="I8" i="4"/>
  <c r="I9" i="4"/>
  <c r="I10" i="4"/>
  <c r="H8" i="4"/>
  <c r="H9" i="4"/>
  <c r="H10" i="4"/>
  <c r="G8" i="4"/>
  <c r="G9" i="4"/>
  <c r="G10" i="4"/>
  <c r="F8" i="4"/>
  <c r="F9" i="4"/>
  <c r="F10" i="4"/>
  <c r="E8" i="4"/>
  <c r="E9" i="4"/>
  <c r="E10" i="4"/>
  <c r="D8" i="4"/>
  <c r="D9" i="4"/>
  <c r="D10" i="4"/>
  <c r="R15" i="3"/>
  <c r="Q15" i="3"/>
  <c r="H33" i="1"/>
  <c r="P15" i="3"/>
  <c r="I15" i="3"/>
  <c r="G4" i="3"/>
  <c r="G5" i="3"/>
  <c r="G6" i="3"/>
  <c r="G7" i="3"/>
  <c r="G8" i="3"/>
  <c r="G9" i="3"/>
  <c r="G10" i="3"/>
  <c r="G11" i="3"/>
  <c r="G12" i="3"/>
  <c r="G13" i="3"/>
  <c r="G14" i="3"/>
  <c r="G15" i="3"/>
  <c r="H15" i="3"/>
  <c r="F15" i="3"/>
  <c r="E15" i="3"/>
  <c r="D15" i="3"/>
  <c r="C15" i="3"/>
  <c r="R14" i="3"/>
  <c r="Q14" i="3"/>
  <c r="H31" i="1"/>
  <c r="P14" i="3"/>
  <c r="I14" i="3"/>
  <c r="H14" i="3"/>
  <c r="F14" i="3"/>
  <c r="E14" i="3"/>
  <c r="D14" i="3"/>
  <c r="C14" i="3"/>
  <c r="R13" i="3"/>
  <c r="H30" i="1"/>
  <c r="Q13" i="3"/>
  <c r="H29" i="1"/>
  <c r="P13" i="3"/>
  <c r="I13" i="3"/>
  <c r="H13" i="3"/>
  <c r="F13" i="3"/>
  <c r="E13" i="3"/>
  <c r="D13" i="3"/>
  <c r="C13" i="3"/>
  <c r="R12" i="3"/>
  <c r="H28" i="1"/>
  <c r="Q12" i="3"/>
  <c r="H27" i="1"/>
  <c r="P12" i="3"/>
  <c r="I12" i="3"/>
  <c r="H12" i="3"/>
  <c r="F12" i="3"/>
  <c r="E12" i="3"/>
  <c r="D12" i="3"/>
  <c r="C12" i="3"/>
  <c r="R11" i="3"/>
  <c r="H26" i="1"/>
  <c r="Q11" i="3"/>
  <c r="H25" i="1"/>
  <c r="P11" i="3"/>
  <c r="I11" i="3"/>
  <c r="H11" i="3"/>
  <c r="F11" i="3"/>
  <c r="E11" i="3"/>
  <c r="D11" i="3"/>
  <c r="C11" i="3"/>
  <c r="H24" i="1"/>
  <c r="R10" i="3"/>
  <c r="H23" i="1"/>
  <c r="Q10" i="3"/>
  <c r="H22" i="1"/>
  <c r="P10" i="3"/>
  <c r="I10" i="3"/>
  <c r="H10" i="3"/>
  <c r="F10" i="3"/>
  <c r="E10" i="3"/>
  <c r="D10" i="3"/>
  <c r="C10" i="3"/>
  <c r="R9" i="3"/>
  <c r="H21" i="1"/>
  <c r="Q9" i="3"/>
  <c r="H20" i="1"/>
  <c r="P9" i="3"/>
  <c r="I9" i="3"/>
  <c r="H9" i="3"/>
  <c r="F9" i="3"/>
  <c r="E9" i="3"/>
  <c r="D9" i="3"/>
  <c r="C9" i="3"/>
  <c r="H19" i="1"/>
  <c r="R8" i="3"/>
  <c r="H18" i="1"/>
  <c r="Q8" i="3"/>
  <c r="H17" i="1"/>
  <c r="P8" i="3"/>
  <c r="I8" i="3"/>
  <c r="H8" i="3"/>
  <c r="F8" i="3"/>
  <c r="E8" i="3"/>
  <c r="D8" i="3"/>
  <c r="C8" i="3"/>
  <c r="R7" i="3"/>
  <c r="H16" i="1"/>
  <c r="Q7" i="3"/>
  <c r="H15" i="1"/>
  <c r="P7" i="3"/>
  <c r="I7" i="3"/>
  <c r="H7" i="3"/>
  <c r="F7" i="3"/>
  <c r="E7" i="3"/>
  <c r="D7" i="3"/>
  <c r="C7" i="3"/>
  <c r="H14" i="1"/>
  <c r="R6" i="3"/>
  <c r="H13" i="1"/>
  <c r="Q6" i="3"/>
  <c r="H12" i="1"/>
  <c r="P6" i="3"/>
  <c r="I6" i="3"/>
  <c r="H6" i="3"/>
  <c r="F6" i="3"/>
  <c r="E6" i="3"/>
  <c r="D6" i="3"/>
  <c r="C6" i="3"/>
  <c r="R5" i="3"/>
  <c r="H11" i="1"/>
  <c r="Q5" i="3"/>
  <c r="H10" i="1"/>
  <c r="P5" i="3"/>
  <c r="I5" i="3"/>
  <c r="H5" i="3"/>
  <c r="F5" i="3"/>
  <c r="E5" i="3"/>
  <c r="D5" i="3"/>
  <c r="C5" i="3"/>
  <c r="H9" i="1"/>
  <c r="R4" i="3"/>
  <c r="H8" i="1"/>
  <c r="Q4" i="3"/>
  <c r="H7" i="1"/>
  <c r="P4" i="3"/>
  <c r="I4" i="3"/>
  <c r="H4" i="3"/>
  <c r="F4" i="3"/>
  <c r="E4" i="3"/>
  <c r="D4" i="3"/>
  <c r="C4" i="3"/>
  <c r="H6" i="1"/>
  <c r="R3" i="3"/>
  <c r="H5" i="1"/>
  <c r="Q3" i="3"/>
  <c r="H4" i="1"/>
  <c r="P3" i="3"/>
  <c r="I3" i="3"/>
  <c r="H3" i="3"/>
  <c r="F3" i="3"/>
  <c r="E3" i="3"/>
  <c r="D3" i="3"/>
  <c r="C3" i="3"/>
  <c r="R16" i="2"/>
  <c r="Q16" i="2"/>
  <c r="H32" i="1"/>
  <c r="P16" i="2"/>
  <c r="I16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H16" i="2"/>
  <c r="F16" i="2"/>
  <c r="E16" i="2"/>
  <c r="D16" i="2"/>
  <c r="C16" i="2"/>
  <c r="R15" i="2"/>
  <c r="Q15" i="2"/>
  <c r="P15" i="2"/>
  <c r="I15" i="2"/>
  <c r="H15" i="2"/>
  <c r="F15" i="2"/>
  <c r="E15" i="2"/>
  <c r="D15" i="2"/>
  <c r="C15" i="2"/>
  <c r="R14" i="2"/>
  <c r="Q14" i="2"/>
  <c r="P14" i="2"/>
  <c r="I14" i="2"/>
  <c r="H14" i="2"/>
  <c r="F14" i="2"/>
  <c r="E14" i="2"/>
  <c r="D14" i="2"/>
  <c r="C14" i="2"/>
  <c r="R13" i="2"/>
  <c r="Q13" i="2"/>
  <c r="P13" i="2"/>
  <c r="I13" i="2"/>
  <c r="H13" i="2"/>
  <c r="F13" i="2"/>
  <c r="E13" i="2"/>
  <c r="D13" i="2"/>
  <c r="C13" i="2"/>
  <c r="R12" i="2"/>
  <c r="Q12" i="2"/>
  <c r="P12" i="2"/>
  <c r="I12" i="2"/>
  <c r="H12" i="2"/>
  <c r="F12" i="2"/>
  <c r="E12" i="2"/>
  <c r="D12" i="2"/>
  <c r="C12" i="2"/>
  <c r="R11" i="2"/>
  <c r="Q11" i="2"/>
  <c r="P11" i="2"/>
  <c r="I11" i="2"/>
  <c r="H11" i="2"/>
  <c r="F11" i="2"/>
  <c r="E11" i="2"/>
  <c r="D11" i="2"/>
  <c r="C11" i="2"/>
  <c r="R10" i="2"/>
  <c r="Q10" i="2"/>
  <c r="P10" i="2"/>
  <c r="I10" i="2"/>
  <c r="H10" i="2"/>
  <c r="F10" i="2"/>
  <c r="E10" i="2"/>
  <c r="D10" i="2"/>
  <c r="C10" i="2"/>
  <c r="R9" i="2"/>
  <c r="Q9" i="2"/>
  <c r="P9" i="2"/>
  <c r="I9" i="2"/>
  <c r="H9" i="2"/>
  <c r="F9" i="2"/>
  <c r="E9" i="2"/>
  <c r="D9" i="2"/>
  <c r="C9" i="2"/>
  <c r="R8" i="2"/>
  <c r="Q8" i="2"/>
  <c r="P8" i="2"/>
  <c r="I8" i="2"/>
  <c r="H8" i="2"/>
  <c r="F8" i="2"/>
  <c r="E8" i="2"/>
  <c r="D8" i="2"/>
  <c r="C8" i="2"/>
  <c r="R7" i="2"/>
  <c r="Q7" i="2"/>
  <c r="P7" i="2"/>
  <c r="I7" i="2"/>
  <c r="H7" i="2"/>
  <c r="F7" i="2"/>
  <c r="E7" i="2"/>
  <c r="D7" i="2"/>
  <c r="C7" i="2"/>
  <c r="R6" i="2"/>
  <c r="Q6" i="2"/>
  <c r="P6" i="2"/>
  <c r="I6" i="2"/>
  <c r="H6" i="2"/>
  <c r="F6" i="2"/>
  <c r="E6" i="2"/>
  <c r="D6" i="2"/>
  <c r="C6" i="2"/>
  <c r="R5" i="2"/>
  <c r="Q5" i="2"/>
  <c r="P5" i="2"/>
  <c r="I5" i="2"/>
  <c r="H5" i="2"/>
  <c r="F5" i="2"/>
  <c r="E5" i="2"/>
  <c r="D5" i="2"/>
  <c r="C5" i="2"/>
  <c r="R4" i="2"/>
  <c r="Q4" i="2"/>
  <c r="P4" i="2"/>
  <c r="I4" i="2"/>
  <c r="H4" i="2"/>
  <c r="F4" i="2"/>
  <c r="E4" i="2"/>
  <c r="D4" i="2"/>
  <c r="C4" i="2"/>
  <c r="R3" i="2"/>
  <c r="Q3" i="2"/>
  <c r="P3" i="2"/>
  <c r="I3" i="2"/>
  <c r="H3" i="2"/>
  <c r="F3" i="2"/>
  <c r="E3" i="2"/>
  <c r="D3" i="2"/>
  <c r="C3" i="2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N6" i="4"/>
  <c r="O14" i="4"/>
  <c r="O15" i="4"/>
  <c r="N7" i="4"/>
  <c r="O16" i="4"/>
  <c r="N8" i="4"/>
  <c r="O17" i="4"/>
  <c r="O18" i="4"/>
  <c r="O19" i="4"/>
  <c r="O20" i="4"/>
  <c r="O21" i="4"/>
  <c r="O13" i="4"/>
  <c r="O22" i="4"/>
  <c r="N9" i="4"/>
</calcChain>
</file>

<file path=xl/sharedStrings.xml><?xml version="1.0" encoding="utf-8"?>
<sst xmlns="http://schemas.openxmlformats.org/spreadsheetml/2006/main" count="213" uniqueCount="111">
  <si>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</si>
  <si>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</si>
  <si>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</si>
  <si>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</si>
  <si>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</si>
  <si>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</si>
  <si>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</si>
  <si>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</si>
  <si>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Ist-Thema</t>
  </si>
  <si>
    <t>Ist-Kapitel</t>
  </si>
  <si>
    <t>Ch 0;  Ch1: Datenstrukturen</t>
  </si>
  <si>
    <t>Ch 1, Versionsverwaltung</t>
  </si>
  <si>
    <t>Ch2, Zahldarstellung</t>
  </si>
  <si>
    <t>Ch 3, Animation von Programmen</t>
  </si>
  <si>
    <t>Ch 4: Namenkonvention für Funktionsnamen</t>
  </si>
  <si>
    <t>Ch 4: Pass-by-assignment</t>
  </si>
  <si>
    <t>Ch 5, Slicing, Länge</t>
  </si>
  <si>
    <t>Ch 5: dicts, Operationen darauf</t>
  </si>
  <si>
    <t>Ch 6: Eindeutigkeit von else</t>
  </si>
  <si>
    <t>Ch 6: Schleifenvariable nach Schleifenende</t>
  </si>
  <si>
    <t>Ch 6: Mischen mit Slicing</t>
  </si>
  <si>
    <t>Ch 7: globale Variabeln; Scopes</t>
  </si>
  <si>
    <t>Ch 8: Daten und Funktionen</t>
  </si>
  <si>
    <t>Ch 8: Aufruf, Kurzschreibweise</t>
  </si>
  <si>
    <t>Ch 8: Stack, Code</t>
  </si>
  <si>
    <t>Ch 9: Klassifkation, Gemeinsamkeiten</t>
  </si>
  <si>
    <t>Ch 9: Vernschaulichung von isinstance</t>
  </si>
  <si>
    <t>Ende Kapitel 9</t>
  </si>
  <si>
    <t>Ch 10, Geschachtelte try</t>
  </si>
  <si>
    <t>Ch 11, LEGB</t>
  </si>
  <si>
    <t>Ch 11: Eingerahmte Ausgabe</t>
  </si>
  <si>
    <t>Ch 12: MRO (vor Linearisierung)</t>
  </si>
  <si>
    <t>Ch 12: Dependency injection</t>
  </si>
  <si>
    <t>Cg 14: Virtualenv</t>
  </si>
  <si>
    <t>Ch 14: Compiler vs. Interpreter</t>
  </si>
  <si>
    <t>Ch 16, Kommentare</t>
  </si>
  <si>
    <t>Ch 16: Klassische for, Multiplikation</t>
  </si>
  <si>
    <t>Ch 17: Zuweisungskompatibilität</t>
  </si>
  <si>
    <t>Ch 17: interfaces</t>
  </si>
  <si>
    <t>Ch 18 Ende!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</si>
  <si>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</si>
  <si>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</si>
  <si>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</si>
  <si>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</si>
  <si>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</si>
  <si>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</si>
  <si>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</si>
  <si>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</si>
  <si>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</si>
  <si>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</si>
  <si>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</si>
  <si>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</si>
  <si>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</si>
  <si>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</si>
  <si>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</si>
  <si>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</si>
  <si>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</si>
  <si>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</si>
  <si>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</si>
  <si>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</si>
  <si>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AS</t>
  </si>
  <si>
    <t>TK</t>
  </si>
  <si>
    <t>DP</t>
  </si>
  <si>
    <t>Anmelden, Markup</t>
  </si>
  <si>
    <t>Terminal, Programme ausführen</t>
  </si>
  <si>
    <t>JR</t>
  </si>
  <si>
    <t>PB</t>
  </si>
  <si>
    <t>MF</t>
  </si>
  <si>
    <t>Abgabe</t>
  </si>
  <si>
    <t>Vorlesung fertig</t>
  </si>
  <si>
    <t>Entwurf (wIMi)</t>
  </si>
  <si>
    <t>Review 2</t>
  </si>
  <si>
    <t>JH</t>
  </si>
  <si>
    <t>PS</t>
  </si>
  <si>
    <t>MT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</si>
  <si>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</si>
  <si>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</si>
  <si>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</si>
  <si>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</si>
  <si>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</si>
  <si>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</si>
  <si>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</si>
  <si>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</si>
  <si>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</si>
  <si>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</si>
  <si>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</si>
  <si>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</si>
  <si>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</si>
  <si>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</si>
  <si>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</si>
  <si>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</si>
  <si>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</si>
  <si>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</si>
  <si>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</si>
  <si>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</si>
  <si>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</si>
  <si>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</si>
  <si>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</si>
  <si>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</si>
  <si>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</si>
  <si>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</si>
  <si>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</si>
  <si>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Donald Parruca</t>
  </si>
  <si>
    <t>Alexander Setzer</t>
  </si>
  <si>
    <t>Michael Feldmann</t>
  </si>
  <si>
    <t>Jonas Harbig</t>
  </si>
  <si>
    <t>Jost Rossel</t>
  </si>
  <si>
    <t>Mo Thiele</t>
  </si>
  <si>
    <t>Thomas Kellner</t>
  </si>
  <si>
    <t>Paul Börding</t>
  </si>
  <si>
    <t>Patrick Steffens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</si>
</sst>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5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solid">
        <fgColor rgb="FFFFE699"/>
        <bgColor rgb="FFFFEB9C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0" fontId="0" fillId="0" borderId="0" xfId="0" applyFont="1" applyAlignment="1">
      <alignment wrapText="1"/>
    </xf>
    <xf numFmtId="164" fontId="1" fillId="0" borderId="0" xfId="0" applyNumberFormat="1" applyFont="1"/>
    <xf numFmtId="164" fontId="0" fillId="0" borderId="0" xfId="0" applyNumberFormat="1" applyFont="1"/>
    <xf numFmtId="0" fontId="0" fillId="2" borderId="1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2" borderId="0" xfId="0" applyFill="1"/>
    <xf numFmtId="0" fontId="0" fillId="2" borderId="3" xfId="0" applyFill="1" applyBorder="1"/>
    <xf numFmtId="0" fontId="2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3" xfId="0" applyFill="1" applyBorder="1" applyAlignment="1">
      <alignment wrapText="1"/>
    </xf>
    <xf numFmtId="0" fontId="3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2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0" xfId="0" applyFont="1"/>
  </cellXfs>
  <cellStyles count="1">
    <cellStyle name="Normal" xfId="0" builtinId="0"/>
  </cellStyles>
  <dxfs count="18">
    <dxf>
      <font>
        <sz val="12"/>
        <color rgb="FF006100"/>
        <name val="Calibri"/>
      </font>
      <fill>
        <patternFill>
          <bgColor rgb="FFC6EFCE"/>
        </patternFill>
      </fill>
    </dxf>
    <dxf>
      <font>
        <sz val="12"/>
        <color rgb="FF9C6500"/>
        <name val="Calibri"/>
      </font>
      <fill>
        <patternFill>
          <bgColor rgb="FFFFEB9C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006100"/>
        <name val="Calibri"/>
      </font>
      <fill>
        <patternFill>
          <bgColor rgb="FFC6EFCE"/>
        </patternFill>
      </fill>
    </dxf>
    <dxf>
      <font>
        <sz val="12"/>
        <color rgb="FF9C6500"/>
        <name val="Calibri"/>
      </font>
      <fill>
        <patternFill>
          <bgColor rgb="FFFFEB9C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006100"/>
        <name val="Calibri"/>
      </font>
      <fill>
        <patternFill>
          <bgColor rgb="FFC6EFCE"/>
        </patternFill>
      </fill>
    </dxf>
    <dxf>
      <font>
        <sz val="12"/>
        <color rgb="FF9C6500"/>
        <name val="Calibri"/>
      </font>
      <fill>
        <patternFill>
          <bgColor rgb="FFFFEB9C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006100"/>
        <name val="Calibri"/>
      </font>
      <fill>
        <patternFill>
          <bgColor rgb="FFC6EFCE"/>
        </patternFill>
      </fill>
    </dxf>
    <dxf>
      <font>
        <sz val="12"/>
        <color rgb="FF9C6500"/>
        <name val="Calibri"/>
      </font>
      <fill>
        <patternFill>
          <bgColor rgb="FFFFEB9C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006100"/>
        <name val="Calibri"/>
      </font>
      <fill>
        <patternFill>
          <bgColor rgb="FFC6EFCE"/>
        </patternFill>
      </fill>
    </dxf>
    <dxf>
      <font>
        <sz val="12"/>
        <color rgb="FF9C6500"/>
        <name val="Calibri"/>
      </font>
      <fill>
        <patternFill>
          <bgColor rgb="FFFFEB9C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006100"/>
        <name val="Calibri"/>
      </font>
      <fill>
        <patternFill>
          <bgColor rgb="FFC6EFCE"/>
        </patternFill>
      </fill>
    </dxf>
    <dxf>
      <font>
        <sz val="12"/>
        <color rgb="FF9C6500"/>
        <name val="Calibri"/>
      </font>
      <fill>
        <patternFill>
          <bgColor rgb="FFFFEB9C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</dxfs>
  <tableStyles count="0" defaultTableStyle="TableStyleMedium9" defaultPivotStyle="PivotStyleMedium7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808080"/>
      <rgbColor rgb="FF9999FF"/>
      <rgbColor rgb="FF993366"/>
      <rgbColor rgb="FFFFE69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zoomScale="110" zoomScaleNormal="110" zoomScalePageLayoutView="110" workbookViewId="0">
      <selection activeCell="A11" sqref="A11"/>
    </sheetView>
  </sheetViews>
  <sheetFormatPr baseColWidth="10" defaultColWidth="8.83203125" defaultRowHeight="16" x14ac:dyDescent="0.2"/>
  <cols>
    <col min="6" max="6" width="8.83203125" style="2"/>
  </cols>
  <sheetData>
    <row r="1" spans="1:15" x14ac:dyDescent="0.2">
      <c r="A1" t="s">
        <v>0</v>
      </c>
      <c r="F1"/>
    </row>
    <row r="3" spans="1:15" s="2" customFormat="1" ht="80" x14ac:dyDescent="0.2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15" ht="64" x14ac:dyDescent="0.2">
      <c r="A4">
        <v>1</v>
      </c>
      <c r="B4" s="4">
        <v>42661</v>
      </c>
      <c r="C4" s="5">
        <f t="shared" ref="C4:C33" si="0">WEEKNUM(B4,2)-1</f>
        <v>42</v>
      </c>
      <c r="F4" s="2" t="s">
        <v>10</v>
      </c>
      <c r="H4" t="str">
        <f t="shared" ref="H4:H33" si="1">F4</f>
        <v>Ch 0;  Ch1: Datenstrukturen</v>
      </c>
    </row>
    <row r="5" spans="1:15" ht="64" x14ac:dyDescent="0.2">
      <c r="A5">
        <v>2</v>
      </c>
      <c r="B5" s="4">
        <v>42662</v>
      </c>
      <c r="C5" s="5">
        <f t="shared" si="0"/>
        <v>42</v>
      </c>
      <c r="F5" s="2" t="s">
        <v>11</v>
      </c>
      <c r="H5" t="str">
        <f t="shared" si="1"/>
        <v>Ch 1, Versionsverwaltung</v>
      </c>
    </row>
    <row r="6" spans="1:15" ht="48" x14ac:dyDescent="0.2">
      <c r="A6">
        <v>3</v>
      </c>
      <c r="B6" s="4">
        <v>42665</v>
      </c>
      <c r="C6" s="5">
        <f t="shared" si="0"/>
        <v>42</v>
      </c>
      <c r="F6" s="2" t="s">
        <v>12</v>
      </c>
      <c r="H6" t="str">
        <f t="shared" si="1"/>
        <v>Ch2, Zahldarstellung</v>
      </c>
    </row>
    <row r="7" spans="1:15" ht="80" x14ac:dyDescent="0.2">
      <c r="A7">
        <v>4</v>
      </c>
      <c r="B7" s="4">
        <v>42665</v>
      </c>
      <c r="C7" s="5">
        <f t="shared" si="0"/>
        <v>42</v>
      </c>
      <c r="F7" s="2" t="s">
        <v>13</v>
      </c>
      <c r="H7" t="str">
        <f t="shared" si="1"/>
        <v>Ch 3, Animation von Programmen</v>
      </c>
    </row>
    <row r="8" spans="1:15" ht="96" x14ac:dyDescent="0.2">
      <c r="A8">
        <v>5</v>
      </c>
      <c r="B8" s="4">
        <v>42668</v>
      </c>
      <c r="C8" s="5">
        <f t="shared" si="0"/>
        <v>43</v>
      </c>
      <c r="F8" s="2" t="s">
        <v>14</v>
      </c>
      <c r="H8" t="str">
        <f t="shared" si="1"/>
        <v>Ch 4: Namenkonvention für Funktionsnamen</v>
      </c>
    </row>
    <row r="9" spans="1:15" ht="64" x14ac:dyDescent="0.2">
      <c r="A9">
        <v>6</v>
      </c>
      <c r="B9" s="4">
        <v>42669</v>
      </c>
      <c r="C9" s="5">
        <f t="shared" si="0"/>
        <v>43</v>
      </c>
      <c r="F9" s="2" t="s">
        <v>15</v>
      </c>
      <c r="H9" t="str">
        <f t="shared" si="1"/>
        <v>Ch 4: Pass-by-assignment</v>
      </c>
    </row>
    <row r="10" spans="1:15" ht="48" x14ac:dyDescent="0.2">
      <c r="A10">
        <v>7</v>
      </c>
      <c r="B10" s="4">
        <v>42676</v>
      </c>
      <c r="C10" s="5">
        <f t="shared" si="0"/>
        <v>44</v>
      </c>
      <c r="F10" s="2" t="s">
        <v>16</v>
      </c>
      <c r="H10" t="str">
        <f t="shared" si="1"/>
        <v>Ch 5, Slicing, Länge</v>
      </c>
    </row>
    <row r="11" spans="1:15" ht="80" x14ac:dyDescent="0.2">
      <c r="A11">
        <v>8</v>
      </c>
      <c r="B11" s="4">
        <v>42682</v>
      </c>
      <c r="C11" s="5">
        <f t="shared" si="0"/>
        <v>45</v>
      </c>
      <c r="F11" s="2" t="s">
        <v>17</v>
      </c>
      <c r="H11" t="str">
        <f t="shared" si="1"/>
        <v>Ch 5: dicts, Operationen darauf</v>
      </c>
    </row>
    <row r="12" spans="1:15" ht="64" x14ac:dyDescent="0.2">
      <c r="A12">
        <v>9</v>
      </c>
      <c r="B12" s="4">
        <v>42683</v>
      </c>
      <c r="C12" s="5">
        <f t="shared" si="0"/>
        <v>45</v>
      </c>
      <c r="F12" s="2" t="s">
        <v>18</v>
      </c>
      <c r="H12" t="str">
        <f t="shared" si="1"/>
        <v>Ch 6: Eindeutigkeit von else</v>
      </c>
    </row>
    <row r="13" spans="1:15" ht="96" x14ac:dyDescent="0.2">
      <c r="A13">
        <v>10</v>
      </c>
      <c r="B13" s="4">
        <v>42689</v>
      </c>
      <c r="C13" s="5">
        <f t="shared" si="0"/>
        <v>46</v>
      </c>
      <c r="F13" s="2" t="s">
        <v>19</v>
      </c>
      <c r="H13" t="str">
        <f t="shared" si="1"/>
        <v>Ch 6: Schleifenvariable nach Schleifenende</v>
      </c>
    </row>
    <row r="14" spans="1:15" ht="64" x14ac:dyDescent="0.2">
      <c r="A14">
        <v>11</v>
      </c>
      <c r="B14" s="4">
        <v>42690</v>
      </c>
      <c r="C14" s="5">
        <f t="shared" si="0"/>
        <v>46</v>
      </c>
      <c r="F14" s="2" t="s">
        <v>20</v>
      </c>
      <c r="H14" t="str">
        <f t="shared" si="1"/>
        <v>Ch 6: Mischen mit Slicing</v>
      </c>
    </row>
    <row r="15" spans="1:15" ht="64" x14ac:dyDescent="0.2">
      <c r="A15">
        <v>12</v>
      </c>
      <c r="B15" s="4">
        <v>42693</v>
      </c>
      <c r="C15" s="5">
        <f t="shared" si="0"/>
        <v>46</v>
      </c>
      <c r="F15" s="2" t="s">
        <v>21</v>
      </c>
      <c r="H15" t="str">
        <f t="shared" si="1"/>
        <v>Ch 7: globale Variabeln; Scopes</v>
      </c>
      <c r="O15" s="4">
        <v>42696</v>
      </c>
    </row>
    <row r="16" spans="1:15" ht="80" x14ac:dyDescent="0.2">
      <c r="A16">
        <v>13</v>
      </c>
      <c r="B16" s="4">
        <v>42693</v>
      </c>
      <c r="C16" s="5">
        <f t="shared" si="0"/>
        <v>46</v>
      </c>
      <c r="F16" s="2" t="s">
        <v>22</v>
      </c>
      <c r="H16" t="str">
        <f t="shared" si="1"/>
        <v>Ch 8: Daten und Funktionen</v>
      </c>
      <c r="O16" s="4">
        <v>42697</v>
      </c>
    </row>
    <row r="17" spans="1:15" ht="64" x14ac:dyDescent="0.2">
      <c r="A17">
        <v>14</v>
      </c>
      <c r="B17" s="4">
        <v>42696</v>
      </c>
      <c r="C17" s="5">
        <f t="shared" si="0"/>
        <v>47</v>
      </c>
      <c r="F17" s="2" t="s">
        <v>23</v>
      </c>
      <c r="H17" t="str">
        <f t="shared" si="1"/>
        <v>Ch 8: Aufruf, Kurzschreibweise</v>
      </c>
      <c r="O17" s="4">
        <v>42703</v>
      </c>
    </row>
    <row r="18" spans="1:15" ht="48" x14ac:dyDescent="0.2">
      <c r="A18">
        <v>15</v>
      </c>
      <c r="B18" s="4">
        <v>42697</v>
      </c>
      <c r="C18" s="5">
        <f t="shared" si="0"/>
        <v>47</v>
      </c>
      <c r="F18" s="2" t="s">
        <v>24</v>
      </c>
      <c r="H18" t="str">
        <f t="shared" si="1"/>
        <v>Ch 8: Stack, Code</v>
      </c>
      <c r="O18" s="4">
        <v>42704</v>
      </c>
    </row>
    <row r="19" spans="1:15" ht="80" x14ac:dyDescent="0.2">
      <c r="A19">
        <v>16</v>
      </c>
      <c r="B19" s="4">
        <v>42703</v>
      </c>
      <c r="C19" s="5">
        <f t="shared" si="0"/>
        <v>48</v>
      </c>
      <c r="F19" s="2" t="s">
        <v>25</v>
      </c>
      <c r="H19" t="str">
        <f t="shared" si="1"/>
        <v>Ch 9: Klassifkation, Gemeinsamkeiten</v>
      </c>
      <c r="O19" s="4">
        <v>42710</v>
      </c>
    </row>
    <row r="20" spans="1:15" ht="96" x14ac:dyDescent="0.2">
      <c r="A20">
        <v>17</v>
      </c>
      <c r="B20" s="4">
        <v>42704</v>
      </c>
      <c r="C20" s="5">
        <f t="shared" si="0"/>
        <v>48</v>
      </c>
      <c r="F20" s="2" t="s">
        <v>26</v>
      </c>
      <c r="H20" t="str">
        <f t="shared" si="1"/>
        <v>Ch 9: Vernschaulichung von isinstance</v>
      </c>
      <c r="O20" s="4">
        <v>42711</v>
      </c>
    </row>
    <row r="21" spans="1:15" ht="32" x14ac:dyDescent="0.2">
      <c r="A21">
        <v>18</v>
      </c>
      <c r="B21" s="4">
        <v>42710</v>
      </c>
      <c r="C21" s="5">
        <f t="shared" si="0"/>
        <v>49</v>
      </c>
      <c r="F21" s="2" t="s">
        <v>27</v>
      </c>
      <c r="H21" t="str">
        <f t="shared" si="1"/>
        <v>Ende Kapitel 9</v>
      </c>
      <c r="O21" s="4">
        <v>42717</v>
      </c>
    </row>
    <row r="22" spans="1:15" ht="48" x14ac:dyDescent="0.2">
      <c r="A22">
        <v>19</v>
      </c>
      <c r="B22" s="4">
        <v>42711</v>
      </c>
      <c r="C22" s="5">
        <f t="shared" si="0"/>
        <v>49</v>
      </c>
      <c r="F22" s="2" t="s">
        <v>28</v>
      </c>
      <c r="H22" t="str">
        <f t="shared" si="1"/>
        <v>Ch 10, Geschachtelte try</v>
      </c>
      <c r="O22" s="4">
        <v>42724</v>
      </c>
    </row>
    <row r="23" spans="1:15" ht="32" x14ac:dyDescent="0.2">
      <c r="A23">
        <v>20</v>
      </c>
      <c r="B23" s="4">
        <v>42717</v>
      </c>
      <c r="C23" s="5">
        <f t="shared" si="0"/>
        <v>50</v>
      </c>
      <c r="F23" s="2" t="s">
        <v>29</v>
      </c>
      <c r="H23" t="str">
        <f t="shared" si="1"/>
        <v>Ch 11, LEGB</v>
      </c>
      <c r="O23" s="4">
        <v>42725</v>
      </c>
    </row>
    <row r="24" spans="1:15" ht="64" x14ac:dyDescent="0.2">
      <c r="A24">
        <v>21</v>
      </c>
      <c r="B24" s="4">
        <v>42724</v>
      </c>
      <c r="C24" s="5">
        <f t="shared" si="0"/>
        <v>51</v>
      </c>
      <c r="F24" s="2" t="s">
        <v>30</v>
      </c>
      <c r="H24" t="str">
        <f t="shared" si="1"/>
        <v>Ch 11: Eingerahmte Ausgabe</v>
      </c>
      <c r="O24" s="4">
        <v>42745</v>
      </c>
    </row>
    <row r="25" spans="1:15" ht="80" x14ac:dyDescent="0.2">
      <c r="A25">
        <v>22</v>
      </c>
      <c r="B25" s="4">
        <v>42725</v>
      </c>
      <c r="C25" s="5">
        <f t="shared" si="0"/>
        <v>51</v>
      </c>
      <c r="F25" s="2" t="s">
        <v>31</v>
      </c>
      <c r="H25" t="str">
        <f t="shared" si="1"/>
        <v>Ch 12: MRO (vor Linearisierung)</v>
      </c>
      <c r="O25" s="4">
        <v>42746</v>
      </c>
    </row>
    <row r="26" spans="1:15" ht="64" x14ac:dyDescent="0.2">
      <c r="A26">
        <v>23</v>
      </c>
      <c r="B26" s="4">
        <v>42745</v>
      </c>
      <c r="C26" s="5">
        <f t="shared" si="0"/>
        <v>2</v>
      </c>
      <c r="F26" s="2" t="s">
        <v>32</v>
      </c>
      <c r="H26" t="str">
        <f t="shared" si="1"/>
        <v>Ch 12: Dependency injection</v>
      </c>
      <c r="O26" s="4">
        <v>42752</v>
      </c>
    </row>
    <row r="27" spans="1:15" ht="48" x14ac:dyDescent="0.2">
      <c r="A27">
        <v>24</v>
      </c>
      <c r="B27" s="4">
        <v>42746</v>
      </c>
      <c r="C27" s="5">
        <f t="shared" si="0"/>
        <v>2</v>
      </c>
      <c r="F27" s="2" t="s">
        <v>33</v>
      </c>
      <c r="H27" t="str">
        <f t="shared" si="1"/>
        <v>Cg 14: Virtualenv</v>
      </c>
      <c r="O27" s="4">
        <v>42753</v>
      </c>
    </row>
    <row r="28" spans="1:15" ht="80" x14ac:dyDescent="0.2">
      <c r="A28">
        <v>25</v>
      </c>
      <c r="B28" s="4">
        <v>42752</v>
      </c>
      <c r="C28" s="5">
        <f t="shared" si="0"/>
        <v>3</v>
      </c>
      <c r="F28" s="2" t="s">
        <v>34</v>
      </c>
      <c r="H28" t="str">
        <f t="shared" si="1"/>
        <v>Ch 14: Compiler vs. Interpreter</v>
      </c>
      <c r="O28" s="4">
        <v>42759</v>
      </c>
    </row>
    <row r="29" spans="1:15" ht="48" x14ac:dyDescent="0.2">
      <c r="A29">
        <v>26</v>
      </c>
      <c r="B29" s="4">
        <v>42753</v>
      </c>
      <c r="C29" s="5">
        <f t="shared" si="0"/>
        <v>3</v>
      </c>
      <c r="F29" s="2" t="s">
        <v>35</v>
      </c>
      <c r="H29" t="str">
        <f t="shared" si="1"/>
        <v>Ch 16, Kommentare</v>
      </c>
      <c r="O29" s="4">
        <v>42760</v>
      </c>
    </row>
    <row r="30" spans="1:15" ht="80" x14ac:dyDescent="0.2">
      <c r="A30">
        <v>27</v>
      </c>
      <c r="B30" s="4">
        <v>42759</v>
      </c>
      <c r="C30" s="5">
        <f t="shared" si="0"/>
        <v>4</v>
      </c>
      <c r="F30" s="2" t="s">
        <v>36</v>
      </c>
      <c r="H30" t="str">
        <f t="shared" si="1"/>
        <v>Ch 16: Klassische for, Multiplikation</v>
      </c>
      <c r="O30" s="4">
        <v>42766</v>
      </c>
    </row>
    <row r="31" spans="1:15" ht="64" x14ac:dyDescent="0.2">
      <c r="A31">
        <v>28</v>
      </c>
      <c r="B31" s="4">
        <v>42760</v>
      </c>
      <c r="C31" s="5">
        <f t="shared" si="0"/>
        <v>4</v>
      </c>
      <c r="F31" s="2" t="s">
        <v>37</v>
      </c>
      <c r="H31" t="str">
        <f t="shared" si="1"/>
        <v>Ch 17: Zuweisungskompatibilität</v>
      </c>
      <c r="O31" s="4">
        <v>42767</v>
      </c>
    </row>
    <row r="32" spans="1:15" ht="48" x14ac:dyDescent="0.2">
      <c r="A32">
        <v>29</v>
      </c>
      <c r="B32" s="4">
        <v>42766</v>
      </c>
      <c r="C32" s="5">
        <f t="shared" si="0"/>
        <v>5</v>
      </c>
      <c r="F32" s="2" t="s">
        <v>38</v>
      </c>
      <c r="H32" t="str">
        <f t="shared" si="1"/>
        <v>Ch 17: interfaces</v>
      </c>
      <c r="O32" s="4">
        <v>42773</v>
      </c>
    </row>
    <row r="33" spans="1:15" ht="32" x14ac:dyDescent="0.2">
      <c r="A33">
        <v>30</v>
      </c>
      <c r="B33" s="4">
        <v>42767</v>
      </c>
      <c r="C33" s="5">
        <f t="shared" si="0"/>
        <v>5</v>
      </c>
      <c r="F33" s="2" t="s">
        <v>39</v>
      </c>
      <c r="H33" t="str">
        <f t="shared" si="1"/>
        <v>Ch 18 Ende!</v>
      </c>
      <c r="O33" s="4">
        <v>42774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zoomScalePageLayoutView="110" workbookViewId="0">
      <selection activeCell="I25" sqref="I25"/>
    </sheetView>
  </sheetViews>
  <sheetFormatPr baseColWidth="10" defaultColWidth="8.83203125" defaultRowHeight="16" x14ac:dyDescent="0.2"/>
  <cols>
    <col min="3" max="3" width="12.33203125" bestFit="1" customWidth="1"/>
    <col min="4" max="4" width="12.1640625" bestFit="1" customWidth="1"/>
    <col min="5" max="5" width="11.5" bestFit="1" customWidth="1"/>
    <col min="6" max="6" width="14.83203125" bestFit="1" customWidth="1"/>
    <col min="7" max="7" width="10.83203125" bestFit="1" customWidth="1"/>
    <col min="8" max="8" width="10.6640625" bestFit="1" customWidth="1"/>
    <col min="9" max="9" width="11" bestFit="1" customWidth="1"/>
  </cols>
  <sheetData>
    <row r="1" spans="1:20" s="6" customFormat="1" ht="47.25" customHeight="1" x14ac:dyDescent="0.2">
      <c r="A1" s="6" t="s">
        <v>40</v>
      </c>
      <c r="B1" s="6" t="s">
        <v>41</v>
      </c>
      <c r="C1" s="6" t="s">
        <v>42</v>
      </c>
      <c r="J1" s="6" t="s">
        <v>43</v>
      </c>
      <c r="M1" s="1" t="s">
        <v>44</v>
      </c>
      <c r="N1" s="1"/>
      <c r="O1" s="1"/>
      <c r="P1" s="6" t="s">
        <v>45</v>
      </c>
      <c r="T1" s="6" t="s">
        <v>46</v>
      </c>
    </row>
    <row r="2" spans="1:20" s="2" customFormat="1" ht="32" x14ac:dyDescent="0.2">
      <c r="C2" s="2" t="s">
        <v>47</v>
      </c>
      <c r="D2" s="2" t="s">
        <v>48</v>
      </c>
      <c r="E2" s="2" t="s">
        <v>49</v>
      </c>
      <c r="F2" s="2" t="s">
        <v>50</v>
      </c>
      <c r="G2" s="2" t="s">
        <v>51</v>
      </c>
      <c r="H2" s="2" t="s">
        <v>52</v>
      </c>
      <c r="I2" s="2" t="s">
        <v>53</v>
      </c>
      <c r="J2" s="2" t="s">
        <v>54</v>
      </c>
      <c r="K2" s="2" t="s">
        <v>55</v>
      </c>
      <c r="L2" s="2" t="s">
        <v>56</v>
      </c>
      <c r="M2" s="2" t="s">
        <v>57</v>
      </c>
      <c r="N2" s="2" t="s">
        <v>58</v>
      </c>
      <c r="O2" s="2" t="s">
        <v>59</v>
      </c>
      <c r="P2" s="2" t="s">
        <v>57</v>
      </c>
      <c r="Q2" s="2" t="s">
        <v>58</v>
      </c>
      <c r="R2" s="2" t="s">
        <v>59</v>
      </c>
    </row>
    <row r="3" spans="1:20" ht="48" x14ac:dyDescent="0.2">
      <c r="A3">
        <v>1</v>
      </c>
      <c r="B3">
        <v>43</v>
      </c>
      <c r="C3" s="4">
        <f t="shared" ref="C3:C16" si="0">D3-10</f>
        <v>42644</v>
      </c>
      <c r="D3" s="4">
        <f t="shared" ref="D3:D16" si="1">E3-5</f>
        <v>42654</v>
      </c>
      <c r="E3" s="4">
        <f t="shared" ref="E3:E16" si="2">F3-3</f>
        <v>42659</v>
      </c>
      <c r="F3" s="4">
        <f t="shared" ref="F3:F16" si="3">G3-2</f>
        <v>42662</v>
      </c>
      <c r="G3" s="7">
        <v>42664</v>
      </c>
      <c r="H3" s="8">
        <f t="shared" ref="H3:H11" si="4">G3+7</f>
        <v>42671</v>
      </c>
      <c r="I3" s="8" t="e">
        <f>VLOOKUP(MAX(M3:O3),vorlesung!A$4:B$33,2,1)</f>
        <v>#N/A</v>
      </c>
      <c r="J3" t="s">
        <v>60</v>
      </c>
      <c r="K3" s="8" t="s">
        <v>61</v>
      </c>
      <c r="L3" s="8" t="s">
        <v>62</v>
      </c>
      <c r="P3" t="e">
        <f>VLOOKUP(M3,vorlesung!$A$4:$H$33,8,0)</f>
        <v>#N/A</v>
      </c>
      <c r="Q3" t="e">
        <f>VLOOKUP(N3,vorlesung!$A$4:$H$33,8,0)</f>
        <v>#N/A</v>
      </c>
      <c r="R3" t="e">
        <f>VLOOKUP(O3,vorlesung!$A$4:$H$33,8,0)</f>
        <v>#N/A</v>
      </c>
      <c r="T3" s="2" t="s">
        <v>63</v>
      </c>
    </row>
    <row r="4" spans="1:20" x14ac:dyDescent="0.2">
      <c r="A4">
        <v>2</v>
      </c>
      <c r="B4">
        <v>44</v>
      </c>
      <c r="C4" s="4">
        <f t="shared" si="0"/>
        <v>42651</v>
      </c>
      <c r="D4" s="4">
        <f t="shared" si="1"/>
        <v>42661</v>
      </c>
      <c r="E4" s="4">
        <f t="shared" si="2"/>
        <v>42666</v>
      </c>
      <c r="F4" s="4">
        <f t="shared" si="3"/>
        <v>42669</v>
      </c>
      <c r="G4" s="4">
        <f t="shared" ref="G4:G12" si="5">G3+7</f>
        <v>42671</v>
      </c>
      <c r="H4" s="8">
        <f t="shared" si="4"/>
        <v>42678</v>
      </c>
      <c r="I4" s="8">
        <f>VLOOKUP(MAX(M4:O4),vorlesung!A$4:B$33,2,1)</f>
        <v>42661</v>
      </c>
      <c r="K4" s="4"/>
      <c r="L4" s="4" t="s">
        <v>62</v>
      </c>
      <c r="M4">
        <v>1</v>
      </c>
      <c r="P4" t="str">
        <f>VLOOKUP(M4,vorlesung!$A$4:$H$33,8,0)</f>
        <v>Ch 0;  Ch1: Datenstrukturen</v>
      </c>
      <c r="Q4" t="e">
        <f>VLOOKUP(N4,vorlesung!$A$4:$H$33,8,0)</f>
        <v>#N/A</v>
      </c>
      <c r="R4" t="e">
        <f>VLOOKUP(O4,vorlesung!$A$4:$H$33,8,0)</f>
        <v>#N/A</v>
      </c>
      <c r="T4" t="s">
        <v>64</v>
      </c>
    </row>
    <row r="5" spans="1:20" x14ac:dyDescent="0.2">
      <c r="A5">
        <v>3</v>
      </c>
      <c r="B5">
        <v>45</v>
      </c>
      <c r="C5" s="4">
        <f t="shared" si="0"/>
        <v>42658</v>
      </c>
      <c r="D5" s="4">
        <f t="shared" si="1"/>
        <v>42668</v>
      </c>
      <c r="E5" s="4">
        <f t="shared" si="2"/>
        <v>42673</v>
      </c>
      <c r="F5" s="4">
        <f t="shared" si="3"/>
        <v>42676</v>
      </c>
      <c r="G5" s="4">
        <f t="shared" si="5"/>
        <v>42678</v>
      </c>
      <c r="H5" s="8">
        <f t="shared" si="4"/>
        <v>42685</v>
      </c>
      <c r="I5" s="8">
        <f>VLOOKUP(MAX(M5:O5),vorlesung!A$4:B$33,2,1)</f>
        <v>42665</v>
      </c>
      <c r="L5" s="4" t="s">
        <v>62</v>
      </c>
      <c r="M5">
        <v>2</v>
      </c>
      <c r="N5">
        <v>3</v>
      </c>
      <c r="P5" t="str">
        <f>VLOOKUP(M5,vorlesung!$A$4:$H$33,8,0)</f>
        <v>Ch 1, Versionsverwaltung</v>
      </c>
      <c r="Q5" t="str">
        <f>VLOOKUP(N5,vorlesung!$A$4:$H$33,8,0)</f>
        <v>Ch2, Zahldarstellung</v>
      </c>
      <c r="R5" t="e">
        <f>VLOOKUP(O5,vorlesung!$A$4:$H$33,8,0)</f>
        <v>#N/A</v>
      </c>
    </row>
    <row r="6" spans="1:20" x14ac:dyDescent="0.2">
      <c r="A6">
        <v>4</v>
      </c>
      <c r="B6">
        <v>46</v>
      </c>
      <c r="C6" s="4">
        <f t="shared" si="0"/>
        <v>42665</v>
      </c>
      <c r="D6" s="4">
        <f t="shared" si="1"/>
        <v>42675</v>
      </c>
      <c r="E6" s="4">
        <f t="shared" si="2"/>
        <v>42680</v>
      </c>
      <c r="F6" s="4">
        <f t="shared" si="3"/>
        <v>42683</v>
      </c>
      <c r="G6" s="4">
        <f t="shared" si="5"/>
        <v>42685</v>
      </c>
      <c r="H6" s="8">
        <f t="shared" si="4"/>
        <v>42692</v>
      </c>
      <c r="I6" s="8">
        <f>VLOOKUP(MAX(M6:O6),vorlesung!A$4:B$33,2,1)</f>
        <v>42668</v>
      </c>
      <c r="J6" t="s">
        <v>65</v>
      </c>
      <c r="K6" t="s">
        <v>66</v>
      </c>
      <c r="L6" s="4" t="s">
        <v>62</v>
      </c>
      <c r="M6">
        <v>4</v>
      </c>
      <c r="N6">
        <v>5</v>
      </c>
      <c r="P6" t="str">
        <f>VLOOKUP(M6,vorlesung!$A$4:$H$33,8,0)</f>
        <v>Ch 3, Animation von Programmen</v>
      </c>
      <c r="Q6" t="str">
        <f>VLOOKUP(N6,vorlesung!$A$4:$H$33,8,0)</f>
        <v>Ch 4: Namenkonvention für Funktionsnamen</v>
      </c>
      <c r="R6" t="e">
        <f>VLOOKUP(O6,vorlesung!$A$4:$H$33,8,0)</f>
        <v>#N/A</v>
      </c>
    </row>
    <row r="7" spans="1:20" x14ac:dyDescent="0.2">
      <c r="A7">
        <v>5</v>
      </c>
      <c r="B7">
        <v>47</v>
      </c>
      <c r="C7" s="4">
        <f t="shared" si="0"/>
        <v>42672</v>
      </c>
      <c r="D7" s="4">
        <f t="shared" si="1"/>
        <v>42682</v>
      </c>
      <c r="E7" s="4">
        <f t="shared" si="2"/>
        <v>42687</v>
      </c>
      <c r="F7" s="4">
        <f t="shared" si="3"/>
        <v>42690</v>
      </c>
      <c r="G7" s="4">
        <f t="shared" si="5"/>
        <v>42692</v>
      </c>
      <c r="H7" s="8">
        <f t="shared" si="4"/>
        <v>42699</v>
      </c>
      <c r="I7" s="8">
        <f>VLOOKUP(MAX(M7:O7),vorlesung!A$4:B$33,2,1)</f>
        <v>42682</v>
      </c>
      <c r="J7" t="s">
        <v>66</v>
      </c>
      <c r="K7" s="4"/>
      <c r="L7" s="4" t="s">
        <v>62</v>
      </c>
      <c r="M7">
        <v>6</v>
      </c>
      <c r="N7">
        <v>7</v>
      </c>
      <c r="O7">
        <v>8</v>
      </c>
      <c r="P7" t="str">
        <f>VLOOKUP(M7,vorlesung!$A$4:$H$33,8,0)</f>
        <v>Ch 4: Pass-by-assignment</v>
      </c>
      <c r="Q7" t="str">
        <f>VLOOKUP(N7,vorlesung!$A$4:$H$33,8,0)</f>
        <v>Ch 5, Slicing, Länge</v>
      </c>
      <c r="R7" t="str">
        <f>VLOOKUP(O7,vorlesung!$A$4:$H$33,8,0)</f>
        <v>Ch 5: dicts, Operationen darauf</v>
      </c>
    </row>
    <row r="8" spans="1:20" x14ac:dyDescent="0.2">
      <c r="A8">
        <v>6</v>
      </c>
      <c r="B8">
        <v>48</v>
      </c>
      <c r="C8" s="4">
        <f t="shared" si="0"/>
        <v>42679</v>
      </c>
      <c r="D8" s="4">
        <f t="shared" si="1"/>
        <v>42689</v>
      </c>
      <c r="E8" s="4">
        <f t="shared" si="2"/>
        <v>42694</v>
      </c>
      <c r="F8" s="4">
        <f t="shared" si="3"/>
        <v>42697</v>
      </c>
      <c r="G8" s="4">
        <f t="shared" si="5"/>
        <v>42699</v>
      </c>
      <c r="H8" s="8">
        <f t="shared" si="4"/>
        <v>42706</v>
      </c>
      <c r="I8" s="8">
        <f>VLOOKUP(MAX(M8:O8),vorlesung!A$4:B$33,2,1)</f>
        <v>42689</v>
      </c>
      <c r="K8" s="4" t="s">
        <v>66</v>
      </c>
      <c r="L8" s="4" t="s">
        <v>67</v>
      </c>
      <c r="M8">
        <v>9</v>
      </c>
      <c r="N8">
        <v>10</v>
      </c>
      <c r="P8" t="str">
        <f>VLOOKUP(M8,vorlesung!$A$4:$H$33,8,0)</f>
        <v>Ch 6: Eindeutigkeit von else</v>
      </c>
      <c r="Q8" t="str">
        <f>VLOOKUP(N8,vorlesung!$A$4:$H$33,8,0)</f>
        <v>Ch 6: Schleifenvariable nach Schleifenende</v>
      </c>
      <c r="R8" t="e">
        <f>VLOOKUP(O8,vorlesung!$A$4:$H$33,8,0)</f>
        <v>#N/A</v>
      </c>
    </row>
    <row r="9" spans="1:20" x14ac:dyDescent="0.2">
      <c r="A9">
        <v>7</v>
      </c>
      <c r="B9">
        <v>49</v>
      </c>
      <c r="C9" s="4">
        <f t="shared" si="0"/>
        <v>42686</v>
      </c>
      <c r="D9" s="4">
        <f t="shared" si="1"/>
        <v>42696</v>
      </c>
      <c r="E9" s="4">
        <f t="shared" si="2"/>
        <v>42701</v>
      </c>
      <c r="F9" s="4">
        <f t="shared" si="3"/>
        <v>42704</v>
      </c>
      <c r="G9" s="4">
        <f t="shared" si="5"/>
        <v>42706</v>
      </c>
      <c r="H9" s="8">
        <f t="shared" si="4"/>
        <v>42713</v>
      </c>
      <c r="I9" s="8">
        <f>VLOOKUP(MAX(M9:O9),vorlesung!A$4:B$33,2,1)</f>
        <v>42693</v>
      </c>
      <c r="J9" t="s">
        <v>66</v>
      </c>
      <c r="K9" s="4" t="s">
        <v>65</v>
      </c>
      <c r="L9" s="8" t="s">
        <v>67</v>
      </c>
      <c r="M9">
        <v>11</v>
      </c>
      <c r="N9">
        <v>12</v>
      </c>
      <c r="O9">
        <v>13</v>
      </c>
      <c r="P9" t="str">
        <f>VLOOKUP(M9,vorlesung!$A$4:$H$33,8,0)</f>
        <v>Ch 6: Mischen mit Slicing</v>
      </c>
      <c r="Q9" t="str">
        <f>VLOOKUP(N9,vorlesung!$A$4:$H$33,8,0)</f>
        <v>Ch 7: globale Variabeln; Scopes</v>
      </c>
      <c r="R9" t="str">
        <f>VLOOKUP(O9,vorlesung!$A$4:$H$33,8,0)</f>
        <v>Ch 8: Daten und Funktionen</v>
      </c>
    </row>
    <row r="10" spans="1:20" x14ac:dyDescent="0.2">
      <c r="A10">
        <v>8</v>
      </c>
      <c r="B10">
        <v>50</v>
      </c>
      <c r="C10" s="4">
        <f t="shared" si="0"/>
        <v>42693</v>
      </c>
      <c r="D10" s="4">
        <f t="shared" si="1"/>
        <v>42703</v>
      </c>
      <c r="E10" s="4">
        <f t="shared" si="2"/>
        <v>42708</v>
      </c>
      <c r="F10" s="4">
        <f t="shared" si="3"/>
        <v>42711</v>
      </c>
      <c r="G10" s="4">
        <f t="shared" si="5"/>
        <v>42713</v>
      </c>
      <c r="H10" s="8">
        <f t="shared" si="4"/>
        <v>42720</v>
      </c>
      <c r="I10" s="8">
        <f>VLOOKUP(MAX(M10:O10),vorlesung!A$4:B$33,2,1)</f>
        <v>42697</v>
      </c>
      <c r="K10" s="4" t="s">
        <v>65</v>
      </c>
      <c r="L10" s="8" t="s">
        <v>67</v>
      </c>
      <c r="M10">
        <v>14</v>
      </c>
      <c r="N10">
        <v>15</v>
      </c>
      <c r="P10" t="str">
        <f>VLOOKUP(M10,vorlesung!$A$4:$H$33,8,0)</f>
        <v>Ch 8: Aufruf, Kurzschreibweise</v>
      </c>
      <c r="Q10" t="str">
        <f>VLOOKUP(N10,vorlesung!$A$4:$H$33,8,0)</f>
        <v>Ch 8: Stack, Code</v>
      </c>
      <c r="R10" t="e">
        <f>VLOOKUP(O10,vorlesung!$A$4:$H$33,8,0)</f>
        <v>#N/A</v>
      </c>
    </row>
    <row r="11" spans="1:20" x14ac:dyDescent="0.2">
      <c r="A11">
        <v>9</v>
      </c>
      <c r="B11">
        <v>51</v>
      </c>
      <c r="C11" s="4">
        <f t="shared" si="0"/>
        <v>42700</v>
      </c>
      <c r="D11" s="4">
        <f t="shared" si="1"/>
        <v>42710</v>
      </c>
      <c r="E11" s="4">
        <f t="shared" si="2"/>
        <v>42715</v>
      </c>
      <c r="F11" s="4">
        <f t="shared" si="3"/>
        <v>42718</v>
      </c>
      <c r="G11" s="4">
        <f t="shared" si="5"/>
        <v>42720</v>
      </c>
      <c r="H11" s="8">
        <f t="shared" si="4"/>
        <v>42727</v>
      </c>
      <c r="I11" s="8">
        <f>VLOOKUP(MAX(M11:O11),vorlesung!A$4:B$33,2,1)</f>
        <v>42710</v>
      </c>
      <c r="K11" s="4" t="s">
        <v>65</v>
      </c>
      <c r="L11" s="8" t="s">
        <v>67</v>
      </c>
      <c r="M11">
        <v>16</v>
      </c>
      <c r="N11">
        <v>17</v>
      </c>
      <c r="O11">
        <v>18</v>
      </c>
      <c r="P11" t="str">
        <f>VLOOKUP(M11,vorlesung!$A$4:$H$33,8,0)</f>
        <v>Ch 9: Klassifkation, Gemeinsamkeiten</v>
      </c>
      <c r="Q11" t="str">
        <f>VLOOKUP(N11,vorlesung!$A$4:$H$33,8,0)</f>
        <v>Ch 9: Vernschaulichung von isinstance</v>
      </c>
      <c r="R11" t="str">
        <f>VLOOKUP(O11,vorlesung!$A$4:$H$33,8,0)</f>
        <v>Ende Kapitel 9</v>
      </c>
    </row>
    <row r="12" spans="1:20" x14ac:dyDescent="0.2">
      <c r="A12">
        <v>10</v>
      </c>
      <c r="B12">
        <v>2</v>
      </c>
      <c r="C12" s="4">
        <f t="shared" si="0"/>
        <v>42707</v>
      </c>
      <c r="D12" s="4">
        <f t="shared" si="1"/>
        <v>42717</v>
      </c>
      <c r="E12" s="4">
        <f t="shared" si="2"/>
        <v>42722</v>
      </c>
      <c r="F12" s="4">
        <f t="shared" si="3"/>
        <v>42725</v>
      </c>
      <c r="G12" s="4">
        <f t="shared" si="5"/>
        <v>42727</v>
      </c>
      <c r="H12" s="8">
        <f>G12+21</f>
        <v>42748</v>
      </c>
      <c r="I12" s="8">
        <f>VLOOKUP(MAX(M12:O12),vorlesung!A$4:B$33,2,1)</f>
        <v>42717</v>
      </c>
      <c r="J12" t="s">
        <v>61</v>
      </c>
      <c r="K12" s="4" t="s">
        <v>65</v>
      </c>
      <c r="L12" s="8" t="s">
        <v>67</v>
      </c>
      <c r="M12">
        <v>19</v>
      </c>
      <c r="N12">
        <v>20</v>
      </c>
      <c r="P12" t="str">
        <f>VLOOKUP(M12,vorlesung!$A$4:$H$33,8,0)</f>
        <v>Ch 10, Geschachtelte try</v>
      </c>
      <c r="Q12" t="str">
        <f>VLOOKUP(N12,vorlesung!$A$4:$H$33,8,0)</f>
        <v>Ch 11, LEGB</v>
      </c>
      <c r="R12" t="e">
        <f>VLOOKUP(O12,vorlesung!$A$4:$H$33,8,0)</f>
        <v>#N/A</v>
      </c>
    </row>
    <row r="13" spans="1:20" x14ac:dyDescent="0.2">
      <c r="A13">
        <v>11</v>
      </c>
      <c r="B13">
        <v>3</v>
      </c>
      <c r="C13" s="4">
        <f t="shared" si="0"/>
        <v>42728</v>
      </c>
      <c r="D13" s="4">
        <f t="shared" si="1"/>
        <v>42738</v>
      </c>
      <c r="E13" s="4">
        <f t="shared" si="2"/>
        <v>42743</v>
      </c>
      <c r="F13" s="4">
        <f t="shared" si="3"/>
        <v>42746</v>
      </c>
      <c r="G13" s="4">
        <f>G12+21</f>
        <v>42748</v>
      </c>
      <c r="H13" s="8">
        <f>G13+7</f>
        <v>42755</v>
      </c>
      <c r="I13" s="8">
        <f>VLOOKUP(MAX(M13:O13),vorlesung!A$4:B$33,2,1)</f>
        <v>42745</v>
      </c>
      <c r="J13" t="s">
        <v>61</v>
      </c>
      <c r="K13" s="4"/>
      <c r="L13" s="8" t="s">
        <v>60</v>
      </c>
      <c r="M13">
        <v>21</v>
      </c>
      <c r="N13">
        <v>22</v>
      </c>
      <c r="O13">
        <v>23</v>
      </c>
      <c r="P13" t="str">
        <f>VLOOKUP(M13,vorlesung!$A$4:$H$33,8,0)</f>
        <v>Ch 11: Eingerahmte Ausgabe</v>
      </c>
      <c r="Q13" t="str">
        <f>VLOOKUP(N13,vorlesung!$A$4:$H$33,8,0)</f>
        <v>Ch 12: MRO (vor Linearisierung)</v>
      </c>
      <c r="R13" t="str">
        <f>VLOOKUP(O13,vorlesung!$A$4:$H$33,8,0)</f>
        <v>Ch 12: Dependency injection</v>
      </c>
    </row>
    <row r="14" spans="1:20" x14ac:dyDescent="0.2">
      <c r="A14">
        <v>12</v>
      </c>
      <c r="B14">
        <v>4</v>
      </c>
      <c r="C14" s="4">
        <f t="shared" si="0"/>
        <v>42735</v>
      </c>
      <c r="D14" s="4">
        <f t="shared" si="1"/>
        <v>42745</v>
      </c>
      <c r="E14" s="4">
        <f t="shared" si="2"/>
        <v>42750</v>
      </c>
      <c r="F14" s="4">
        <f t="shared" si="3"/>
        <v>42753</v>
      </c>
      <c r="G14" s="4">
        <f>G13+7</f>
        <v>42755</v>
      </c>
      <c r="H14" s="8">
        <f>G14+7</f>
        <v>42762</v>
      </c>
      <c r="I14" s="8">
        <f>VLOOKUP(MAX(M14:O14),vorlesung!A$4:B$33,2,1)</f>
        <v>42752</v>
      </c>
      <c r="J14" t="s">
        <v>61</v>
      </c>
      <c r="K14" s="4" t="s">
        <v>61</v>
      </c>
      <c r="L14" s="8" t="s">
        <v>60</v>
      </c>
      <c r="M14">
        <v>24</v>
      </c>
      <c r="N14">
        <v>25</v>
      </c>
      <c r="P14" t="str">
        <f>VLOOKUP(M14,vorlesung!$A$4:$H$33,8,0)</f>
        <v>Cg 14: Virtualenv</v>
      </c>
      <c r="Q14" t="str">
        <f>VLOOKUP(N14,vorlesung!$A$4:$H$33,8,0)</f>
        <v>Ch 14: Compiler vs. Interpreter</v>
      </c>
      <c r="R14" t="e">
        <f>VLOOKUP(O14,vorlesung!$A$4:$H$33,8,0)</f>
        <v>#N/A</v>
      </c>
    </row>
    <row r="15" spans="1:20" x14ac:dyDescent="0.2">
      <c r="A15">
        <v>13</v>
      </c>
      <c r="B15">
        <v>5</v>
      </c>
      <c r="C15" s="4">
        <f t="shared" si="0"/>
        <v>42742</v>
      </c>
      <c r="D15" s="4">
        <f t="shared" si="1"/>
        <v>42752</v>
      </c>
      <c r="E15" s="4">
        <f t="shared" si="2"/>
        <v>42757</v>
      </c>
      <c r="F15" s="4">
        <f t="shared" si="3"/>
        <v>42760</v>
      </c>
      <c r="G15" s="4">
        <f>G14+7</f>
        <v>42762</v>
      </c>
      <c r="H15" s="8">
        <f>G15+7</f>
        <v>42769</v>
      </c>
      <c r="I15" s="8">
        <f>VLOOKUP(MAX(M15:O15),vorlesung!A$4:B$33,2,1)</f>
        <v>42760</v>
      </c>
      <c r="K15" s="4" t="s">
        <v>61</v>
      </c>
      <c r="L15" s="8" t="s">
        <v>60</v>
      </c>
      <c r="M15">
        <v>26</v>
      </c>
      <c r="N15">
        <v>27</v>
      </c>
      <c r="O15">
        <v>28</v>
      </c>
      <c r="P15" t="str">
        <f>VLOOKUP(M15,vorlesung!$A$4:$H$33,8,0)</f>
        <v>Ch 16, Kommentare</v>
      </c>
      <c r="Q15" t="str">
        <f>VLOOKUP(N15,vorlesung!$A$4:$H$33,8,0)</f>
        <v>Ch 16: Klassische for, Multiplikation</v>
      </c>
      <c r="R15" t="str">
        <f>VLOOKUP(O15,vorlesung!$A$4:$H$33,8,0)</f>
        <v>Ch 17: Zuweisungskompatibilität</v>
      </c>
    </row>
    <row r="16" spans="1:20" x14ac:dyDescent="0.2">
      <c r="A16">
        <v>14</v>
      </c>
      <c r="B16">
        <v>6</v>
      </c>
      <c r="C16" s="4">
        <f t="shared" si="0"/>
        <v>42749</v>
      </c>
      <c r="D16" s="4">
        <f t="shared" si="1"/>
        <v>42759</v>
      </c>
      <c r="E16" s="4">
        <f t="shared" si="2"/>
        <v>42764</v>
      </c>
      <c r="F16" s="4">
        <f t="shared" si="3"/>
        <v>42767</v>
      </c>
      <c r="G16" s="4">
        <f>G15+7</f>
        <v>42769</v>
      </c>
      <c r="H16" s="8">
        <f>G16+7</f>
        <v>42776</v>
      </c>
      <c r="I16" s="8">
        <f>VLOOKUP(MAX(M16:O16),vorlesung!A$4:B$33,2,1)</f>
        <v>42767</v>
      </c>
      <c r="K16" s="4" t="s">
        <v>61</v>
      </c>
      <c r="L16" s="4" t="s">
        <v>60</v>
      </c>
      <c r="M16">
        <v>29</v>
      </c>
      <c r="N16">
        <v>30</v>
      </c>
      <c r="P16" t="str">
        <f>VLOOKUP(M16,vorlesung!$A$4:$H$33,8,0)</f>
        <v>Ch 17: interfaces</v>
      </c>
      <c r="Q16" t="str">
        <f>VLOOKUP(N16,vorlesung!$A$4:$H$33,8,0)</f>
        <v>Ch 18 Ende!</v>
      </c>
      <c r="R16" t="e">
        <f>VLOOKUP(O16,vorlesung!$A$4:$H$33,8,0)</f>
        <v>#N/A</v>
      </c>
    </row>
  </sheetData>
  <mergeCells count="1">
    <mergeCell ref="M1:O1"/>
  </mergeCells>
  <conditionalFormatting sqref="I3">
    <cfRule type="cellIs" dxfId="17" priority="2" operator="greaterThan">
      <formula>$H3</formula>
    </cfRule>
    <cfRule type="cellIs" dxfId="16" priority="3" operator="between">
      <formula>$G3</formula>
      <formula>$H3</formula>
    </cfRule>
    <cfRule type="cellIs" dxfId="15" priority="4" operator="lessThan">
      <formula>$H3</formula>
    </cfRule>
  </conditionalFormatting>
  <conditionalFormatting sqref="I4:I16">
    <cfRule type="cellIs" dxfId="14" priority="5" operator="greaterThan">
      <formula>$H4</formula>
    </cfRule>
    <cfRule type="cellIs" dxfId="13" priority="6" operator="between">
      <formula>$G4</formula>
      <formula>$H4</formula>
    </cfRule>
    <cfRule type="cellIs" dxfId="12" priority="7" operator="lessThan">
      <formula>$H4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zoomScale="110" zoomScaleNormal="110" zoomScalePageLayoutView="110" workbookViewId="0">
      <selection activeCell="J23" sqref="J23"/>
    </sheetView>
  </sheetViews>
  <sheetFormatPr baseColWidth="10" defaultColWidth="8.83203125" defaultRowHeight="16" x14ac:dyDescent="0.2"/>
  <cols>
    <col min="3" max="6" width="10.6640625" bestFit="1" customWidth="1"/>
    <col min="7" max="7" width="10.83203125" bestFit="1" customWidth="1"/>
    <col min="8" max="9" width="10.6640625" bestFit="1" customWidth="1"/>
  </cols>
  <sheetData>
    <row r="1" spans="1:20" s="6" customFormat="1" ht="31.5" customHeight="1" x14ac:dyDescent="0.2">
      <c r="A1" s="6" t="s">
        <v>40</v>
      </c>
      <c r="C1" s="6" t="s">
        <v>42</v>
      </c>
      <c r="J1" s="6" t="s">
        <v>43</v>
      </c>
      <c r="M1" s="1" t="s">
        <v>44</v>
      </c>
      <c r="N1" s="1"/>
      <c r="O1" s="1"/>
      <c r="P1" s="6" t="s">
        <v>45</v>
      </c>
      <c r="T1" s="6" t="s">
        <v>46</v>
      </c>
    </row>
    <row r="2" spans="1:20" s="2" customFormat="1" ht="48" x14ac:dyDescent="0.2">
      <c r="C2" s="2" t="s">
        <v>47</v>
      </c>
      <c r="D2" s="2" t="s">
        <v>48</v>
      </c>
      <c r="E2" s="2" t="s">
        <v>49</v>
      </c>
      <c r="F2" s="2" t="s">
        <v>50</v>
      </c>
      <c r="G2" s="2" t="s">
        <v>51</v>
      </c>
      <c r="H2" s="2" t="s">
        <v>68</v>
      </c>
      <c r="I2" s="2" t="s">
        <v>69</v>
      </c>
      <c r="J2" s="2" t="s">
        <v>70</v>
      </c>
      <c r="K2" s="2" t="s">
        <v>55</v>
      </c>
      <c r="L2" s="2" t="s">
        <v>71</v>
      </c>
      <c r="M2" s="2" t="s">
        <v>57</v>
      </c>
      <c r="N2" s="2" t="s">
        <v>58</v>
      </c>
      <c r="O2" s="2" t="s">
        <v>59</v>
      </c>
      <c r="P2" s="2" t="s">
        <v>57</v>
      </c>
      <c r="Q2" s="2" t="s">
        <v>58</v>
      </c>
      <c r="R2" s="2" t="s">
        <v>59</v>
      </c>
      <c r="T2" s="2" t="s">
        <v>63</v>
      </c>
    </row>
    <row r="3" spans="1:20" x14ac:dyDescent="0.2">
      <c r="A3">
        <v>1</v>
      </c>
      <c r="C3" s="4">
        <f t="shared" ref="C3:C15" si="0">D3-10</f>
        <v>42651</v>
      </c>
      <c r="D3" s="4">
        <f t="shared" ref="D3:D15" si="1">E3-5</f>
        <v>42661</v>
      </c>
      <c r="E3" s="4">
        <f t="shared" ref="E3:E15" si="2">F3-3</f>
        <v>42666</v>
      </c>
      <c r="F3" s="4">
        <f t="shared" ref="F3:F15" si="3">G3-2</f>
        <v>42669</v>
      </c>
      <c r="G3" s="7">
        <v>42671</v>
      </c>
      <c r="H3" s="8">
        <f t="shared" ref="H3:H10" si="4">G3+9</f>
        <v>42680</v>
      </c>
      <c r="I3" s="8">
        <f>VLOOKUP(MAX(M3:O3),vorlesung!A4:B33,2,1)</f>
        <v>42665</v>
      </c>
      <c r="J3" s="7" t="s">
        <v>62</v>
      </c>
      <c r="K3" s="7" t="s">
        <v>60</v>
      </c>
      <c r="L3" s="7" t="s">
        <v>72</v>
      </c>
      <c r="M3">
        <v>1</v>
      </c>
      <c r="N3">
        <v>2</v>
      </c>
      <c r="O3">
        <v>3</v>
      </c>
      <c r="P3" t="str">
        <f>VLOOKUP(M3,vorlesung!$A$4:$H$33,8,0)</f>
        <v>Ch 0;  Ch1: Datenstrukturen</v>
      </c>
      <c r="Q3" t="str">
        <f>VLOOKUP(N3,vorlesung!$A$4:$H$33,8,0)</f>
        <v>Ch 1, Versionsverwaltung</v>
      </c>
      <c r="R3" t="str">
        <f>VLOOKUP(O3,vorlesung!$A$4:$H$33,8,0)</f>
        <v>Ch2, Zahldarstellung</v>
      </c>
      <c r="T3" t="s">
        <v>64</v>
      </c>
    </row>
    <row r="4" spans="1:20" x14ac:dyDescent="0.2">
      <c r="A4">
        <v>2</v>
      </c>
      <c r="C4" s="4">
        <f t="shared" si="0"/>
        <v>42658</v>
      </c>
      <c r="D4" s="4">
        <f t="shared" si="1"/>
        <v>42668</v>
      </c>
      <c r="E4" s="4">
        <f t="shared" si="2"/>
        <v>42673</v>
      </c>
      <c r="F4" s="4">
        <f t="shared" si="3"/>
        <v>42676</v>
      </c>
      <c r="G4" s="4">
        <f t="shared" ref="G4:G11" si="5">G3+7</f>
        <v>42678</v>
      </c>
      <c r="H4" s="8">
        <f t="shared" si="4"/>
        <v>42687</v>
      </c>
      <c r="I4" s="8">
        <f>VLOOKUP(MAX(M4:O4),vorlesung!A5:B34,2,1)</f>
        <v>42669</v>
      </c>
      <c r="J4" s="8" t="s">
        <v>62</v>
      </c>
      <c r="K4" s="8" t="s">
        <v>60</v>
      </c>
      <c r="L4" s="8" t="s">
        <v>61</v>
      </c>
      <c r="M4">
        <v>4</v>
      </c>
      <c r="N4">
        <v>5</v>
      </c>
      <c r="O4">
        <v>6</v>
      </c>
      <c r="P4" t="str">
        <f>VLOOKUP(M4,vorlesung!$A$4:$H$33,8,0)</f>
        <v>Ch 3, Animation von Programmen</v>
      </c>
      <c r="Q4" t="str">
        <f>VLOOKUP(N4,vorlesung!$A$4:$H$33,8,0)</f>
        <v>Ch 4: Namenkonvention für Funktionsnamen</v>
      </c>
      <c r="R4" t="str">
        <f>VLOOKUP(O4,vorlesung!$A$4:$H$33,8,0)</f>
        <v>Ch 4: Pass-by-assignment</v>
      </c>
    </row>
    <row r="5" spans="1:20" x14ac:dyDescent="0.2">
      <c r="A5">
        <v>3</v>
      </c>
      <c r="C5" s="4">
        <f t="shared" si="0"/>
        <v>42665</v>
      </c>
      <c r="D5" s="4">
        <f t="shared" si="1"/>
        <v>42675</v>
      </c>
      <c r="E5" s="4">
        <f t="shared" si="2"/>
        <v>42680</v>
      </c>
      <c r="F5" s="4">
        <f t="shared" si="3"/>
        <v>42683</v>
      </c>
      <c r="G5" s="4">
        <f t="shared" si="5"/>
        <v>42685</v>
      </c>
      <c r="H5" s="8">
        <f t="shared" si="4"/>
        <v>42694</v>
      </c>
      <c r="I5" s="8">
        <f>VLOOKUP(MAX(M5:O5),vorlesung!A6:B35,2,1)</f>
        <v>42682</v>
      </c>
      <c r="J5" s="8" t="s">
        <v>62</v>
      </c>
      <c r="K5" s="8" t="s">
        <v>60</v>
      </c>
      <c r="L5" s="8" t="s">
        <v>66</v>
      </c>
      <c r="M5">
        <v>7</v>
      </c>
      <c r="N5">
        <v>8</v>
      </c>
      <c r="P5" t="str">
        <f>VLOOKUP(M5,vorlesung!$A$4:$H$33,8,0)</f>
        <v>Ch 5, Slicing, Länge</v>
      </c>
      <c r="Q5" t="str">
        <f>VLOOKUP(N5,vorlesung!$A$4:$H$33,8,0)</f>
        <v>Ch 5: dicts, Operationen darauf</v>
      </c>
      <c r="R5" t="e">
        <f>VLOOKUP(O5,vorlesung!$A$4:$H$33,8,0)</f>
        <v>#N/A</v>
      </c>
    </row>
    <row r="6" spans="1:20" x14ac:dyDescent="0.2">
      <c r="A6">
        <v>4</v>
      </c>
      <c r="C6" s="4">
        <f t="shared" si="0"/>
        <v>42672</v>
      </c>
      <c r="D6" s="4">
        <f t="shared" si="1"/>
        <v>42682</v>
      </c>
      <c r="E6" s="4">
        <f t="shared" si="2"/>
        <v>42687</v>
      </c>
      <c r="F6" s="4">
        <f t="shared" si="3"/>
        <v>42690</v>
      </c>
      <c r="G6" s="4">
        <f t="shared" si="5"/>
        <v>42692</v>
      </c>
      <c r="H6" s="8">
        <f t="shared" si="4"/>
        <v>42701</v>
      </c>
      <c r="I6" s="8">
        <f>VLOOKUP(MAX(M6:O6),vorlesung!A7:B36,2,1)</f>
        <v>42690</v>
      </c>
      <c r="J6" s="8" t="s">
        <v>62</v>
      </c>
      <c r="K6" s="8" t="s">
        <v>60</v>
      </c>
      <c r="L6" s="8" t="s">
        <v>73</v>
      </c>
      <c r="M6">
        <v>9</v>
      </c>
      <c r="N6">
        <v>10</v>
      </c>
      <c r="O6">
        <v>11</v>
      </c>
      <c r="P6" t="str">
        <f>VLOOKUP(M6,vorlesung!$A$4:$H$33,8,0)</f>
        <v>Ch 6: Eindeutigkeit von else</v>
      </c>
      <c r="Q6" t="str">
        <f>VLOOKUP(N6,vorlesung!$A$4:$H$33,8,0)</f>
        <v>Ch 6: Schleifenvariable nach Schleifenende</v>
      </c>
      <c r="R6" t="str">
        <f>VLOOKUP(O6,vorlesung!$A$4:$H$33,8,0)</f>
        <v>Ch 6: Mischen mit Slicing</v>
      </c>
    </row>
    <row r="7" spans="1:20" x14ac:dyDescent="0.2">
      <c r="A7">
        <v>5</v>
      </c>
      <c r="C7" s="4">
        <f t="shared" si="0"/>
        <v>42679</v>
      </c>
      <c r="D7" s="4">
        <f t="shared" si="1"/>
        <v>42689</v>
      </c>
      <c r="E7" s="4">
        <f t="shared" si="2"/>
        <v>42694</v>
      </c>
      <c r="F7" s="4">
        <f t="shared" si="3"/>
        <v>42697</v>
      </c>
      <c r="G7" s="4">
        <f t="shared" si="5"/>
        <v>42699</v>
      </c>
      <c r="H7" s="8">
        <f t="shared" si="4"/>
        <v>42708</v>
      </c>
      <c r="I7" s="8">
        <f>VLOOKUP(MAX(M7:O7),vorlesung!A8:B37,2,1)</f>
        <v>42693</v>
      </c>
      <c r="J7" s="8" t="s">
        <v>62</v>
      </c>
      <c r="K7" s="8" t="s">
        <v>60</v>
      </c>
      <c r="L7" s="8" t="s">
        <v>65</v>
      </c>
      <c r="M7">
        <v>12</v>
      </c>
      <c r="N7">
        <v>13</v>
      </c>
      <c r="P7" t="str">
        <f>VLOOKUP(M7,vorlesung!$A$4:$H$33,8,0)</f>
        <v>Ch 7: globale Variabeln; Scopes</v>
      </c>
      <c r="Q7" t="str">
        <f>VLOOKUP(N7,vorlesung!$A$4:$H$33,8,0)</f>
        <v>Ch 8: Daten und Funktionen</v>
      </c>
      <c r="R7" t="e">
        <f>VLOOKUP(O7,vorlesung!$A$4:$H$33,8,0)</f>
        <v>#N/A</v>
      </c>
    </row>
    <row r="8" spans="1:20" x14ac:dyDescent="0.2">
      <c r="A8">
        <v>6</v>
      </c>
      <c r="C8" s="4">
        <f t="shared" si="0"/>
        <v>42686</v>
      </c>
      <c r="D8" s="4">
        <f t="shared" si="1"/>
        <v>42696</v>
      </c>
      <c r="E8" s="4">
        <f t="shared" si="2"/>
        <v>42701</v>
      </c>
      <c r="F8" s="4">
        <f t="shared" si="3"/>
        <v>42704</v>
      </c>
      <c r="G8" s="4">
        <f t="shared" si="5"/>
        <v>42706</v>
      </c>
      <c r="H8" s="8">
        <f t="shared" si="4"/>
        <v>42715</v>
      </c>
      <c r="I8" s="8">
        <f>VLOOKUP(MAX(M8:O8),vorlesung!A9:B38,2,1)</f>
        <v>42703</v>
      </c>
      <c r="J8" s="8" t="s">
        <v>67</v>
      </c>
      <c r="K8" s="8" t="s">
        <v>62</v>
      </c>
      <c r="L8" s="8" t="s">
        <v>74</v>
      </c>
      <c r="M8">
        <v>14</v>
      </c>
      <c r="N8">
        <v>15</v>
      </c>
      <c r="O8">
        <v>16</v>
      </c>
      <c r="P8" t="str">
        <f>VLOOKUP(M8,vorlesung!$A$4:$H$33,8,0)</f>
        <v>Ch 8: Aufruf, Kurzschreibweise</v>
      </c>
      <c r="Q8" t="str">
        <f>VLOOKUP(N8,vorlesung!$A$4:$H$33,8,0)</f>
        <v>Ch 8: Stack, Code</v>
      </c>
      <c r="R8" t="str">
        <f>VLOOKUP(O8,vorlesung!$A$4:$H$33,8,0)</f>
        <v>Ch 9: Klassifkation, Gemeinsamkeiten</v>
      </c>
    </row>
    <row r="9" spans="1:20" x14ac:dyDescent="0.2">
      <c r="A9">
        <v>7</v>
      </c>
      <c r="C9" s="4">
        <f t="shared" si="0"/>
        <v>42693</v>
      </c>
      <c r="D9" s="4">
        <f t="shared" si="1"/>
        <v>42703</v>
      </c>
      <c r="E9" s="4">
        <f t="shared" si="2"/>
        <v>42708</v>
      </c>
      <c r="F9" s="4">
        <f t="shared" si="3"/>
        <v>42711</v>
      </c>
      <c r="G9" s="4">
        <f t="shared" si="5"/>
        <v>42713</v>
      </c>
      <c r="H9" s="8">
        <f t="shared" si="4"/>
        <v>42722</v>
      </c>
      <c r="I9" s="8">
        <f>VLOOKUP(MAX(M9:O9),vorlesung!A10:B39,2,1)</f>
        <v>42710</v>
      </c>
      <c r="J9" s="8" t="s">
        <v>67</v>
      </c>
      <c r="K9" s="8" t="s">
        <v>62</v>
      </c>
      <c r="L9" s="8" t="s">
        <v>72</v>
      </c>
      <c r="M9">
        <v>17</v>
      </c>
      <c r="N9">
        <v>18</v>
      </c>
      <c r="P9" t="str">
        <f>VLOOKUP(M9,vorlesung!$A$4:$H$33,8,0)</f>
        <v>Ch 9: Vernschaulichung von isinstance</v>
      </c>
      <c r="Q9" t="str">
        <f>VLOOKUP(N9,vorlesung!$A$4:$H$33,8,0)</f>
        <v>Ende Kapitel 9</v>
      </c>
      <c r="R9" t="e">
        <f>VLOOKUP(O9,vorlesung!$A$4:$H$33,8,0)</f>
        <v>#N/A</v>
      </c>
    </row>
    <row r="10" spans="1:20" x14ac:dyDescent="0.2">
      <c r="A10">
        <v>8</v>
      </c>
      <c r="C10" s="4">
        <f t="shared" si="0"/>
        <v>42700</v>
      </c>
      <c r="D10" s="4">
        <f t="shared" si="1"/>
        <v>42710</v>
      </c>
      <c r="E10" s="4">
        <f t="shared" si="2"/>
        <v>42715</v>
      </c>
      <c r="F10" s="4">
        <f t="shared" si="3"/>
        <v>42718</v>
      </c>
      <c r="G10" s="4">
        <f t="shared" si="5"/>
        <v>42720</v>
      </c>
      <c r="H10" s="8">
        <f t="shared" si="4"/>
        <v>42729</v>
      </c>
      <c r="I10" s="8">
        <f>VLOOKUP(MAX(M10:O10),vorlesung!A11:B40,2,1)</f>
        <v>42724</v>
      </c>
      <c r="J10" s="8" t="s">
        <v>67</v>
      </c>
      <c r="K10" s="8" t="s">
        <v>62</v>
      </c>
      <c r="L10" s="8" t="s">
        <v>61</v>
      </c>
      <c r="M10">
        <v>19</v>
      </c>
      <c r="N10">
        <v>20</v>
      </c>
      <c r="O10">
        <v>21</v>
      </c>
      <c r="P10" t="str">
        <f>VLOOKUP(M10,vorlesung!$A$4:$H$33,8,0)</f>
        <v>Ch 10, Geschachtelte try</v>
      </c>
      <c r="Q10" t="str">
        <f>VLOOKUP(N10,vorlesung!$A$4:$H$33,8,0)</f>
        <v>Ch 11, LEGB</v>
      </c>
      <c r="R10" t="str">
        <f>VLOOKUP(O10,vorlesung!$A$4:$H$33,8,0)</f>
        <v>Ch 11: Eingerahmte Ausgabe</v>
      </c>
    </row>
    <row r="11" spans="1:20" x14ac:dyDescent="0.2">
      <c r="A11">
        <v>9</v>
      </c>
      <c r="C11" s="4">
        <f t="shared" si="0"/>
        <v>42707</v>
      </c>
      <c r="D11" s="4">
        <f t="shared" si="1"/>
        <v>42717</v>
      </c>
      <c r="E11" s="4">
        <f t="shared" si="2"/>
        <v>42722</v>
      </c>
      <c r="F11" s="4">
        <f t="shared" si="3"/>
        <v>42725</v>
      </c>
      <c r="G11" s="4">
        <f t="shared" si="5"/>
        <v>42727</v>
      </c>
      <c r="H11" s="8">
        <f>G11+23</f>
        <v>42750</v>
      </c>
      <c r="I11" s="8">
        <f>VLOOKUP(MAX(M11:O11),vorlesung!A12:B41,2,1)</f>
        <v>42745</v>
      </c>
      <c r="J11" s="8" t="s">
        <v>67</v>
      </c>
      <c r="K11" s="8" t="s">
        <v>62</v>
      </c>
      <c r="L11" s="8" t="s">
        <v>66</v>
      </c>
      <c r="M11">
        <v>22</v>
      </c>
      <c r="N11">
        <v>23</v>
      </c>
      <c r="P11" t="str">
        <f>VLOOKUP(M11,vorlesung!$A$4:$H$33,8,0)</f>
        <v>Ch 12: MRO (vor Linearisierung)</v>
      </c>
      <c r="Q11" t="str">
        <f>VLOOKUP(N11,vorlesung!$A$4:$H$33,8,0)</f>
        <v>Ch 12: Dependency injection</v>
      </c>
      <c r="R11" t="e">
        <f>VLOOKUP(O11,vorlesung!$A$4:$H$33,8,0)</f>
        <v>#N/A</v>
      </c>
    </row>
    <row r="12" spans="1:20" x14ac:dyDescent="0.2">
      <c r="A12">
        <v>10</v>
      </c>
      <c r="C12" s="4">
        <f t="shared" si="0"/>
        <v>42728</v>
      </c>
      <c r="D12" s="4">
        <f t="shared" si="1"/>
        <v>42738</v>
      </c>
      <c r="E12" s="4">
        <f t="shared" si="2"/>
        <v>42743</v>
      </c>
      <c r="F12" s="4">
        <f t="shared" si="3"/>
        <v>42746</v>
      </c>
      <c r="G12" s="4">
        <f>G11+21</f>
        <v>42748</v>
      </c>
      <c r="H12" s="8">
        <f>G12+9</f>
        <v>42757</v>
      </c>
      <c r="I12" s="8">
        <f>VLOOKUP(MAX(M12:O12),vorlesung!A13:B42,2,1)</f>
        <v>42752</v>
      </c>
      <c r="J12" s="8" t="s">
        <v>60</v>
      </c>
      <c r="K12" s="8" t="s">
        <v>67</v>
      </c>
      <c r="L12" s="8" t="s">
        <v>73</v>
      </c>
      <c r="M12">
        <v>24</v>
      </c>
      <c r="N12">
        <v>25</v>
      </c>
      <c r="P12" t="str">
        <f>VLOOKUP(M12,vorlesung!$A$4:$H$33,8,0)</f>
        <v>Cg 14: Virtualenv</v>
      </c>
      <c r="Q12" t="str">
        <f>VLOOKUP(N12,vorlesung!$A$4:$H$33,8,0)</f>
        <v>Ch 14: Compiler vs. Interpreter</v>
      </c>
      <c r="R12" t="e">
        <f>VLOOKUP(O12,vorlesung!$A$4:$H$33,8,0)</f>
        <v>#N/A</v>
      </c>
    </row>
    <row r="13" spans="1:20" x14ac:dyDescent="0.2">
      <c r="A13">
        <v>11</v>
      </c>
      <c r="C13" s="4">
        <f t="shared" si="0"/>
        <v>42735</v>
      </c>
      <c r="D13" s="4">
        <f t="shared" si="1"/>
        <v>42745</v>
      </c>
      <c r="E13" s="4">
        <f t="shared" si="2"/>
        <v>42750</v>
      </c>
      <c r="F13" s="4">
        <f t="shared" si="3"/>
        <v>42753</v>
      </c>
      <c r="G13" s="4">
        <f>G12+7</f>
        <v>42755</v>
      </c>
      <c r="H13" s="8">
        <f>G13+9</f>
        <v>42764</v>
      </c>
      <c r="I13" s="8">
        <f>VLOOKUP(MAX(M13:O13),vorlesung!A14:B43,2,1)</f>
        <v>42759</v>
      </c>
      <c r="J13" s="8" t="s">
        <v>60</v>
      </c>
      <c r="K13" s="8" t="s">
        <v>67</v>
      </c>
      <c r="L13" s="8" t="s">
        <v>61</v>
      </c>
      <c r="M13">
        <v>26</v>
      </c>
      <c r="N13">
        <v>27</v>
      </c>
      <c r="P13" t="str">
        <f>VLOOKUP(M13,vorlesung!$A$4:$H$33,8,0)</f>
        <v>Ch 16, Kommentare</v>
      </c>
      <c r="Q13" t="str">
        <f>VLOOKUP(N13,vorlesung!$A$4:$H$33,8,0)</f>
        <v>Ch 16: Klassische for, Multiplikation</v>
      </c>
      <c r="R13" t="e">
        <f>VLOOKUP(O13,vorlesung!$A$4:$H$33,8,0)</f>
        <v>#N/A</v>
      </c>
    </row>
    <row r="14" spans="1:20" x14ac:dyDescent="0.2">
      <c r="A14">
        <v>12</v>
      </c>
      <c r="C14" s="4">
        <f t="shared" si="0"/>
        <v>42742</v>
      </c>
      <c r="D14" s="4">
        <f t="shared" si="1"/>
        <v>42752</v>
      </c>
      <c r="E14" s="4">
        <f t="shared" si="2"/>
        <v>42757</v>
      </c>
      <c r="F14" s="4">
        <f t="shared" si="3"/>
        <v>42760</v>
      </c>
      <c r="G14" s="4">
        <f>G13+7</f>
        <v>42762</v>
      </c>
      <c r="H14" s="8">
        <f>G14+9</f>
        <v>42771</v>
      </c>
      <c r="I14" s="8">
        <f>VLOOKUP(MAX(M14:O14),vorlesung!A15:B44,2,1)</f>
        <v>42760</v>
      </c>
      <c r="J14" s="8" t="s">
        <v>60</v>
      </c>
      <c r="K14" s="8" t="s">
        <v>67</v>
      </c>
      <c r="L14" s="8" t="s">
        <v>66</v>
      </c>
      <c r="M14">
        <v>28</v>
      </c>
      <c r="P14" t="str">
        <f>VLOOKUP(M14,vorlesung!$A$4:$H$33,8,0)</f>
        <v>Ch 17: Zuweisungskompatibilität</v>
      </c>
      <c r="Q14" t="e">
        <f>VLOOKUP(N14,vorlesung!$A$4:$H$33,8,0)</f>
        <v>#N/A</v>
      </c>
      <c r="R14" t="e">
        <f>VLOOKUP(O14,vorlesung!$A$4:$H$33,8,0)</f>
        <v>#N/A</v>
      </c>
    </row>
    <row r="15" spans="1:20" x14ac:dyDescent="0.2">
      <c r="A15">
        <v>13</v>
      </c>
      <c r="C15" s="4">
        <f t="shared" si="0"/>
        <v>42749</v>
      </c>
      <c r="D15" s="4">
        <f t="shared" si="1"/>
        <v>42759</v>
      </c>
      <c r="E15" s="4">
        <f t="shared" si="2"/>
        <v>42764</v>
      </c>
      <c r="F15" s="4">
        <f t="shared" si="3"/>
        <v>42767</v>
      </c>
      <c r="G15" s="4">
        <f>G14+7</f>
        <v>42769</v>
      </c>
      <c r="H15" s="8">
        <f>G15+9</f>
        <v>42778</v>
      </c>
      <c r="I15" s="8">
        <f>VLOOKUP(MAX(M15:O15),vorlesung!A16:B45,2,1)</f>
        <v>42767</v>
      </c>
      <c r="J15" s="8" t="s">
        <v>60</v>
      </c>
      <c r="K15" s="8" t="s">
        <v>67</v>
      </c>
      <c r="L15" s="8" t="s">
        <v>73</v>
      </c>
      <c r="M15">
        <v>30</v>
      </c>
      <c r="P15" t="str">
        <f>VLOOKUP(M15,vorlesung!$A$4:$H$33,8,0)</f>
        <v>Ch 18 Ende!</v>
      </c>
      <c r="Q15" t="e">
        <f>VLOOKUP(N15,vorlesung!$A$4:$H$33,8,0)</f>
        <v>#N/A</v>
      </c>
      <c r="R15" t="e">
        <f>VLOOKUP(O15,vorlesung!$A$4:$H$33,8,0)</f>
        <v>#N/A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topLeftCell="A10" zoomScale="110" zoomScaleNormal="110" zoomScalePageLayoutView="110" workbookViewId="0">
      <selection activeCell="B16" sqref="B16"/>
    </sheetView>
  </sheetViews>
  <sheetFormatPr baseColWidth="10" defaultColWidth="8.83203125" defaultRowHeight="16" x14ac:dyDescent="0.2"/>
  <sheetData>
    <row r="2" spans="1:20" s="2" customFormat="1" ht="80" x14ac:dyDescent="0.2">
      <c r="D2" s="9" t="s">
        <v>75</v>
      </c>
      <c r="E2" s="10" t="s">
        <v>76</v>
      </c>
      <c r="F2" s="9" t="s">
        <v>77</v>
      </c>
      <c r="G2" s="10" t="s">
        <v>78</v>
      </c>
      <c r="H2" s="9" t="s">
        <v>79</v>
      </c>
      <c r="I2" s="10" t="s">
        <v>80</v>
      </c>
      <c r="J2" s="9" t="s">
        <v>81</v>
      </c>
      <c r="K2" s="9" t="s">
        <v>82</v>
      </c>
      <c r="L2" s="9" t="s">
        <v>83</v>
      </c>
      <c r="M2" s="9" t="s">
        <v>84</v>
      </c>
    </row>
    <row r="3" spans="1:20" ht="48" x14ac:dyDescent="0.2">
      <c r="A3" s="2"/>
      <c r="B3" s="2"/>
      <c r="C3" s="2"/>
      <c r="D3" s="11">
        <v>4</v>
      </c>
      <c r="E3" s="12">
        <v>1</v>
      </c>
      <c r="F3" s="11">
        <v>8</v>
      </c>
      <c r="G3" s="12">
        <v>2</v>
      </c>
      <c r="H3" s="11">
        <v>2</v>
      </c>
      <c r="I3" s="12">
        <v>1</v>
      </c>
      <c r="J3" s="11">
        <v>3</v>
      </c>
      <c r="K3" s="11">
        <v>2</v>
      </c>
      <c r="L3" s="11">
        <v>4</v>
      </c>
      <c r="M3" s="11">
        <v>2</v>
      </c>
      <c r="N3" s="2" t="s">
        <v>85</v>
      </c>
      <c r="P3" s="13"/>
    </row>
    <row r="4" spans="1:20" ht="64" x14ac:dyDescent="0.2">
      <c r="A4" s="2"/>
      <c r="B4" s="2"/>
      <c r="C4" s="2"/>
      <c r="D4" s="14">
        <v>14</v>
      </c>
      <c r="E4" s="15">
        <v>14</v>
      </c>
      <c r="F4" s="14">
        <v>13</v>
      </c>
      <c r="G4" s="15">
        <v>13</v>
      </c>
      <c r="H4" s="14">
        <v>14</v>
      </c>
      <c r="I4" s="15">
        <v>14</v>
      </c>
      <c r="J4" s="14">
        <v>14</v>
      </c>
      <c r="K4" s="14">
        <v>14</v>
      </c>
      <c r="L4" s="14">
        <v>14</v>
      </c>
      <c r="M4" s="14">
        <v>14</v>
      </c>
      <c r="N4" s="2" t="s">
        <v>86</v>
      </c>
      <c r="P4" s="16"/>
      <c r="Q4" s="16"/>
      <c r="R4" s="16"/>
      <c r="S4" s="16"/>
      <c r="T4" s="16"/>
    </row>
    <row r="5" spans="1:20" ht="48" x14ac:dyDescent="0.2">
      <c r="A5" s="2"/>
      <c r="B5" s="2"/>
      <c r="C5" s="2" t="s">
        <v>87</v>
      </c>
      <c r="D5" s="14">
        <v>1</v>
      </c>
      <c r="E5" s="15">
        <v>2</v>
      </c>
      <c r="F5" s="14">
        <v>1</v>
      </c>
      <c r="G5" s="15">
        <v>2</v>
      </c>
      <c r="H5" s="14">
        <v>1</v>
      </c>
      <c r="I5" s="15">
        <v>1</v>
      </c>
      <c r="J5" s="14">
        <f>SUM(C6:C8)</f>
        <v>9</v>
      </c>
      <c r="K5" s="14">
        <f>SUMPRODUCT(K6:K8,C6:C8)</f>
        <v>16</v>
      </c>
      <c r="L5" s="14">
        <f>SUM(C6:C8)</f>
        <v>9</v>
      </c>
      <c r="M5" s="14">
        <f>SUM(C6:C8)</f>
        <v>9</v>
      </c>
      <c r="N5" s="2" t="s">
        <v>88</v>
      </c>
      <c r="P5" s="16"/>
      <c r="Q5" s="16"/>
      <c r="R5" s="16"/>
      <c r="S5" s="16"/>
      <c r="T5" s="16"/>
    </row>
    <row r="6" spans="1:20" x14ac:dyDescent="0.2">
      <c r="A6" s="2" t="s">
        <v>89</v>
      </c>
      <c r="B6" s="2" t="s">
        <v>90</v>
      </c>
      <c r="C6" s="2">
        <f>COUNTIF(C$13:C$21,$B6)</f>
        <v>3</v>
      </c>
      <c r="D6" s="2">
        <v>0</v>
      </c>
      <c r="E6" s="2">
        <v>0</v>
      </c>
      <c r="F6" s="2">
        <v>1</v>
      </c>
      <c r="G6" s="2">
        <v>0</v>
      </c>
      <c r="H6" s="2">
        <v>1</v>
      </c>
      <c r="I6" s="2">
        <v>1</v>
      </c>
      <c r="J6" s="2">
        <v>1</v>
      </c>
      <c r="K6" s="17">
        <v>2</v>
      </c>
      <c r="L6" s="2">
        <v>0</v>
      </c>
      <c r="M6" s="2">
        <v>1</v>
      </c>
      <c r="N6" s="2">
        <f>SUMPRODUCT(D6:M6,D$10:M$10,D$11:M$11)</f>
        <v>174.66666666666666</v>
      </c>
      <c r="P6" s="16"/>
      <c r="Q6" s="16"/>
      <c r="R6" s="16"/>
      <c r="S6" s="16"/>
      <c r="T6" s="16"/>
    </row>
    <row r="7" spans="1:20" x14ac:dyDescent="0.2">
      <c r="B7" s="2" t="s">
        <v>91</v>
      </c>
      <c r="C7" s="2">
        <f>COUNTIF(C$13:C$21,$B7)</f>
        <v>4</v>
      </c>
      <c r="D7" s="2">
        <v>1</v>
      </c>
      <c r="E7" s="2">
        <v>1</v>
      </c>
      <c r="F7" s="2">
        <v>0</v>
      </c>
      <c r="G7" s="2">
        <v>1</v>
      </c>
      <c r="H7" s="2">
        <v>0</v>
      </c>
      <c r="I7" s="2">
        <v>0</v>
      </c>
      <c r="J7" s="2">
        <v>1</v>
      </c>
      <c r="K7" s="2">
        <v>2</v>
      </c>
      <c r="L7" s="2">
        <v>2</v>
      </c>
      <c r="M7" s="2">
        <v>1</v>
      </c>
      <c r="N7" s="2">
        <f>SUMPRODUCT(D7:M7,D$10:M$10,D$11:M$11)</f>
        <v>254</v>
      </c>
      <c r="P7" s="16"/>
      <c r="Q7" s="16"/>
      <c r="R7" s="16"/>
      <c r="S7" s="16"/>
      <c r="T7" s="16"/>
    </row>
    <row r="8" spans="1:20" x14ac:dyDescent="0.2">
      <c r="B8" t="s">
        <v>92</v>
      </c>
      <c r="C8" s="2">
        <f>COUNTIF(C$13:C$21,$B8)</f>
        <v>2</v>
      </c>
      <c r="D8" s="2">
        <f t="shared" ref="D8:I8" si="0">D7*0.5</f>
        <v>0.5</v>
      </c>
      <c r="E8" s="2">
        <f t="shared" si="0"/>
        <v>0.5</v>
      </c>
      <c r="F8" s="2">
        <f t="shared" si="0"/>
        <v>0</v>
      </c>
      <c r="G8" s="2">
        <f t="shared" si="0"/>
        <v>0.5</v>
      </c>
      <c r="H8" s="2">
        <f t="shared" si="0"/>
        <v>0</v>
      </c>
      <c r="I8" s="2">
        <f t="shared" si="0"/>
        <v>0</v>
      </c>
      <c r="J8" s="2">
        <v>1</v>
      </c>
      <c r="K8" s="2">
        <f>K7*0.5</f>
        <v>1</v>
      </c>
      <c r="L8" s="2">
        <v>1</v>
      </c>
      <c r="M8" s="2">
        <v>1</v>
      </c>
      <c r="N8" s="2">
        <f>SUMPRODUCT(D8:M8,D$10:M$10,D$11:M$11)</f>
        <v>162</v>
      </c>
      <c r="P8" s="16"/>
      <c r="Q8" s="16"/>
      <c r="R8" s="16"/>
      <c r="S8" s="16"/>
      <c r="T8" s="16"/>
    </row>
    <row r="9" spans="1:20" ht="32" x14ac:dyDescent="0.2">
      <c r="B9" s="18" t="s">
        <v>93</v>
      </c>
      <c r="C9" s="18"/>
      <c r="D9" s="18">
        <f t="shared" ref="D9:M9" si="1">SUMPRODUCT($C6:$C8,D6:D8)</f>
        <v>5</v>
      </c>
      <c r="E9" s="18">
        <f t="shared" si="1"/>
        <v>5</v>
      </c>
      <c r="F9" s="18">
        <f t="shared" si="1"/>
        <v>3</v>
      </c>
      <c r="G9" s="18">
        <f t="shared" si="1"/>
        <v>5</v>
      </c>
      <c r="H9" s="18">
        <f t="shared" si="1"/>
        <v>3</v>
      </c>
      <c r="I9" s="18">
        <f t="shared" si="1"/>
        <v>3</v>
      </c>
      <c r="J9" s="18">
        <f t="shared" si="1"/>
        <v>9</v>
      </c>
      <c r="K9" s="18">
        <f t="shared" si="1"/>
        <v>16</v>
      </c>
      <c r="L9" s="18">
        <f t="shared" si="1"/>
        <v>10</v>
      </c>
      <c r="M9" s="18">
        <f t="shared" si="1"/>
        <v>9</v>
      </c>
      <c r="N9" s="2">
        <f>SUMPRODUCT(N6:N8,C6:C8)</f>
        <v>1864</v>
      </c>
      <c r="P9" s="16"/>
      <c r="Q9" s="16"/>
      <c r="R9" s="16"/>
      <c r="S9" s="16"/>
      <c r="T9" s="16"/>
    </row>
    <row r="10" spans="1:20" s="13" customFormat="1" ht="24" customHeight="1" x14ac:dyDescent="0.2">
      <c r="B10" s="13" t="s">
        <v>94</v>
      </c>
      <c r="D10" s="13">
        <f t="shared" ref="D10:M10" si="2">1/D9</f>
        <v>0.2</v>
      </c>
      <c r="E10" s="13">
        <f t="shared" si="2"/>
        <v>0.2</v>
      </c>
      <c r="F10" s="13">
        <f t="shared" si="2"/>
        <v>0.33333333333333331</v>
      </c>
      <c r="G10" s="13">
        <f t="shared" si="2"/>
        <v>0.2</v>
      </c>
      <c r="H10" s="13">
        <f t="shared" si="2"/>
        <v>0.33333333333333331</v>
      </c>
      <c r="I10" s="13">
        <f t="shared" si="2"/>
        <v>0.33333333333333331</v>
      </c>
      <c r="J10" s="13">
        <f t="shared" si="2"/>
        <v>0.1111111111111111</v>
      </c>
      <c r="K10" s="13">
        <f t="shared" si="2"/>
        <v>6.25E-2</v>
      </c>
      <c r="L10" s="13">
        <f t="shared" si="2"/>
        <v>0.1</v>
      </c>
      <c r="M10" s="13">
        <f t="shared" si="2"/>
        <v>0.1111111111111111</v>
      </c>
    </row>
    <row r="11" spans="1:20" s="2" customFormat="1" ht="48" x14ac:dyDescent="0.2">
      <c r="B11" s="2" t="s">
        <v>95</v>
      </c>
      <c r="D11" s="2">
        <f t="shared" ref="D11:M11" si="3">D3*D4*D5</f>
        <v>56</v>
      </c>
      <c r="E11" s="2">
        <f t="shared" si="3"/>
        <v>28</v>
      </c>
      <c r="F11" s="2">
        <f t="shared" si="3"/>
        <v>104</v>
      </c>
      <c r="G11" s="2">
        <f t="shared" si="3"/>
        <v>52</v>
      </c>
      <c r="H11" s="2">
        <f t="shared" si="3"/>
        <v>28</v>
      </c>
      <c r="I11" s="2">
        <f t="shared" si="3"/>
        <v>14</v>
      </c>
      <c r="J11" s="2">
        <f t="shared" si="3"/>
        <v>378</v>
      </c>
      <c r="K11" s="2">
        <f t="shared" si="3"/>
        <v>448</v>
      </c>
      <c r="L11" s="2">
        <f t="shared" si="3"/>
        <v>504</v>
      </c>
      <c r="M11" s="2">
        <f t="shared" si="3"/>
        <v>252</v>
      </c>
      <c r="N11" s="2">
        <f>SUM(D11:M11)</f>
        <v>1864</v>
      </c>
      <c r="P11" s="16"/>
      <c r="Q11" s="16"/>
      <c r="R11" s="16"/>
      <c r="S11" s="16"/>
      <c r="T11" s="16"/>
    </row>
    <row r="12" spans="1:20" ht="32" x14ac:dyDescent="0.2">
      <c r="A12" s="2" t="s">
        <v>96</v>
      </c>
      <c r="B12" s="2" t="s">
        <v>97</v>
      </c>
      <c r="C12" s="2" t="s">
        <v>98</v>
      </c>
      <c r="D12" s="2" t="s">
        <v>99</v>
      </c>
      <c r="N12" s="14" t="s">
        <v>100</v>
      </c>
      <c r="O12" s="14" t="s">
        <v>101</v>
      </c>
      <c r="P12" s="19"/>
      <c r="Q12" s="19"/>
      <c r="R12" s="19"/>
      <c r="S12" s="19"/>
      <c r="T12" s="16"/>
    </row>
    <row r="13" spans="1:20" x14ac:dyDescent="0.2">
      <c r="A13" t="s">
        <v>102</v>
      </c>
      <c r="B13" t="s">
        <v>62</v>
      </c>
      <c r="C13" t="s">
        <v>90</v>
      </c>
      <c r="D13" s="20">
        <f>COUNTIF(PUE!J$3:J$16,Tutoren!$B13)</f>
        <v>0</v>
      </c>
      <c r="E13" s="21">
        <f>COUNTIF(PUE!K$3:L$16,$B13)</f>
        <v>5</v>
      </c>
      <c r="F13" s="22">
        <f>COUNTIF(HUE!J$3:J$16,Tutoren!$B13)</f>
        <v>5</v>
      </c>
      <c r="G13" s="22">
        <f>COUNTIF(HUE!K$3:$L16,Tutoren!$B13)</f>
        <v>4</v>
      </c>
      <c r="H13" s="22">
        <f t="shared" ref="H13:H21" si="4">F13</f>
        <v>5</v>
      </c>
      <c r="I13" s="21">
        <f t="shared" ref="I13:I21" si="5">H13</f>
        <v>5</v>
      </c>
      <c r="J13" s="21">
        <v>14</v>
      </c>
      <c r="K13" s="21">
        <f t="shared" ref="K13:K21" si="6">VLOOKUP($C13,$B$6:$L$9,10,0)*K$4</f>
        <v>28</v>
      </c>
      <c r="L13" s="23">
        <f t="shared" ref="L13:L21" si="7">VLOOKUP($C13,$B$6:$L$9,11,0)*L$4</f>
        <v>0</v>
      </c>
      <c r="M13" s="24">
        <f t="shared" ref="M13:M21" si="8">VLOOKUP($C13,$B$6:$M$9,12,0)*M$4</f>
        <v>14</v>
      </c>
      <c r="N13" s="11">
        <f t="shared" ref="N13:N21" si="9">SUMPRODUCT(D$3:M$3,D13:M13)</f>
        <v>194</v>
      </c>
      <c r="O13" s="25">
        <f t="shared" ref="O13:O21" si="10">VLOOKUP(C13,B$6:N$8,13,0)</f>
        <v>174.66666666666666</v>
      </c>
      <c r="P13" s="19"/>
      <c r="Q13" s="19"/>
      <c r="R13" s="19"/>
      <c r="S13" s="19"/>
      <c r="T13" s="19"/>
    </row>
    <row r="14" spans="1:20" x14ac:dyDescent="0.2">
      <c r="A14" t="s">
        <v>103</v>
      </c>
      <c r="B14" t="s">
        <v>60</v>
      </c>
      <c r="C14" t="s">
        <v>90</v>
      </c>
      <c r="D14" s="26">
        <f>COUNTIF(PUE!J$3:J$16,Tutoren!$B14)</f>
        <v>1</v>
      </c>
      <c r="E14" s="27">
        <f>COUNTIF(PUE!K$3:L$16,$B14)</f>
        <v>4</v>
      </c>
      <c r="F14" s="28">
        <f>COUNTIF(HUE!J$3:J$16,Tutoren!$B14)</f>
        <v>4</v>
      </c>
      <c r="G14" s="28">
        <f>COUNTIF(HUE!K$3:$L17,Tutoren!$B14)</f>
        <v>5</v>
      </c>
      <c r="H14" s="28">
        <f t="shared" si="4"/>
        <v>4</v>
      </c>
      <c r="I14" s="27">
        <f t="shared" si="5"/>
        <v>4</v>
      </c>
      <c r="J14" s="27">
        <v>14</v>
      </c>
      <c r="K14" s="27">
        <f t="shared" si="6"/>
        <v>28</v>
      </c>
      <c r="L14" s="29">
        <f t="shared" si="7"/>
        <v>0</v>
      </c>
      <c r="M14" s="30">
        <f t="shared" si="8"/>
        <v>14</v>
      </c>
      <c r="N14" s="11">
        <f t="shared" si="9"/>
        <v>188</v>
      </c>
      <c r="O14" s="25">
        <f t="shared" si="10"/>
        <v>174.66666666666666</v>
      </c>
      <c r="P14" s="19"/>
      <c r="Q14" s="19"/>
      <c r="R14" s="19"/>
      <c r="S14" s="19"/>
      <c r="T14" s="19"/>
    </row>
    <row r="15" spans="1:20" x14ac:dyDescent="0.2">
      <c r="A15" t="s">
        <v>104</v>
      </c>
      <c r="B15" t="s">
        <v>67</v>
      </c>
      <c r="C15" t="s">
        <v>90</v>
      </c>
      <c r="D15" s="31">
        <f>COUNTIF(PUE!J$3:J$16,Tutoren!$B15)</f>
        <v>0</v>
      </c>
      <c r="E15" s="32">
        <f>COUNTIF(PUE!K$3:L$16,$B15)</f>
        <v>5</v>
      </c>
      <c r="F15" s="33">
        <f>COUNTIF(HUE!J$3:J$16,Tutoren!$B15)</f>
        <v>4</v>
      </c>
      <c r="G15" s="33">
        <f>COUNTIF(HUE!K$3:$L18,Tutoren!$B15)</f>
        <v>4</v>
      </c>
      <c r="H15" s="33">
        <f t="shared" si="4"/>
        <v>4</v>
      </c>
      <c r="I15" s="32">
        <f t="shared" si="5"/>
        <v>4</v>
      </c>
      <c r="J15" s="32">
        <v>14</v>
      </c>
      <c r="K15" s="32">
        <f t="shared" si="6"/>
        <v>28</v>
      </c>
      <c r="L15" s="34">
        <f t="shared" si="7"/>
        <v>0</v>
      </c>
      <c r="M15" s="35">
        <f t="shared" si="8"/>
        <v>14</v>
      </c>
      <c r="N15" s="11">
        <f t="shared" si="9"/>
        <v>183</v>
      </c>
      <c r="O15" s="25">
        <f t="shared" si="10"/>
        <v>174.66666666666666</v>
      </c>
      <c r="P15" s="19"/>
      <c r="Q15" s="19"/>
      <c r="R15" s="19"/>
      <c r="S15" s="19"/>
      <c r="T15" s="19"/>
    </row>
    <row r="16" spans="1:20" x14ac:dyDescent="0.2">
      <c r="A16" t="s">
        <v>105</v>
      </c>
      <c r="B16" t="s">
        <v>72</v>
      </c>
      <c r="C16" t="s">
        <v>91</v>
      </c>
      <c r="D16" s="26">
        <f>COUNTIF(PUE!J$3:J$16,Tutoren!$B16)</f>
        <v>0</v>
      </c>
      <c r="E16" s="27">
        <f>COUNTIF(PUE!K$3:L$16,$B16)</f>
        <v>0</v>
      </c>
      <c r="F16" s="28">
        <f>COUNTIF(HUE!J$3:J$16,Tutoren!$B16)</f>
        <v>0</v>
      </c>
      <c r="G16" s="28">
        <f>COUNTIF(HUE!K$3:$L19,Tutoren!$B16)</f>
        <v>2</v>
      </c>
      <c r="H16" s="28">
        <f t="shared" si="4"/>
        <v>0</v>
      </c>
      <c r="I16" s="27">
        <f t="shared" si="5"/>
        <v>0</v>
      </c>
      <c r="J16" s="27">
        <v>14</v>
      </c>
      <c r="K16" s="27">
        <f t="shared" si="6"/>
        <v>28</v>
      </c>
      <c r="L16" s="29">
        <f t="shared" si="7"/>
        <v>28</v>
      </c>
      <c r="M16" s="30">
        <f t="shared" si="8"/>
        <v>14</v>
      </c>
      <c r="N16" s="11">
        <f t="shared" si="9"/>
        <v>242</v>
      </c>
      <c r="O16" s="25">
        <f t="shared" si="10"/>
        <v>254</v>
      </c>
      <c r="P16" s="19"/>
      <c r="Q16" s="19"/>
      <c r="R16" s="19"/>
      <c r="S16" s="19"/>
      <c r="T16" s="19"/>
    </row>
    <row r="17" spans="1:20" x14ac:dyDescent="0.2">
      <c r="A17" t="s">
        <v>106</v>
      </c>
      <c r="B17" t="s">
        <v>65</v>
      </c>
      <c r="C17" t="s">
        <v>92</v>
      </c>
      <c r="D17" s="26">
        <f>COUNTIF(PUE!J$3:J$16,Tutoren!$B17)</f>
        <v>1</v>
      </c>
      <c r="E17" s="27">
        <f>COUNTIF(PUE!K$3:L$16,$B17)</f>
        <v>4</v>
      </c>
      <c r="F17" s="28">
        <f>COUNTIF(HUE!J$3:J$16,Tutoren!$B17)</f>
        <v>0</v>
      </c>
      <c r="G17" s="28">
        <f>COUNTIF(HUE!K$3:$L20,Tutoren!$B17)</f>
        <v>1</v>
      </c>
      <c r="H17" s="28">
        <f t="shared" si="4"/>
        <v>0</v>
      </c>
      <c r="I17" s="27">
        <f t="shared" si="5"/>
        <v>0</v>
      </c>
      <c r="J17" s="27">
        <v>14</v>
      </c>
      <c r="K17" s="27">
        <f t="shared" si="6"/>
        <v>14</v>
      </c>
      <c r="L17" s="29">
        <f t="shared" si="7"/>
        <v>14</v>
      </c>
      <c r="M17" s="30">
        <f t="shared" si="8"/>
        <v>14</v>
      </c>
      <c r="N17" s="11">
        <f t="shared" si="9"/>
        <v>164</v>
      </c>
      <c r="O17" s="25">
        <f t="shared" si="10"/>
        <v>162</v>
      </c>
      <c r="P17" s="19"/>
      <c r="Q17" s="19"/>
      <c r="R17" s="19"/>
      <c r="S17" s="19"/>
      <c r="T17" s="19"/>
    </row>
    <row r="18" spans="1:20" x14ac:dyDescent="0.2">
      <c r="A18" t="s">
        <v>107</v>
      </c>
      <c r="B18" t="s">
        <v>74</v>
      </c>
      <c r="C18" t="s">
        <v>92</v>
      </c>
      <c r="D18" s="26">
        <f>COUNTIF(PUE!J$3:J$16,Tutoren!$B18)</f>
        <v>0</v>
      </c>
      <c r="E18" s="27">
        <f>COUNTIF(PUE!K$3:L$16,$B18)</f>
        <v>0</v>
      </c>
      <c r="F18" s="28">
        <f>COUNTIF(HUE!J$3:J$16,Tutoren!$B18)</f>
        <v>0</v>
      </c>
      <c r="G18" s="28">
        <f>COUNTIF(HUE!K$3:$L21,Tutoren!$B18)</f>
        <v>1</v>
      </c>
      <c r="H18" s="28">
        <f t="shared" si="4"/>
        <v>0</v>
      </c>
      <c r="I18" s="27">
        <f t="shared" si="5"/>
        <v>0</v>
      </c>
      <c r="J18" s="27">
        <v>14</v>
      </c>
      <c r="K18" s="27">
        <f t="shared" si="6"/>
        <v>14</v>
      </c>
      <c r="L18" s="29">
        <f t="shared" si="7"/>
        <v>14</v>
      </c>
      <c r="M18" s="30">
        <f t="shared" si="8"/>
        <v>14</v>
      </c>
      <c r="N18" s="11">
        <f t="shared" si="9"/>
        <v>156</v>
      </c>
      <c r="O18" s="25">
        <f t="shared" si="10"/>
        <v>162</v>
      </c>
      <c r="P18" s="19"/>
      <c r="Q18" s="19"/>
      <c r="R18" s="19"/>
      <c r="S18" s="19"/>
      <c r="T18" s="19"/>
    </row>
    <row r="19" spans="1:20" x14ac:dyDescent="0.2">
      <c r="A19" t="s">
        <v>108</v>
      </c>
      <c r="B19" t="s">
        <v>61</v>
      </c>
      <c r="C19" t="s">
        <v>91</v>
      </c>
      <c r="D19" s="26">
        <f>COUNTIF(PUE!J$3:J$16,Tutoren!$B19)</f>
        <v>3</v>
      </c>
      <c r="E19" s="27">
        <f>COUNTIF(PUE!K$3:L$16,$B19)</f>
        <v>4</v>
      </c>
      <c r="F19" s="28">
        <f>COUNTIF(HUE!J$3:J$16,Tutoren!$B19)</f>
        <v>0</v>
      </c>
      <c r="G19" s="28">
        <f>COUNTIF(HUE!K$3:$L22,Tutoren!$B19)</f>
        <v>3</v>
      </c>
      <c r="H19" s="28">
        <f t="shared" si="4"/>
        <v>0</v>
      </c>
      <c r="I19" s="27">
        <f t="shared" si="5"/>
        <v>0</v>
      </c>
      <c r="J19" s="27">
        <v>14</v>
      </c>
      <c r="K19" s="27">
        <f t="shared" si="6"/>
        <v>28</v>
      </c>
      <c r="L19" s="29">
        <f t="shared" si="7"/>
        <v>28</v>
      </c>
      <c r="M19" s="30">
        <f t="shared" si="8"/>
        <v>14</v>
      </c>
      <c r="N19" s="11">
        <f t="shared" si="9"/>
        <v>260</v>
      </c>
      <c r="O19" s="25">
        <f t="shared" si="10"/>
        <v>254</v>
      </c>
      <c r="P19" s="19"/>
      <c r="Q19" s="19"/>
      <c r="R19" s="19"/>
      <c r="S19" s="19"/>
      <c r="T19" s="19"/>
    </row>
    <row r="20" spans="1:20" x14ac:dyDescent="0.2">
      <c r="A20" t="s">
        <v>109</v>
      </c>
      <c r="B20" t="s">
        <v>66</v>
      </c>
      <c r="C20" t="s">
        <v>91</v>
      </c>
      <c r="D20" s="26">
        <f>COUNTIF(PUE!J$3:J$16,Tutoren!$B20)</f>
        <v>2</v>
      </c>
      <c r="E20" s="27">
        <f>COUNTIF(PUE!K$3:L$16,$B20)</f>
        <v>2</v>
      </c>
      <c r="F20" s="28">
        <f>COUNTIF(HUE!J$3:J$16,Tutoren!$B20)</f>
        <v>0</v>
      </c>
      <c r="G20" s="28">
        <f>COUNTIF(HUE!K$3:$L23,Tutoren!$B20)</f>
        <v>3</v>
      </c>
      <c r="H20" s="28">
        <f t="shared" si="4"/>
        <v>0</v>
      </c>
      <c r="I20" s="27">
        <f t="shared" si="5"/>
        <v>0</v>
      </c>
      <c r="J20" s="27">
        <v>14</v>
      </c>
      <c r="K20" s="27">
        <f t="shared" si="6"/>
        <v>28</v>
      </c>
      <c r="L20" s="29">
        <f t="shared" si="7"/>
        <v>28</v>
      </c>
      <c r="M20" s="30">
        <f t="shared" si="8"/>
        <v>14</v>
      </c>
      <c r="N20" s="11">
        <f t="shared" si="9"/>
        <v>254</v>
      </c>
      <c r="O20" s="25">
        <f t="shared" si="10"/>
        <v>254</v>
      </c>
      <c r="P20" s="19"/>
      <c r="Q20" s="19"/>
      <c r="R20" s="19"/>
      <c r="S20" s="19"/>
      <c r="T20" s="19"/>
    </row>
    <row r="21" spans="1:20" x14ac:dyDescent="0.2">
      <c r="A21" t="s">
        <v>110</v>
      </c>
      <c r="B21" t="s">
        <v>73</v>
      </c>
      <c r="C21" t="s">
        <v>91</v>
      </c>
      <c r="D21" s="36">
        <f>COUNTIF(PUE!J$3:J$16,Tutoren!$B21)</f>
        <v>0</v>
      </c>
      <c r="E21" s="37">
        <f>COUNTIF(PUE!K$3:L$16,$B21)</f>
        <v>0</v>
      </c>
      <c r="F21" s="38">
        <f>COUNTIF(HUE!J$3:J$16,Tutoren!$B21)</f>
        <v>0</v>
      </c>
      <c r="G21" s="38">
        <f>COUNTIF(HUE!K$3:$L24,Tutoren!$B21)</f>
        <v>3</v>
      </c>
      <c r="H21" s="38">
        <f t="shared" si="4"/>
        <v>0</v>
      </c>
      <c r="I21" s="37">
        <f t="shared" si="5"/>
        <v>0</v>
      </c>
      <c r="J21" s="37">
        <v>14</v>
      </c>
      <c r="K21" s="37">
        <f t="shared" si="6"/>
        <v>28</v>
      </c>
      <c r="L21" s="39">
        <f t="shared" si="7"/>
        <v>28</v>
      </c>
      <c r="M21" s="40">
        <f t="shared" si="8"/>
        <v>14</v>
      </c>
      <c r="N21" s="11">
        <f t="shared" si="9"/>
        <v>244</v>
      </c>
      <c r="O21" s="25">
        <f t="shared" si="10"/>
        <v>254</v>
      </c>
    </row>
    <row r="22" spans="1:20" x14ac:dyDescent="0.2">
      <c r="D22" s="41">
        <f t="shared" ref="D22:M22" si="11">D3*SUM(D13:D21)</f>
        <v>28</v>
      </c>
      <c r="E22" s="41">
        <f t="shared" si="11"/>
        <v>24</v>
      </c>
      <c r="F22" s="41">
        <f t="shared" si="11"/>
        <v>104</v>
      </c>
      <c r="G22" s="41">
        <f t="shared" si="11"/>
        <v>52</v>
      </c>
      <c r="H22" s="41">
        <f t="shared" si="11"/>
        <v>26</v>
      </c>
      <c r="I22" s="41">
        <f t="shared" si="11"/>
        <v>13</v>
      </c>
      <c r="J22" s="41">
        <f t="shared" si="11"/>
        <v>378</v>
      </c>
      <c r="K22" s="41">
        <f t="shared" si="11"/>
        <v>448</v>
      </c>
      <c r="L22" s="41">
        <f t="shared" si="11"/>
        <v>560</v>
      </c>
      <c r="M22" s="41">
        <f t="shared" si="11"/>
        <v>252</v>
      </c>
      <c r="N22" s="11">
        <f>SUM(N13:N21)</f>
        <v>1885</v>
      </c>
      <c r="O22" s="11">
        <f>SUM(O13:O21)</f>
        <v>1864</v>
      </c>
      <c r="P22" s="19"/>
      <c r="Q22" s="19"/>
      <c r="R22" s="19"/>
      <c r="S22" s="19"/>
      <c r="T22" s="19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vorlesung</vt:lpstr>
      <vt:lpstr>PUE</vt:lpstr>
      <vt:lpstr>HUE</vt:lpstr>
      <vt:lpstr>Tutoren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Karl</dc:creator>
  <cp:lastModifiedBy>Holger Karl</cp:lastModifiedBy>
  <cp:revision>4</cp:revision>
  <dcterms:created xsi:type="dcterms:W3CDTF">2016-09-14T12:29:52Z</dcterms:created>
  <dcterms:modified xsi:type="dcterms:W3CDTF">2016-10-14T14:25:28Z</dcterms:modified>
  <dc:language>nds-DE</dc:language>
</cp:coreProperties>
</file>