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3"/>
  </bookViews>
  <sheets>
    <sheet name="vorlesung" sheetId="1" state="visible" r:id="rId2"/>
    <sheet name="PUE" sheetId="2" state="visible" r:id="rId3"/>
    <sheet name="HUE" sheetId="3" state="visible" r:id="rId4"/>
    <sheet name="HUE-Korrektur" sheetId="4" state="visible" r:id="rId5"/>
    <sheet name="Tutoren" sheetId="5" state="visible" r:id="rId6"/>
    <sheet name="Uebungsgruppen" sheetId="6" state="visible" r:id="rId7"/>
    <sheet name="Deadlines sortiert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<sst xmlns="http://schemas.openxmlformats.org/spreadsheetml/2006/main" count="482" uniqueCount="249">
  <si>
    <t xml:space="preserve">Aktuelles Semester</t>
  </si>
  <si>
    <t xml:space="preserve">Vorlesungsnummer</t>
  </si>
  <si>
    <t xml:space="preserve">Geplantes Datum</t>
  </si>
  <si>
    <t xml:space="preserve">Geplante KW</t>
  </si>
  <si>
    <t xml:space="preserve">Ist-Datum</t>
  </si>
  <si>
    <t xml:space="preserve">Ist-KW</t>
  </si>
  <si>
    <t xml:space="preserve">Gplantes Thema (bis einschliesslich)</t>
  </si>
  <si>
    <t xml:space="preserve">Geplantes Kapitel</t>
  </si>
  <si>
    <t xml:space="preserve">Ist-Kapitel</t>
  </si>
  <si>
    <t xml:space="preserve">Ist-Thema</t>
  </si>
  <si>
    <t xml:space="preserve">Ch 0;  Ch1: Datenstrukturen</t>
  </si>
  <si>
    <t xml:space="preserve">0; 1:1-22</t>
  </si>
  <si>
    <t xml:space="preserve">Ch 1, Versionsverwaltung</t>
  </si>
  <si>
    <t xml:space="preserve">1:23-Ende</t>
  </si>
  <si>
    <t xml:space="preserve">bis Ch1, Ausführungsmodell</t>
  </si>
  <si>
    <t xml:space="preserve">Ch2, Zahldarstellung</t>
  </si>
  <si>
    <t xml:space="preserve">2:1-19</t>
  </si>
  <si>
    <t xml:space="preserve">einschließliche einfache Datentypen</t>
  </si>
  <si>
    <t xml:space="preserve">Ch 3, Animation von Programmen</t>
  </si>
  <si>
    <t xml:space="preserve">2:20-Ende; 3 komplett</t>
  </si>
  <si>
    <t xml:space="preserve">Kapitel 3 komplett</t>
  </si>
  <si>
    <t xml:space="preserve">Ch 4: Namenkonvention für Funktionsnamen</t>
  </si>
  <si>
    <t xml:space="preserve">4:1-49</t>
  </si>
  <si>
    <t xml:space="preserve">Kapitel 4: Funktionen mit Parameter: Aufruf mit Ausdruck</t>
  </si>
  <si>
    <t xml:space="preserve">Ch 4: Pass-by-assignment</t>
  </si>
  <si>
    <t xml:space="preserve">4:49-Ende; 5:1-12</t>
  </si>
  <si>
    <t xml:space="preserve">Bis Slicing von Tuples</t>
  </si>
  <si>
    <t xml:space="preserve">Ch 5, Slicing, Länge</t>
  </si>
  <si>
    <t xml:space="preserve">5:12-Ende</t>
  </si>
  <si>
    <t xml:space="preserve">Tuple, Listen, Dicts. Komplett; Sets ausgelassen</t>
  </si>
  <si>
    <t xml:space="preserve">Ch 5: dicts, Operationen darauf</t>
  </si>
  <si>
    <t xml:space="preserve">6:1-6:39</t>
  </si>
  <si>
    <t xml:space="preserve">if; Anfang while bis Finden von Schleifeninvarianten</t>
  </si>
  <si>
    <t xml:space="preserve">Ch 6: Eindeutigkeit von else</t>
  </si>
  <si>
    <t xml:space="preserve">6:39-6:53</t>
  </si>
  <si>
    <t xml:space="preserve">bis  einschlieslich list comprehensions</t>
  </si>
  <si>
    <t xml:space="preserve">7:Funktionen rufen Funktionen</t>
  </si>
  <si>
    <t xml:space="preserve">6:53-Ende; 7:1-7:11</t>
  </si>
  <si>
    <t xml:space="preserve">7: Formale Parameter mit vorbelegten Werten</t>
  </si>
  <si>
    <t xml:space="preserve">7: String umdrehen</t>
  </si>
  <si>
    <t xml:space="preserve">7:11-7:60</t>
  </si>
  <si>
    <t xml:space="preserve">8: Objekte/Instanzen: Graphische Notation</t>
  </si>
  <si>
    <t xml:space="preserve">7:60-Ende; 8:1-34</t>
  </si>
  <si>
    <t xml:space="preserve">Rekusrion; Coding mit funktionen; Klassen und Objekte Einführung; bis Konstruktor</t>
  </si>
  <si>
    <t xml:space="preserve">8: self-lose Methoden</t>
  </si>
  <si>
    <t xml:space="preserve">8:35-75</t>
  </si>
  <si>
    <t xml:space="preserve">Konstruktor; mehrere Objekte; Methodenaufruf; Gleichheit; self-lose Methoden/statische vs. dynamische Methoden</t>
  </si>
  <si>
    <t xml:space="preserve">8: Punkt: Abstand bestimmen</t>
  </si>
  <si>
    <t xml:space="preserve">8:75-100(5)</t>
  </si>
  <si>
    <t xml:space="preserve">Namensräume; Refernezen zählen als Beispiel für statische Attribute; string; stack; Anfang binärer Suchbaum</t>
  </si>
  <si>
    <t xml:space="preserve">9: Gemeinsamkeiten in Klassen fassen</t>
  </si>
  <si>
    <t xml:space="preserve">8:100-Ende; 9:1-32</t>
  </si>
  <si>
    <t xml:space="preserve">Binäre Suchbaum rekursives Einfügen (insbes.: wo State speichern?). Vererbung. Liskov Substituion.</t>
  </si>
  <si>
    <t xml:space="preserve">9: vernaschaulichung isinstnace</t>
  </si>
  <si>
    <t xml:space="preserve">9:1:34-9:92</t>
  </si>
  <si>
    <t xml:space="preserve">Vererbung praktisch in Python; getter/setter; property;</t>
  </si>
  <si>
    <t xml:space="preserve">9: Ende</t>
  </si>
  <si>
    <t xml:space="preserve">9:92-Ende; 10:1-24</t>
  </si>
  <si>
    <t xml:space="preserve">Verberbung wie strukturieren und nutzen. Excpetions bis geschachtelte try-Blöcke</t>
  </si>
  <si>
    <t xml:space="preserve">10: try in try</t>
  </si>
  <si>
    <t xml:space="preserve">10 bis Ende; 11</t>
  </si>
  <si>
    <t xml:space="preserve">try komplett; 10 erster Teil bis vor closures</t>
  </si>
  <si>
    <t xml:space="preserve">11: Zugriff auf globale Variabeln</t>
  </si>
  <si>
    <t xml:space="preserve">11 bis vor generatoren</t>
  </si>
  <si>
    <t xml:space="preserve">closures, lambda-Ausdrücke, Generatoren</t>
  </si>
  <si>
    <t xml:space="preserve">11: Werte auf Aufforderung</t>
  </si>
  <si>
    <t xml:space="preserve">11: bis ende. 12:1-18</t>
  </si>
  <si>
    <t xml:space="preserve">Generatoren. Verfachverebrung, einfache Beispiele.</t>
  </si>
  <si>
    <t xml:space="preserve">12: Beispiel Uhr und Kalender</t>
  </si>
  <si>
    <t xml:space="preserve">12:18-56. Linearisierung. C3-Algorithmus, Bis Beispiel 2 einschließlich (mit viel Tafel-anschrieb)</t>
  </si>
  <si>
    <t xml:space="preserve">12: Beobachtung: Teilsequenz</t>
  </si>
  <si>
    <t xml:space="preserve">12:56-Ende. C3 Wiederholung; MRO; dependency injection</t>
  </si>
  <si>
    <t xml:space="preserve">13: Code reuse</t>
  </si>
  <si>
    <t xml:space="preserve">14: Virtualenvwrapper</t>
  </si>
  <si>
    <t xml:space="preserve">13:komplett; 14:1-11</t>
  </si>
  <si>
    <t xml:space="preserve">14: Vorgehen: Basics</t>
  </si>
  <si>
    <t xml:space="preserve">14: 11-Ende; 15:1-29. bis zu Typen und Klassen</t>
  </si>
  <si>
    <t xml:space="preserve">15: Zuweisung inkompatibler Typen</t>
  </si>
  <si>
    <t xml:space="preserve">15:-Ende: 16:1-20. (Variablendeklaration mit Typen)</t>
  </si>
  <si>
    <t xml:space="preserve">16: Klassen als Datentypen</t>
  </si>
  <si>
    <t xml:space="preserve">16: bis Ende. </t>
  </si>
  <si>
    <t xml:space="preserve">16: Funktionen</t>
  </si>
  <si>
    <t xml:space="preserve">17: 1-37 (boxing/unboxing)</t>
  </si>
  <si>
    <t xml:space="preserve">17: Zugriff auf Felder</t>
  </si>
  <si>
    <t xml:space="preserve">17: interface vs. Levak</t>
  </si>
  <si>
    <t xml:space="preserve">18: Ende</t>
  </si>
  <si>
    <t xml:space="preserve">Blattnummer</t>
  </si>
  <si>
    <t xml:space="preserve">Bearbeitet in Woche</t>
  </si>
  <si>
    <t xml:space="preserve">Termine</t>
  </si>
  <si>
    <t xml:space="preserve">Wer?</t>
  </si>
  <si>
    <t xml:space="preserve">Bezug auf Vorlesungen</t>
  </si>
  <si>
    <t xml:space="preserve">Bezug auf Vorlesungen; Themen (einschliesslich)</t>
  </si>
  <si>
    <t xml:space="preserve">Sonderthemen</t>
  </si>
  <si>
    <t xml:space="preserve">Themen fertig</t>
  </si>
  <si>
    <t xml:space="preserve">Entwurf fertig</t>
  </si>
  <si>
    <t xml:space="preserve">Review fertig</t>
  </si>
  <si>
    <t xml:space="preserve">Endfassung fertig</t>
  </si>
  <si>
    <t xml:space="preserve">Ausgabe</t>
  </si>
  <si>
    <t xml:space="preserve">Fertig</t>
  </si>
  <si>
    <t xml:space="preserve">Vorlesungen</t>
  </si>
  <si>
    <t xml:space="preserve">Entwurf</t>
  </si>
  <si>
    <t xml:space="preserve">Review 1</t>
  </si>
  <si>
    <t xml:space="preserve">Review 2 (WIMi)</t>
  </si>
  <si>
    <t xml:space="preserve">A</t>
  </si>
  <si>
    <t xml:space="preserve">B</t>
  </si>
  <si>
    <t xml:space="preserve">C</t>
  </si>
  <si>
    <t xml:space="preserve">Erreichte Vorlesung</t>
  </si>
  <si>
    <t xml:space="preserve">AS</t>
  </si>
  <si>
    <t xml:space="preserve">TK</t>
  </si>
  <si>
    <t xml:space="preserve">DP</t>
  </si>
  <si>
    <t xml:space="preserve">Anmelden, Markup</t>
  </si>
  <si>
    <t xml:space="preserve">JH</t>
  </si>
  <si>
    <t xml:space="preserve">MT</t>
  </si>
  <si>
    <t xml:space="preserve">Terminal, Programme ausführen</t>
  </si>
  <si>
    <t xml:space="preserve">JR</t>
  </si>
  <si>
    <t xml:space="preserve">PB</t>
  </si>
  <si>
    <t xml:space="preserve">PS</t>
  </si>
  <si>
    <t xml:space="preserve">MF</t>
  </si>
  <si>
    <t xml:space="preserve">PUE ok</t>
  </si>
  <si>
    <t xml:space="preserve">PUE leidlich ok</t>
  </si>
  <si>
    <t xml:space="preserve">Abgabe</t>
  </si>
  <si>
    <t xml:space="preserve">Vorlesung fertig</t>
  </si>
  <si>
    <t xml:space="preserve">Entwurf (wIMi)</t>
  </si>
  <si>
    <t xml:space="preserve">Review 2</t>
  </si>
  <si>
    <t xml:space="preserve">Korrekturen fertig</t>
  </si>
  <si>
    <t xml:space="preserve">Donald Parruca</t>
  </si>
  <si>
    <t xml:space="preserve">Alexander Setzer</t>
  </si>
  <si>
    <t xml:space="preserve">Michael Feldmann</t>
  </si>
  <si>
    <t xml:space="preserve">Jonas Harbig</t>
  </si>
  <si>
    <t xml:space="preserve">Jost Rossel</t>
  </si>
  <si>
    <t xml:space="preserve">Moritz Thiele</t>
  </si>
  <si>
    <t xml:space="preserve">Thomas Kellner</t>
  </si>
  <si>
    <t xml:space="preserve">Paul Börding</t>
  </si>
  <si>
    <t xml:space="preserve">Patrick Steffens</t>
  </si>
  <si>
    <t xml:space="preserve">#PUE entwerfen</t>
  </si>
  <si>
    <t xml:space="preserve">#PUE review</t>
  </si>
  <si>
    <t xml:space="preserve">#HUE entwerfen</t>
  </si>
  <si>
    <t xml:space="preserve">#HUE review</t>
  </si>
  <si>
    <t xml:space="preserve">ZUE vorbereiten</t>
  </si>
  <si>
    <t xml:space="preserve">ZUE abhalten</t>
  </si>
  <si>
    <t xml:space="preserve">Tut vorbereiten</t>
  </si>
  <si>
    <t xml:space="preserve">Tut abhalten (inkl. korrigieren!)</t>
  </si>
  <si>
    <t xml:space="preserve">Korrigieren, ein Tutorium</t>
  </si>
  <si>
    <t xml:space="preserve">Fixer Aufwand (Meeting etc.)</t>
  </si>
  <si>
    <t xml:space="preserve">Aufwand (in Stunden)</t>
  </si>
  <si>
    <t xml:space="preserve">Wie oft im Semester?</t>
  </si>
  <si>
    <t xml:space="preserve">Anzahl</t>
  </si>
  <si>
    <t xml:space="preserve">Wieviele Betroffen?</t>
  </si>
  <si>
    <t xml:space="preserve">Gewichte</t>
  </si>
  <si>
    <t xml:space="preserve">WM</t>
  </si>
  <si>
    <t xml:space="preserve">SHK</t>
  </si>
  <si>
    <t xml:space="preserve">SHK (1/2)</t>
  </si>
  <si>
    <t xml:space="preserve">Gesamtgewicht</t>
  </si>
  <si>
    <t xml:space="preserve">1/Gesamtgewicht</t>
  </si>
  <si>
    <t xml:space="preserve">Gesamtaufwand (h)</t>
  </si>
  <si>
    <t xml:space="preserve">Tutoren</t>
  </si>
  <si>
    <t xml:space="preserve">Kürzel</t>
  </si>
  <si>
    <t xml:space="preserve">Status</t>
  </si>
  <si>
    <t xml:space="preserve">Anzahl:</t>
  </si>
  <si>
    <t xml:space="preserve">Erreichte Leistung</t>
  </si>
  <si>
    <t xml:space="preserve">Soll Leistung</t>
  </si>
  <si>
    <t xml:space="preserve">Mo 14-16</t>
  </si>
  <si>
    <t xml:space="preserve">Di 11-13</t>
  </si>
  <si>
    <t xml:space="preserve">Di 16-18</t>
  </si>
  <si>
    <t xml:space="preserve">Mi 11-13</t>
  </si>
  <si>
    <t xml:space="preserve">Mi 16-18</t>
  </si>
  <si>
    <t xml:space="preserve">Do 9-11</t>
  </si>
  <si>
    <t xml:space="preserve">Do 14-16</t>
  </si>
  <si>
    <t xml:space="preserve">Fr 9-11</t>
  </si>
  <si>
    <t xml:space="preserve">D3.301</t>
  </si>
  <si>
    <t xml:space="preserve">E1.111</t>
  </si>
  <si>
    <t xml:space="preserve">E3.303</t>
  </si>
  <si>
    <t xml:space="preserve">PUE</t>
  </si>
  <si>
    <t xml:space="preserve">HUE</t>
  </si>
  <si>
    <t xml:space="preserve">Oktober</t>
  </si>
  <si>
    <t xml:space="preserve">November</t>
  </si>
  <si>
    <t xml:space="preserve">Dezember</t>
  </si>
  <si>
    <t xml:space="preserve">Januar</t>
  </si>
  <si>
    <t xml:space="preserve">Februar</t>
  </si>
  <si>
    <t xml:space="preserve">Themen fertig(1)</t>
  </si>
  <si>
    <t xml:space="preserve">Entwurf fertig(4)</t>
  </si>
  <si>
    <t xml:space="preserve">Endfassung fertig(14)</t>
  </si>
  <si>
    <t xml:space="preserve">Entwurf fertig(3)</t>
  </si>
  <si>
    <t xml:space="preserve">Endfassung fertig(13)</t>
  </si>
  <si>
    <t xml:space="preserve">Endfassung fertig(3)</t>
  </si>
  <si>
    <t xml:space="preserve">Ausgabe(7)</t>
  </si>
  <si>
    <t xml:space="preserve">Endfassung fertig(2)</t>
  </si>
  <si>
    <t xml:space="preserve">Ausgabe(6)</t>
  </si>
  <si>
    <t xml:space="preserve">Themen fertig(10)</t>
  </si>
  <si>
    <t xml:space="preserve">Entwurf fertig(11)</t>
  </si>
  <si>
    <t xml:space="preserve">Ausgabe(14)</t>
  </si>
  <si>
    <t xml:space="preserve">Themen fertig(9)</t>
  </si>
  <si>
    <t xml:space="preserve">Entwurf fertig(10)</t>
  </si>
  <si>
    <t xml:space="preserve">Ausgabe(13)</t>
  </si>
  <si>
    <t xml:space="preserve">Ausgabe(3)</t>
  </si>
  <si>
    <t xml:space="preserve">Review fertig(8)</t>
  </si>
  <si>
    <t xml:space="preserve">Ausgabe(2)</t>
  </si>
  <si>
    <t xml:space="preserve">Review fertig(7)</t>
  </si>
  <si>
    <t xml:space="preserve">Themen fertig(6)</t>
  </si>
  <si>
    <t xml:space="preserve">Themen fertig(5)</t>
  </si>
  <si>
    <t xml:space="preserve">Review fertig(4)</t>
  </si>
  <si>
    <t xml:space="preserve">Entwurf fertig(9)</t>
  </si>
  <si>
    <t xml:space="preserve">Review fertig(3)</t>
  </si>
  <si>
    <t xml:space="preserve">Entwurf fertig(8)</t>
  </si>
  <si>
    <t xml:space="preserve">Endfassung fertig(8)</t>
  </si>
  <si>
    <t xml:space="preserve">Themen fertig(13)</t>
  </si>
  <si>
    <t xml:space="preserve">Endfassung fertig(7)</t>
  </si>
  <si>
    <t xml:space="preserve">Themen fertig(12)</t>
  </si>
  <si>
    <t xml:space="preserve">Themen fertig(2)</t>
  </si>
  <si>
    <t xml:space="preserve">Entwurf fertig(5)</t>
  </si>
  <si>
    <t xml:space="preserve">Review fertig(11)</t>
  </si>
  <si>
    <t xml:space="preserve">Review fertig(10)</t>
  </si>
  <si>
    <t xml:space="preserve">Endfassung fertig(4)</t>
  </si>
  <si>
    <t xml:space="preserve">Ausgabe(8)</t>
  </si>
  <si>
    <t xml:space="preserve">Entwurf fertig(12)</t>
  </si>
  <si>
    <t xml:space="preserve">Entwurf fertig(1)</t>
  </si>
  <si>
    <t xml:space="preserve">Ausgabe(4)</t>
  </si>
  <si>
    <t xml:space="preserve">Review fertig(9)</t>
  </si>
  <si>
    <t xml:space="preserve">Endfassung fertig(11)</t>
  </si>
  <si>
    <t xml:space="preserve">Endfassung fertig(10)</t>
  </si>
  <si>
    <t xml:space="preserve">Themen fertig(7)</t>
  </si>
  <si>
    <t xml:space="preserve">Review fertig(5)</t>
  </si>
  <si>
    <t xml:space="preserve">Ausgabe(11)</t>
  </si>
  <si>
    <t xml:space="preserve">Ausgabe(10)</t>
  </si>
  <si>
    <t xml:space="preserve">Endfassung fertig(9)</t>
  </si>
  <si>
    <t xml:space="preserve">Themen fertig(14)</t>
  </si>
  <si>
    <t xml:space="preserve">Themen fertig(3)</t>
  </si>
  <si>
    <t xml:space="preserve">Entwurf fertig(6)</t>
  </si>
  <si>
    <t xml:space="preserve">Review fertig(12)</t>
  </si>
  <si>
    <t xml:space="preserve">Review fertig(1)</t>
  </si>
  <si>
    <t xml:space="preserve">Endfassung fertig(5)</t>
  </si>
  <si>
    <t xml:space="preserve">Ausgabe(9)</t>
  </si>
  <si>
    <t xml:space="preserve">Entwurf fertig(13)</t>
  </si>
  <si>
    <t xml:space="preserve">Entwurf fertig(2)</t>
  </si>
  <si>
    <t xml:space="preserve">Ausgabe(5)</t>
  </si>
  <si>
    <t xml:space="preserve">Endfassung fertig(12)</t>
  </si>
  <si>
    <t xml:space="preserve">Endfassung fertig(1)</t>
  </si>
  <si>
    <t xml:space="preserve">Themen fertig(8)</t>
  </si>
  <si>
    <t xml:space="preserve">Review fertig(6)</t>
  </si>
  <si>
    <t xml:space="preserve">Ausgabe(12)</t>
  </si>
  <si>
    <t xml:space="preserve">Ausgabe(1)</t>
  </si>
  <si>
    <t xml:space="preserve">Themen fertig(4)</t>
  </si>
  <si>
    <t xml:space="preserve">Entwurf fertig(7)</t>
  </si>
  <si>
    <t xml:space="preserve">Review fertig(13)</t>
  </si>
  <si>
    <t xml:space="preserve">Review fertig(2)</t>
  </si>
  <si>
    <t xml:space="preserve">Endfassung fertig(6)</t>
  </si>
  <si>
    <t xml:space="preserve">Themen fertig(11)</t>
  </si>
  <si>
    <t xml:space="preserve">Entwurf fertig(14)</t>
  </si>
  <si>
    <t xml:space="preserve">Review fertig(14)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</si>
</sst>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"/>
    <numFmt numFmtId="167" formatCode="0.00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70AD47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  <font>
      <sz val="12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9BBB59"/>
        <bgColor rgb="FFA9D18E"/>
      </patternFill>
    </fill>
    <fill>
      <patternFill patternType="solid">
        <fgColor rgb="FF00CC00"/>
        <bgColor rgb="FF70AD47"/>
      </patternFill>
    </fill>
    <fill>
      <patternFill patternType="solid">
        <fgColor rgb="FF70AD47"/>
        <bgColor rgb="FF9BBB59"/>
      </patternFill>
    </fill>
    <fill>
      <patternFill patternType="solid">
        <fgColor rgb="FFD0CECE"/>
        <bgColor rgb="FFC5E0B4"/>
      </patternFill>
    </fill>
    <fill>
      <patternFill patternType="solid">
        <fgColor rgb="FFFFE699"/>
        <bgColor rgb="FFFFEB9C"/>
      </patternFill>
    </fill>
    <fill>
      <patternFill patternType="solid">
        <fgColor rgb="FFE2F0D9"/>
        <bgColor rgb="FFE7E6E6"/>
      </patternFill>
    </fill>
    <fill>
      <patternFill patternType="solid">
        <fgColor rgb="FFC5E0B4"/>
        <bgColor rgb="FFC6EFCE"/>
      </patternFill>
    </fill>
    <fill>
      <patternFill patternType="solid">
        <fgColor rgb="FFF8CBAD"/>
        <bgColor rgb="FFFFC7CE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70AD47"/>
      </patternFill>
    </fill>
    <fill>
      <patternFill patternType="solid">
        <fgColor rgb="FFC55A11"/>
        <bgColor rgb="FF9C6500"/>
      </patternFill>
    </fill>
    <fill>
      <patternFill patternType="solid">
        <fgColor rgb="FFFBE5D6"/>
        <bgColor rgb="FFE7E6E6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</fills>
  <borders count="22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9"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CC00"/>
      <rgbColor rgb="FF0000FF"/>
      <rgbColor rgb="FFFFE699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D0CECE"/>
      <rgbColor rgb="FF70AD47"/>
      <rgbColor rgb="FF9999FF"/>
      <rgbColor rgb="FF993366"/>
      <rgbColor rgb="FFE2F0D9"/>
      <rgbColor rgb="FFE7E6E6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BE5D6"/>
      <rgbColor rgb="FFC6EFCE"/>
      <rgbColor rgb="FFFFEB9C"/>
      <rgbColor rgb="FFA9D18E"/>
      <rgbColor rgb="FFF4B183"/>
      <rgbColor rgb="FFFFC7CE"/>
      <rgbColor rgb="FFF8CBAD"/>
      <rgbColor rgb="FF3366FF"/>
      <rgbColor rgb="FF33CCCC"/>
      <rgbColor rgb="FF9BBB59"/>
      <rgbColor rgb="FFFFCC00"/>
      <rgbColor rgb="FFFF9900"/>
      <rgbColor rgb="FFED7D31"/>
      <rgbColor rgb="FF666699"/>
      <rgbColor rgb="FFAFABAB"/>
      <rgbColor rgb="FF003366"/>
      <rgbColor rgb="FF548235"/>
      <rgbColor rgb="FF003300"/>
      <rgbColor rgb="FF333300"/>
      <rgbColor rgb="FFC55A11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3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110" zoomScaleNormal="110" zoomScalePageLayoutView="100" workbookViewId="0">
      <selection pane="topLeft" activeCell="I31" activeCellId="1" sqref="F12 I31"/>
    </sheetView>
  </sheetViews>
  <sheetFormatPr defaultRowHeight="16"/>
  <cols>
    <col collapsed="false" hidden="false" max="1" min="1" style="0" width="17.4744186046512"/>
    <col collapsed="false" hidden="false" max="2" min="2" style="0" width="11.3209302325581"/>
    <col collapsed="false" hidden="false" max="4" min="4" style="0" width="11.3209302325581"/>
    <col collapsed="false" hidden="false" max="5" min="5" style="0" width="11.9348837209302"/>
    <col collapsed="false" hidden="false" max="6" min="6" style="1" width="14.0279069767442"/>
    <col collapsed="false" hidden="false" max="8" min="8" style="0" width="20.306976744186"/>
    <col collapsed="false" hidden="false" max="9" min="9" style="0" width="50.7023255813954"/>
  </cols>
  <sheetData>
    <row r="1" customFormat="false" ht="16" hidden="false" customHeight="false" outlineLevel="0" collapsed="false">
      <c r="A1" s="0" t="s">
        <v>0</v>
      </c>
      <c r="F1" s="0"/>
    </row>
    <row r="3" s="2" customFormat="true" ht="48" hidden="false" customHeight="false" outlineLevel="0" collapsed="false">
      <c r="A3" s="2" t="s">
        <v>1</v>
      </c>
      <c r="B3" s="3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customFormat="false" ht="48" hidden="false" customHeight="false" outlineLevel="0" collapsed="false">
      <c r="A4" s="0" t="n">
        <v>1</v>
      </c>
      <c r="B4" s="4" t="n">
        <v>42661</v>
      </c>
      <c r="C4" s="5" t="n">
        <f aca="false">WEEKNUM(B4,2)-1</f>
        <v>42</v>
      </c>
      <c r="D4" s="4" t="n">
        <v>42661</v>
      </c>
      <c r="E4" s="5" t="n">
        <f aca="false">WEEKNUM(D4,2)-1</f>
        <v>42</v>
      </c>
      <c r="F4" s="2" t="s">
        <v>10</v>
      </c>
      <c r="H4" s="0" t="s">
        <v>11</v>
      </c>
      <c r="I4" s="0" t="str">
        <f aca="false">F4</f>
        <v>Ch 0;  Ch1: Datenstrukturen</v>
      </c>
    </row>
    <row r="5" customFormat="false" ht="48" hidden="false" customHeight="false" outlineLevel="0" collapsed="false">
      <c r="A5" s="0" t="n">
        <v>2</v>
      </c>
      <c r="B5" s="4" t="n">
        <v>42662</v>
      </c>
      <c r="C5" s="5" t="n">
        <f aca="false">WEEKNUM(B5,2)-1</f>
        <v>42</v>
      </c>
      <c r="D5" s="4" t="n">
        <v>42662</v>
      </c>
      <c r="E5" s="5" t="n">
        <f aca="false">WEEKNUM(D5,2)-1</f>
        <v>42</v>
      </c>
      <c r="F5" s="2" t="s">
        <v>12</v>
      </c>
      <c r="H5" s="0" t="s">
        <v>13</v>
      </c>
      <c r="I5" s="0" t="s">
        <v>14</v>
      </c>
    </row>
    <row r="6" customFormat="false" ht="48" hidden="false" customHeight="false" outlineLevel="0" collapsed="false">
      <c r="A6" s="0" t="n">
        <v>3</v>
      </c>
      <c r="B6" s="4" t="n">
        <v>42665</v>
      </c>
      <c r="C6" s="5" t="n">
        <f aca="false">WEEKNUM(B6,2)-1</f>
        <v>42</v>
      </c>
      <c r="D6" s="4" t="n">
        <v>42665</v>
      </c>
      <c r="E6" s="5" t="n">
        <f aca="false">WEEKNUM(D6,2)-1</f>
        <v>42</v>
      </c>
      <c r="F6" s="2" t="s">
        <v>15</v>
      </c>
      <c r="H6" s="0" t="s">
        <v>16</v>
      </c>
      <c r="I6" s="0" t="s">
        <v>17</v>
      </c>
    </row>
    <row r="7" customFormat="false" ht="48" hidden="false" customHeight="false" outlineLevel="0" collapsed="false">
      <c r="A7" s="0" t="n">
        <v>4</v>
      </c>
      <c r="B7" s="4" t="n">
        <v>42665</v>
      </c>
      <c r="C7" s="5" t="n">
        <f aca="false">WEEKNUM(B7,2)-1</f>
        <v>42</v>
      </c>
      <c r="D7" s="4" t="n">
        <v>42665</v>
      </c>
      <c r="E7" s="5" t="n">
        <f aca="false">WEEKNUM(D7,2)-1</f>
        <v>42</v>
      </c>
      <c r="F7" s="2" t="s">
        <v>18</v>
      </c>
      <c r="H7" s="0" t="s">
        <v>19</v>
      </c>
      <c r="I7" s="0" t="s">
        <v>20</v>
      </c>
    </row>
    <row r="8" customFormat="false" ht="80" hidden="false" customHeight="false" outlineLevel="0" collapsed="false">
      <c r="A8" s="0" t="n">
        <v>5</v>
      </c>
      <c r="B8" s="4" t="n">
        <v>42668</v>
      </c>
      <c r="C8" s="5" t="n">
        <f aca="false">WEEKNUM(B8,2)-1</f>
        <v>43</v>
      </c>
      <c r="D8" s="4" t="n">
        <v>42668</v>
      </c>
      <c r="E8" s="5" t="n">
        <f aca="false">WEEKNUM(D8,2)-1</f>
        <v>43</v>
      </c>
      <c r="F8" s="2" t="s">
        <v>21</v>
      </c>
      <c r="H8" s="0" t="s">
        <v>22</v>
      </c>
      <c r="I8" s="0" t="s">
        <v>23</v>
      </c>
    </row>
    <row r="9" customFormat="false" ht="32" hidden="false" customHeight="false" outlineLevel="0" collapsed="false">
      <c r="A9" s="0" t="n">
        <v>6</v>
      </c>
      <c r="B9" s="4" t="n">
        <v>42669</v>
      </c>
      <c r="C9" s="5" t="n">
        <f aca="false">WEEKNUM(B9,2)-1</f>
        <v>43</v>
      </c>
      <c r="D9" s="4" t="n">
        <v>42669</v>
      </c>
      <c r="E9" s="5" t="n">
        <f aca="false">WEEKNUM(D9,2)-1</f>
        <v>43</v>
      </c>
      <c r="F9" s="2" t="s">
        <v>24</v>
      </c>
      <c r="H9" s="0" t="s">
        <v>25</v>
      </c>
      <c r="I9" s="0" t="s">
        <v>26</v>
      </c>
    </row>
    <row r="10" customFormat="false" ht="32" hidden="false" customHeight="false" outlineLevel="0" collapsed="false">
      <c r="A10" s="0" t="n">
        <v>7</v>
      </c>
      <c r="B10" s="4" t="n">
        <v>42676</v>
      </c>
      <c r="C10" s="5" t="n">
        <f aca="false">WEEKNUM(B10,2)-1</f>
        <v>44</v>
      </c>
      <c r="D10" s="4" t="n">
        <v>42676</v>
      </c>
      <c r="E10" s="5" t="n">
        <f aca="false">WEEKNUM(D10,2)-1</f>
        <v>44</v>
      </c>
      <c r="F10" s="2" t="s">
        <v>27</v>
      </c>
      <c r="H10" s="0" t="s">
        <v>28</v>
      </c>
      <c r="I10" s="0" t="s">
        <v>29</v>
      </c>
    </row>
    <row r="11" customFormat="false" ht="48" hidden="false" customHeight="false" outlineLevel="0" collapsed="false">
      <c r="A11" s="0" t="n">
        <v>8</v>
      </c>
      <c r="B11" s="4" t="n">
        <v>42682</v>
      </c>
      <c r="C11" s="5" t="n">
        <f aca="false">WEEKNUM(B11,2)-1</f>
        <v>45</v>
      </c>
      <c r="D11" s="4" t="n">
        <v>42682</v>
      </c>
      <c r="E11" s="5" t="n">
        <f aca="false">WEEKNUM(D11,2)-1</f>
        <v>45</v>
      </c>
      <c r="F11" s="2" t="s">
        <v>30</v>
      </c>
      <c r="H11" s="0" t="s">
        <v>31</v>
      </c>
      <c r="I11" s="0" t="s">
        <v>32</v>
      </c>
    </row>
    <row r="12" customFormat="false" ht="48" hidden="false" customHeight="false" outlineLevel="0" collapsed="false">
      <c r="A12" s="0" t="n">
        <v>9</v>
      </c>
      <c r="B12" s="4" t="n">
        <v>42683</v>
      </c>
      <c r="C12" s="5" t="n">
        <f aca="false">WEEKNUM(B12,2)-1</f>
        <v>45</v>
      </c>
      <c r="D12" s="4" t="n">
        <v>42683</v>
      </c>
      <c r="E12" s="5" t="n">
        <f aca="false">WEEKNUM(D12,2)-1</f>
        <v>45</v>
      </c>
      <c r="F12" s="2" t="s">
        <v>33</v>
      </c>
      <c r="H12" s="0" t="s">
        <v>34</v>
      </c>
      <c r="I12" s="0" t="s">
        <v>35</v>
      </c>
    </row>
    <row r="13" customFormat="false" ht="48" hidden="false" customHeight="false" outlineLevel="0" collapsed="false">
      <c r="A13" s="0" t="n">
        <v>10</v>
      </c>
      <c r="B13" s="4" t="n">
        <v>42689</v>
      </c>
      <c r="C13" s="5" t="n">
        <f aca="false">WEEKNUM(B13,2)-1</f>
        <v>46</v>
      </c>
      <c r="D13" s="4" t="n">
        <v>42689</v>
      </c>
      <c r="E13" s="5" t="n">
        <f aca="false">WEEKNUM(D13,2)-1</f>
        <v>46</v>
      </c>
      <c r="F13" s="2" t="s">
        <v>36</v>
      </c>
      <c r="H13" s="2" t="s">
        <v>37</v>
      </c>
      <c r="I13" s="0" t="s">
        <v>38</v>
      </c>
    </row>
    <row r="14" customFormat="false" ht="32" hidden="false" customHeight="false" outlineLevel="0" collapsed="false">
      <c r="A14" s="0" t="n">
        <v>11</v>
      </c>
      <c r="B14" s="4" t="n">
        <v>42690</v>
      </c>
      <c r="C14" s="5" t="n">
        <f aca="false">WEEKNUM(B14,2)-1</f>
        <v>46</v>
      </c>
      <c r="D14" s="4" t="n">
        <v>42690</v>
      </c>
      <c r="E14" s="5" t="n">
        <f aca="false">WEEKNUM(D14,2)-1</f>
        <v>46</v>
      </c>
      <c r="F14" s="2" t="s">
        <v>39</v>
      </c>
      <c r="H14" s="0" t="s">
        <v>40</v>
      </c>
      <c r="I14" s="2" t="s">
        <v>39</v>
      </c>
    </row>
    <row r="15" customFormat="false" ht="80" hidden="false" customHeight="false" outlineLevel="0" collapsed="false">
      <c r="A15" s="0" t="n">
        <v>12</v>
      </c>
      <c r="B15" s="4" t="n">
        <v>42693</v>
      </c>
      <c r="C15" s="5" t="n">
        <f aca="false">WEEKNUM(B15,2)-1</f>
        <v>46</v>
      </c>
      <c r="D15" s="4" t="n">
        <v>42693</v>
      </c>
      <c r="E15" s="5" t="n">
        <f aca="false">WEEKNUM(D15,2)-1</f>
        <v>46</v>
      </c>
      <c r="F15" s="2" t="s">
        <v>41</v>
      </c>
      <c r="H15" s="0" t="s">
        <v>42</v>
      </c>
      <c r="I15" s="2" t="s">
        <v>43</v>
      </c>
      <c r="O15" s="4" t="n">
        <v>42696</v>
      </c>
    </row>
    <row r="16" customFormat="false" ht="48" hidden="false" customHeight="false" outlineLevel="0" collapsed="false">
      <c r="A16" s="0" t="n">
        <v>13</v>
      </c>
      <c r="B16" s="4" t="n">
        <v>42693</v>
      </c>
      <c r="C16" s="5" t="n">
        <f aca="false">WEEKNUM(B16,2)-1</f>
        <v>46</v>
      </c>
      <c r="D16" s="4" t="n">
        <v>42693</v>
      </c>
      <c r="E16" s="5" t="n">
        <f aca="false">WEEKNUM(D16,2)-1</f>
        <v>46</v>
      </c>
      <c r="F16" s="2" t="s">
        <v>44</v>
      </c>
      <c r="H16" s="0" t="s">
        <v>45</v>
      </c>
      <c r="I16" s="2" t="s">
        <v>46</v>
      </c>
      <c r="O16" s="4" t="n">
        <v>42697</v>
      </c>
    </row>
    <row r="17" customFormat="false" ht="48" hidden="false" customHeight="false" outlineLevel="0" collapsed="false">
      <c r="A17" s="0" t="n">
        <v>14</v>
      </c>
      <c r="B17" s="4" t="n">
        <v>42696</v>
      </c>
      <c r="C17" s="5" t="n">
        <f aca="false">WEEKNUM(B17,2)-1</f>
        <v>47</v>
      </c>
      <c r="D17" s="4" t="n">
        <v>42696</v>
      </c>
      <c r="E17" s="5" t="n">
        <f aca="false">WEEKNUM(D17,2)-1</f>
        <v>47</v>
      </c>
      <c r="F17" s="2" t="s">
        <v>47</v>
      </c>
      <c r="H17" s="2" t="s">
        <v>48</v>
      </c>
      <c r="I17" s="2" t="s">
        <v>49</v>
      </c>
      <c r="O17" s="4" t="n">
        <v>42703</v>
      </c>
    </row>
    <row r="18" customFormat="false" ht="64" hidden="false" customHeight="false" outlineLevel="0" collapsed="false">
      <c r="A18" s="0" t="n">
        <v>15</v>
      </c>
      <c r="B18" s="4" t="n">
        <v>42697</v>
      </c>
      <c r="C18" s="5" t="n">
        <f aca="false">WEEKNUM(B18,2)-1</f>
        <v>47</v>
      </c>
      <c r="D18" s="4" t="n">
        <v>42697</v>
      </c>
      <c r="E18" s="5" t="n">
        <f aca="false">WEEKNUM(D18,2)-1</f>
        <v>47</v>
      </c>
      <c r="F18" s="2" t="s">
        <v>50</v>
      </c>
      <c r="H18" s="2" t="s">
        <v>51</v>
      </c>
      <c r="I18" s="2" t="s">
        <v>52</v>
      </c>
      <c r="O18" s="4" t="n">
        <v>42704</v>
      </c>
    </row>
    <row r="19" customFormat="false" ht="48" hidden="false" customHeight="false" outlineLevel="0" collapsed="false">
      <c r="A19" s="0" t="n">
        <v>16</v>
      </c>
      <c r="B19" s="4" t="n">
        <v>42703</v>
      </c>
      <c r="C19" s="5" t="n">
        <f aca="false">WEEKNUM(B19,2)-1</f>
        <v>48</v>
      </c>
      <c r="D19" s="4" t="n">
        <v>42703</v>
      </c>
      <c r="E19" s="5" t="n">
        <f aca="false">WEEKNUM(D19,2)-1</f>
        <v>48</v>
      </c>
      <c r="F19" s="2" t="s">
        <v>53</v>
      </c>
      <c r="H19" s="2" t="s">
        <v>54</v>
      </c>
      <c r="I19" s="2" t="s">
        <v>55</v>
      </c>
      <c r="O19" s="4" t="n">
        <v>42710</v>
      </c>
    </row>
    <row r="20" customFormat="false" ht="32" hidden="false" customHeight="false" outlineLevel="0" collapsed="false">
      <c r="A20" s="0" t="n">
        <v>17</v>
      </c>
      <c r="B20" s="4" t="n">
        <v>42704</v>
      </c>
      <c r="C20" s="5" t="n">
        <f aca="false">WEEKNUM(B20,2)-1</f>
        <v>48</v>
      </c>
      <c r="D20" s="4" t="n">
        <v>42704</v>
      </c>
      <c r="E20" s="5" t="n">
        <f aca="false">WEEKNUM(D20,2)-1</f>
        <v>48</v>
      </c>
      <c r="F20" s="2" t="s">
        <v>56</v>
      </c>
      <c r="H20" s="2" t="s">
        <v>57</v>
      </c>
      <c r="I20" s="2" t="s">
        <v>58</v>
      </c>
      <c r="O20" s="4" t="n">
        <v>42711</v>
      </c>
    </row>
    <row r="21" customFormat="false" ht="16" hidden="false" customHeight="false" outlineLevel="0" collapsed="false">
      <c r="A21" s="0" t="n">
        <v>18</v>
      </c>
      <c r="B21" s="4" t="n">
        <v>42710</v>
      </c>
      <c r="C21" s="5" t="n">
        <f aca="false">WEEKNUM(B21,2)-1</f>
        <v>49</v>
      </c>
      <c r="D21" s="4" t="n">
        <v>42710</v>
      </c>
      <c r="E21" s="5" t="n">
        <f aca="false">WEEKNUM(D21,2)-1</f>
        <v>49</v>
      </c>
      <c r="F21" s="2" t="s">
        <v>59</v>
      </c>
      <c r="H21" s="2" t="s">
        <v>60</v>
      </c>
      <c r="I21" s="2" t="s">
        <v>61</v>
      </c>
      <c r="O21" s="4" t="n">
        <v>42717</v>
      </c>
    </row>
    <row r="22" customFormat="false" ht="48" hidden="false" customHeight="false" outlineLevel="0" collapsed="false">
      <c r="A22" s="0" t="n">
        <v>19</v>
      </c>
      <c r="B22" s="4" t="n">
        <v>42711</v>
      </c>
      <c r="C22" s="5" t="n">
        <f aca="false">WEEKNUM(B22,2)-1</f>
        <v>49</v>
      </c>
      <c r="D22" s="4" t="n">
        <v>42711</v>
      </c>
      <c r="E22" s="5" t="n">
        <f aca="false">WEEKNUM(D22,2)-1</f>
        <v>49</v>
      </c>
      <c r="F22" s="2" t="s">
        <v>62</v>
      </c>
      <c r="H22" s="2" t="s">
        <v>63</v>
      </c>
      <c r="I22" s="2" t="s">
        <v>64</v>
      </c>
      <c r="O22" s="4" t="n">
        <v>42724</v>
      </c>
    </row>
    <row r="23" customFormat="false" ht="32" hidden="false" customHeight="false" outlineLevel="0" collapsed="false">
      <c r="A23" s="0" t="n">
        <v>20</v>
      </c>
      <c r="B23" s="4" t="n">
        <v>42717</v>
      </c>
      <c r="C23" s="5" t="n">
        <f aca="false">WEEKNUM(B23,2)-1</f>
        <v>50</v>
      </c>
      <c r="D23" s="4" t="n">
        <v>42717</v>
      </c>
      <c r="E23" s="5" t="n">
        <f aca="false">WEEKNUM(D23,2)-1</f>
        <v>50</v>
      </c>
      <c r="F23" s="2" t="s">
        <v>65</v>
      </c>
      <c r="H23" s="2" t="s">
        <v>66</v>
      </c>
      <c r="I23" s="2" t="s">
        <v>67</v>
      </c>
      <c r="O23" s="4" t="n">
        <v>42725</v>
      </c>
    </row>
    <row r="24" customFormat="false" ht="48" hidden="false" customHeight="false" outlineLevel="0" collapsed="false">
      <c r="A24" s="0" t="n">
        <v>21</v>
      </c>
      <c r="B24" s="4" t="n">
        <v>42724</v>
      </c>
      <c r="C24" s="5" t="n">
        <f aca="false">WEEKNUM(B24,2)-1</f>
        <v>51</v>
      </c>
      <c r="D24" s="4" t="n">
        <v>42724</v>
      </c>
      <c r="E24" s="5" t="n">
        <f aca="false">WEEKNUM(D24,2)-1</f>
        <v>51</v>
      </c>
      <c r="F24" s="2" t="s">
        <v>68</v>
      </c>
      <c r="H24" s="2" t="s">
        <v>68</v>
      </c>
      <c r="I24" s="2" t="s">
        <v>69</v>
      </c>
      <c r="O24" s="4" t="n">
        <v>42745</v>
      </c>
    </row>
    <row r="25" customFormat="false" ht="48" hidden="false" customHeight="false" outlineLevel="0" collapsed="false">
      <c r="A25" s="0" t="n">
        <v>22</v>
      </c>
      <c r="B25" s="4" t="n">
        <v>42725</v>
      </c>
      <c r="C25" s="5" t="n">
        <f aca="false">WEEKNUM(B25,2)-1</f>
        <v>51</v>
      </c>
      <c r="D25" s="4" t="n">
        <v>42725</v>
      </c>
      <c r="E25" s="5" t="n">
        <f aca="false">WEEKNUM(D25,2)-1</f>
        <v>51</v>
      </c>
      <c r="F25" s="2" t="s">
        <v>70</v>
      </c>
      <c r="H25" s="2" t="s">
        <v>70</v>
      </c>
      <c r="I25" s="2" t="s">
        <v>71</v>
      </c>
      <c r="O25" s="4" t="n">
        <v>42746</v>
      </c>
    </row>
    <row r="26" customFormat="false" ht="32" hidden="false" customHeight="false" outlineLevel="0" collapsed="false">
      <c r="A26" s="0" t="n">
        <v>23</v>
      </c>
      <c r="B26" s="4" t="n">
        <v>42745</v>
      </c>
      <c r="C26" s="5" t="n">
        <f aca="false">WEEKNUM(B26,2)-1</f>
        <v>2</v>
      </c>
      <c r="D26" s="4" t="n">
        <v>42745</v>
      </c>
      <c r="E26" s="5" t="n">
        <f aca="false">WEEKNUM(D26,2)-1</f>
        <v>2</v>
      </c>
      <c r="F26" s="2" t="s">
        <v>72</v>
      </c>
      <c r="H26" s="2" t="s">
        <v>73</v>
      </c>
      <c r="I26" s="2" t="s">
        <v>74</v>
      </c>
      <c r="O26" s="4" t="n">
        <v>42752</v>
      </c>
    </row>
    <row r="27" customFormat="false" ht="32" hidden="false" customHeight="false" outlineLevel="0" collapsed="false">
      <c r="A27" s="0" t="n">
        <v>24</v>
      </c>
      <c r="B27" s="4" t="n">
        <v>42746</v>
      </c>
      <c r="C27" s="5" t="n">
        <f aca="false">WEEKNUM(B27,2)-1</f>
        <v>2</v>
      </c>
      <c r="D27" s="4" t="n">
        <v>42746</v>
      </c>
      <c r="E27" s="5" t="n">
        <f aca="false">WEEKNUM(D27,2)-1</f>
        <v>2</v>
      </c>
      <c r="F27" s="2" t="s">
        <v>75</v>
      </c>
      <c r="H27" s="2" t="s">
        <v>75</v>
      </c>
      <c r="I27" s="2" t="s">
        <v>76</v>
      </c>
      <c r="O27" s="4" t="n">
        <v>42753</v>
      </c>
    </row>
    <row r="28" customFormat="false" ht="48" hidden="false" customHeight="false" outlineLevel="0" collapsed="false">
      <c r="A28" s="0" t="n">
        <v>25</v>
      </c>
      <c r="B28" s="4" t="n">
        <v>42752</v>
      </c>
      <c r="C28" s="5" t="n">
        <f aca="false">WEEKNUM(B28,2)-1</f>
        <v>3</v>
      </c>
      <c r="D28" s="4" t="n">
        <v>42752</v>
      </c>
      <c r="E28" s="5" t="n">
        <f aca="false">WEEKNUM(D28,2)-1</f>
        <v>3</v>
      </c>
      <c r="F28" s="2" t="s">
        <v>77</v>
      </c>
      <c r="H28" s="2" t="s">
        <v>77</v>
      </c>
      <c r="I28" s="2" t="s">
        <v>78</v>
      </c>
      <c r="O28" s="4" t="n">
        <v>42759</v>
      </c>
    </row>
    <row r="29" customFormat="false" ht="32" hidden="false" customHeight="false" outlineLevel="0" collapsed="false">
      <c r="A29" s="0" t="n">
        <v>26</v>
      </c>
      <c r="B29" s="4" t="n">
        <v>42753</v>
      </c>
      <c r="C29" s="5" t="n">
        <f aca="false">WEEKNUM(B29,2)-1</f>
        <v>3</v>
      </c>
      <c r="D29" s="4" t="n">
        <v>42753</v>
      </c>
      <c r="E29" s="5" t="n">
        <f aca="false">WEEKNUM(D29,2)-1</f>
        <v>3</v>
      </c>
      <c r="F29" s="2" t="s">
        <v>79</v>
      </c>
      <c r="H29" s="2" t="s">
        <v>79</v>
      </c>
      <c r="I29" s="2" t="s">
        <v>80</v>
      </c>
      <c r="O29" s="4" t="n">
        <v>42760</v>
      </c>
    </row>
    <row r="30" customFormat="false" ht="16" hidden="false" customHeight="false" outlineLevel="0" collapsed="false">
      <c r="A30" s="0" t="n">
        <v>27</v>
      </c>
      <c r="B30" s="4" t="n">
        <v>42759</v>
      </c>
      <c r="C30" s="5" t="n">
        <f aca="false">WEEKNUM(B30,2)-1</f>
        <v>4</v>
      </c>
      <c r="D30" s="4" t="n">
        <v>42759</v>
      </c>
      <c r="E30" s="5" t="n">
        <f aca="false">WEEKNUM(D30,2)-1</f>
        <v>4</v>
      </c>
      <c r="F30" s="2" t="s">
        <v>81</v>
      </c>
      <c r="H30" s="2" t="s">
        <v>81</v>
      </c>
      <c r="I30" s="2" t="s">
        <v>82</v>
      </c>
      <c r="O30" s="4" t="n">
        <v>42766</v>
      </c>
    </row>
    <row r="31" customFormat="false" ht="32" hidden="false" customHeight="false" outlineLevel="0" collapsed="false">
      <c r="A31" s="0" t="n">
        <v>28</v>
      </c>
      <c r="B31" s="4" t="n">
        <v>42760</v>
      </c>
      <c r="C31" s="5" t="n">
        <f aca="false">WEEKNUM(B31,2)-1</f>
        <v>4</v>
      </c>
      <c r="E31" s="5" t="n">
        <f aca="false">WEEKNUM(D31,2)-1</f>
        <v>52</v>
      </c>
      <c r="F31" s="2" t="s">
        <v>83</v>
      </c>
      <c r="H31" s="2" t="s">
        <v>83</v>
      </c>
      <c r="O31" s="4" t="n">
        <v>42767</v>
      </c>
    </row>
    <row r="32" customFormat="false" ht="32" hidden="false" customHeight="false" outlineLevel="0" collapsed="false">
      <c r="A32" s="0" t="n">
        <v>29</v>
      </c>
      <c r="B32" s="4" t="n">
        <v>42766</v>
      </c>
      <c r="C32" s="5" t="n">
        <f aca="false">WEEKNUM(B32,2)-1</f>
        <v>5</v>
      </c>
      <c r="E32" s="5" t="n">
        <f aca="false">WEEKNUM(D32,2)-1</f>
        <v>52</v>
      </c>
      <c r="F32" s="2" t="s">
        <v>84</v>
      </c>
      <c r="H32" s="2" t="s">
        <v>84</v>
      </c>
      <c r="O32" s="4" t="n">
        <v>42773</v>
      </c>
    </row>
    <row r="33" customFormat="false" ht="16" hidden="false" customHeight="false" outlineLevel="0" collapsed="false">
      <c r="A33" s="0" t="n">
        <v>30</v>
      </c>
      <c r="B33" s="4" t="n">
        <v>42767</v>
      </c>
      <c r="C33" s="5" t="n">
        <f aca="false">WEEKNUM(B33,2)-1</f>
        <v>5</v>
      </c>
      <c r="E33" s="5" t="n">
        <f aca="false">WEEKNUM(D33,2)-1</f>
        <v>52</v>
      </c>
      <c r="F33" s="2" t="s">
        <v>85</v>
      </c>
      <c r="H33" s="2" t="s">
        <v>85</v>
      </c>
      <c r="O33" s="4" t="n">
        <v>42774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3" activeCellId="1" sqref="F12 D13"/>
    </sheetView>
  </sheetViews>
  <sheetFormatPr defaultRowHeight="16"/>
  <sheetData>
    <row r="1" s="2" customFormat="true" ht="47.25" hidden="false" customHeight="true" outlineLevel="0" collapsed="false">
      <c r="A1" s="2" t="s">
        <v>86</v>
      </c>
      <c r="B1" s="2" t="s">
        <v>87</v>
      </c>
      <c r="C1" s="2" t="s">
        <v>88</v>
      </c>
      <c r="J1" s="2" t="s">
        <v>89</v>
      </c>
      <c r="M1" s="6" t="s">
        <v>90</v>
      </c>
      <c r="N1" s="6"/>
      <c r="O1" s="6"/>
      <c r="P1" s="2" t="s">
        <v>91</v>
      </c>
      <c r="T1" s="2" t="s">
        <v>92</v>
      </c>
    </row>
    <row r="2" customFormat="false" ht="48" hidden="false" customHeight="false" outlineLevel="0" collapsed="false">
      <c r="C2" s="2" t="s">
        <v>93</v>
      </c>
      <c r="D2" s="2" t="s">
        <v>94</v>
      </c>
      <c r="E2" s="2" t="s">
        <v>95</v>
      </c>
      <c r="F2" s="2" t="s">
        <v>96</v>
      </c>
      <c r="G2" s="2" t="s">
        <v>97</v>
      </c>
      <c r="H2" s="2" t="s">
        <v>98</v>
      </c>
      <c r="I2" s="2" t="s">
        <v>99</v>
      </c>
      <c r="J2" s="2" t="s">
        <v>100</v>
      </c>
      <c r="K2" s="2" t="s">
        <v>101</v>
      </c>
      <c r="L2" s="2" t="s">
        <v>102</v>
      </c>
      <c r="M2" s="2" t="s">
        <v>103</v>
      </c>
      <c r="N2" s="2" t="s">
        <v>104</v>
      </c>
      <c r="O2" s="2" t="s">
        <v>105</v>
      </c>
      <c r="P2" s="2" t="s">
        <v>103</v>
      </c>
      <c r="Q2" s="2" t="s">
        <v>104</v>
      </c>
      <c r="R2" s="2" t="s">
        <v>105</v>
      </c>
      <c r="S2" s="2" t="s">
        <v>106</v>
      </c>
    </row>
    <row r="3" customFormat="false" ht="48" hidden="false" customHeight="false" outlineLevel="0" collapsed="false">
      <c r="A3" s="0" t="n">
        <v>1</v>
      </c>
      <c r="B3" s="0" t="n">
        <v>43</v>
      </c>
      <c r="C3" s="4" t="n">
        <f aca="false">D3-10</f>
        <v>42644</v>
      </c>
      <c r="D3" s="4" t="n">
        <f aca="false">E3-5</f>
        <v>42654</v>
      </c>
      <c r="E3" s="4" t="n">
        <f aca="false">F3-3</f>
        <v>42659</v>
      </c>
      <c r="F3" s="4" t="n">
        <f aca="false">G3-2</f>
        <v>42662</v>
      </c>
      <c r="G3" s="7" t="n">
        <v>42664</v>
      </c>
      <c r="H3" s="8" t="n">
        <f aca="false">G3+7</f>
        <v>42671</v>
      </c>
      <c r="I3" s="8" t="n">
        <f aca="false">VLOOKUP(MAX(M3:O3),vorlesung!A$4:B$33,2,1)</f>
        <v>42661</v>
      </c>
      <c r="J3" s="0" t="s">
        <v>107</v>
      </c>
      <c r="K3" s="8" t="s">
        <v>108</v>
      </c>
      <c r="L3" s="8" t="s">
        <v>109</v>
      </c>
      <c r="M3" s="0" t="n">
        <v>1</v>
      </c>
      <c r="P3" s="0" t="str">
        <f aca="false">VLOOKUP(M3,vorlesung!$A$4:$H$33,8,0)</f>
        <v>0; 1:1-22</v>
      </c>
      <c r="Q3" s="0" t="e">
        <f aca="false">VLOOKUP(N3,vorlesung!$A$4:$H$33,8,0)</f>
        <v>#N/A</v>
      </c>
      <c r="R3" s="0" t="e">
        <f aca="false">VLOOKUP(O3,vorlesung!$A$4:$H$33,8,0)</f>
        <v>#N/A</v>
      </c>
      <c r="S3" s="0" t="n">
        <f aca="false">MAX(M3:O3)</f>
        <v>1</v>
      </c>
      <c r="T3" s="2" t="s">
        <v>110</v>
      </c>
    </row>
    <row r="4" customFormat="false" ht="16" hidden="false" customHeight="false" outlineLevel="0" collapsed="false">
      <c r="A4" s="0" t="n">
        <v>2</v>
      </c>
      <c r="B4" s="0" t="n">
        <v>44</v>
      </c>
      <c r="C4" s="4" t="n">
        <f aca="false">D4-10</f>
        <v>42651</v>
      </c>
      <c r="D4" s="4" t="n">
        <f aca="false">E4-5</f>
        <v>42661</v>
      </c>
      <c r="E4" s="4" t="n">
        <f aca="false">F4-3</f>
        <v>42666</v>
      </c>
      <c r="F4" s="4" t="n">
        <f aca="false">G4-2</f>
        <v>42669</v>
      </c>
      <c r="G4" s="4" t="n">
        <f aca="false">G3+7</f>
        <v>42671</v>
      </c>
      <c r="H4" s="8" t="n">
        <f aca="false">G4+7</f>
        <v>42678</v>
      </c>
      <c r="I4" s="8" t="n">
        <f aca="false">VLOOKUP(MAX(M4:O4),vorlesung!A$4:B$33,2,1)</f>
        <v>42665</v>
      </c>
      <c r="J4" s="0" t="s">
        <v>111</v>
      </c>
      <c r="K4" s="4" t="s">
        <v>112</v>
      </c>
      <c r="L4" s="4" t="s">
        <v>109</v>
      </c>
      <c r="M4" s="0" t="n">
        <v>2</v>
      </c>
      <c r="N4" s="0" t="n">
        <v>3</v>
      </c>
      <c r="P4" s="0" t="str">
        <f aca="false">VLOOKUP(M4,vorlesung!$A$4:$H$33,8,0)</f>
        <v>1:23-Ende</v>
      </c>
      <c r="Q4" s="0" t="str">
        <f aca="false">VLOOKUP(N4,vorlesung!$A$4:$H$33,8,0)</f>
        <v>2:1-19</v>
      </c>
      <c r="R4" s="0" t="e">
        <f aca="false">VLOOKUP(O4,vorlesung!$A$4:$H$33,8,0)</f>
        <v>#N/A</v>
      </c>
      <c r="S4" s="0" t="n">
        <f aca="false">MAX(M4:O4)</f>
        <v>3</v>
      </c>
      <c r="T4" s="0" t="s">
        <v>113</v>
      </c>
    </row>
    <row r="5" customFormat="false" ht="16" hidden="false" customHeight="false" outlineLevel="0" collapsed="false">
      <c r="A5" s="0" t="n">
        <v>3</v>
      </c>
      <c r="B5" s="0" t="n">
        <v>45</v>
      </c>
      <c r="C5" s="4" t="n">
        <f aca="false">D5-10</f>
        <v>42658</v>
      </c>
      <c r="D5" s="4" t="n">
        <f aca="false">E5-5</f>
        <v>42668</v>
      </c>
      <c r="E5" s="4" t="n">
        <f aca="false">F5-3</f>
        <v>42673</v>
      </c>
      <c r="F5" s="4" t="n">
        <f aca="false">G5-2</f>
        <v>42676</v>
      </c>
      <c r="G5" s="4" t="n">
        <f aca="false">G4+7</f>
        <v>42678</v>
      </c>
      <c r="H5" s="8" t="n">
        <f aca="false">G5+7</f>
        <v>42685</v>
      </c>
      <c r="I5" s="8" t="n">
        <f aca="false">VLOOKUP(MAX(M5:O5),vorlesung!A$4:B$33,2,1)</f>
        <v>42668</v>
      </c>
      <c r="J5" s="0" t="s">
        <v>112</v>
      </c>
      <c r="K5" s="0" t="s">
        <v>111</v>
      </c>
      <c r="L5" s="4" t="s">
        <v>109</v>
      </c>
      <c r="M5" s="0" t="n">
        <v>4</v>
      </c>
      <c r="N5" s="0" t="n">
        <v>5</v>
      </c>
      <c r="P5" s="0" t="str">
        <f aca="false">VLOOKUP(M5,vorlesung!$A$4:$H$33,8,0)</f>
        <v>2:20-Ende; 3 komplett</v>
      </c>
      <c r="Q5" s="0" t="str">
        <f aca="false">VLOOKUP(N5,vorlesung!$A$4:$H$33,8,0)</f>
        <v>4:1-49</v>
      </c>
      <c r="R5" s="0" t="e">
        <f aca="false">VLOOKUP(O5,vorlesung!$A$4:$H$33,8,0)</f>
        <v>#N/A</v>
      </c>
      <c r="S5" s="0" t="n">
        <f aca="false">MAX(M5:O5)</f>
        <v>5</v>
      </c>
    </row>
    <row r="6" customFormat="false" ht="16" hidden="false" customHeight="false" outlineLevel="0" collapsed="false">
      <c r="A6" s="0" t="n">
        <v>4</v>
      </c>
      <c r="B6" s="0" t="n">
        <v>46</v>
      </c>
      <c r="C6" s="4" t="n">
        <f aca="false">D6-10</f>
        <v>42665</v>
      </c>
      <c r="D6" s="4" t="n">
        <f aca="false">E6-5</f>
        <v>42675</v>
      </c>
      <c r="E6" s="4" t="n">
        <f aca="false">F6-3</f>
        <v>42680</v>
      </c>
      <c r="F6" s="4" t="n">
        <f aca="false">G6-2</f>
        <v>42683</v>
      </c>
      <c r="G6" s="4" t="n">
        <f aca="false">G5+7</f>
        <v>42685</v>
      </c>
      <c r="H6" s="8" t="n">
        <f aca="false">G6+7</f>
        <v>42692</v>
      </c>
      <c r="I6" s="8" t="n">
        <f aca="false">VLOOKUP(MAX(M6:O6),vorlesung!A$4:B$33,2,1)</f>
        <v>42669</v>
      </c>
      <c r="J6" s="0" t="s">
        <v>114</v>
      </c>
      <c r="K6" s="0" t="s">
        <v>115</v>
      </c>
      <c r="L6" s="4" t="s">
        <v>109</v>
      </c>
      <c r="M6" s="0" t="n">
        <v>5</v>
      </c>
      <c r="N6" s="0" t="n">
        <v>6</v>
      </c>
      <c r="P6" s="0" t="str">
        <f aca="false">VLOOKUP(M6,vorlesung!$A$4:$H$33,8,0)</f>
        <v>4:1-49</v>
      </c>
      <c r="Q6" s="0" t="str">
        <f aca="false">VLOOKUP(N6,vorlesung!$A$4:$H$33,8,0)</f>
        <v>4:49-Ende; 5:1-12</v>
      </c>
      <c r="R6" s="0" t="e">
        <f aca="false">VLOOKUP(O6,vorlesung!$A$4:$H$33,8,0)</f>
        <v>#N/A</v>
      </c>
      <c r="S6" s="0" t="n">
        <f aca="false">MAX(M6:O6)</f>
        <v>6</v>
      </c>
    </row>
    <row r="7" customFormat="false" ht="16" hidden="false" customHeight="false" outlineLevel="0" collapsed="false">
      <c r="A7" s="0" t="n">
        <v>5</v>
      </c>
      <c r="B7" s="0" t="n">
        <v>47</v>
      </c>
      <c r="C7" s="4" t="n">
        <f aca="false">D7-10</f>
        <v>42672</v>
      </c>
      <c r="D7" s="4" t="n">
        <f aca="false">E7-5</f>
        <v>42682</v>
      </c>
      <c r="E7" s="4" t="n">
        <f aca="false">F7-3</f>
        <v>42687</v>
      </c>
      <c r="F7" s="4" t="n">
        <f aca="false">G7-2</f>
        <v>42690</v>
      </c>
      <c r="G7" s="4" t="n">
        <f aca="false">G6+7</f>
        <v>42692</v>
      </c>
      <c r="H7" s="8" t="n">
        <f aca="false">G7+7</f>
        <v>42699</v>
      </c>
      <c r="I7" s="8" t="n">
        <f aca="false">VLOOKUP(MAX(M7:O7),vorlesung!A$4:B$33,2,1)</f>
        <v>42682</v>
      </c>
      <c r="J7" s="0" t="s">
        <v>115</v>
      </c>
      <c r="K7" s="4" t="s">
        <v>116</v>
      </c>
      <c r="L7" s="4" t="s">
        <v>109</v>
      </c>
      <c r="M7" s="0" t="n">
        <v>7</v>
      </c>
      <c r="N7" s="0" t="n">
        <v>8</v>
      </c>
      <c r="P7" s="0" t="str">
        <f aca="false">VLOOKUP(M7,vorlesung!$A$4:$H$33,8,0)</f>
        <v>5:12-Ende</v>
      </c>
      <c r="Q7" s="0" t="str">
        <f aca="false">VLOOKUP(N7,vorlesung!$A$4:$H$33,8,0)</f>
        <v>6:1-6:39</v>
      </c>
      <c r="R7" s="0" t="e">
        <f aca="false">VLOOKUP(O7,vorlesung!$A$4:$H$33,8,0)</f>
        <v>#N/A</v>
      </c>
      <c r="S7" s="0" t="n">
        <f aca="false">MAX(M7:O7)</f>
        <v>8</v>
      </c>
    </row>
    <row r="8" customFormat="false" ht="16" hidden="false" customHeight="false" outlineLevel="0" collapsed="false">
      <c r="A8" s="0" t="n">
        <v>6</v>
      </c>
      <c r="B8" s="0" t="n">
        <v>48</v>
      </c>
      <c r="C8" s="4" t="n">
        <f aca="false">D8-10</f>
        <v>42679</v>
      </c>
      <c r="D8" s="4" t="n">
        <f aca="false">E8-5</f>
        <v>42689</v>
      </c>
      <c r="E8" s="4" t="n">
        <f aca="false">F8-3</f>
        <v>42694</v>
      </c>
      <c r="F8" s="4" t="n">
        <f aca="false">G8-2</f>
        <v>42697</v>
      </c>
      <c r="G8" s="4" t="n">
        <f aca="false">G7+7</f>
        <v>42699</v>
      </c>
      <c r="H8" s="8" t="n">
        <f aca="false">G8+7</f>
        <v>42706</v>
      </c>
      <c r="I8" s="8" t="n">
        <f aca="false">VLOOKUP(MAX(M8:O8),vorlesung!A$4:B$33,2,1)</f>
        <v>42690</v>
      </c>
      <c r="J8" s="0" t="s">
        <v>111</v>
      </c>
      <c r="K8" s="4" t="s">
        <v>115</v>
      </c>
      <c r="L8" s="4" t="s">
        <v>117</v>
      </c>
      <c r="M8" s="0" t="n">
        <v>9</v>
      </c>
      <c r="N8" s="0" t="n">
        <v>10</v>
      </c>
      <c r="O8" s="0" t="n">
        <v>11</v>
      </c>
      <c r="P8" s="0" t="str">
        <f aca="false">VLOOKUP(M8,vorlesung!$A$4:$H$33,8,0)</f>
        <v>6:39-6:53</v>
      </c>
      <c r="Q8" s="0" t="str">
        <f aca="false">VLOOKUP(N8,vorlesung!$A$4:$H$33,8,0)</f>
        <v>6:53-Ende; 7:1-7:11</v>
      </c>
      <c r="R8" s="0" t="str">
        <f aca="false">VLOOKUP(O8,vorlesung!$A$4:$H$33,8,0)</f>
        <v>7:11-7:60</v>
      </c>
      <c r="S8" s="0" t="n">
        <f aca="false">MAX(M8:O8)</f>
        <v>11</v>
      </c>
    </row>
    <row r="9" customFormat="false" ht="16" hidden="false" customHeight="false" outlineLevel="0" collapsed="false">
      <c r="A9" s="9" t="n">
        <v>7</v>
      </c>
      <c r="B9" s="0" t="n">
        <v>49</v>
      </c>
      <c r="C9" s="4" t="n">
        <f aca="false">D9-10</f>
        <v>42686</v>
      </c>
      <c r="D9" s="4" t="n">
        <f aca="false">E9-5</f>
        <v>42696</v>
      </c>
      <c r="E9" s="4" t="n">
        <f aca="false">F9-3</f>
        <v>42701</v>
      </c>
      <c r="F9" s="4" t="n">
        <f aca="false">G9-2</f>
        <v>42704</v>
      </c>
      <c r="G9" s="4" t="n">
        <f aca="false">G8+7</f>
        <v>42706</v>
      </c>
      <c r="H9" s="8" t="n">
        <f aca="false">G9+7</f>
        <v>42713</v>
      </c>
      <c r="I9" s="8" t="n">
        <f aca="false">VLOOKUP(MAX(M9:O9),vorlesung!A$4:B$33,2,1)</f>
        <v>42693</v>
      </c>
      <c r="J9" s="0" t="s">
        <v>115</v>
      </c>
      <c r="K9" s="4" t="s">
        <v>111</v>
      </c>
      <c r="L9" s="8" t="s">
        <v>117</v>
      </c>
      <c r="M9" s="0" t="n">
        <v>12</v>
      </c>
      <c r="N9" s="0" t="n">
        <v>13</v>
      </c>
      <c r="P9" s="0" t="str">
        <f aca="false">VLOOKUP(M9,vorlesung!$A$4:$H$33,8,0)</f>
        <v>7:60-Ende; 8:1-34</v>
      </c>
      <c r="Q9" s="0" t="str">
        <f aca="false">VLOOKUP(N9,vorlesung!$A$4:$H$33,8,0)</f>
        <v>8:35-75</v>
      </c>
      <c r="R9" s="0" t="e">
        <f aca="false">VLOOKUP(O9,vorlesung!$A$4:$H$33,8,0)</f>
        <v>#N/A</v>
      </c>
      <c r="S9" s="0" t="n">
        <f aca="false">MAX(M9:O9)</f>
        <v>13</v>
      </c>
    </row>
    <row r="10" customFormat="false" ht="16" hidden="false" customHeight="false" outlineLevel="0" collapsed="false">
      <c r="A10" s="10" t="n">
        <v>8</v>
      </c>
      <c r="B10" s="0" t="n">
        <v>50</v>
      </c>
      <c r="C10" s="4" t="n">
        <f aca="false">D10-10</f>
        <v>42693</v>
      </c>
      <c r="D10" s="4" t="n">
        <f aca="false">E10-5</f>
        <v>42703</v>
      </c>
      <c r="E10" s="4" t="n">
        <f aca="false">F10-3</f>
        <v>42708</v>
      </c>
      <c r="F10" s="4" t="n">
        <f aca="false">G10-2</f>
        <v>42711</v>
      </c>
      <c r="G10" s="4" t="n">
        <f aca="false">G9+7</f>
        <v>42713</v>
      </c>
      <c r="H10" s="8" t="n">
        <f aca="false">G10+7</f>
        <v>42720</v>
      </c>
      <c r="I10" s="8" t="n">
        <f aca="false">VLOOKUP(MAX(M10:O10),vorlesung!A$4:B$33,2,1)</f>
        <v>42703</v>
      </c>
      <c r="J10" s="0" t="s">
        <v>116</v>
      </c>
      <c r="K10" s="4" t="s">
        <v>114</v>
      </c>
      <c r="L10" s="8" t="s">
        <v>117</v>
      </c>
      <c r="M10" s="0" t="n">
        <v>14</v>
      </c>
      <c r="N10" s="0" t="n">
        <v>15</v>
      </c>
      <c r="O10" s="0" t="n">
        <v>16</v>
      </c>
      <c r="P10" s="0" t="str">
        <f aca="false">VLOOKUP(M10,vorlesung!$A$4:$H$33,8,0)</f>
        <v>8:75-100(5)</v>
      </c>
      <c r="Q10" s="0" t="str">
        <f aca="false">VLOOKUP(N10,vorlesung!$A$4:$H$33,8,0)</f>
        <v>8:100-Ende; 9:1-32</v>
      </c>
      <c r="R10" s="0" t="str">
        <f aca="false">VLOOKUP(O10,vorlesung!$A$4:$H$33,8,0)</f>
        <v>9:1:34-9:92</v>
      </c>
      <c r="S10" s="0" t="n">
        <f aca="false">MAX(M10:O10)</f>
        <v>16</v>
      </c>
    </row>
    <row r="11" customFormat="false" ht="16" hidden="false" customHeight="false" outlineLevel="0" collapsed="false">
      <c r="A11" s="10" t="n">
        <v>9</v>
      </c>
      <c r="B11" s="0" t="n">
        <v>51</v>
      </c>
      <c r="C11" s="4" t="n">
        <f aca="false">D11-10</f>
        <v>42700</v>
      </c>
      <c r="D11" s="4" t="n">
        <f aca="false">E11-5</f>
        <v>42710</v>
      </c>
      <c r="E11" s="4" t="n">
        <f aca="false">F11-3</f>
        <v>42715</v>
      </c>
      <c r="F11" s="4" t="n">
        <f aca="false">G11-2</f>
        <v>42718</v>
      </c>
      <c r="G11" s="4" t="n">
        <f aca="false">G10+7</f>
        <v>42720</v>
      </c>
      <c r="H11" s="8" t="n">
        <f aca="false">G11+7</f>
        <v>42727</v>
      </c>
      <c r="I11" s="8" t="n">
        <f aca="false">VLOOKUP(MAX(M11:N11),vorlesung!A$4:B$33,2,1)</f>
        <v>42710</v>
      </c>
      <c r="J11" s="0" t="s">
        <v>116</v>
      </c>
      <c r="K11" s="4" t="s">
        <v>114</v>
      </c>
      <c r="L11" s="8" t="s">
        <v>117</v>
      </c>
      <c r="M11" s="0" t="n">
        <v>17</v>
      </c>
      <c r="N11" s="0" t="n">
        <v>18</v>
      </c>
      <c r="P11" s="0" t="str">
        <f aca="false">VLOOKUP(M11,vorlesung!$A$4:$H$33,8,0)</f>
        <v>9:92-Ende; 10:1-24</v>
      </c>
      <c r="Q11" s="0" t="str">
        <f aca="false">VLOOKUP(N11,vorlesung!$A$4:$H$33,8,0)</f>
        <v>10 bis Ende; 11</v>
      </c>
      <c r="R11" s="0" t="e">
        <f aca="false">VLOOKUP(O11,vorlesung!$A$4:$H$33,8,0)</f>
        <v>#N/A</v>
      </c>
      <c r="S11" s="0" t="n">
        <f aca="false">MAX(M11:N11)</f>
        <v>18</v>
      </c>
    </row>
    <row r="12" customFormat="false" ht="16" hidden="false" customHeight="false" outlineLevel="0" collapsed="false">
      <c r="A12" s="0" t="n">
        <v>10</v>
      </c>
      <c r="B12" s="0" t="n">
        <v>2</v>
      </c>
      <c r="C12" s="4" t="n">
        <f aca="false">D12-10</f>
        <v>42707</v>
      </c>
      <c r="D12" s="4" t="n">
        <f aca="false">E12-5</f>
        <v>42717</v>
      </c>
      <c r="E12" s="4" t="n">
        <f aca="false">F12-3</f>
        <v>42722</v>
      </c>
      <c r="F12" s="4" t="n">
        <f aca="false">G12-2</f>
        <v>42725</v>
      </c>
      <c r="G12" s="4" t="n">
        <f aca="false">G11+7</f>
        <v>42727</v>
      </c>
      <c r="H12" s="8" t="n">
        <f aca="false">G12+21</f>
        <v>42748</v>
      </c>
      <c r="I12" s="8" t="n">
        <f aca="false">VLOOKUP(MAX(M12:O12),vorlesung!A$4:B$33,2,1)</f>
        <v>42724</v>
      </c>
      <c r="J12" s="0" t="s">
        <v>108</v>
      </c>
      <c r="K12" s="4" t="s">
        <v>114</v>
      </c>
      <c r="L12" s="8" t="s">
        <v>117</v>
      </c>
      <c r="M12" s="0" t="n">
        <v>19</v>
      </c>
      <c r="N12" s="0" t="n">
        <v>20</v>
      </c>
      <c r="O12" s="0" t="n">
        <v>21</v>
      </c>
      <c r="P12" s="0" t="str">
        <f aca="false">VLOOKUP(M12,vorlesung!$A$4:$H$33,8,0)</f>
        <v>11 bis vor generatoren</v>
      </c>
      <c r="Q12" s="0" t="str">
        <f aca="false">VLOOKUP(N12,vorlesung!$A$4:$H$33,8,0)</f>
        <v>11: bis ende. 12:1-18</v>
      </c>
      <c r="R12" s="0" t="str">
        <f aca="false">VLOOKUP(O12,vorlesung!$A$4:$H$33,8,0)</f>
        <v>12: Beispiel Uhr und Kalender</v>
      </c>
      <c r="S12" s="0" t="n">
        <f aca="false">MAX(M12:O12)</f>
        <v>21</v>
      </c>
    </row>
    <row r="13" customFormat="false" ht="16" hidden="false" customHeight="false" outlineLevel="0" collapsed="false">
      <c r="A13" s="0" t="n">
        <v>11</v>
      </c>
      <c r="B13" s="0" t="n">
        <v>3</v>
      </c>
      <c r="C13" s="4" t="n">
        <f aca="false">D13-10</f>
        <v>42728</v>
      </c>
      <c r="D13" s="4" t="n">
        <f aca="false">E13-5</f>
        <v>42738</v>
      </c>
      <c r="E13" s="4" t="n">
        <f aca="false">F13-3</f>
        <v>42743</v>
      </c>
      <c r="F13" s="4" t="n">
        <f aca="false">G13-2</f>
        <v>42746</v>
      </c>
      <c r="G13" s="4" t="n">
        <f aca="false">G12+21</f>
        <v>42748</v>
      </c>
      <c r="H13" s="8" t="n">
        <f aca="false">G13+7</f>
        <v>42755</v>
      </c>
      <c r="I13" s="8" t="n">
        <f aca="false">VLOOKUP(MAX(M13:O13),vorlesung!A$4:B$33,2,1)</f>
        <v>42745</v>
      </c>
      <c r="J13" s="0" t="s">
        <v>108</v>
      </c>
      <c r="K13" s="4" t="s">
        <v>112</v>
      </c>
      <c r="L13" s="8" t="s">
        <v>107</v>
      </c>
      <c r="M13" s="0" t="n">
        <v>22</v>
      </c>
      <c r="N13" s="0" t="n">
        <v>23</v>
      </c>
      <c r="P13" s="0" t="str">
        <f aca="false">VLOOKUP(M13,vorlesung!$A$4:$H$33,8,0)</f>
        <v>12: Beobachtung: Teilsequenz</v>
      </c>
      <c r="Q13" s="0" t="str">
        <f aca="false">VLOOKUP(N13,vorlesung!$A$4:$H$33,8,0)</f>
        <v>14: Virtualenvwrapper</v>
      </c>
      <c r="R13" s="0" t="e">
        <f aca="false">VLOOKUP(O13,vorlesung!$A$4:$H$33,8,0)</f>
        <v>#N/A</v>
      </c>
      <c r="S13" s="0" t="n">
        <f aca="false">MAX(M13:O13)</f>
        <v>23</v>
      </c>
    </row>
    <row r="14" customFormat="false" ht="16" hidden="false" customHeight="false" outlineLevel="0" collapsed="false">
      <c r="A14" s="0" t="n">
        <v>12</v>
      </c>
      <c r="B14" s="0" t="n">
        <v>4</v>
      </c>
      <c r="C14" s="4" t="n">
        <f aca="false">D14-10</f>
        <v>42735</v>
      </c>
      <c r="D14" s="4" t="n">
        <f aca="false">E14-5</f>
        <v>42745</v>
      </c>
      <c r="E14" s="4" t="n">
        <f aca="false">F14-3</f>
        <v>42750</v>
      </c>
      <c r="F14" s="4" t="n">
        <f aca="false">G14-2</f>
        <v>42753</v>
      </c>
      <c r="G14" s="4" t="n">
        <f aca="false">G13+7</f>
        <v>42755</v>
      </c>
      <c r="H14" s="8" t="n">
        <f aca="false">G14+7</f>
        <v>42762</v>
      </c>
      <c r="I14" s="8" t="n">
        <f aca="false">VLOOKUP(MAX(M14:O14),vorlesung!A$4:B$33,2,1)</f>
        <v>42753</v>
      </c>
      <c r="J14" s="0" t="s">
        <v>108</v>
      </c>
      <c r="K14" s="4" t="s">
        <v>111</v>
      </c>
      <c r="L14" s="8" t="s">
        <v>107</v>
      </c>
      <c r="M14" s="0" t="n">
        <v>24</v>
      </c>
      <c r="N14" s="0" t="n">
        <v>25</v>
      </c>
      <c r="O14" s="0" t="n">
        <v>26</v>
      </c>
      <c r="P14" s="0" t="str">
        <f aca="false">VLOOKUP(M14,vorlesung!$A$4:$H$33,8,0)</f>
        <v>14: Vorgehen: Basics</v>
      </c>
      <c r="Q14" s="0" t="str">
        <f aca="false">VLOOKUP(N14,vorlesung!$A$4:$H$33,8,0)</f>
        <v>15: Zuweisung inkompatibler Typen</v>
      </c>
      <c r="R14" s="0" t="str">
        <f aca="false">VLOOKUP(O14,vorlesung!$A$4:$H$33,8,0)</f>
        <v>16: Klassen als Datentypen</v>
      </c>
      <c r="S14" s="0" t="n">
        <f aca="false">MAX(M14:O14)</f>
        <v>26</v>
      </c>
    </row>
    <row r="15" customFormat="false" ht="16" hidden="false" customHeight="false" outlineLevel="0" collapsed="false">
      <c r="A15" s="0" t="n">
        <v>13</v>
      </c>
      <c r="B15" s="0" t="n">
        <v>5</v>
      </c>
      <c r="C15" s="4" t="n">
        <f aca="false">D15-10</f>
        <v>42742</v>
      </c>
      <c r="D15" s="4" t="n">
        <f aca="false">E15-5</f>
        <v>42752</v>
      </c>
      <c r="E15" s="4" t="n">
        <f aca="false">F15-3</f>
        <v>42757</v>
      </c>
      <c r="F15" s="4" t="n">
        <f aca="false">G15-2</f>
        <v>42760</v>
      </c>
      <c r="G15" s="4" t="n">
        <f aca="false">G14+7</f>
        <v>42762</v>
      </c>
      <c r="H15" s="8" t="n">
        <f aca="false">G15+7</f>
        <v>42769</v>
      </c>
      <c r="I15" s="8" t="n">
        <f aca="false">VLOOKUP(MAX(M15:N15),vorlesung!A$4:B$33,2,1)</f>
        <v>42760</v>
      </c>
      <c r="J15" s="0" t="s">
        <v>116</v>
      </c>
      <c r="K15" s="4" t="s">
        <v>108</v>
      </c>
      <c r="L15" s="8" t="s">
        <v>107</v>
      </c>
      <c r="M15" s="0" t="n">
        <v>27</v>
      </c>
      <c r="N15" s="0" t="n">
        <v>28</v>
      </c>
      <c r="O15" s="0" t="n">
        <v>29</v>
      </c>
      <c r="P15" s="0" t="str">
        <f aca="false">VLOOKUP(M15,vorlesung!$A$4:$H$33,8,0)</f>
        <v>16: Funktionen</v>
      </c>
      <c r="Q15" s="0" t="str">
        <f aca="false">VLOOKUP(M15,vorlesung!$A$4:$H$33,8,0)</f>
        <v>16: Funktionen</v>
      </c>
      <c r="R15" s="0" t="str">
        <f aca="false">VLOOKUP(N15,vorlesung!$A$4:$H$33,8,0)</f>
        <v>17: Zugriff auf Felder</v>
      </c>
      <c r="S15" s="0" t="n">
        <f aca="false">MAX(M15:N15)</f>
        <v>28</v>
      </c>
    </row>
    <row r="16" customFormat="false" ht="16" hidden="false" customHeight="false" outlineLevel="0" collapsed="false">
      <c r="A16" s="0" t="n">
        <v>14</v>
      </c>
      <c r="B16" s="0" t="n">
        <v>6</v>
      </c>
      <c r="C16" s="4" t="n">
        <f aca="false">D16-10</f>
        <v>42749</v>
      </c>
      <c r="D16" s="4" t="n">
        <f aca="false">E16-5</f>
        <v>42759</v>
      </c>
      <c r="E16" s="4" t="n">
        <f aca="false">F16-3</f>
        <v>42764</v>
      </c>
      <c r="F16" s="4" t="n">
        <f aca="false">G16-2</f>
        <v>42767</v>
      </c>
      <c r="G16" s="4" t="n">
        <f aca="false">G15+7</f>
        <v>42769</v>
      </c>
      <c r="H16" s="8" t="n">
        <f aca="false">G16+7</f>
        <v>42776</v>
      </c>
      <c r="I16" s="8" t="n">
        <f aca="false">VLOOKUP(MAX(M16:O16),vorlesung!A$4:B$33,2,1)</f>
        <v>42767</v>
      </c>
      <c r="K16" s="4" t="s">
        <v>108</v>
      </c>
      <c r="L16" s="4" t="s">
        <v>107</v>
      </c>
      <c r="M16" s="0" t="n">
        <v>30</v>
      </c>
      <c r="P16" s="0" t="str">
        <f aca="false">VLOOKUP(M16,vorlesung!$A$4:$H$33,8,0)</f>
        <v>18: Ende</v>
      </c>
      <c r="Q16" s="0" t="e">
        <f aca="false">VLOOKUP(N16,vorlesung!$A$4:$H$33,8,0)</f>
        <v>#N/A</v>
      </c>
      <c r="R16" s="0" t="e">
        <f aca="false">VLOOKUP(O16,vorlesung!$A$4:$H$33,8,0)</f>
        <v>#N/A</v>
      </c>
      <c r="S16" s="0" t="n">
        <f aca="false">MAX(M16:O16)</f>
        <v>30</v>
      </c>
    </row>
  </sheetData>
  <mergeCells count="1">
    <mergeCell ref="M1:O1"/>
  </mergeCells>
  <conditionalFormatting sqref="I3">
    <cfRule type="cellIs" priority="2" operator="greaterThan" aboveAverage="0" equalAverage="0" bottom="0" percent="0" rank="0" text="" dxfId="0">
      <formula>$H3</formula>
    </cfRule>
    <cfRule type="cellIs" priority="3" operator="between" aboveAverage="0" equalAverage="0" bottom="0" percent="0" rank="0" text="" dxfId="1">
      <formula>$G3</formula>
      <formula>$H3</formula>
    </cfRule>
    <cfRule type="cellIs" priority="4" operator="lessThan" aboveAverage="0" equalAverage="0" bottom="0" percent="0" rank="0" text="" dxfId="2">
      <formula>$H3</formula>
    </cfRule>
  </conditionalFormatting>
  <conditionalFormatting sqref="I4:I16">
    <cfRule type="cellIs" priority="5" operator="greaterThan" aboveAverage="0" equalAverage="0" bottom="0" percent="0" rank="0" text="" dxfId="3">
      <formula>$H4</formula>
    </cfRule>
    <cfRule type="cellIs" priority="6" operator="between" aboveAverage="0" equalAverage="0" bottom="0" percent="0" rank="0" text="" dxfId="4">
      <formula>$G4</formula>
      <formula>$H4</formula>
    </cfRule>
    <cfRule type="cellIs" priority="7" operator="lessThan" aboveAverage="0" equalAverage="0" bottom="0" percent="0" rank="0" text="" dxfId="5">
      <formula>$H4</formula>
    </cfRule>
  </conditionalFormatting>
  <conditionalFormatting sqref="M3">
    <cfRule type="cellIs" priority="8" operator="greaterThan" aboveAverage="0" equalAverage="0" bottom="0" percent="0" rank="0" text="" dxfId="6">
      <formula>$S$3</formula>
    </cfRule>
    <cfRule type="cellIs" priority="9" operator="greaterThan" aboveAverage="0" equalAverage="0" bottom="0" percent="0" rank="0" text="" dxfId="7">
      <formula>$S$3</formula>
    </cfRule>
  </conditionalFormatting>
  <conditionalFormatting sqref="M3:O3">
    <cfRule type="cellIs" priority="10" operator="greaterThan" aboveAverage="0" equalAverage="0" bottom="0" percent="0" rank="0" text="" dxfId="8">
      <formula>$S$3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F13" activeCellId="1" sqref="F12 F13"/>
    </sheetView>
  </sheetViews>
  <sheetFormatPr defaultRowHeight="16"/>
  <sheetData>
    <row r="1" s="2" customFormat="true" ht="31.5" hidden="false" customHeight="true" outlineLevel="0" collapsed="false">
      <c r="A1" s="2" t="s">
        <v>86</v>
      </c>
      <c r="C1" s="2" t="s">
        <v>88</v>
      </c>
      <c r="J1" s="2" t="s">
        <v>89</v>
      </c>
      <c r="M1" s="6" t="s">
        <v>90</v>
      </c>
      <c r="N1" s="6"/>
      <c r="O1" s="6"/>
      <c r="P1" s="2" t="s">
        <v>91</v>
      </c>
      <c r="T1" s="2" t="s">
        <v>92</v>
      </c>
      <c r="U1" s="2" t="s">
        <v>118</v>
      </c>
      <c r="V1" s="2" t="s">
        <v>119</v>
      </c>
    </row>
    <row r="2" customFormat="false" ht="48" hidden="false" customHeight="false" outlineLevel="0" collapsed="false">
      <c r="B2" s="2"/>
      <c r="C2" s="2" t="s">
        <v>93</v>
      </c>
      <c r="D2" s="2" t="s">
        <v>94</v>
      </c>
      <c r="E2" s="2" t="s">
        <v>95</v>
      </c>
      <c r="F2" s="2" t="s">
        <v>96</v>
      </c>
      <c r="G2" s="2" t="s">
        <v>97</v>
      </c>
      <c r="H2" s="2" t="s">
        <v>120</v>
      </c>
      <c r="I2" s="2" t="s">
        <v>121</v>
      </c>
      <c r="J2" s="2" t="s">
        <v>122</v>
      </c>
      <c r="K2" s="2" t="s">
        <v>101</v>
      </c>
      <c r="L2" s="2" t="s">
        <v>123</v>
      </c>
      <c r="M2" s="2" t="s">
        <v>103</v>
      </c>
      <c r="N2" s="2" t="s">
        <v>104</v>
      </c>
      <c r="O2" s="2" t="s">
        <v>105</v>
      </c>
      <c r="P2" s="2" t="s">
        <v>103</v>
      </c>
      <c r="Q2" s="2" t="s">
        <v>104</v>
      </c>
      <c r="R2" s="2" t="s">
        <v>105</v>
      </c>
      <c r="T2" s="2" t="s">
        <v>110</v>
      </c>
    </row>
    <row r="3" customFormat="false" ht="16" hidden="false" customHeight="false" outlineLevel="0" collapsed="false">
      <c r="A3" s="0" t="n">
        <v>1</v>
      </c>
      <c r="C3" s="4" t="n">
        <f aca="false">D3-10</f>
        <v>42651</v>
      </c>
      <c r="D3" s="4" t="n">
        <f aca="false">E3-5</f>
        <v>42661</v>
      </c>
      <c r="E3" s="4" t="n">
        <f aca="false">F3-3</f>
        <v>42666</v>
      </c>
      <c r="F3" s="4" t="n">
        <f aca="false">G3-2</f>
        <v>42669</v>
      </c>
      <c r="G3" s="7" t="n">
        <v>42671</v>
      </c>
      <c r="H3" s="8" t="n">
        <f aca="false">G3+9</f>
        <v>42680</v>
      </c>
      <c r="I3" s="8" t="n">
        <f aca="false">VLOOKUP(MAX(M3:O3),vorlesung!A4:B33,2,1)</f>
        <v>42665</v>
      </c>
      <c r="J3" s="7" t="s">
        <v>109</v>
      </c>
      <c r="K3" s="7" t="s">
        <v>107</v>
      </c>
      <c r="L3" s="7" t="s">
        <v>111</v>
      </c>
      <c r="M3" s="0" t="n">
        <v>1</v>
      </c>
      <c r="N3" s="0" t="n">
        <v>2</v>
      </c>
      <c r="O3" s="0" t="n">
        <v>3</v>
      </c>
      <c r="P3" s="0" t="str">
        <f aca="false">VLOOKUP(M3,vorlesung!$A$4:$H$33,8,0)</f>
        <v>0; 1:1-22</v>
      </c>
      <c r="Q3" s="0" t="str">
        <f aca="false">VLOOKUP(N3,vorlesung!$A$4:$H$33,8,0)</f>
        <v>1:23-Ende</v>
      </c>
      <c r="R3" s="0" t="str">
        <f aca="false">VLOOKUP(O3,vorlesung!$A$4:$H$33,8,0)</f>
        <v>2:1-19</v>
      </c>
      <c r="T3" s="0" t="s">
        <v>113</v>
      </c>
      <c r="U3" s="0" t="n">
        <f aca="false">MAX(M3:O3)&lt;=MAX(PUE!M3:O3)</f>
        <v>0</v>
      </c>
      <c r="V3" s="0" t="n">
        <f aca="false">MAX(M3:O3)&lt;=MAX(PUE!M4:O4)</f>
        <v>1</v>
      </c>
    </row>
    <row r="4" customFormat="false" ht="16" hidden="false" customHeight="false" outlineLevel="0" collapsed="false">
      <c r="A4" s="0" t="n">
        <v>2</v>
      </c>
      <c r="C4" s="4" t="n">
        <f aca="false">D4-10</f>
        <v>42658</v>
      </c>
      <c r="D4" s="4" t="n">
        <f aca="false">E4-5</f>
        <v>42668</v>
      </c>
      <c r="E4" s="4" t="n">
        <f aca="false">F4-3</f>
        <v>42673</v>
      </c>
      <c r="F4" s="4" t="n">
        <f aca="false">G4-2</f>
        <v>42676</v>
      </c>
      <c r="G4" s="4" t="n">
        <f aca="false">G3+7</f>
        <v>42678</v>
      </c>
      <c r="H4" s="8" t="n">
        <f aca="false">G4+9</f>
        <v>42687</v>
      </c>
      <c r="I4" s="8" t="n">
        <f aca="false">VLOOKUP(MAX(M4:O4),vorlesung!A5:B34,2,1)</f>
        <v>42665</v>
      </c>
      <c r="J4" s="8" t="s">
        <v>109</v>
      </c>
      <c r="K4" s="8" t="s">
        <v>107</v>
      </c>
      <c r="L4" s="8" t="s">
        <v>108</v>
      </c>
      <c r="M4" s="0" t="n">
        <v>3</v>
      </c>
      <c r="N4" s="0" t="n">
        <v>4</v>
      </c>
      <c r="P4" s="0" t="str">
        <f aca="false">VLOOKUP(M4,vorlesung!$A$4:$H$33,8,0)</f>
        <v>2:1-19</v>
      </c>
      <c r="Q4" s="0" t="str">
        <f aca="false">VLOOKUP(N4,vorlesung!$A$4:$H$33,8,0)</f>
        <v>2:20-Ende; 3 komplett</v>
      </c>
      <c r="R4" s="0" t="e">
        <f aca="false">VLOOKUP(O4,vorlesung!$A$4:$H$33,8,0)</f>
        <v>#N/A</v>
      </c>
      <c r="U4" s="0" t="n">
        <f aca="false">MAX(M4:O4)&lt;=MAX(PUE!M4:O4)</f>
        <v>0</v>
      </c>
      <c r="V4" s="0" t="n">
        <f aca="false">MAX(M4:O4)&lt;=MAX(PUE!M5:O5)</f>
        <v>1</v>
      </c>
    </row>
    <row r="5" customFormat="false" ht="16" hidden="false" customHeight="false" outlineLevel="0" collapsed="false">
      <c r="A5" s="0" t="n">
        <v>3</v>
      </c>
      <c r="C5" s="4" t="n">
        <f aca="false">D5-10</f>
        <v>42665</v>
      </c>
      <c r="D5" s="4" t="n">
        <f aca="false">E5-5</f>
        <v>42675</v>
      </c>
      <c r="E5" s="4" t="n">
        <f aca="false">F5-3</f>
        <v>42680</v>
      </c>
      <c r="F5" s="4" t="n">
        <f aca="false">G5-2</f>
        <v>42683</v>
      </c>
      <c r="G5" s="4" t="n">
        <f aca="false">G4+7</f>
        <v>42685</v>
      </c>
      <c r="H5" s="8" t="n">
        <f aca="false">G5+9</f>
        <v>42694</v>
      </c>
      <c r="I5" s="8" t="n">
        <f aca="false">VLOOKUP(MAX(M5:O5),vorlesung!A6:B35,2,1)</f>
        <v>42668</v>
      </c>
      <c r="J5" s="8" t="s">
        <v>109</v>
      </c>
      <c r="K5" s="8" t="s">
        <v>107</v>
      </c>
      <c r="L5" s="8" t="s">
        <v>115</v>
      </c>
      <c r="M5" s="0" t="n">
        <v>4</v>
      </c>
      <c r="N5" s="0" t="n">
        <v>5</v>
      </c>
      <c r="P5" s="0" t="str">
        <f aca="false">VLOOKUP(M5,vorlesung!$A$4:$H$33,8,0)</f>
        <v>2:20-Ende; 3 komplett</v>
      </c>
      <c r="Q5" s="0" t="str">
        <f aca="false">VLOOKUP(N5,vorlesung!$A$4:$H$33,8,0)</f>
        <v>4:1-49</v>
      </c>
      <c r="R5" s="0" t="e">
        <f aca="false">VLOOKUP(O5,vorlesung!$A$4:$H$33,8,0)</f>
        <v>#N/A</v>
      </c>
      <c r="U5" s="0" t="n">
        <f aca="false">MAX(M5:O5)&lt;=MAX(PUE!M5:O5)</f>
        <v>1</v>
      </c>
      <c r="V5" s="0" t="n">
        <f aca="false">MAX(M5:O5)&lt;=MAX(PUE!M6:O6)</f>
        <v>1</v>
      </c>
    </row>
    <row r="6" customFormat="false" ht="16" hidden="false" customHeight="false" outlineLevel="0" collapsed="false">
      <c r="A6" s="0" t="n">
        <v>4</v>
      </c>
      <c r="C6" s="4" t="n">
        <f aca="false">D6-10</f>
        <v>42672</v>
      </c>
      <c r="D6" s="4" t="n">
        <f aca="false">E6-5</f>
        <v>42682</v>
      </c>
      <c r="E6" s="4" t="n">
        <f aca="false">F6-3</f>
        <v>42687</v>
      </c>
      <c r="F6" s="4" t="n">
        <f aca="false">G6-2</f>
        <v>42690</v>
      </c>
      <c r="G6" s="4" t="n">
        <f aca="false">G5+7</f>
        <v>42692</v>
      </c>
      <c r="H6" s="8" t="n">
        <f aca="false">G6+9</f>
        <v>42701</v>
      </c>
      <c r="I6" s="8" t="n">
        <f aca="false">VLOOKUP(MAX(M6:O6),vorlesung!A7:B36,2,1)</f>
        <v>42676</v>
      </c>
      <c r="J6" s="8" t="s">
        <v>109</v>
      </c>
      <c r="K6" s="8" t="s">
        <v>107</v>
      </c>
      <c r="L6" s="8" t="s">
        <v>116</v>
      </c>
      <c r="M6" s="0" t="n">
        <v>6</v>
      </c>
      <c r="N6" s="0" t="n">
        <v>7</v>
      </c>
      <c r="P6" s="0" t="str">
        <f aca="false">VLOOKUP(M6,vorlesung!$A$4:$H$33,8,0)</f>
        <v>4:49-Ende; 5:1-12</v>
      </c>
      <c r="Q6" s="0" t="str">
        <f aca="false">VLOOKUP(N6,vorlesung!$A$4:$H$33,8,0)</f>
        <v>5:12-Ende</v>
      </c>
      <c r="R6" s="0" t="e">
        <f aca="false">VLOOKUP(O6,vorlesung!$A$4:$H$33,8,0)</f>
        <v>#N/A</v>
      </c>
      <c r="U6" s="0" t="n">
        <f aca="false">MAX(M6:O6)&lt;=MAX(PUE!M6:O6)</f>
        <v>0</v>
      </c>
      <c r="V6" s="0" t="n">
        <f aca="false">MAX(M6:O6)&lt;=MAX(PUE!M7:O7)</f>
        <v>1</v>
      </c>
    </row>
    <row r="7" customFormat="false" ht="16" hidden="false" customHeight="false" outlineLevel="0" collapsed="false">
      <c r="A7" s="0" t="n">
        <v>5</v>
      </c>
      <c r="C7" s="4" t="n">
        <f aca="false">D7-10</f>
        <v>42679</v>
      </c>
      <c r="D7" s="4" t="n">
        <f aca="false">E7-5</f>
        <v>42689</v>
      </c>
      <c r="E7" s="4" t="n">
        <f aca="false">F7-3</f>
        <v>42694</v>
      </c>
      <c r="F7" s="4" t="n">
        <f aca="false">G7-2</f>
        <v>42697</v>
      </c>
      <c r="G7" s="4" t="n">
        <f aca="false">G6+7</f>
        <v>42699</v>
      </c>
      <c r="H7" s="8" t="n">
        <f aca="false">G7+9</f>
        <v>42708</v>
      </c>
      <c r="I7" s="8" t="n">
        <f aca="false">VLOOKUP(MAX(M7:O7),vorlesung!A8:B37,2,1)</f>
        <v>42683</v>
      </c>
      <c r="J7" s="8" t="s">
        <v>109</v>
      </c>
      <c r="K7" s="8" t="s">
        <v>107</v>
      </c>
      <c r="L7" s="8" t="s">
        <v>114</v>
      </c>
      <c r="M7" s="0" t="n">
        <v>8</v>
      </c>
      <c r="N7" s="0" t="n">
        <v>9</v>
      </c>
      <c r="P7" s="0" t="str">
        <f aca="false">VLOOKUP(M7,vorlesung!$A$4:$H$33,8,0)</f>
        <v>6:1-6:39</v>
      </c>
      <c r="Q7" s="0" t="str">
        <f aca="false">VLOOKUP(N7,vorlesung!$A$4:$H$33,8,0)</f>
        <v>6:39-6:53</v>
      </c>
      <c r="R7" s="0" t="e">
        <f aca="false">VLOOKUP(O7,vorlesung!$A$4:$H$33,8,0)</f>
        <v>#N/A</v>
      </c>
      <c r="U7" s="0" t="n">
        <f aca="false">MAX(M7:O7)&lt;=MAX(PUE!M7:O7)</f>
        <v>0</v>
      </c>
      <c r="V7" s="0" t="n">
        <f aca="false">MAX(M7:O7)&lt;=MAX(PUE!M8:O8)</f>
        <v>1</v>
      </c>
    </row>
    <row r="8" customFormat="false" ht="16" hidden="false" customHeight="false" outlineLevel="0" collapsed="false">
      <c r="A8" s="0" t="n">
        <v>6</v>
      </c>
      <c r="C8" s="4" t="n">
        <f aca="false">D8-10</f>
        <v>42686</v>
      </c>
      <c r="D8" s="4" t="n">
        <f aca="false">E8-5</f>
        <v>42696</v>
      </c>
      <c r="E8" s="4" t="n">
        <f aca="false">F8-3</f>
        <v>42701</v>
      </c>
      <c r="F8" s="4" t="n">
        <f aca="false">G8-2</f>
        <v>42704</v>
      </c>
      <c r="G8" s="4" t="n">
        <f aca="false">G7+7</f>
        <v>42706</v>
      </c>
      <c r="H8" s="8" t="n">
        <f aca="false">G8+9</f>
        <v>42715</v>
      </c>
      <c r="I8" s="8" t="n">
        <f aca="false">VLOOKUP(MAX(M8:O8),vorlesung!A9:B38,2,1)</f>
        <v>42690</v>
      </c>
      <c r="J8" s="8" t="s">
        <v>117</v>
      </c>
      <c r="K8" s="8" t="s">
        <v>109</v>
      </c>
      <c r="L8" s="8" t="s">
        <v>112</v>
      </c>
      <c r="M8" s="0" t="n">
        <v>10</v>
      </c>
      <c r="N8" s="0" t="n">
        <v>11</v>
      </c>
      <c r="P8" s="0" t="str">
        <f aca="false">VLOOKUP(M8,vorlesung!$A$4:$H$33,8,0)</f>
        <v>6:53-Ende; 7:1-7:11</v>
      </c>
      <c r="Q8" s="0" t="str">
        <f aca="false">VLOOKUP(N8,vorlesung!$A$4:$H$33,8,0)</f>
        <v>7:11-7:60</v>
      </c>
      <c r="R8" s="0" t="e">
        <f aca="false">VLOOKUP(O8,vorlesung!$A$4:$H$33,8,0)</f>
        <v>#N/A</v>
      </c>
      <c r="U8" s="0" t="n">
        <f aca="false">MAX(M8:O8)&lt;=MAX(PUE!M8:O8)</f>
        <v>1</v>
      </c>
      <c r="V8" s="0" t="n">
        <f aca="false">MAX(M8:O8)&lt;=MAX(PUE!M9:O9)</f>
        <v>1</v>
      </c>
    </row>
    <row r="9" customFormat="false" ht="16" hidden="false" customHeight="false" outlineLevel="0" collapsed="false">
      <c r="A9" s="0" t="n">
        <v>7</v>
      </c>
      <c r="C9" s="4" t="n">
        <f aca="false">D9-10</f>
        <v>42693</v>
      </c>
      <c r="D9" s="4" t="n">
        <f aca="false">E9-5</f>
        <v>42703</v>
      </c>
      <c r="E9" s="4" t="n">
        <f aca="false">F9-3</f>
        <v>42708</v>
      </c>
      <c r="F9" s="4" t="n">
        <f aca="false">G9-2</f>
        <v>42711</v>
      </c>
      <c r="G9" s="4" t="n">
        <f aca="false">G8+7</f>
        <v>42713</v>
      </c>
      <c r="H9" s="8" t="n">
        <f aca="false">G9+9</f>
        <v>42722</v>
      </c>
      <c r="I9" s="8" t="n">
        <f aca="false">VLOOKUP(MAX(M9:O9),vorlesung!A10:B39,2,1)</f>
        <v>42693</v>
      </c>
      <c r="J9" s="8" t="s">
        <v>117</v>
      </c>
      <c r="K9" s="8" t="s">
        <v>109</v>
      </c>
      <c r="L9" s="8" t="s">
        <v>111</v>
      </c>
      <c r="M9" s="0" t="n">
        <v>12</v>
      </c>
      <c r="N9" s="0" t="n">
        <v>13</v>
      </c>
      <c r="P9" s="0" t="str">
        <f aca="false">VLOOKUP(M9,vorlesung!$A$4:$H$33,8,0)</f>
        <v>7:60-Ende; 8:1-34</v>
      </c>
      <c r="Q9" s="0" t="str">
        <f aca="false">VLOOKUP(N9,vorlesung!$A$4:$H$33,8,0)</f>
        <v>8:35-75</v>
      </c>
      <c r="R9" s="0" t="e">
        <f aca="false">VLOOKUP(O9,vorlesung!$A$4:$H$33,8,0)</f>
        <v>#N/A</v>
      </c>
      <c r="U9" s="0" t="n">
        <f aca="false">MAX(M9:O9)&lt;=MAX(PUE!M9:O9)</f>
        <v>1</v>
      </c>
      <c r="V9" s="0" t="n">
        <f aca="false">MAX(M9:O9)&lt;=MAX(PUE!M10:O10)</f>
        <v>1</v>
      </c>
    </row>
    <row r="10" customFormat="false" ht="16" hidden="false" customHeight="false" outlineLevel="0" collapsed="false">
      <c r="A10" s="0" t="n">
        <v>8</v>
      </c>
      <c r="C10" s="4" t="n">
        <f aca="false">D10-10</f>
        <v>42700</v>
      </c>
      <c r="D10" s="4" t="n">
        <f aca="false">E10-5</f>
        <v>42710</v>
      </c>
      <c r="E10" s="4" t="n">
        <f aca="false">F10-3</f>
        <v>42715</v>
      </c>
      <c r="F10" s="4" t="n">
        <f aca="false">G10-2</f>
        <v>42718</v>
      </c>
      <c r="G10" s="4" t="n">
        <f aca="false">G9+7</f>
        <v>42720</v>
      </c>
      <c r="H10" s="8" t="n">
        <f aca="false">G10+9</f>
        <v>42729</v>
      </c>
      <c r="I10" s="8" t="n">
        <f aca="false">VLOOKUP(MAX(M10:O10),vorlesung!A11:B40,2,1)</f>
        <v>42703</v>
      </c>
      <c r="J10" s="8" t="s">
        <v>117</v>
      </c>
      <c r="K10" s="8" t="s">
        <v>109</v>
      </c>
      <c r="L10" s="8" t="s">
        <v>108</v>
      </c>
      <c r="M10" s="0" t="n">
        <v>14</v>
      </c>
      <c r="N10" s="0" t="n">
        <v>15</v>
      </c>
      <c r="O10" s="0" t="n">
        <v>16</v>
      </c>
      <c r="P10" s="0" t="str">
        <f aca="false">VLOOKUP(M10,vorlesung!$A$4:$H$33,8,0)</f>
        <v>8:75-100(5)</v>
      </c>
      <c r="Q10" s="0" t="str">
        <f aca="false">VLOOKUP(N10,vorlesung!$A$4:$H$33,8,0)</f>
        <v>8:100-Ende; 9:1-32</v>
      </c>
      <c r="R10" s="0" t="str">
        <f aca="false">VLOOKUP(O10,vorlesung!$A$4:$H$33,8,0)</f>
        <v>9:1:34-9:92</v>
      </c>
      <c r="U10" s="0" t="n">
        <f aca="false">MAX(M10:O10)&lt;=MAX(PUE!M10:O10)</f>
        <v>1</v>
      </c>
      <c r="V10" s="0" t="n">
        <f aca="false">MAX(M10:O10)&lt;=MAX(PUE!M11:O11)</f>
        <v>1</v>
      </c>
    </row>
    <row r="11" customFormat="false" ht="16" hidden="false" customHeight="false" outlineLevel="0" collapsed="false">
      <c r="A11" s="0" t="n">
        <v>9</v>
      </c>
      <c r="C11" s="4" t="n">
        <f aca="false">D11-10</f>
        <v>42707</v>
      </c>
      <c r="D11" s="4" t="n">
        <f aca="false">E11-5</f>
        <v>42717</v>
      </c>
      <c r="E11" s="4" t="n">
        <f aca="false">F11-3</f>
        <v>42722</v>
      </c>
      <c r="F11" s="4" t="n">
        <f aca="false">G11-2</f>
        <v>42725</v>
      </c>
      <c r="G11" s="4" t="n">
        <f aca="false">G10+7</f>
        <v>42727</v>
      </c>
      <c r="H11" s="8" t="n">
        <f aca="false">G11+23</f>
        <v>42750</v>
      </c>
      <c r="I11" s="8" t="n">
        <f aca="false">VLOOKUP(MAX(M11:O11),vorlesung!A12:B41,2,1)</f>
        <v>42710</v>
      </c>
      <c r="J11" s="8" t="s">
        <v>117</v>
      </c>
      <c r="K11" s="8" t="s">
        <v>109</v>
      </c>
      <c r="L11" s="8" t="s">
        <v>115</v>
      </c>
      <c r="M11" s="0" t="n">
        <v>17</v>
      </c>
      <c r="N11" s="0" t="n">
        <v>18</v>
      </c>
      <c r="P11" s="0" t="str">
        <f aca="false">VLOOKUP(M11,vorlesung!$A$4:$H$33,8,0)</f>
        <v>9:92-Ende; 10:1-24</v>
      </c>
      <c r="Q11" s="0" t="str">
        <f aca="false">VLOOKUP(N11,vorlesung!$A$4:$H$33,8,0)</f>
        <v>10 bis Ende; 11</v>
      </c>
      <c r="R11" s="0" t="e">
        <f aca="false">VLOOKUP(O11,vorlesung!$A$4:$H$33,8,0)</f>
        <v>#N/A</v>
      </c>
      <c r="U11" s="0" t="n">
        <f aca="false">MAX(M11:O11)&lt;=MAX(PUE!M11:N11)</f>
        <v>1</v>
      </c>
      <c r="V11" s="0" t="n">
        <f aca="false">MAX(M11:O11)&lt;=MAX(PUE!M12:O12)</f>
        <v>1</v>
      </c>
    </row>
    <row r="12" customFormat="false" ht="16" hidden="false" customHeight="false" outlineLevel="0" collapsed="false">
      <c r="A12" s="0" t="n">
        <v>10</v>
      </c>
      <c r="C12" s="4" t="n">
        <f aca="false">D12-10</f>
        <v>42728</v>
      </c>
      <c r="D12" s="4" t="n">
        <f aca="false">E12-5</f>
        <v>42738</v>
      </c>
      <c r="E12" s="4" t="n">
        <f aca="false">F12-3</f>
        <v>42743</v>
      </c>
      <c r="F12" s="4" t="n">
        <f aca="false">G12-2</f>
        <v>42746</v>
      </c>
      <c r="G12" s="4" t="n">
        <f aca="false">G11+21</f>
        <v>42748</v>
      </c>
      <c r="H12" s="8" t="n">
        <f aca="false">G12+9</f>
        <v>42757</v>
      </c>
      <c r="I12" s="8" t="n">
        <f aca="false">VLOOKUP(MAX(M12:O12),vorlesung!A13:B42,2,1)</f>
        <v>42724</v>
      </c>
      <c r="J12" s="8" t="s">
        <v>107</v>
      </c>
      <c r="K12" s="8" t="s">
        <v>117</v>
      </c>
      <c r="L12" s="8" t="s">
        <v>116</v>
      </c>
      <c r="M12" s="0" t="n">
        <v>19</v>
      </c>
      <c r="N12" s="0" t="n">
        <v>20</v>
      </c>
      <c r="O12" s="0" t="n">
        <v>21</v>
      </c>
      <c r="P12" s="0" t="str">
        <f aca="false">VLOOKUP(M12,vorlesung!$A$4:$H$33,8,0)</f>
        <v>11 bis vor generatoren</v>
      </c>
      <c r="Q12" s="0" t="str">
        <f aca="false">VLOOKUP(N12,vorlesung!$A$4:$H$33,8,0)</f>
        <v>11: bis ende. 12:1-18</v>
      </c>
      <c r="R12" s="0" t="str">
        <f aca="false">VLOOKUP(O12,vorlesung!$A$4:$H$33,8,0)</f>
        <v>12: Beispiel Uhr und Kalender</v>
      </c>
      <c r="U12" s="0" t="n">
        <f aca="false">MAX(M12:O12)&lt;=MAX(PUE!M12:O12)</f>
        <v>1</v>
      </c>
      <c r="V12" s="0" t="n">
        <f aca="false">MAX(M12:O12)&lt;=MAX(PUE!M13:O13)</f>
        <v>1</v>
      </c>
    </row>
    <row r="13" customFormat="false" ht="16" hidden="false" customHeight="false" outlineLevel="0" collapsed="false">
      <c r="A13" s="0" t="n">
        <v>11</v>
      </c>
      <c r="C13" s="4" t="n">
        <f aca="false">D13-10</f>
        <v>42735</v>
      </c>
      <c r="D13" s="4" t="n">
        <f aca="false">E13-5</f>
        <v>42745</v>
      </c>
      <c r="E13" s="4" t="n">
        <f aca="false">F13-3</f>
        <v>42750</v>
      </c>
      <c r="F13" s="4" t="n">
        <f aca="false">G13-2</f>
        <v>42753</v>
      </c>
      <c r="G13" s="4" t="n">
        <f aca="false">G12+7</f>
        <v>42755</v>
      </c>
      <c r="H13" s="8" t="n">
        <f aca="false">G13+9</f>
        <v>42764</v>
      </c>
      <c r="I13" s="8" t="n">
        <f aca="false">VLOOKUP(MAX(M13:O13),vorlesung!A14:B43,2,1)</f>
        <v>42745</v>
      </c>
      <c r="J13" s="8" t="s">
        <v>107</v>
      </c>
      <c r="K13" s="8" t="s">
        <v>117</v>
      </c>
      <c r="L13" s="8" t="s">
        <v>108</v>
      </c>
      <c r="M13" s="0" t="n">
        <v>22</v>
      </c>
      <c r="N13" s="0" t="n">
        <v>23</v>
      </c>
      <c r="P13" s="0" t="str">
        <f aca="false">VLOOKUP(M13,vorlesung!$A$4:$H$33,8,0)</f>
        <v>12: Beobachtung: Teilsequenz</v>
      </c>
      <c r="Q13" s="0" t="str">
        <f aca="false">VLOOKUP(N13,vorlesung!$A$4:$H$33,8,0)</f>
        <v>14: Virtualenvwrapper</v>
      </c>
      <c r="R13" s="0" t="e">
        <f aca="false">VLOOKUP(O13,vorlesung!$A$4:$H$33,8,0)</f>
        <v>#N/A</v>
      </c>
      <c r="U13" s="0" t="n">
        <f aca="false">MAX(M13:O13)&lt;=MAX(PUE!M13:O13)</f>
        <v>1</v>
      </c>
      <c r="V13" s="0" t="n">
        <f aca="false">MAX(M13:O13)&lt;=MAX(PUE!M14:O14)</f>
        <v>1</v>
      </c>
    </row>
    <row r="14" customFormat="false" ht="16" hidden="false" customHeight="false" outlineLevel="0" collapsed="false">
      <c r="A14" s="0" t="n">
        <v>12</v>
      </c>
      <c r="C14" s="4" t="n">
        <f aca="false">D14-10</f>
        <v>42742</v>
      </c>
      <c r="D14" s="4" t="n">
        <f aca="false">E14-5</f>
        <v>42752</v>
      </c>
      <c r="E14" s="4" t="n">
        <f aca="false">F14-3</f>
        <v>42757</v>
      </c>
      <c r="F14" s="4" t="n">
        <f aca="false">G14-2</f>
        <v>42760</v>
      </c>
      <c r="G14" s="4" t="n">
        <f aca="false">G13+7</f>
        <v>42762</v>
      </c>
      <c r="H14" s="8" t="n">
        <f aca="false">G14+9</f>
        <v>42771</v>
      </c>
      <c r="I14" s="8" t="n">
        <f aca="false">VLOOKUP(MAX(M14:O14),vorlesung!A15:B44,2,1)</f>
        <v>42753</v>
      </c>
      <c r="J14" s="8" t="s">
        <v>107</v>
      </c>
      <c r="K14" s="8" t="s">
        <v>117</v>
      </c>
      <c r="L14" s="8" t="s">
        <v>115</v>
      </c>
      <c r="M14" s="0" t="n">
        <v>24</v>
      </c>
      <c r="N14" s="0" t="n">
        <v>25</v>
      </c>
      <c r="O14" s="0" t="n">
        <v>26</v>
      </c>
      <c r="P14" s="0" t="str">
        <f aca="false">VLOOKUP(M14,vorlesung!$A$4:$H$33,8,0)</f>
        <v>14: Vorgehen: Basics</v>
      </c>
      <c r="Q14" s="0" t="str">
        <f aca="false">VLOOKUP(N14,vorlesung!$A$4:$H$33,8,0)</f>
        <v>15: Zuweisung inkompatibler Typen</v>
      </c>
      <c r="R14" s="0" t="str">
        <f aca="false">VLOOKUP(O14,vorlesung!$A$4:$H$33,8,0)</f>
        <v>16: Klassen als Datentypen</v>
      </c>
      <c r="U14" s="0" t="n">
        <f aca="false">MAX(M14:O14)&lt;=MAX(PUE!M14:O14)</f>
        <v>1</v>
      </c>
      <c r="V14" s="0" t="n">
        <f aca="false">MAX(M14:O14)&lt;=MAX(PUE!M15:N15)</f>
        <v>1</v>
      </c>
    </row>
    <row r="15" customFormat="false" ht="16" hidden="false" customHeight="false" outlineLevel="0" collapsed="false">
      <c r="A15" s="0" t="n">
        <v>13</v>
      </c>
      <c r="C15" s="4" t="n">
        <f aca="false">D15-10</f>
        <v>42749</v>
      </c>
      <c r="D15" s="4" t="n">
        <f aca="false">E15-5</f>
        <v>42759</v>
      </c>
      <c r="E15" s="4" t="n">
        <f aca="false">F15-3</f>
        <v>42764</v>
      </c>
      <c r="F15" s="4" t="n">
        <f aca="false">G15-2</f>
        <v>42767</v>
      </c>
      <c r="G15" s="4" t="n">
        <f aca="false">G14+7</f>
        <v>42769</v>
      </c>
      <c r="H15" s="8" t="n">
        <f aca="false">G15+9</f>
        <v>42778</v>
      </c>
      <c r="I15" s="8" t="n">
        <f aca="false">VLOOKUP(MAX(M15:O15),vorlesung!A16:B45,2,1)</f>
        <v>42760</v>
      </c>
      <c r="J15" s="8" t="s">
        <v>107</v>
      </c>
      <c r="K15" s="8" t="s">
        <v>117</v>
      </c>
      <c r="L15" s="8" t="s">
        <v>116</v>
      </c>
      <c r="M15" s="0" t="n">
        <v>27</v>
      </c>
      <c r="N15" s="0" t="n">
        <v>28</v>
      </c>
      <c r="P15" s="0" t="str">
        <f aca="false">VLOOKUP(M15,vorlesung!$A$4:$H$33,8,0)</f>
        <v>16: Funktionen</v>
      </c>
      <c r="Q15" s="0" t="str">
        <f aca="false">VLOOKUP(N15,vorlesung!$A$4:$H$33,8,0)</f>
        <v>17: Zugriff auf Felder</v>
      </c>
      <c r="R15" s="0" t="e">
        <f aca="false">VLOOKUP(O15,vorlesung!$A$4:$H$33,8,0)</f>
        <v>#N/A</v>
      </c>
      <c r="U15" s="0" t="n">
        <f aca="false">MAX(M15:O15)&lt;=MAX(PUE!M15:N15)</f>
        <v>1</v>
      </c>
      <c r="V15" s="0" t="n">
        <f aca="false">MAX(M15:O15)&lt;=MAX(PUE!M16:O16)</f>
        <v>1</v>
      </c>
    </row>
  </sheetData>
  <mergeCells count="1">
    <mergeCell ref="M1:O1"/>
  </mergeCells>
  <conditionalFormatting sqref="I3">
    <cfRule type="cellIs" priority="2" operator="greaterThan" aboveAverage="0" equalAverage="0" bottom="0" percent="0" rank="0" text="" dxfId="0">
      <formula>$H3</formula>
    </cfRule>
    <cfRule type="cellIs" priority="3" operator="between" aboveAverage="0" equalAverage="0" bottom="0" percent="0" rank="0" text="" dxfId="1">
      <formula>$G3</formula>
      <formula>$H3</formula>
    </cfRule>
    <cfRule type="cellIs" priority="4" operator="lessThan" aboveAverage="0" equalAverage="0" bottom="0" percent="0" rank="0" text="" dxfId="2">
      <formula>$G3</formula>
    </cfRule>
  </conditionalFormatting>
  <conditionalFormatting sqref="I4:I15">
    <cfRule type="cellIs" priority="5" operator="greaterThan" aboveAverage="0" equalAverage="0" bottom="0" percent="0" rank="0" text="" dxfId="3">
      <formula>$H4</formula>
    </cfRule>
    <cfRule type="cellIs" priority="6" operator="between" aboveAverage="0" equalAverage="0" bottom="0" percent="0" rank="0" text="" dxfId="4">
      <formula>$G4</formula>
      <formula>$H4</formula>
    </cfRule>
    <cfRule type="cellIs" priority="7" operator="lessThan" aboveAverage="0" equalAverage="0" bottom="0" percent="0" rank="0" text="" dxfId="5">
      <formula>$G4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"/>
  <sheetViews>
    <sheetView windowProtection="false"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F12" activeCellId="0" sqref="F12"/>
    </sheetView>
  </sheetViews>
  <sheetFormatPr defaultRowHeight="16"/>
  <sheetData>
    <row r="1" s="2" customFormat="true" ht="48" hidden="false" customHeight="false" outlineLevel="0" collapsed="false">
      <c r="A1" s="2" t="s">
        <v>124</v>
      </c>
      <c r="B1" s="2" t="s">
        <v>125</v>
      </c>
      <c r="C1" s="2" t="s">
        <v>126</v>
      </c>
      <c r="D1" s="2" t="s">
        <v>127</v>
      </c>
      <c r="E1" s="2" t="s">
        <v>128</v>
      </c>
      <c r="F1" s="2" t="s">
        <v>129</v>
      </c>
      <c r="G1" s="2" t="s">
        <v>130</v>
      </c>
      <c r="H1" s="2" t="s">
        <v>131</v>
      </c>
      <c r="I1" s="2" t="s">
        <v>132</v>
      </c>
      <c r="J1" s="2" t="s">
        <v>133</v>
      </c>
    </row>
    <row r="2" customFormat="false" ht="27" hidden="false" customHeight="true" outlineLevel="0" collapsed="false">
      <c r="A2" s="0" t="s">
        <v>86</v>
      </c>
      <c r="B2" s="0" t="s">
        <v>109</v>
      </c>
      <c r="C2" s="0" t="s">
        <v>107</v>
      </c>
      <c r="D2" s="0" t="s">
        <v>117</v>
      </c>
      <c r="E2" s="0" t="s">
        <v>111</v>
      </c>
      <c r="F2" s="0" t="s">
        <v>114</v>
      </c>
      <c r="G2" s="0" t="s">
        <v>112</v>
      </c>
      <c r="H2" s="0" t="s">
        <v>108</v>
      </c>
      <c r="I2" s="0" t="s">
        <v>115</v>
      </c>
      <c r="J2" s="0" t="s">
        <v>116</v>
      </c>
    </row>
    <row r="3" customFormat="false" ht="16" hidden="false" customHeight="false" outlineLevel="0" collapsed="false">
      <c r="A3" s="0" t="n">
        <v>1</v>
      </c>
    </row>
    <row r="4" customFormat="false" ht="16" hidden="false" customHeight="false" outlineLevel="0" collapsed="false">
      <c r="A4" s="0" t="n">
        <v>2</v>
      </c>
    </row>
    <row r="5" customFormat="false" ht="16" hidden="false" customHeight="false" outlineLevel="0" collapsed="false">
      <c r="A5" s="0" t="n">
        <v>3</v>
      </c>
      <c r="B5" s="11"/>
      <c r="C5" s="11"/>
      <c r="D5" s="11"/>
      <c r="E5" s="11"/>
      <c r="F5" s="11"/>
      <c r="G5" s="11"/>
      <c r="H5" s="11"/>
      <c r="I5" s="11"/>
      <c r="J5" s="11"/>
    </row>
    <row r="6" customFormat="false" ht="16" hidden="false" customHeight="false" outlineLevel="0" collapsed="false">
      <c r="A6" s="0" t="n">
        <v>4</v>
      </c>
      <c r="B6" s="11"/>
      <c r="C6" s="11"/>
      <c r="D6" s="11"/>
      <c r="E6" s="11"/>
      <c r="F6" s="11"/>
      <c r="G6" s="11"/>
      <c r="H6" s="11"/>
      <c r="I6" s="11"/>
      <c r="J6" s="11"/>
    </row>
    <row r="7" customFormat="false" ht="16" hidden="false" customHeight="false" outlineLevel="0" collapsed="false">
      <c r="A7" s="0" t="n">
        <v>5</v>
      </c>
      <c r="B7" s="11"/>
      <c r="C7" s="11"/>
      <c r="D7" s="11"/>
      <c r="E7" s="11"/>
      <c r="F7" s="11"/>
      <c r="G7" s="11"/>
      <c r="H7" s="12"/>
      <c r="I7" s="11"/>
      <c r="J7" s="11"/>
    </row>
    <row r="8" customFormat="false" ht="16" hidden="false" customHeight="false" outlineLevel="0" collapsed="false">
      <c r="A8" s="0" t="n">
        <v>6</v>
      </c>
      <c r="B8" s="11"/>
      <c r="C8" s="11"/>
      <c r="D8" s="11"/>
      <c r="E8" s="11"/>
      <c r="F8" s="11"/>
      <c r="G8" s="11"/>
      <c r="H8" s="11"/>
      <c r="I8" s="11"/>
      <c r="J8" s="11"/>
    </row>
    <row r="9" customFormat="false" ht="16" hidden="false" customHeight="false" outlineLevel="0" collapsed="false">
      <c r="A9" s="0" t="n">
        <v>7</v>
      </c>
      <c r="B9" s="11"/>
      <c r="C9" s="11"/>
      <c r="D9" s="11"/>
      <c r="E9" s="11"/>
      <c r="F9" s="11"/>
      <c r="G9" s="11"/>
      <c r="H9" s="11"/>
      <c r="I9" s="11"/>
      <c r="J9" s="11"/>
    </row>
    <row r="10" customFormat="false" ht="16" hidden="false" customHeight="false" outlineLevel="0" collapsed="false">
      <c r="A10" s="0" t="n">
        <v>8</v>
      </c>
      <c r="B10" s="11"/>
      <c r="C10" s="11"/>
      <c r="D10" s="11"/>
      <c r="E10" s="11"/>
      <c r="F10" s="11"/>
      <c r="G10" s="11"/>
      <c r="H10" s="11"/>
      <c r="I10" s="11"/>
      <c r="J10" s="11"/>
    </row>
    <row r="11" customFormat="false" ht="16" hidden="false" customHeight="false" outlineLevel="0" collapsed="false">
      <c r="A11" s="0" t="n">
        <v>9</v>
      </c>
      <c r="B11" s="11"/>
      <c r="C11" s="11"/>
      <c r="D11" s="11"/>
      <c r="E11" s="11"/>
      <c r="F11" s="11"/>
      <c r="G11" s="11"/>
      <c r="H11" s="11"/>
      <c r="I11" s="11"/>
      <c r="J11" s="11"/>
    </row>
    <row r="12" customFormat="false" ht="15" hidden="false" customHeight="false" outlineLevel="0" collapsed="false">
      <c r="A12" s="0" t="n">
        <v>10</v>
      </c>
      <c r="D12" s="11"/>
      <c r="F12" s="11"/>
      <c r="G12" s="11"/>
      <c r="H12" s="11"/>
      <c r="I12" s="11"/>
    </row>
    <row r="13" customFormat="false" ht="16" hidden="false" customHeight="false" outlineLevel="0" collapsed="false">
      <c r="A13" s="0" t="n">
        <v>11</v>
      </c>
    </row>
    <row r="14" customFormat="false" ht="16" hidden="false" customHeight="false" outlineLevel="0" collapsed="false">
      <c r="A14" s="0" t="n">
        <v>12</v>
      </c>
    </row>
    <row r="15" customFormat="false" ht="16" hidden="false" customHeight="false" outlineLevel="0" collapsed="false">
      <c r="A15" s="0" t="n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T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1" activeCellId="1" sqref="F12 B21"/>
    </sheetView>
  </sheetViews>
  <sheetFormatPr defaultRowHeight="16"/>
  <sheetData>
    <row r="2" s="2" customFormat="true" ht="80" hidden="false" customHeight="false" outlineLevel="0" collapsed="false">
      <c r="D2" s="13" t="s">
        <v>134</v>
      </c>
      <c r="E2" s="14" t="s">
        <v>135</v>
      </c>
      <c r="F2" s="13" t="s">
        <v>136</v>
      </c>
      <c r="G2" s="14" t="s">
        <v>137</v>
      </c>
      <c r="H2" s="13" t="s">
        <v>138</v>
      </c>
      <c r="I2" s="14" t="s">
        <v>139</v>
      </c>
      <c r="J2" s="13" t="s">
        <v>140</v>
      </c>
      <c r="K2" s="13" t="s">
        <v>141</v>
      </c>
      <c r="L2" s="13" t="s">
        <v>142</v>
      </c>
      <c r="M2" s="13" t="s">
        <v>143</v>
      </c>
    </row>
    <row r="3" customFormat="false" ht="48" hidden="false" customHeight="false" outlineLevel="0" collapsed="false">
      <c r="A3" s="2"/>
      <c r="B3" s="2"/>
      <c r="C3" s="2"/>
      <c r="D3" s="15" t="n">
        <v>4</v>
      </c>
      <c r="E3" s="16" t="n">
        <v>1</v>
      </c>
      <c r="F3" s="15" t="n">
        <v>8</v>
      </c>
      <c r="G3" s="16" t="n">
        <v>2</v>
      </c>
      <c r="H3" s="15" t="n">
        <v>2</v>
      </c>
      <c r="I3" s="16" t="n">
        <v>1</v>
      </c>
      <c r="J3" s="15" t="n">
        <v>3</v>
      </c>
      <c r="K3" s="15" t="n">
        <v>2</v>
      </c>
      <c r="L3" s="15" t="n">
        <v>4</v>
      </c>
      <c r="M3" s="15" t="n">
        <v>2</v>
      </c>
      <c r="N3" s="2" t="s">
        <v>144</v>
      </c>
      <c r="P3" s="17"/>
    </row>
    <row r="4" customFormat="false" ht="64" hidden="false" customHeight="false" outlineLevel="0" collapsed="false">
      <c r="A4" s="2"/>
      <c r="B4" s="2"/>
      <c r="C4" s="2"/>
      <c r="D4" s="18" t="n">
        <v>14</v>
      </c>
      <c r="E4" s="19" t="n">
        <v>14</v>
      </c>
      <c r="F4" s="18" t="n">
        <v>13</v>
      </c>
      <c r="G4" s="19" t="n">
        <v>13</v>
      </c>
      <c r="H4" s="18" t="n">
        <v>14</v>
      </c>
      <c r="I4" s="19" t="n">
        <v>14</v>
      </c>
      <c r="J4" s="18" t="n">
        <v>14</v>
      </c>
      <c r="K4" s="18" t="n">
        <v>14</v>
      </c>
      <c r="L4" s="18" t="n">
        <v>14</v>
      </c>
      <c r="M4" s="18" t="n">
        <v>14</v>
      </c>
      <c r="N4" s="2" t="s">
        <v>145</v>
      </c>
      <c r="P4" s="20"/>
      <c r="Q4" s="20"/>
      <c r="R4" s="20"/>
      <c r="S4" s="20"/>
      <c r="T4" s="20"/>
    </row>
    <row r="5" customFormat="false" ht="48" hidden="false" customHeight="false" outlineLevel="0" collapsed="false">
      <c r="A5" s="2"/>
      <c r="B5" s="2"/>
      <c r="C5" s="2" t="s">
        <v>146</v>
      </c>
      <c r="D5" s="18" t="n">
        <v>1</v>
      </c>
      <c r="E5" s="19" t="n">
        <v>2</v>
      </c>
      <c r="F5" s="18" t="n">
        <v>1</v>
      </c>
      <c r="G5" s="19" t="n">
        <v>2</v>
      </c>
      <c r="H5" s="18" t="n">
        <v>1</v>
      </c>
      <c r="I5" s="19" t="n">
        <v>1</v>
      </c>
      <c r="J5" s="18" t="n">
        <f aca="false">SUM(C6:C8)</f>
        <v>9</v>
      </c>
      <c r="K5" s="18" t="n">
        <f aca="false">SUMPRODUCT(K6:K8,C6:C8)</f>
        <v>16</v>
      </c>
      <c r="L5" s="18" t="n">
        <f aca="false">SUM(C6:C8)</f>
        <v>9</v>
      </c>
      <c r="M5" s="18" t="n">
        <f aca="false">SUM(C6:C8)</f>
        <v>9</v>
      </c>
      <c r="N5" s="2" t="s">
        <v>147</v>
      </c>
      <c r="P5" s="20"/>
      <c r="Q5" s="20"/>
      <c r="R5" s="20"/>
      <c r="S5" s="20"/>
      <c r="T5" s="20"/>
    </row>
    <row r="6" customFormat="false" ht="32" hidden="false" customHeight="false" outlineLevel="0" collapsed="false">
      <c r="A6" s="2" t="s">
        <v>148</v>
      </c>
      <c r="B6" s="2" t="s">
        <v>149</v>
      </c>
      <c r="C6" s="2" t="n">
        <f aca="false">COUNTIF(C$13:C$21,$B6)</f>
        <v>3</v>
      </c>
      <c r="D6" s="2" t="n">
        <v>0</v>
      </c>
      <c r="E6" s="2" t="n">
        <v>0</v>
      </c>
      <c r="F6" s="2" t="n">
        <v>1</v>
      </c>
      <c r="G6" s="2" t="n">
        <v>0</v>
      </c>
      <c r="H6" s="2" t="n">
        <v>1</v>
      </c>
      <c r="I6" s="2" t="n">
        <v>1</v>
      </c>
      <c r="J6" s="2" t="n">
        <v>1</v>
      </c>
      <c r="K6" s="21" t="n">
        <v>2</v>
      </c>
      <c r="L6" s="2" t="n">
        <v>0</v>
      </c>
      <c r="M6" s="2" t="n">
        <v>1</v>
      </c>
      <c r="N6" s="2" t="n">
        <f aca="false">SUMPRODUCT(D6:M6,D$10:M$10,D$11:M$11)</f>
        <v>174.666666666667</v>
      </c>
      <c r="P6" s="20"/>
      <c r="Q6" s="20"/>
      <c r="R6" s="20"/>
      <c r="S6" s="20"/>
      <c r="T6" s="20"/>
    </row>
    <row r="7" customFormat="false" ht="16" hidden="false" customHeight="false" outlineLevel="0" collapsed="false">
      <c r="B7" s="2" t="s">
        <v>150</v>
      </c>
      <c r="C7" s="2" t="n">
        <f aca="false">COUNTIF(C$13:C$21,$B7)</f>
        <v>4</v>
      </c>
      <c r="D7" s="2" t="n">
        <v>1</v>
      </c>
      <c r="E7" s="2" t="n">
        <v>1</v>
      </c>
      <c r="F7" s="2" t="n">
        <v>0</v>
      </c>
      <c r="G7" s="2" t="n">
        <v>1</v>
      </c>
      <c r="H7" s="2" t="n">
        <v>0</v>
      </c>
      <c r="I7" s="2" t="n">
        <v>0</v>
      </c>
      <c r="J7" s="2" t="n">
        <v>1</v>
      </c>
      <c r="K7" s="2" t="n">
        <v>2</v>
      </c>
      <c r="L7" s="2" t="n">
        <v>2</v>
      </c>
      <c r="M7" s="2" t="n">
        <v>1</v>
      </c>
      <c r="N7" s="2" t="n">
        <f aca="false">SUMPRODUCT(D7:M7,D$10:M$10,D$11:M$11)</f>
        <v>254</v>
      </c>
      <c r="P7" s="20"/>
      <c r="Q7" s="20"/>
      <c r="R7" s="20"/>
      <c r="S7" s="20"/>
      <c r="T7" s="20"/>
    </row>
    <row r="8" customFormat="false" ht="16" hidden="false" customHeight="false" outlineLevel="0" collapsed="false">
      <c r="B8" s="0" t="s">
        <v>151</v>
      </c>
      <c r="C8" s="2" t="n">
        <f aca="false">COUNTIF(C$13:C$21,$B8)</f>
        <v>2</v>
      </c>
      <c r="D8" s="2" t="n">
        <f aca="false">D7*0.5</f>
        <v>0.5</v>
      </c>
      <c r="E8" s="2" t="n">
        <f aca="false">E7*0.5</f>
        <v>0.5</v>
      </c>
      <c r="F8" s="2" t="n">
        <f aca="false">F7*0.5</f>
        <v>0</v>
      </c>
      <c r="G8" s="2" t="n">
        <f aca="false">G7*0.5</f>
        <v>0.5</v>
      </c>
      <c r="H8" s="2" t="n">
        <f aca="false">H7*0.5</f>
        <v>0</v>
      </c>
      <c r="I8" s="2" t="n">
        <f aca="false">I7*0.5</f>
        <v>0</v>
      </c>
      <c r="J8" s="2" t="n">
        <v>1</v>
      </c>
      <c r="K8" s="2" t="n">
        <f aca="false">K7*0.5</f>
        <v>1</v>
      </c>
      <c r="L8" s="2" t="n">
        <v>1</v>
      </c>
      <c r="M8" s="2" t="n">
        <v>1</v>
      </c>
      <c r="N8" s="2" t="n">
        <f aca="false">SUMPRODUCT(D8:M8,D$10:M$10,D$11:M$11)</f>
        <v>162</v>
      </c>
      <c r="P8" s="20"/>
      <c r="Q8" s="20"/>
      <c r="R8" s="20"/>
      <c r="S8" s="20"/>
      <c r="T8" s="20"/>
    </row>
    <row r="9" customFormat="false" ht="32" hidden="false" customHeight="false" outlineLevel="0" collapsed="false">
      <c r="B9" s="22" t="s">
        <v>152</v>
      </c>
      <c r="C9" s="22"/>
      <c r="D9" s="22" t="n">
        <f aca="false">SUMPRODUCT($C6:$C8,D6:D8)</f>
        <v>5</v>
      </c>
      <c r="E9" s="22" t="n">
        <f aca="false">SUMPRODUCT($C6:$C8,E6:E8)</f>
        <v>5</v>
      </c>
      <c r="F9" s="22" t="n">
        <f aca="false">SUMPRODUCT($C6:$C8,F6:F8)</f>
        <v>3</v>
      </c>
      <c r="G9" s="22" t="n">
        <f aca="false">SUMPRODUCT($C6:$C8,G6:G8)</f>
        <v>5</v>
      </c>
      <c r="H9" s="22" t="n">
        <f aca="false">SUMPRODUCT($C6:$C8,H6:H8)</f>
        <v>3</v>
      </c>
      <c r="I9" s="22" t="n">
        <f aca="false">SUMPRODUCT($C6:$C8,I6:I8)</f>
        <v>3</v>
      </c>
      <c r="J9" s="22" t="n">
        <f aca="false">SUMPRODUCT($C6:$C8,J6:J8)</f>
        <v>9</v>
      </c>
      <c r="K9" s="22" t="n">
        <f aca="false">SUMPRODUCT($C6:$C8,K6:K8)</f>
        <v>16</v>
      </c>
      <c r="L9" s="22" t="n">
        <f aca="false">SUMPRODUCT($C6:$C8,L6:L8)</f>
        <v>10</v>
      </c>
      <c r="M9" s="22" t="n">
        <f aca="false">SUMPRODUCT($C6:$C8,M6:M8)</f>
        <v>9</v>
      </c>
      <c r="N9" s="2" t="n">
        <f aca="false">SUMPRODUCT(N6:N8,C6:C8)</f>
        <v>1864</v>
      </c>
      <c r="P9" s="20"/>
      <c r="Q9" s="20"/>
      <c r="R9" s="20"/>
      <c r="S9" s="20"/>
      <c r="T9" s="20"/>
    </row>
    <row r="10" s="17" customFormat="true" ht="24" hidden="false" customHeight="true" outlineLevel="0" collapsed="false">
      <c r="B10" s="17" t="s">
        <v>153</v>
      </c>
      <c r="D10" s="17" t="n">
        <f aca="false">1/D9</f>
        <v>0.2</v>
      </c>
      <c r="E10" s="17" t="n">
        <f aca="false">1/E9</f>
        <v>0.2</v>
      </c>
      <c r="F10" s="17" t="n">
        <f aca="false">1/F9</f>
        <v>0.333333333333333</v>
      </c>
      <c r="G10" s="17" t="n">
        <f aca="false">1/G9</f>
        <v>0.2</v>
      </c>
      <c r="H10" s="17" t="n">
        <f aca="false">1/H9</f>
        <v>0.333333333333333</v>
      </c>
      <c r="I10" s="17" t="n">
        <f aca="false">1/I9</f>
        <v>0.333333333333333</v>
      </c>
      <c r="J10" s="17" t="n">
        <f aca="false">1/J9</f>
        <v>0.111111111111111</v>
      </c>
      <c r="K10" s="17" t="n">
        <f aca="false">1/K9</f>
        <v>0.0625</v>
      </c>
      <c r="L10" s="17" t="n">
        <f aca="false">1/L9</f>
        <v>0.1</v>
      </c>
      <c r="M10" s="17" t="n">
        <f aca="false">1/M9</f>
        <v>0.111111111111111</v>
      </c>
    </row>
    <row r="11" s="2" customFormat="true" ht="48" hidden="false" customHeight="false" outlineLevel="0" collapsed="false">
      <c r="B11" s="2" t="s">
        <v>154</v>
      </c>
      <c r="D11" s="2" t="n">
        <f aca="false">D3*D4*D5</f>
        <v>56</v>
      </c>
      <c r="E11" s="2" t="n">
        <f aca="false">E3*E4*E5</f>
        <v>28</v>
      </c>
      <c r="F11" s="2" t="n">
        <f aca="false">F3*F4*F5</f>
        <v>104</v>
      </c>
      <c r="G11" s="2" t="n">
        <f aca="false">G3*G4*G5</f>
        <v>52</v>
      </c>
      <c r="H11" s="2" t="n">
        <f aca="false">H3*H4*H5</f>
        <v>28</v>
      </c>
      <c r="I11" s="2" t="n">
        <f aca="false">I3*I4*I5</f>
        <v>14</v>
      </c>
      <c r="J11" s="2" t="n">
        <f aca="false">J3*J4*J5</f>
        <v>378</v>
      </c>
      <c r="K11" s="2" t="n">
        <f aca="false">K3*K4*K5</f>
        <v>448</v>
      </c>
      <c r="L11" s="2" t="n">
        <f aca="false">L3*L4*L5</f>
        <v>504</v>
      </c>
      <c r="M11" s="2" t="n">
        <f aca="false">M3*M4*M5</f>
        <v>252</v>
      </c>
      <c r="N11" s="2" t="n">
        <f aca="false">SUM(D11:M11)</f>
        <v>1864</v>
      </c>
      <c r="P11" s="20"/>
      <c r="Q11" s="20"/>
      <c r="R11" s="20"/>
      <c r="S11" s="20"/>
      <c r="T11" s="20"/>
    </row>
    <row r="12" customFormat="false" ht="32" hidden="false" customHeight="false" outlineLevel="0" collapsed="false">
      <c r="A12" s="2" t="s">
        <v>155</v>
      </c>
      <c r="B12" s="2" t="s">
        <v>156</v>
      </c>
      <c r="C12" s="2" t="s">
        <v>157</v>
      </c>
      <c r="D12" s="2" t="s">
        <v>158</v>
      </c>
      <c r="N12" s="18" t="s">
        <v>159</v>
      </c>
      <c r="O12" s="18" t="s">
        <v>160</v>
      </c>
      <c r="P12" s="23"/>
      <c r="Q12" s="23"/>
      <c r="R12" s="23"/>
      <c r="S12" s="23"/>
      <c r="T12" s="20"/>
    </row>
    <row r="13" customFormat="false" ht="16" hidden="false" customHeight="false" outlineLevel="0" collapsed="false">
      <c r="A13" s="0" t="s">
        <v>125</v>
      </c>
      <c r="B13" s="0" t="s">
        <v>109</v>
      </c>
      <c r="C13" s="0" t="s">
        <v>149</v>
      </c>
      <c r="D13" s="24" t="n">
        <f aca="false">COUNTIF(PUE!J$3:J$16,Tutoren!$B13)</f>
        <v>0</v>
      </c>
      <c r="E13" s="25" t="n">
        <f aca="false">COUNTIF(PUE!K$3:L$16,$B13)</f>
        <v>5</v>
      </c>
      <c r="F13" s="26" t="n">
        <f aca="false">COUNTIF(HUE!J$3:J$16,Tutoren!$B13)</f>
        <v>5</v>
      </c>
      <c r="G13" s="26" t="n">
        <f aca="false">COUNTIF(HUE!K$3:$L16,Tutoren!$B13)</f>
        <v>4</v>
      </c>
      <c r="H13" s="26" t="n">
        <f aca="false">F13</f>
        <v>5</v>
      </c>
      <c r="I13" s="25" t="n">
        <f aca="false">H13</f>
        <v>5</v>
      </c>
      <c r="J13" s="25" t="n">
        <v>14</v>
      </c>
      <c r="K13" s="25" t="n">
        <f aca="false">VLOOKUP($C13,$B$6:$L$9,10,0)*K$4</f>
        <v>28</v>
      </c>
      <c r="L13" s="27" t="n">
        <f aca="false">VLOOKUP($C13,$B$6:$L$9,11,0)*L$4</f>
        <v>0</v>
      </c>
      <c r="M13" s="28" t="n">
        <f aca="false">VLOOKUP($C13,$B$6:$M$9,12,0)*M$4</f>
        <v>14</v>
      </c>
      <c r="N13" s="15" t="n">
        <f aca="false">SUMPRODUCT(D$3:M$3,D13:M13)</f>
        <v>194</v>
      </c>
      <c r="O13" s="29" t="n">
        <f aca="false">VLOOKUP(C13,B$6:N$8,13,0)</f>
        <v>174.666666666667</v>
      </c>
      <c r="P13" s="23"/>
      <c r="Q13" s="23"/>
      <c r="R13" s="23"/>
      <c r="S13" s="23"/>
      <c r="T13" s="23"/>
    </row>
    <row r="14" customFormat="false" ht="16" hidden="false" customHeight="false" outlineLevel="0" collapsed="false">
      <c r="A14" s="0" t="s">
        <v>126</v>
      </c>
      <c r="B14" s="0" t="s">
        <v>107</v>
      </c>
      <c r="C14" s="0" t="s">
        <v>149</v>
      </c>
      <c r="D14" s="30" t="n">
        <f aca="false">COUNTIF(PUE!J$3:J$16,Tutoren!$B14)</f>
        <v>1</v>
      </c>
      <c r="E14" s="31" t="n">
        <f aca="false">COUNTIF(PUE!K$3:L$16,$B14)</f>
        <v>4</v>
      </c>
      <c r="F14" s="32" t="n">
        <f aca="false">COUNTIF(HUE!J$3:J$16,Tutoren!$B14)</f>
        <v>4</v>
      </c>
      <c r="G14" s="32" t="n">
        <f aca="false">COUNTIF(HUE!K$3:$L17,Tutoren!$B14)</f>
        <v>5</v>
      </c>
      <c r="H14" s="32" t="n">
        <f aca="false">F14</f>
        <v>4</v>
      </c>
      <c r="I14" s="31" t="n">
        <f aca="false">H14</f>
        <v>4</v>
      </c>
      <c r="J14" s="31" t="n">
        <v>14</v>
      </c>
      <c r="K14" s="31" t="n">
        <f aca="false">VLOOKUP($C14,$B$6:$L$9,10,0)*K$4</f>
        <v>28</v>
      </c>
      <c r="L14" s="33" t="n">
        <f aca="false">VLOOKUP($C14,$B$6:$L$9,11,0)*L$4</f>
        <v>0</v>
      </c>
      <c r="M14" s="34" t="n">
        <f aca="false">VLOOKUP($C14,$B$6:$M$9,12,0)*M$4</f>
        <v>14</v>
      </c>
      <c r="N14" s="15" t="n">
        <f aca="false">SUMPRODUCT(D$3:M$3,D14:M14)</f>
        <v>188</v>
      </c>
      <c r="O14" s="29" t="n">
        <f aca="false">VLOOKUP(C14,B$6:N$8,13,0)</f>
        <v>174.666666666667</v>
      </c>
      <c r="P14" s="23"/>
      <c r="Q14" s="23"/>
      <c r="R14" s="23"/>
      <c r="S14" s="23"/>
      <c r="T14" s="23"/>
    </row>
    <row r="15" customFormat="false" ht="16" hidden="false" customHeight="false" outlineLevel="0" collapsed="false">
      <c r="A15" s="0" t="s">
        <v>127</v>
      </c>
      <c r="B15" s="0" t="s">
        <v>117</v>
      </c>
      <c r="C15" s="0" t="s">
        <v>149</v>
      </c>
      <c r="D15" s="35" t="n">
        <f aca="false">COUNTIF(PUE!J$3:J$16,Tutoren!$B15)</f>
        <v>0</v>
      </c>
      <c r="E15" s="36" t="n">
        <f aca="false">COUNTIF(PUE!K$3:L$16,$B15)</f>
        <v>5</v>
      </c>
      <c r="F15" s="37" t="n">
        <f aca="false">COUNTIF(HUE!J$3:J$16,Tutoren!$B15)</f>
        <v>4</v>
      </c>
      <c r="G15" s="37" t="n">
        <f aca="false">COUNTIF(HUE!K$3:$L18,Tutoren!$B15)</f>
        <v>4</v>
      </c>
      <c r="H15" s="37" t="n">
        <f aca="false">F15</f>
        <v>4</v>
      </c>
      <c r="I15" s="36" t="n">
        <f aca="false">H15</f>
        <v>4</v>
      </c>
      <c r="J15" s="36" t="n">
        <v>14</v>
      </c>
      <c r="K15" s="36" t="n">
        <f aca="false">VLOOKUP($C15,$B$6:$L$9,10,0)*K$4</f>
        <v>28</v>
      </c>
      <c r="L15" s="38" t="n">
        <f aca="false">VLOOKUP($C15,$B$6:$L$9,11,0)*L$4</f>
        <v>0</v>
      </c>
      <c r="M15" s="39" t="n">
        <f aca="false">VLOOKUP($C15,$B$6:$M$9,12,0)*M$4</f>
        <v>14</v>
      </c>
      <c r="N15" s="15" t="n">
        <f aca="false">SUMPRODUCT(D$3:M$3,D15:M15)</f>
        <v>183</v>
      </c>
      <c r="O15" s="29" t="n">
        <f aca="false">VLOOKUP(C15,B$6:N$8,13,0)</f>
        <v>174.666666666667</v>
      </c>
      <c r="P15" s="23"/>
      <c r="Q15" s="23"/>
      <c r="R15" s="23"/>
      <c r="S15" s="23"/>
      <c r="T15" s="23"/>
    </row>
    <row r="16" customFormat="false" ht="16" hidden="false" customHeight="false" outlineLevel="0" collapsed="false">
      <c r="A16" s="0" t="s">
        <v>128</v>
      </c>
      <c r="B16" s="0" t="s">
        <v>111</v>
      </c>
      <c r="C16" s="0" t="s">
        <v>150</v>
      </c>
      <c r="D16" s="30" t="n">
        <f aca="false">COUNTIF(PUE!J$3:J$16,Tutoren!$B16)</f>
        <v>2</v>
      </c>
      <c r="E16" s="31" t="n">
        <f aca="false">COUNTIF(PUE!K$3:L$16,$B16)</f>
        <v>3</v>
      </c>
      <c r="F16" s="32" t="n">
        <f aca="false">COUNTIF(HUE!J$3:J$16,Tutoren!$B16)</f>
        <v>0</v>
      </c>
      <c r="G16" s="32" t="n">
        <f aca="false">COUNTIF(HUE!K$3:$L19,Tutoren!$B16)</f>
        <v>2</v>
      </c>
      <c r="H16" s="32" t="n">
        <f aca="false">F16</f>
        <v>0</v>
      </c>
      <c r="I16" s="31" t="n">
        <f aca="false">H16</f>
        <v>0</v>
      </c>
      <c r="J16" s="31" t="n">
        <v>14</v>
      </c>
      <c r="K16" s="31" t="n">
        <f aca="false">VLOOKUP($C16,$B$6:$L$9,10,0)*K$4</f>
        <v>28</v>
      </c>
      <c r="L16" s="33" t="n">
        <f aca="false">VLOOKUP($C16,$B$6:$L$9,11,0)*L$4</f>
        <v>28</v>
      </c>
      <c r="M16" s="34" t="n">
        <f aca="false">VLOOKUP($C16,$B$6:$M$9,12,0)*M$4</f>
        <v>14</v>
      </c>
      <c r="N16" s="15" t="n">
        <f aca="false">SUMPRODUCT(D$3:M$3,D16:M16)</f>
        <v>253</v>
      </c>
      <c r="O16" s="29" t="n">
        <f aca="false">VLOOKUP(C16,B$6:N$8,13,0)</f>
        <v>254</v>
      </c>
      <c r="P16" s="23"/>
      <c r="Q16" s="23"/>
      <c r="R16" s="23"/>
      <c r="S16" s="23"/>
      <c r="T16" s="23"/>
    </row>
    <row r="17" customFormat="false" ht="16" hidden="false" customHeight="false" outlineLevel="0" collapsed="false">
      <c r="A17" s="0" t="s">
        <v>129</v>
      </c>
      <c r="B17" s="0" t="s">
        <v>114</v>
      </c>
      <c r="C17" s="0" t="s">
        <v>151</v>
      </c>
      <c r="D17" s="30" t="n">
        <f aca="false">COUNTIF(PUE!J$3:J$16,Tutoren!$B17)</f>
        <v>1</v>
      </c>
      <c r="E17" s="31" t="n">
        <f aca="false">COUNTIF(PUE!K$3:L$16,$B17)</f>
        <v>3</v>
      </c>
      <c r="F17" s="32" t="n">
        <f aca="false">COUNTIF(HUE!J$3:J$16,Tutoren!$B17)</f>
        <v>0</v>
      </c>
      <c r="G17" s="32" t="n">
        <f aca="false">COUNTIF(HUE!K$3:$L20,Tutoren!$B17)</f>
        <v>1</v>
      </c>
      <c r="H17" s="32" t="n">
        <f aca="false">F17</f>
        <v>0</v>
      </c>
      <c r="I17" s="31" t="n">
        <f aca="false">H17</f>
        <v>0</v>
      </c>
      <c r="J17" s="31" t="n">
        <v>14</v>
      </c>
      <c r="K17" s="31" t="n">
        <f aca="false">VLOOKUP($C17,$B$6:$L$9,10,0)*K$4</f>
        <v>14</v>
      </c>
      <c r="L17" s="33" t="n">
        <f aca="false">VLOOKUP($C17,$B$6:$L$9,11,0)*L$4</f>
        <v>14</v>
      </c>
      <c r="M17" s="34" t="n">
        <f aca="false">VLOOKUP($C17,$B$6:$M$9,12,0)*M$4</f>
        <v>14</v>
      </c>
      <c r="N17" s="15" t="n">
        <f aca="false">SUMPRODUCT(D$3:M$3,D17:M17)</f>
        <v>163</v>
      </c>
      <c r="O17" s="29" t="n">
        <f aca="false">VLOOKUP(C17,B$6:N$8,13,0)</f>
        <v>162</v>
      </c>
      <c r="P17" s="23"/>
      <c r="Q17" s="23"/>
      <c r="R17" s="23"/>
      <c r="S17" s="23"/>
      <c r="T17" s="23"/>
    </row>
    <row r="18" customFormat="false" ht="16" hidden="false" customHeight="false" outlineLevel="0" collapsed="false">
      <c r="A18" s="0" t="s">
        <v>130</v>
      </c>
      <c r="B18" s="0" t="s">
        <v>112</v>
      </c>
      <c r="C18" s="0" t="s">
        <v>151</v>
      </c>
      <c r="D18" s="30" t="n">
        <f aca="false">COUNTIF(PUE!J$3:J$16,Tutoren!$B18)</f>
        <v>1</v>
      </c>
      <c r="E18" s="31" t="n">
        <f aca="false">COUNTIF(PUE!K$3:L$16,$B18)</f>
        <v>2</v>
      </c>
      <c r="F18" s="32" t="n">
        <f aca="false">COUNTIF(HUE!J$3:J$16,Tutoren!$B18)</f>
        <v>0</v>
      </c>
      <c r="G18" s="32" t="n">
        <f aca="false">COUNTIF(HUE!K$3:$L21,Tutoren!$B18)</f>
        <v>1</v>
      </c>
      <c r="H18" s="32" t="n">
        <f aca="false">F18</f>
        <v>0</v>
      </c>
      <c r="I18" s="31" t="n">
        <f aca="false">H18</f>
        <v>0</v>
      </c>
      <c r="J18" s="31" t="n">
        <v>14</v>
      </c>
      <c r="K18" s="31" t="n">
        <f aca="false">VLOOKUP($C18,$B$6:$L$9,10,0)*K$4</f>
        <v>14</v>
      </c>
      <c r="L18" s="33" t="n">
        <f aca="false">VLOOKUP($C18,$B$6:$L$9,11,0)*L$4</f>
        <v>14</v>
      </c>
      <c r="M18" s="34" t="n">
        <f aca="false">VLOOKUP($C18,$B$6:$M$9,12,0)*M$4</f>
        <v>14</v>
      </c>
      <c r="N18" s="15" t="n">
        <f aca="false">SUMPRODUCT(D$3:M$3,D18:M18)</f>
        <v>162</v>
      </c>
      <c r="O18" s="29" t="n">
        <f aca="false">VLOOKUP(C18,B$6:N$8,13,0)</f>
        <v>162</v>
      </c>
      <c r="P18" s="23"/>
      <c r="Q18" s="23"/>
      <c r="R18" s="23"/>
      <c r="S18" s="23"/>
      <c r="T18" s="23"/>
    </row>
    <row r="19" customFormat="false" ht="16" hidden="false" customHeight="false" outlineLevel="0" collapsed="false">
      <c r="A19" s="0" t="s">
        <v>131</v>
      </c>
      <c r="B19" s="0" t="s">
        <v>108</v>
      </c>
      <c r="C19" s="0" t="s">
        <v>150</v>
      </c>
      <c r="D19" s="30" t="n">
        <f aca="false">COUNTIF(PUE!J$3:J$16,Tutoren!$B19)</f>
        <v>3</v>
      </c>
      <c r="E19" s="31" t="n">
        <f aca="false">COUNTIF(PUE!K$3:L$16,$B19)</f>
        <v>3</v>
      </c>
      <c r="F19" s="32" t="n">
        <f aca="false">COUNTIF(HUE!J$3:J$16,Tutoren!$B19)</f>
        <v>0</v>
      </c>
      <c r="G19" s="32" t="n">
        <f aca="false">COUNTIF(HUE!K$3:$L22,Tutoren!$B19)</f>
        <v>3</v>
      </c>
      <c r="H19" s="32" t="n">
        <f aca="false">F19</f>
        <v>0</v>
      </c>
      <c r="I19" s="31" t="n">
        <f aca="false">H19</f>
        <v>0</v>
      </c>
      <c r="J19" s="31" t="n">
        <v>14</v>
      </c>
      <c r="K19" s="31" t="n">
        <f aca="false">VLOOKUP($C19,$B$6:$L$9,10,0)*K$4</f>
        <v>28</v>
      </c>
      <c r="L19" s="33" t="n">
        <f aca="false">VLOOKUP($C19,$B$6:$L$9,11,0)*L$4</f>
        <v>28</v>
      </c>
      <c r="M19" s="34" t="n">
        <f aca="false">VLOOKUP($C19,$B$6:$M$9,12,0)*M$4</f>
        <v>14</v>
      </c>
      <c r="N19" s="15" t="n">
        <f aca="false">SUMPRODUCT(D$3:M$3,D19:M19)</f>
        <v>259</v>
      </c>
      <c r="O19" s="29" t="n">
        <f aca="false">VLOOKUP(C19,B$6:N$8,13,0)</f>
        <v>254</v>
      </c>
      <c r="P19" s="23"/>
      <c r="Q19" s="23"/>
      <c r="R19" s="23"/>
      <c r="S19" s="23"/>
      <c r="T19" s="23"/>
    </row>
    <row r="20" customFormat="false" ht="16" hidden="false" customHeight="false" outlineLevel="0" collapsed="false">
      <c r="A20" s="0" t="s">
        <v>132</v>
      </c>
      <c r="B20" s="0" t="s">
        <v>115</v>
      </c>
      <c r="C20" s="0" t="s">
        <v>150</v>
      </c>
      <c r="D20" s="30" t="n">
        <f aca="false">COUNTIF(PUE!J$3:J$16,Tutoren!$B20)</f>
        <v>2</v>
      </c>
      <c r="E20" s="31" t="n">
        <f aca="false">COUNTIF(PUE!K$3:L$16,$B20)</f>
        <v>2</v>
      </c>
      <c r="F20" s="32" t="n">
        <f aca="false">COUNTIF(HUE!J$3:J$16,Tutoren!$B20)</f>
        <v>0</v>
      </c>
      <c r="G20" s="32" t="n">
        <f aca="false">COUNTIF(HUE!K$3:$L23,Tutoren!$B20)</f>
        <v>3</v>
      </c>
      <c r="H20" s="32" t="n">
        <f aca="false">F20</f>
        <v>0</v>
      </c>
      <c r="I20" s="31" t="n">
        <f aca="false">H20</f>
        <v>0</v>
      </c>
      <c r="J20" s="31" t="n">
        <v>14</v>
      </c>
      <c r="K20" s="31" t="n">
        <f aca="false">VLOOKUP($C20,$B$6:$L$9,10,0)*K$4</f>
        <v>28</v>
      </c>
      <c r="L20" s="33" t="n">
        <f aca="false">VLOOKUP($C20,$B$6:$L$9,11,0)*L$4</f>
        <v>28</v>
      </c>
      <c r="M20" s="34" t="n">
        <f aca="false">VLOOKUP($C20,$B$6:$M$9,12,0)*M$4</f>
        <v>14</v>
      </c>
      <c r="N20" s="15" t="n">
        <f aca="false">SUMPRODUCT(D$3:M$3,D20:M20)</f>
        <v>254</v>
      </c>
      <c r="O20" s="29" t="n">
        <f aca="false">VLOOKUP(C20,B$6:N$8,13,0)</f>
        <v>254</v>
      </c>
      <c r="P20" s="23"/>
      <c r="Q20" s="23"/>
      <c r="R20" s="23"/>
      <c r="S20" s="23"/>
      <c r="T20" s="23"/>
    </row>
    <row r="21" customFormat="false" ht="16" hidden="false" customHeight="false" outlineLevel="0" collapsed="false">
      <c r="A21" s="0" t="s">
        <v>133</v>
      </c>
      <c r="B21" s="0" t="s">
        <v>116</v>
      </c>
      <c r="C21" s="0" t="s">
        <v>150</v>
      </c>
      <c r="D21" s="40" t="n">
        <f aca="false">COUNTIF(PUE!J$3:J$16,Tutoren!$B21)</f>
        <v>3</v>
      </c>
      <c r="E21" s="41" t="n">
        <f aca="false">COUNTIF(PUE!K$3:L$16,$B21)</f>
        <v>1</v>
      </c>
      <c r="F21" s="42" t="n">
        <f aca="false">COUNTIF(HUE!J$3:J$16,Tutoren!$B21)</f>
        <v>0</v>
      </c>
      <c r="G21" s="42" t="n">
        <f aca="false">COUNTIF(HUE!K$3:$L24,Tutoren!$B21)</f>
        <v>3</v>
      </c>
      <c r="H21" s="42" t="n">
        <f aca="false">F21</f>
        <v>0</v>
      </c>
      <c r="I21" s="41" t="n">
        <f aca="false">H21</f>
        <v>0</v>
      </c>
      <c r="J21" s="41" t="n">
        <v>14</v>
      </c>
      <c r="K21" s="41" t="n">
        <f aca="false">VLOOKUP($C21,$B$6:$L$9,10,0)*K$4</f>
        <v>28</v>
      </c>
      <c r="L21" s="43" t="n">
        <f aca="false">VLOOKUP($C21,$B$6:$L$9,11,0)*L$4</f>
        <v>28</v>
      </c>
      <c r="M21" s="44" t="n">
        <f aca="false">VLOOKUP($C21,$B$6:$M$9,12,0)*M$4</f>
        <v>14</v>
      </c>
      <c r="N21" s="15" t="n">
        <f aca="false">SUMPRODUCT(D$3:M$3,D21:M21)</f>
        <v>257</v>
      </c>
      <c r="O21" s="29" t="n">
        <f aca="false">VLOOKUP(C21,B$6:N$8,13,0)</f>
        <v>254</v>
      </c>
    </row>
    <row r="22" customFormat="false" ht="16" hidden="false" customHeight="false" outlineLevel="0" collapsed="false">
      <c r="D22" s="45" t="n">
        <f aca="false">D3*SUM(D13:D21)</f>
        <v>52</v>
      </c>
      <c r="E22" s="45" t="n">
        <f aca="false">E3*SUM(E13:E21)</f>
        <v>28</v>
      </c>
      <c r="F22" s="45" t="n">
        <f aca="false">F3*SUM(F13:F21)</f>
        <v>104</v>
      </c>
      <c r="G22" s="45" t="n">
        <f aca="false">G3*SUM(G13:G21)</f>
        <v>52</v>
      </c>
      <c r="H22" s="45" t="n">
        <f aca="false">H3*SUM(H13:H21)</f>
        <v>26</v>
      </c>
      <c r="I22" s="45" t="n">
        <f aca="false">I3*SUM(I13:I21)</f>
        <v>13</v>
      </c>
      <c r="J22" s="45" t="n">
        <f aca="false">J3*SUM(J13:J21)</f>
        <v>378</v>
      </c>
      <c r="K22" s="45" t="n">
        <f aca="false">K3*SUM(K13:K21)</f>
        <v>448</v>
      </c>
      <c r="L22" s="45" t="n">
        <f aca="false">L3*SUM(L13:L21)</f>
        <v>560</v>
      </c>
      <c r="M22" s="45" t="n">
        <f aca="false">M3*SUM(M13:M21)</f>
        <v>252</v>
      </c>
      <c r="N22" s="15" t="n">
        <f aca="false">SUM(N13:N21)</f>
        <v>1913</v>
      </c>
      <c r="O22" s="15" t="n">
        <f aca="false">SUM(O13:O21)</f>
        <v>1864</v>
      </c>
      <c r="P22" s="23"/>
      <c r="Q22" s="23"/>
      <c r="R22" s="23"/>
      <c r="S22" s="23"/>
      <c r="T22" s="23"/>
    </row>
  </sheetData>
  <conditionalFormatting sqref="N13:N21">
    <cfRule type="cellIs" priority="2" operator="lessThan" aboveAverage="0" equalAverage="0" bottom="0" percent="0" rank="0" text="" dxfId="0">
      <formula>$O13</formula>
    </cfRule>
    <cfRule type="cellIs" priority="3" operator="greaterThan" aboveAverage="0" equalAverage="0" bottom="0" percent="0" rank="0" text="" dxfId="1">
      <formula>$O13</formula>
    </cfRule>
  </conditionalFormatting>
  <conditionalFormatting sqref="N14:N22">
    <cfRule type="cellIs" priority="4" operator="lessThan" aboveAverage="0" equalAverage="0" bottom="0" percent="0" rank="0" text="" dxfId="2">
      <formula>$O14</formula>
    </cfRule>
    <cfRule type="cellIs" priority="5" operator="greaterThan" aboveAverage="0" equalAverage="0" bottom="0" percent="0" rank="0" text="" dxfId="3">
      <formula>$O14</formula>
    </cfRule>
  </conditionalFormatting>
  <conditionalFormatting sqref="O22">
    <cfRule type="cellIs" priority="6" operator="lessThan" aboveAverage="0" equalAverage="0" bottom="0" percent="0" rank="0" text="" dxfId="4">
      <formula>$O22</formula>
    </cfRule>
    <cfRule type="cellIs" priority="7" operator="greaterThan" aboveAverage="0" equalAverage="0" bottom="0" percent="0" rank="0" text="" dxfId="5">
      <formula>$O22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I4" activeCellId="1" sqref="F12 I4"/>
    </sheetView>
  </sheetViews>
  <sheetFormatPr defaultRowHeight="16"/>
  <sheetData>
    <row r="1" customFormat="false" ht="16" hidden="false" customHeight="false" outlineLevel="0" collapsed="false">
      <c r="B1" s="0" t="s">
        <v>161</v>
      </c>
      <c r="C1" s="0" t="s">
        <v>162</v>
      </c>
      <c r="D1" s="0" t="s">
        <v>163</v>
      </c>
      <c r="E1" s="0" t="s">
        <v>164</v>
      </c>
      <c r="F1" s="0" t="s">
        <v>165</v>
      </c>
      <c r="G1" s="0" t="s">
        <v>166</v>
      </c>
      <c r="H1" s="0" t="s">
        <v>167</v>
      </c>
      <c r="I1" s="0" t="s">
        <v>168</v>
      </c>
    </row>
    <row r="2" customFormat="false" ht="16" hidden="false" customHeight="false" outlineLevel="0" collapsed="false">
      <c r="A2" s="46" t="s">
        <v>127</v>
      </c>
      <c r="B2" s="47" t="s">
        <v>169</v>
      </c>
      <c r="C2" s="47"/>
      <c r="D2" s="47"/>
      <c r="E2" s="47"/>
      <c r="F2" s="47"/>
      <c r="G2" s="47" t="s">
        <v>170</v>
      </c>
      <c r="H2" s="47"/>
      <c r="I2" s="47"/>
    </row>
    <row r="3" customFormat="false" ht="16" hidden="false" customHeight="false" outlineLevel="0" collapsed="false">
      <c r="A3" s="46" t="s">
        <v>126</v>
      </c>
      <c r="B3" s="47"/>
      <c r="C3" s="47"/>
      <c r="D3" s="47"/>
      <c r="E3" s="47"/>
      <c r="F3" s="47"/>
      <c r="G3" s="47" t="s">
        <v>169</v>
      </c>
      <c r="H3" s="47"/>
      <c r="I3" s="47" t="s">
        <v>171</v>
      </c>
    </row>
    <row r="4" customFormat="false" ht="16" hidden="false" customHeight="false" outlineLevel="0" collapsed="false">
      <c r="A4" s="48" t="s">
        <v>132</v>
      </c>
      <c r="B4" s="47"/>
      <c r="C4" s="47" t="s">
        <v>169</v>
      </c>
      <c r="D4" s="47"/>
      <c r="E4" s="47"/>
      <c r="F4" s="47" t="s">
        <v>169</v>
      </c>
      <c r="G4" s="47"/>
      <c r="H4" s="47"/>
      <c r="I4" s="47"/>
    </row>
    <row r="5" customFormat="false" ht="16" hidden="false" customHeight="false" outlineLevel="0" collapsed="false">
      <c r="A5" s="46" t="s">
        <v>131</v>
      </c>
      <c r="B5" s="47"/>
      <c r="C5" s="47"/>
      <c r="D5" s="47" t="s">
        <v>169</v>
      </c>
      <c r="E5" s="47" t="s">
        <v>169</v>
      </c>
      <c r="F5" s="47"/>
      <c r="G5" s="47"/>
      <c r="H5" s="47"/>
      <c r="I5" s="47"/>
    </row>
    <row r="6" customFormat="false" ht="16" hidden="false" customHeight="false" outlineLevel="0" collapsed="false">
      <c r="A6" s="46" t="s">
        <v>133</v>
      </c>
      <c r="B6" s="47"/>
      <c r="C6" s="47"/>
      <c r="D6" s="47"/>
      <c r="E6" s="47"/>
      <c r="F6" s="47" t="s">
        <v>170</v>
      </c>
      <c r="G6" s="47"/>
      <c r="H6" s="47" t="s">
        <v>169</v>
      </c>
      <c r="I6" s="47"/>
    </row>
    <row r="7" customFormat="false" ht="16" hidden="false" customHeight="false" outlineLevel="0" collapsed="false">
      <c r="A7" s="46" t="s">
        <v>130</v>
      </c>
      <c r="B7" s="47"/>
      <c r="C7" s="47"/>
      <c r="D7" s="47"/>
      <c r="E7" s="47" t="s">
        <v>170</v>
      </c>
      <c r="F7" s="47"/>
      <c r="G7" s="47"/>
      <c r="H7" s="47"/>
      <c r="I7" s="47"/>
    </row>
    <row r="8" customFormat="false" ht="16" hidden="false" customHeight="false" outlineLevel="0" collapsed="false">
      <c r="A8" s="46" t="s">
        <v>129</v>
      </c>
      <c r="B8" s="47"/>
      <c r="C8" s="47"/>
      <c r="D8" s="47" t="s">
        <v>170</v>
      </c>
      <c r="E8" s="47"/>
      <c r="F8" s="47"/>
      <c r="G8" s="47"/>
      <c r="H8" s="47"/>
      <c r="I8" s="47"/>
    </row>
    <row r="9" customFormat="false" ht="16" hidden="false" customHeight="false" outlineLevel="0" collapsed="false">
      <c r="A9" s="46" t="s">
        <v>125</v>
      </c>
      <c r="B9" s="47" t="s">
        <v>170</v>
      </c>
      <c r="C9" s="47"/>
      <c r="D9" s="47"/>
      <c r="E9" s="47"/>
      <c r="F9" s="47"/>
      <c r="G9" s="47"/>
      <c r="H9" s="47"/>
      <c r="I9" s="47" t="s">
        <v>170</v>
      </c>
    </row>
    <row r="10" customFormat="false" ht="16" hidden="false" customHeight="false" outlineLevel="0" collapsed="false">
      <c r="A10" s="46" t="s">
        <v>128</v>
      </c>
      <c r="B10" s="47"/>
      <c r="C10" s="47" t="s">
        <v>170</v>
      </c>
      <c r="D10" s="47"/>
      <c r="E10" s="47"/>
      <c r="F10" s="47"/>
      <c r="G10" s="47"/>
      <c r="H10" s="47" t="s">
        <v>170</v>
      </c>
      <c r="I10" s="4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3" activeCellId="1" sqref="F12 F43"/>
    </sheetView>
  </sheetViews>
  <sheetFormatPr defaultRowHeight="16"/>
  <sheetData>
    <row r="1" customFormat="false" ht="16" hidden="false" customHeight="false" outlineLevel="0" collapsed="false">
      <c r="A1" s="0" t="s">
        <v>172</v>
      </c>
      <c r="L1" s="0" t="s">
        <v>173</v>
      </c>
    </row>
    <row r="2" customFormat="false" ht="16" hidden="false" customHeight="false" outlineLevel="0" collapsed="false">
      <c r="A2" s="36" t="s">
        <v>174</v>
      </c>
      <c r="B2" s="37"/>
      <c r="C2" s="36" t="s">
        <v>175</v>
      </c>
      <c r="D2" s="37"/>
      <c r="E2" s="36" t="s">
        <v>176</v>
      </c>
      <c r="F2" s="37"/>
      <c r="G2" s="36" t="s">
        <v>177</v>
      </c>
      <c r="H2" s="37"/>
      <c r="I2" s="36" t="s">
        <v>178</v>
      </c>
      <c r="J2" s="37"/>
      <c r="L2" s="36" t="s">
        <v>174</v>
      </c>
      <c r="M2" s="37"/>
      <c r="N2" s="36" t="s">
        <v>175</v>
      </c>
      <c r="O2" s="37"/>
      <c r="P2" s="36" t="s">
        <v>176</v>
      </c>
      <c r="Q2" s="37"/>
      <c r="R2" s="36" t="s">
        <v>177</v>
      </c>
      <c r="S2" s="37"/>
      <c r="T2" s="36" t="s">
        <v>178</v>
      </c>
      <c r="U2" s="37"/>
    </row>
    <row r="3" customFormat="false" ht="16" hidden="false" customHeight="false" outlineLevel="0" collapsed="false">
      <c r="A3" s="31" t="n">
        <v>1</v>
      </c>
      <c r="B3" s="49" t="s">
        <v>179</v>
      </c>
      <c r="C3" s="31" t="n">
        <v>1</v>
      </c>
      <c r="D3" s="50" t="s">
        <v>180</v>
      </c>
      <c r="E3" s="31" t="n">
        <v>1</v>
      </c>
      <c r="G3" s="31" t="n">
        <v>1</v>
      </c>
      <c r="I3" s="31" t="n">
        <v>1</v>
      </c>
      <c r="J3" s="51" t="s">
        <v>181</v>
      </c>
      <c r="L3" s="31" t="n">
        <v>1</v>
      </c>
      <c r="N3" s="31" t="n">
        <v>1</v>
      </c>
      <c r="O3" s="52" t="s">
        <v>182</v>
      </c>
      <c r="P3" s="31" t="n">
        <v>1</v>
      </c>
      <c r="R3" s="31" t="n">
        <v>1</v>
      </c>
      <c r="T3" s="31" t="n">
        <v>1</v>
      </c>
      <c r="U3" s="53" t="s">
        <v>183</v>
      </c>
    </row>
    <row r="4" customFormat="false" ht="16" hidden="false" customHeight="false" outlineLevel="0" collapsed="false">
      <c r="A4" s="31" t="n">
        <v>2</v>
      </c>
      <c r="C4" s="31" t="n">
        <v>2</v>
      </c>
      <c r="D4" s="51" t="s">
        <v>184</v>
      </c>
      <c r="E4" s="31" t="n">
        <v>2</v>
      </c>
      <c r="F4" s="54" t="s">
        <v>185</v>
      </c>
      <c r="G4" s="31" t="n">
        <v>2</v>
      </c>
      <c r="I4" s="31" t="n">
        <v>2</v>
      </c>
      <c r="L4" s="31" t="n">
        <v>2</v>
      </c>
      <c r="N4" s="31" t="n">
        <v>2</v>
      </c>
      <c r="O4" s="53" t="s">
        <v>186</v>
      </c>
      <c r="P4" s="31" t="n">
        <v>2</v>
      </c>
      <c r="Q4" s="55" t="s">
        <v>187</v>
      </c>
      <c r="R4" s="31" t="n">
        <v>2</v>
      </c>
      <c r="T4" s="31" t="n">
        <v>2</v>
      </c>
    </row>
    <row r="5" customFormat="false" ht="16" hidden="false" customHeight="false" outlineLevel="0" collapsed="false">
      <c r="A5" s="31" t="n">
        <v>3</v>
      </c>
      <c r="C5" s="31" t="n">
        <v>3</v>
      </c>
      <c r="E5" s="31" t="n">
        <v>3</v>
      </c>
      <c r="F5" s="49" t="s">
        <v>188</v>
      </c>
      <c r="G5" s="31" t="n">
        <v>3</v>
      </c>
      <c r="H5" s="50" t="s">
        <v>189</v>
      </c>
      <c r="I5" s="31" t="n">
        <v>3</v>
      </c>
      <c r="J5" s="54" t="s">
        <v>190</v>
      </c>
      <c r="L5" s="31" t="n">
        <v>3</v>
      </c>
      <c r="N5" s="31" t="n">
        <v>3</v>
      </c>
      <c r="P5" s="31" t="n">
        <v>3</v>
      </c>
      <c r="Q5" s="56" t="s">
        <v>191</v>
      </c>
      <c r="R5" s="31" t="n">
        <v>3</v>
      </c>
      <c r="S5" s="52" t="s">
        <v>192</v>
      </c>
      <c r="T5" s="31" t="n">
        <v>3</v>
      </c>
      <c r="U5" s="55" t="s">
        <v>193</v>
      </c>
    </row>
    <row r="6" customFormat="false" ht="16" hidden="false" customHeight="false" outlineLevel="0" collapsed="false">
      <c r="A6" s="31" t="n">
        <v>4</v>
      </c>
      <c r="C6" s="31" t="n">
        <v>4</v>
      </c>
      <c r="D6" s="54" t="s">
        <v>194</v>
      </c>
      <c r="E6" s="31" t="n">
        <v>4</v>
      </c>
      <c r="F6" s="57" t="s">
        <v>195</v>
      </c>
      <c r="G6" s="31" t="n">
        <v>4</v>
      </c>
      <c r="I6" s="31" t="n">
        <v>4</v>
      </c>
      <c r="L6" s="31" t="n">
        <v>4</v>
      </c>
      <c r="N6" s="31" t="n">
        <v>4</v>
      </c>
      <c r="O6" s="55" t="s">
        <v>196</v>
      </c>
      <c r="P6" s="31" t="n">
        <v>4</v>
      </c>
      <c r="Q6" s="58" t="s">
        <v>197</v>
      </c>
      <c r="R6" s="31" t="n">
        <v>4</v>
      </c>
      <c r="T6" s="31" t="n">
        <v>4</v>
      </c>
    </row>
    <row r="7" customFormat="false" ht="16" hidden="false" customHeight="false" outlineLevel="0" collapsed="false">
      <c r="A7" s="31" t="n">
        <v>5</v>
      </c>
      <c r="C7" s="31" t="n">
        <v>5</v>
      </c>
      <c r="D7" s="49" t="s">
        <v>198</v>
      </c>
      <c r="E7" s="31" t="n">
        <v>5</v>
      </c>
      <c r="G7" s="31" t="n">
        <v>5</v>
      </c>
      <c r="I7" s="31" t="n">
        <v>5</v>
      </c>
      <c r="L7" s="31" t="n">
        <v>5</v>
      </c>
      <c r="N7" s="31" t="n">
        <v>5</v>
      </c>
      <c r="O7" s="56" t="s">
        <v>199</v>
      </c>
      <c r="P7" s="31" t="n">
        <v>5</v>
      </c>
      <c r="R7" s="31" t="n">
        <v>5</v>
      </c>
      <c r="T7" s="31" t="n">
        <v>5</v>
      </c>
    </row>
    <row r="8" customFormat="false" ht="16" hidden="false" customHeight="false" outlineLevel="0" collapsed="false">
      <c r="A8" s="31" t="n">
        <v>6</v>
      </c>
      <c r="C8" s="31" t="n">
        <v>6</v>
      </c>
      <c r="D8" s="57" t="s">
        <v>200</v>
      </c>
      <c r="E8" s="31" t="n">
        <v>6</v>
      </c>
      <c r="F8" s="50" t="s">
        <v>201</v>
      </c>
      <c r="G8" s="31" t="n">
        <v>6</v>
      </c>
      <c r="I8" s="31" t="n">
        <v>6</v>
      </c>
      <c r="L8" s="31" t="n">
        <v>6</v>
      </c>
      <c r="N8" s="31" t="n">
        <v>6</v>
      </c>
      <c r="O8" s="58" t="s">
        <v>202</v>
      </c>
      <c r="P8" s="31" t="n">
        <v>6</v>
      </c>
      <c r="Q8" s="52" t="s">
        <v>203</v>
      </c>
      <c r="R8" s="31" t="n">
        <v>6</v>
      </c>
      <c r="T8" s="31" t="n">
        <v>6</v>
      </c>
    </row>
    <row r="9" customFormat="false" ht="16" hidden="false" customHeight="false" outlineLevel="0" collapsed="false">
      <c r="A9" s="31" t="n">
        <v>7</v>
      </c>
      <c r="C9" s="31" t="n">
        <v>7</v>
      </c>
      <c r="E9" s="31" t="n">
        <v>7</v>
      </c>
      <c r="F9" s="51" t="s">
        <v>204</v>
      </c>
      <c r="G9" s="31" t="n">
        <v>7</v>
      </c>
      <c r="H9" s="49" t="s">
        <v>205</v>
      </c>
      <c r="I9" s="31" t="n">
        <v>7</v>
      </c>
      <c r="L9" s="31" t="n">
        <v>7</v>
      </c>
      <c r="N9" s="31" t="n">
        <v>7</v>
      </c>
      <c r="P9" s="31" t="n">
        <v>7</v>
      </c>
      <c r="Q9" s="53" t="s">
        <v>206</v>
      </c>
      <c r="R9" s="31" t="n">
        <v>7</v>
      </c>
      <c r="S9" s="56" t="s">
        <v>207</v>
      </c>
      <c r="T9" s="31" t="n">
        <v>7</v>
      </c>
    </row>
    <row r="10" customFormat="false" ht="16" hidden="false" customHeight="false" outlineLevel="0" collapsed="false">
      <c r="A10" s="31" t="n">
        <v>8</v>
      </c>
      <c r="B10" s="49" t="s">
        <v>208</v>
      </c>
      <c r="C10" s="31" t="n">
        <v>8</v>
      </c>
      <c r="D10" s="50" t="s">
        <v>209</v>
      </c>
      <c r="E10" s="31" t="n">
        <v>8</v>
      </c>
      <c r="G10" s="31" t="n">
        <v>8</v>
      </c>
      <c r="H10" s="57" t="s">
        <v>210</v>
      </c>
      <c r="I10" s="31" t="n">
        <v>8</v>
      </c>
      <c r="L10" s="31" t="n">
        <v>8</v>
      </c>
      <c r="M10" s="56" t="s">
        <v>179</v>
      </c>
      <c r="N10" s="31" t="n">
        <v>8</v>
      </c>
      <c r="O10" s="52" t="s">
        <v>180</v>
      </c>
      <c r="P10" s="31" t="n">
        <v>8</v>
      </c>
      <c r="R10" s="31" t="n">
        <v>8</v>
      </c>
      <c r="S10" s="58" t="s">
        <v>211</v>
      </c>
      <c r="T10" s="31" t="n">
        <v>8</v>
      </c>
    </row>
    <row r="11" customFormat="false" ht="16" hidden="false" customHeight="false" outlineLevel="0" collapsed="false">
      <c r="A11" s="31" t="n">
        <v>9</v>
      </c>
      <c r="C11" s="31" t="n">
        <v>9</v>
      </c>
      <c r="D11" s="51" t="s">
        <v>212</v>
      </c>
      <c r="E11" s="31" t="n">
        <v>9</v>
      </c>
      <c r="F11" s="54" t="s">
        <v>213</v>
      </c>
      <c r="G11" s="31" t="n">
        <v>9</v>
      </c>
      <c r="I11" s="31" t="n">
        <v>9</v>
      </c>
      <c r="L11" s="31" t="n">
        <v>9</v>
      </c>
      <c r="N11" s="31" t="n">
        <v>9</v>
      </c>
      <c r="O11" s="53" t="s">
        <v>184</v>
      </c>
      <c r="P11" s="31" t="n">
        <v>9</v>
      </c>
      <c r="Q11" s="55" t="s">
        <v>185</v>
      </c>
      <c r="R11" s="31" t="n">
        <v>9</v>
      </c>
      <c r="T11" s="31" t="n">
        <v>9</v>
      </c>
    </row>
    <row r="12" customFormat="false" ht="16" hidden="false" customHeight="false" outlineLevel="0" collapsed="false">
      <c r="A12" s="31" t="n">
        <v>10</v>
      </c>
      <c r="C12" s="31" t="n">
        <v>10</v>
      </c>
      <c r="E12" s="31" t="n">
        <v>10</v>
      </c>
      <c r="G12" s="31" t="n">
        <v>10</v>
      </c>
      <c r="H12" s="50" t="s">
        <v>214</v>
      </c>
      <c r="I12" s="31" t="n">
        <v>10</v>
      </c>
      <c r="L12" s="31" t="n">
        <v>10</v>
      </c>
      <c r="N12" s="31" t="n">
        <v>10</v>
      </c>
      <c r="P12" s="31" t="n">
        <v>10</v>
      </c>
      <c r="R12" s="31" t="n">
        <v>10</v>
      </c>
      <c r="S12" s="52" t="s">
        <v>189</v>
      </c>
      <c r="T12" s="31" t="n">
        <v>10</v>
      </c>
    </row>
    <row r="13" customFormat="false" ht="16" hidden="false" customHeight="false" outlineLevel="0" collapsed="false">
      <c r="A13" s="31" t="n">
        <v>11</v>
      </c>
      <c r="B13" s="50" t="s">
        <v>215</v>
      </c>
      <c r="C13" s="31" t="n">
        <v>11</v>
      </c>
      <c r="D13" s="54" t="s">
        <v>216</v>
      </c>
      <c r="E13" s="31" t="n">
        <v>11</v>
      </c>
      <c r="F13" s="57" t="s">
        <v>217</v>
      </c>
      <c r="G13" s="31" t="n">
        <v>11</v>
      </c>
      <c r="H13" s="51" t="s">
        <v>218</v>
      </c>
      <c r="I13" s="31" t="n">
        <v>11</v>
      </c>
      <c r="L13" s="31" t="n">
        <v>11</v>
      </c>
      <c r="N13" s="31" t="n">
        <v>11</v>
      </c>
      <c r="O13" s="55" t="s">
        <v>194</v>
      </c>
      <c r="P13" s="31" t="n">
        <v>11</v>
      </c>
      <c r="Q13" s="58" t="s">
        <v>195</v>
      </c>
      <c r="R13" s="31" t="n">
        <v>11</v>
      </c>
      <c r="S13" s="53" t="s">
        <v>219</v>
      </c>
      <c r="T13" s="31" t="n">
        <v>11</v>
      </c>
    </row>
    <row r="14" customFormat="false" ht="16" hidden="false" customHeight="false" outlineLevel="0" collapsed="false">
      <c r="A14" s="31" t="n">
        <v>12</v>
      </c>
      <c r="C14" s="31" t="n">
        <v>12</v>
      </c>
      <c r="D14" s="49" t="s">
        <v>220</v>
      </c>
      <c r="E14" s="31" t="n">
        <v>12</v>
      </c>
      <c r="G14" s="31" t="n">
        <v>12</v>
      </c>
      <c r="I14" s="31" t="n">
        <v>12</v>
      </c>
      <c r="L14" s="31" t="n">
        <v>12</v>
      </c>
      <c r="N14" s="31" t="n">
        <v>12</v>
      </c>
      <c r="O14" s="56" t="s">
        <v>198</v>
      </c>
      <c r="P14" s="31" t="n">
        <v>12</v>
      </c>
      <c r="R14" s="31" t="n">
        <v>12</v>
      </c>
      <c r="T14" s="31" t="n">
        <v>12</v>
      </c>
    </row>
    <row r="15" customFormat="false" ht="16" hidden="false" customHeight="false" outlineLevel="0" collapsed="false">
      <c r="A15" s="31" t="n">
        <v>13</v>
      </c>
      <c r="C15" s="31" t="n">
        <v>13</v>
      </c>
      <c r="D15" s="57" t="s">
        <v>221</v>
      </c>
      <c r="E15" s="31" t="n">
        <v>13</v>
      </c>
      <c r="F15" s="50" t="s">
        <v>192</v>
      </c>
      <c r="G15" s="31" t="n">
        <v>13</v>
      </c>
      <c r="H15" s="54" t="s">
        <v>222</v>
      </c>
      <c r="I15" s="31" t="n">
        <v>13</v>
      </c>
      <c r="L15" s="31" t="n">
        <v>13</v>
      </c>
      <c r="N15" s="31" t="n">
        <v>13</v>
      </c>
      <c r="O15" s="58" t="s">
        <v>200</v>
      </c>
      <c r="P15" s="31" t="n">
        <v>13</v>
      </c>
      <c r="Q15" s="52" t="s">
        <v>201</v>
      </c>
      <c r="R15" s="31" t="n">
        <v>13</v>
      </c>
      <c r="S15" s="55" t="s">
        <v>223</v>
      </c>
      <c r="T15" s="31" t="n">
        <v>13</v>
      </c>
    </row>
    <row r="16" customFormat="false" ht="16" hidden="false" customHeight="false" outlineLevel="0" collapsed="false">
      <c r="A16" s="31" t="n">
        <v>14</v>
      </c>
      <c r="C16" s="31" t="n">
        <v>14</v>
      </c>
      <c r="E16" s="31" t="n">
        <v>14</v>
      </c>
      <c r="F16" s="51" t="s">
        <v>224</v>
      </c>
      <c r="G16" s="31" t="n">
        <v>14</v>
      </c>
      <c r="H16" s="49" t="s">
        <v>225</v>
      </c>
      <c r="I16" s="31" t="n">
        <v>14</v>
      </c>
      <c r="L16" s="31" t="n">
        <v>14</v>
      </c>
      <c r="N16" s="31" t="n">
        <v>14</v>
      </c>
      <c r="P16" s="31" t="n">
        <v>14</v>
      </c>
      <c r="Q16" s="53" t="s">
        <v>204</v>
      </c>
      <c r="R16" s="31" t="n">
        <v>14</v>
      </c>
      <c r="S16" s="56" t="s">
        <v>205</v>
      </c>
      <c r="T16" s="31" t="n">
        <v>14</v>
      </c>
    </row>
    <row r="17" customFormat="false" ht="16" hidden="false" customHeight="false" outlineLevel="0" collapsed="false">
      <c r="A17" s="31" t="n">
        <v>15</v>
      </c>
      <c r="B17" s="49" t="s">
        <v>226</v>
      </c>
      <c r="C17" s="31" t="n">
        <v>15</v>
      </c>
      <c r="D17" s="50" t="s">
        <v>227</v>
      </c>
      <c r="E17" s="31" t="n">
        <v>15</v>
      </c>
      <c r="G17" s="31" t="n">
        <v>15</v>
      </c>
      <c r="H17" s="57" t="s">
        <v>228</v>
      </c>
      <c r="I17" s="31" t="n">
        <v>15</v>
      </c>
      <c r="L17" s="31" t="n">
        <v>15</v>
      </c>
      <c r="M17" s="56" t="s">
        <v>208</v>
      </c>
      <c r="N17" s="31" t="n">
        <v>15</v>
      </c>
      <c r="O17" s="52" t="s">
        <v>209</v>
      </c>
      <c r="P17" s="31" t="n">
        <v>15</v>
      </c>
      <c r="R17" s="31" t="n">
        <v>15</v>
      </c>
      <c r="S17" s="58" t="s">
        <v>210</v>
      </c>
      <c r="T17" s="31" t="n">
        <v>15</v>
      </c>
    </row>
    <row r="18" customFormat="false" ht="16" hidden="false" customHeight="false" outlineLevel="0" collapsed="false">
      <c r="A18" s="31" t="n">
        <v>16</v>
      </c>
      <c r="B18" s="57" t="s">
        <v>229</v>
      </c>
      <c r="C18" s="31" t="n">
        <v>16</v>
      </c>
      <c r="D18" s="51" t="s">
        <v>230</v>
      </c>
      <c r="E18" s="31" t="n">
        <v>16</v>
      </c>
      <c r="F18" s="54" t="s">
        <v>231</v>
      </c>
      <c r="G18" s="31" t="n">
        <v>16</v>
      </c>
      <c r="I18" s="31" t="n">
        <v>16</v>
      </c>
      <c r="L18" s="31" t="n">
        <v>16</v>
      </c>
      <c r="N18" s="31" t="n">
        <v>16</v>
      </c>
      <c r="O18" s="53" t="s">
        <v>212</v>
      </c>
      <c r="P18" s="31" t="n">
        <v>16</v>
      </c>
      <c r="Q18" s="55" t="s">
        <v>213</v>
      </c>
      <c r="R18" s="31" t="n">
        <v>16</v>
      </c>
      <c r="T18" s="31" t="n">
        <v>16</v>
      </c>
    </row>
    <row r="19" customFormat="false" ht="16" hidden="false" customHeight="false" outlineLevel="0" collapsed="false">
      <c r="A19" s="31" t="n">
        <v>17</v>
      </c>
      <c r="C19" s="31" t="n">
        <v>17</v>
      </c>
      <c r="E19" s="31" t="n">
        <v>17</v>
      </c>
      <c r="G19" s="31" t="n">
        <v>17</v>
      </c>
      <c r="H19" s="50" t="s">
        <v>232</v>
      </c>
      <c r="I19" s="31" t="n">
        <v>17</v>
      </c>
      <c r="L19" s="31" t="n">
        <v>17</v>
      </c>
      <c r="N19" s="31" t="n">
        <v>17</v>
      </c>
      <c r="P19" s="31" t="n">
        <v>17</v>
      </c>
      <c r="R19" s="31" t="n">
        <v>17</v>
      </c>
      <c r="S19" s="52" t="s">
        <v>214</v>
      </c>
      <c r="T19" s="31" t="n">
        <v>17</v>
      </c>
    </row>
    <row r="20" customFormat="false" ht="16" hidden="false" customHeight="false" outlineLevel="0" collapsed="false">
      <c r="A20" s="31" t="n">
        <v>18</v>
      </c>
      <c r="B20" s="50" t="s">
        <v>233</v>
      </c>
      <c r="C20" s="31" t="n">
        <v>18</v>
      </c>
      <c r="D20" s="54" t="s">
        <v>234</v>
      </c>
      <c r="E20" s="31" t="n">
        <v>18</v>
      </c>
      <c r="F20" s="57" t="s">
        <v>211</v>
      </c>
      <c r="G20" s="31" t="n">
        <v>18</v>
      </c>
      <c r="H20" s="51" t="s">
        <v>235</v>
      </c>
      <c r="I20" s="31" t="n">
        <v>18</v>
      </c>
      <c r="L20" s="31" t="n">
        <v>18</v>
      </c>
      <c r="M20" s="52" t="s">
        <v>215</v>
      </c>
      <c r="N20" s="31" t="n">
        <v>18</v>
      </c>
      <c r="O20" s="55" t="s">
        <v>216</v>
      </c>
      <c r="P20" s="31" t="n">
        <v>18</v>
      </c>
      <c r="Q20" s="58" t="s">
        <v>217</v>
      </c>
      <c r="R20" s="31" t="n">
        <v>18</v>
      </c>
      <c r="S20" s="53" t="s">
        <v>218</v>
      </c>
      <c r="T20" s="31" t="n">
        <v>18</v>
      </c>
    </row>
    <row r="21" customFormat="false" ht="16" hidden="false" customHeight="false" outlineLevel="0" collapsed="false">
      <c r="A21" s="31" t="n">
        <v>19</v>
      </c>
      <c r="B21" s="51" t="s">
        <v>236</v>
      </c>
      <c r="C21" s="31" t="n">
        <v>19</v>
      </c>
      <c r="D21" s="49" t="s">
        <v>237</v>
      </c>
      <c r="E21" s="31" t="n">
        <v>19</v>
      </c>
      <c r="G21" s="31" t="n">
        <v>19</v>
      </c>
      <c r="I21" s="31" t="n">
        <v>19</v>
      </c>
      <c r="L21" s="31" t="n">
        <v>19</v>
      </c>
      <c r="N21" s="31" t="n">
        <v>19</v>
      </c>
      <c r="O21" s="56" t="s">
        <v>220</v>
      </c>
      <c r="P21" s="31" t="n">
        <v>19</v>
      </c>
      <c r="R21" s="31" t="n">
        <v>19</v>
      </c>
      <c r="T21" s="31" t="n">
        <v>19</v>
      </c>
    </row>
    <row r="22" customFormat="false" ht="16" hidden="false" customHeight="false" outlineLevel="0" collapsed="false">
      <c r="A22" s="31" t="n">
        <v>20</v>
      </c>
      <c r="C22" s="31" t="n">
        <v>20</v>
      </c>
      <c r="D22" s="57" t="s">
        <v>238</v>
      </c>
      <c r="E22" s="31" t="n">
        <v>20</v>
      </c>
      <c r="G22" s="31" t="n">
        <v>20</v>
      </c>
      <c r="H22" s="54" t="s">
        <v>239</v>
      </c>
      <c r="I22" s="31" t="n">
        <v>20</v>
      </c>
      <c r="L22" s="31" t="n">
        <v>20</v>
      </c>
      <c r="N22" s="31" t="n">
        <v>20</v>
      </c>
      <c r="O22" s="58" t="s">
        <v>221</v>
      </c>
      <c r="P22" s="31" t="n">
        <v>20</v>
      </c>
      <c r="R22" s="31" t="n">
        <v>20</v>
      </c>
      <c r="S22" s="55" t="s">
        <v>222</v>
      </c>
      <c r="T22" s="31" t="n">
        <v>20</v>
      </c>
    </row>
    <row r="23" customFormat="false" ht="16" hidden="false" customHeight="false" outlineLevel="0" collapsed="false">
      <c r="A23" s="31" t="n">
        <v>21</v>
      </c>
      <c r="B23" s="54" t="s">
        <v>240</v>
      </c>
      <c r="C23" s="31" t="n">
        <v>21</v>
      </c>
      <c r="E23" s="31" t="n">
        <v>21</v>
      </c>
      <c r="F23" s="51" t="s">
        <v>219</v>
      </c>
      <c r="G23" s="31" t="n">
        <v>21</v>
      </c>
      <c r="I23" s="31" t="n">
        <v>21</v>
      </c>
      <c r="L23" s="31" t="n">
        <v>21</v>
      </c>
      <c r="N23" s="31" t="n">
        <v>21</v>
      </c>
      <c r="P23" s="31" t="n">
        <v>21</v>
      </c>
      <c r="Q23" s="53" t="s">
        <v>224</v>
      </c>
      <c r="R23" s="31" t="n">
        <v>21</v>
      </c>
      <c r="T23" s="31" t="n">
        <v>21</v>
      </c>
    </row>
    <row r="24" customFormat="false" ht="16" hidden="false" customHeight="false" outlineLevel="0" collapsed="false">
      <c r="A24" s="31" t="n">
        <v>22</v>
      </c>
      <c r="B24" s="49" t="s">
        <v>241</v>
      </c>
      <c r="C24" s="31" t="n">
        <v>22</v>
      </c>
      <c r="D24" s="50" t="s">
        <v>242</v>
      </c>
      <c r="E24" s="31" t="n">
        <v>22</v>
      </c>
      <c r="G24" s="31" t="n">
        <v>22</v>
      </c>
      <c r="H24" s="57" t="s">
        <v>243</v>
      </c>
      <c r="I24" s="31" t="n">
        <v>22</v>
      </c>
      <c r="L24" s="31" t="n">
        <v>22</v>
      </c>
      <c r="M24" s="56" t="s">
        <v>226</v>
      </c>
      <c r="N24" s="31" t="n">
        <v>22</v>
      </c>
      <c r="O24" s="52" t="s">
        <v>227</v>
      </c>
      <c r="P24" s="31" t="n">
        <v>22</v>
      </c>
      <c r="R24" s="31" t="n">
        <v>22</v>
      </c>
      <c r="S24" s="58" t="s">
        <v>228</v>
      </c>
      <c r="T24" s="31" t="n">
        <v>22</v>
      </c>
    </row>
    <row r="25" customFormat="false" ht="16" hidden="false" customHeight="false" outlineLevel="0" collapsed="false">
      <c r="A25" s="31" t="n">
        <v>23</v>
      </c>
      <c r="B25" s="57" t="s">
        <v>244</v>
      </c>
      <c r="C25" s="31" t="n">
        <v>23</v>
      </c>
      <c r="D25" s="51" t="s">
        <v>245</v>
      </c>
      <c r="E25" s="31" t="n">
        <v>23</v>
      </c>
      <c r="F25" s="54" t="s">
        <v>223</v>
      </c>
      <c r="G25" s="31" t="n">
        <v>23</v>
      </c>
      <c r="I25" s="31" t="n">
        <v>23</v>
      </c>
      <c r="L25" s="31" t="n">
        <v>23</v>
      </c>
      <c r="M25" s="58" t="s">
        <v>229</v>
      </c>
      <c r="N25" s="31" t="n">
        <v>23</v>
      </c>
      <c r="O25" s="53" t="s">
        <v>230</v>
      </c>
      <c r="P25" s="31" t="n">
        <v>23</v>
      </c>
      <c r="Q25" s="55" t="s">
        <v>231</v>
      </c>
      <c r="R25" s="31" t="n">
        <v>23</v>
      </c>
      <c r="T25" s="31" t="n">
        <v>23</v>
      </c>
    </row>
    <row r="26" customFormat="false" ht="16" hidden="false" customHeight="false" outlineLevel="0" collapsed="false">
      <c r="A26" s="31" t="n">
        <v>24</v>
      </c>
      <c r="C26" s="31" t="n">
        <v>24</v>
      </c>
      <c r="E26" s="31" t="n">
        <v>24</v>
      </c>
      <c r="F26" s="49" t="s">
        <v>246</v>
      </c>
      <c r="G26" s="31" t="n">
        <v>24</v>
      </c>
      <c r="H26" s="50" t="s">
        <v>247</v>
      </c>
      <c r="I26" s="31" t="n">
        <v>24</v>
      </c>
      <c r="L26" s="31" t="n">
        <v>24</v>
      </c>
      <c r="N26" s="31" t="n">
        <v>24</v>
      </c>
      <c r="P26" s="31" t="n">
        <v>24</v>
      </c>
      <c r="Q26" s="56" t="s">
        <v>188</v>
      </c>
      <c r="R26" s="31" t="n">
        <v>24</v>
      </c>
      <c r="S26" s="52" t="s">
        <v>232</v>
      </c>
      <c r="T26" s="31" t="n">
        <v>24</v>
      </c>
    </row>
    <row r="27" customFormat="false" ht="16" hidden="false" customHeight="false" outlineLevel="0" collapsed="false">
      <c r="A27" s="31" t="n">
        <v>25</v>
      </c>
      <c r="B27" s="50" t="s">
        <v>182</v>
      </c>
      <c r="C27" s="31" t="n">
        <v>25</v>
      </c>
      <c r="D27" s="54" t="s">
        <v>187</v>
      </c>
      <c r="E27" s="31" t="n">
        <v>25</v>
      </c>
      <c r="G27" s="31" t="n">
        <v>25</v>
      </c>
      <c r="H27" s="51" t="s">
        <v>183</v>
      </c>
      <c r="I27" s="31" t="n">
        <v>25</v>
      </c>
      <c r="L27" s="31" t="n">
        <v>25</v>
      </c>
      <c r="M27" s="52" t="s">
        <v>233</v>
      </c>
      <c r="N27" s="31" t="n">
        <v>25</v>
      </c>
      <c r="O27" s="55" t="s">
        <v>234</v>
      </c>
      <c r="P27" s="31" t="n">
        <v>25</v>
      </c>
      <c r="R27" s="31" t="n">
        <v>25</v>
      </c>
      <c r="S27" s="53" t="s">
        <v>235</v>
      </c>
      <c r="T27" s="31" t="n">
        <v>25</v>
      </c>
    </row>
    <row r="28" customFormat="false" ht="16" hidden="false" customHeight="false" outlineLevel="0" collapsed="false">
      <c r="A28" s="31" t="n">
        <v>26</v>
      </c>
      <c r="B28" s="51" t="s">
        <v>186</v>
      </c>
      <c r="C28" s="31" t="n">
        <v>26</v>
      </c>
      <c r="D28" s="49" t="s">
        <v>191</v>
      </c>
      <c r="E28" s="31" t="n">
        <v>26</v>
      </c>
      <c r="G28" s="31" t="n">
        <v>26</v>
      </c>
      <c r="I28" s="31" t="n">
        <v>26</v>
      </c>
      <c r="L28" s="31" t="n">
        <v>26</v>
      </c>
      <c r="M28" s="53" t="s">
        <v>236</v>
      </c>
      <c r="N28" s="31" t="n">
        <v>26</v>
      </c>
      <c r="O28" s="56" t="s">
        <v>237</v>
      </c>
      <c r="P28" s="31" t="n">
        <v>26</v>
      </c>
      <c r="R28" s="31" t="n">
        <v>26</v>
      </c>
      <c r="T28" s="31" t="n">
        <v>26</v>
      </c>
    </row>
    <row r="29" customFormat="false" ht="16" hidden="false" customHeight="false" outlineLevel="0" collapsed="false">
      <c r="A29" s="31" t="n">
        <v>27</v>
      </c>
      <c r="C29" s="31" t="n">
        <v>27</v>
      </c>
      <c r="D29" s="57" t="s">
        <v>197</v>
      </c>
      <c r="E29" s="31" t="n">
        <v>27</v>
      </c>
      <c r="G29" s="31" t="n">
        <v>27</v>
      </c>
      <c r="H29" s="54" t="s">
        <v>193</v>
      </c>
      <c r="I29" s="31" t="n">
        <v>27</v>
      </c>
      <c r="L29" s="31" t="n">
        <v>27</v>
      </c>
      <c r="N29" s="31" t="n">
        <v>27</v>
      </c>
      <c r="O29" s="58" t="s">
        <v>238</v>
      </c>
      <c r="P29" s="31" t="n">
        <v>27</v>
      </c>
      <c r="R29" s="31" t="n">
        <v>27</v>
      </c>
      <c r="S29" s="55" t="s">
        <v>239</v>
      </c>
      <c r="T29" s="31" t="n">
        <v>27</v>
      </c>
    </row>
    <row r="30" customFormat="false" ht="16" hidden="false" customHeight="false" outlineLevel="0" collapsed="false">
      <c r="A30" s="31" t="n">
        <v>28</v>
      </c>
      <c r="B30" s="54" t="s">
        <v>196</v>
      </c>
      <c r="C30" s="31" t="n">
        <v>28</v>
      </c>
      <c r="E30" s="31" t="n">
        <v>28</v>
      </c>
      <c r="G30" s="31" t="n">
        <v>28</v>
      </c>
      <c r="I30" s="31" t="n">
        <v>28</v>
      </c>
      <c r="L30" s="31" t="n">
        <v>28</v>
      </c>
      <c r="M30" s="55" t="s">
        <v>240</v>
      </c>
      <c r="N30" s="31" t="n">
        <v>28</v>
      </c>
      <c r="P30" s="31" t="n">
        <v>28</v>
      </c>
      <c r="R30" s="31" t="n">
        <v>28</v>
      </c>
      <c r="T30" s="31" t="n">
        <v>28</v>
      </c>
    </row>
    <row r="31" customFormat="false" ht="16" hidden="false" customHeight="false" outlineLevel="0" collapsed="false">
      <c r="A31" s="31" t="n">
        <v>29</v>
      </c>
      <c r="B31" s="49" t="s">
        <v>199</v>
      </c>
      <c r="C31" s="31" t="n">
        <v>29</v>
      </c>
      <c r="D31" s="50" t="s">
        <v>203</v>
      </c>
      <c r="E31" s="31" t="n">
        <v>29</v>
      </c>
      <c r="G31" s="31" t="n">
        <v>29</v>
      </c>
      <c r="H31" s="57" t="s">
        <v>248</v>
      </c>
      <c r="L31" s="31" t="n">
        <v>29</v>
      </c>
      <c r="M31" s="56" t="s">
        <v>241</v>
      </c>
      <c r="N31" s="31" t="n">
        <v>29</v>
      </c>
      <c r="O31" s="52" t="s">
        <v>242</v>
      </c>
      <c r="P31" s="31" t="n">
        <v>29</v>
      </c>
      <c r="R31" s="31" t="n">
        <v>29</v>
      </c>
      <c r="S31" s="58" t="s">
        <v>243</v>
      </c>
    </row>
    <row r="32" customFormat="false" ht="16" hidden="false" customHeight="false" outlineLevel="0" collapsed="false">
      <c r="A32" s="31" t="n">
        <v>30</v>
      </c>
      <c r="B32" s="57" t="s">
        <v>202</v>
      </c>
      <c r="C32" s="31" t="n">
        <v>30</v>
      </c>
      <c r="D32" s="51" t="s">
        <v>206</v>
      </c>
      <c r="E32" s="31" t="n">
        <v>30</v>
      </c>
      <c r="G32" s="31" t="n">
        <v>30</v>
      </c>
      <c r="L32" s="31" t="n">
        <v>30</v>
      </c>
      <c r="M32" s="58" t="s">
        <v>244</v>
      </c>
      <c r="N32" s="31" t="n">
        <v>30</v>
      </c>
      <c r="O32" s="53" t="s">
        <v>245</v>
      </c>
      <c r="P32" s="31" t="n">
        <v>30</v>
      </c>
      <c r="R32" s="31" t="n">
        <v>30</v>
      </c>
    </row>
    <row r="33" customFormat="false" ht="16" hidden="false" customHeight="false" outlineLevel="0" collapsed="false">
      <c r="A33" s="31" t="n">
        <v>31</v>
      </c>
      <c r="E33" s="31" t="n">
        <v>31</v>
      </c>
      <c r="F33" s="49" t="s">
        <v>207</v>
      </c>
      <c r="G33" s="31" t="n">
        <v>31</v>
      </c>
      <c r="L33" s="31" t="n">
        <v>31</v>
      </c>
      <c r="P33" s="31" t="n">
        <v>31</v>
      </c>
      <c r="Q33" s="56" t="s">
        <v>246</v>
      </c>
      <c r="R33" s="31" t="n">
        <v>31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2016-09-14T12:29:52Z</dcterms:created>
  <dc:creator>Holger Karl</dc:creator>
  <dc:description/>
  <dc:language>nds-DE</dc:language>
  <cp:lastModifiedBy/>
  <dcterms:modified xsi:type="dcterms:W3CDTF">2017-01-25T22:35:10Z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