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460" windowWidth="33600" windowHeight="19060" tabRatio="500" activeTab="2"/>
  </bookViews>
  <sheets>
    <sheet name="vorlesung" sheetId="1" r:id="rId1"/>
    <sheet name="PUE" sheetId="2" r:id="rId2"/>
    <sheet name="HUE" sheetId="5" r:id="rId3"/>
    <sheet name="Tutoren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E11" i="4"/>
  <c r="F11" i="4"/>
  <c r="G11" i="4"/>
  <c r="H11" i="4"/>
  <c r="I11" i="4"/>
  <c r="C6" i="4"/>
  <c r="C7" i="4"/>
  <c r="C8" i="4"/>
  <c r="J5" i="4"/>
  <c r="J11" i="4"/>
  <c r="K8" i="4"/>
  <c r="K5" i="4"/>
  <c r="K11" i="4"/>
  <c r="L5" i="4"/>
  <c r="L11" i="4"/>
  <c r="M5" i="4"/>
  <c r="M11" i="4"/>
  <c r="N11" i="4"/>
  <c r="M13" i="4"/>
  <c r="M14" i="4"/>
  <c r="M15" i="4"/>
  <c r="M16" i="4"/>
  <c r="M17" i="4"/>
  <c r="M18" i="4"/>
  <c r="M19" i="4"/>
  <c r="M20" i="4"/>
  <c r="M21" i="4"/>
  <c r="M22" i="4"/>
  <c r="K21" i="4"/>
  <c r="L21" i="4"/>
  <c r="N21" i="4"/>
  <c r="K20" i="4"/>
  <c r="L20" i="4"/>
  <c r="N20" i="4"/>
  <c r="K19" i="4"/>
  <c r="L19" i="4"/>
  <c r="N19" i="4"/>
  <c r="K18" i="4"/>
  <c r="L18" i="4"/>
  <c r="N18" i="4"/>
  <c r="K17" i="4"/>
  <c r="L17" i="4"/>
  <c r="N17" i="4"/>
  <c r="K16" i="4"/>
  <c r="L16" i="4"/>
  <c r="N16" i="4"/>
  <c r="K15" i="4"/>
  <c r="L15" i="4"/>
  <c r="N15" i="4"/>
  <c r="K14" i="4"/>
  <c r="L14" i="4"/>
  <c r="N14" i="4"/>
  <c r="K13" i="4"/>
  <c r="L13" i="4"/>
  <c r="N13" i="4"/>
  <c r="L9" i="4"/>
  <c r="L10" i="4"/>
  <c r="L22" i="4"/>
  <c r="K22" i="4"/>
  <c r="J22" i="4"/>
  <c r="I22" i="4"/>
  <c r="H22" i="4"/>
  <c r="G22" i="4"/>
  <c r="F22" i="4"/>
  <c r="E22" i="4"/>
  <c r="D22" i="4"/>
  <c r="K9" i="4"/>
  <c r="K10" i="4"/>
  <c r="E8" i="4"/>
  <c r="E9" i="4"/>
  <c r="E10" i="4"/>
  <c r="F8" i="4"/>
  <c r="F9" i="4"/>
  <c r="F10" i="4"/>
  <c r="G8" i="4"/>
  <c r="G9" i="4"/>
  <c r="G10" i="4"/>
  <c r="H8" i="4"/>
  <c r="H9" i="4"/>
  <c r="H10" i="4"/>
  <c r="I8" i="4"/>
  <c r="I9" i="4"/>
  <c r="I10" i="4"/>
  <c r="J9" i="4"/>
  <c r="J10" i="4"/>
  <c r="N22" i="4"/>
  <c r="D8" i="4"/>
  <c r="G4" i="2"/>
  <c r="G5" i="2"/>
  <c r="G6" i="2"/>
  <c r="G7" i="2"/>
  <c r="G8" i="2"/>
  <c r="G9" i="2"/>
  <c r="G10" i="2"/>
  <c r="G11" i="2"/>
  <c r="G12" i="2"/>
  <c r="G13" i="2"/>
  <c r="H13" i="2"/>
  <c r="H12" i="2"/>
  <c r="G14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32" i="1"/>
  <c r="P16" i="2"/>
  <c r="H29" i="1"/>
  <c r="P15" i="2"/>
  <c r="H27" i="1"/>
  <c r="P14" i="2"/>
  <c r="H24" i="1"/>
  <c r="P13" i="2"/>
  <c r="H22" i="1"/>
  <c r="P12" i="2"/>
  <c r="H19" i="1"/>
  <c r="P11" i="2"/>
  <c r="H17" i="1"/>
  <c r="P10" i="2"/>
  <c r="H14" i="1"/>
  <c r="P9" i="2"/>
  <c r="H12" i="1"/>
  <c r="P8" i="2"/>
  <c r="H9" i="1"/>
  <c r="P7" i="2"/>
  <c r="H7" i="1"/>
  <c r="P6" i="2"/>
  <c r="H5" i="1"/>
  <c r="P5" i="2"/>
  <c r="H4" i="1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4" i="5"/>
  <c r="G5" i="5"/>
  <c r="G6" i="5"/>
  <c r="G7" i="5"/>
  <c r="G8" i="5"/>
  <c r="G9" i="5"/>
  <c r="G10" i="5"/>
  <c r="G11" i="5"/>
  <c r="G12" i="5"/>
  <c r="H11" i="5"/>
  <c r="G13" i="5"/>
  <c r="G14" i="5"/>
  <c r="G15" i="5"/>
  <c r="R15" i="5"/>
  <c r="Q15" i="5"/>
  <c r="H33" i="1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R14" i="5"/>
  <c r="Q14" i="5"/>
  <c r="H31" i="1"/>
  <c r="P14" i="5"/>
  <c r="F14" i="5"/>
  <c r="E14" i="5"/>
  <c r="D14" i="5"/>
  <c r="C14" i="5"/>
  <c r="R13" i="5"/>
  <c r="H30" i="1"/>
  <c r="Q13" i="5"/>
  <c r="P13" i="5"/>
  <c r="F13" i="5"/>
  <c r="E13" i="5"/>
  <c r="D13" i="5"/>
  <c r="C13" i="5"/>
  <c r="R12" i="5"/>
  <c r="H28" i="1"/>
  <c r="Q12" i="5"/>
  <c r="P12" i="5"/>
  <c r="F12" i="5"/>
  <c r="E12" i="5"/>
  <c r="D12" i="5"/>
  <c r="C12" i="5"/>
  <c r="R11" i="5"/>
  <c r="H26" i="1"/>
  <c r="Q11" i="5"/>
  <c r="H25" i="1"/>
  <c r="P11" i="5"/>
  <c r="F11" i="5"/>
  <c r="E11" i="5"/>
  <c r="D11" i="5"/>
  <c r="C11" i="5"/>
  <c r="R10" i="5"/>
  <c r="H23" i="1"/>
  <c r="Q10" i="5"/>
  <c r="P10" i="5"/>
  <c r="F10" i="5"/>
  <c r="E10" i="5"/>
  <c r="D10" i="5"/>
  <c r="C10" i="5"/>
  <c r="R9" i="5"/>
  <c r="H21" i="1"/>
  <c r="Q9" i="5"/>
  <c r="H20" i="1"/>
  <c r="P9" i="5"/>
  <c r="F9" i="5"/>
  <c r="E9" i="5"/>
  <c r="D9" i="5"/>
  <c r="C9" i="5"/>
  <c r="R8" i="5"/>
  <c r="H18" i="1"/>
  <c r="Q8" i="5"/>
  <c r="P8" i="5"/>
  <c r="F8" i="5"/>
  <c r="E8" i="5"/>
  <c r="D8" i="5"/>
  <c r="C8" i="5"/>
  <c r="R7" i="5"/>
  <c r="H16" i="1"/>
  <c r="Q7" i="5"/>
  <c r="H15" i="1"/>
  <c r="P7" i="5"/>
  <c r="F7" i="5"/>
  <c r="E7" i="5"/>
  <c r="D7" i="5"/>
  <c r="C7" i="5"/>
  <c r="R6" i="5"/>
  <c r="H13" i="1"/>
  <c r="Q6" i="5"/>
  <c r="P6" i="5"/>
  <c r="F6" i="5"/>
  <c r="E6" i="5"/>
  <c r="D6" i="5"/>
  <c r="C6" i="5"/>
  <c r="R5" i="5"/>
  <c r="H11" i="1"/>
  <c r="Q5" i="5"/>
  <c r="H10" i="1"/>
  <c r="P5" i="5"/>
  <c r="F5" i="5"/>
  <c r="E5" i="5"/>
  <c r="D5" i="5"/>
  <c r="C5" i="5"/>
  <c r="R4" i="5"/>
  <c r="H8" i="1"/>
  <c r="Q4" i="5"/>
  <c r="P4" i="5"/>
  <c r="F4" i="5"/>
  <c r="E4" i="5"/>
  <c r="D4" i="5"/>
  <c r="C4" i="5"/>
  <c r="H6" i="1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9" i="4"/>
  <c r="D10" i="4"/>
  <c r="M9" i="4"/>
  <c r="M10" i="4"/>
  <c r="N6" i="4"/>
  <c r="O13" i="4"/>
  <c r="O14" i="4"/>
  <c r="O15" i="4"/>
  <c r="N7" i="4"/>
  <c r="O16" i="4"/>
  <c r="N8" i="4"/>
  <c r="O17" i="4"/>
  <c r="O18" i="4"/>
  <c r="O19" i="4"/>
  <c r="O20" i="4"/>
  <c r="O21" i="4"/>
  <c r="O22" i="4"/>
  <c r="N9" i="4"/>
</calcChain>
</file>

<file path=xl/sharedStrings.xml><?xml version="1.0" encoding="utf-8"?>
<sst xmlns="http://schemas.openxmlformats.org/spreadsheetml/2006/main" count="157" uniqueCount="114">
  <si>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</si>
  <si>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</si>
  <si>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</si>
  <si>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</si>
  <si>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</si>
  <si>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</si>
  <si>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</si>
  <si>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</si>
  <si>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</si>
  <si>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</si>
  <si>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</si>
  <si>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</si>
  <si>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</si>
  <si>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</si>
  <si>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</si>
  <si>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</si>
  <si>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</si>
  <si>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</si>
  <si>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</si>
  <si>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</si>
  <si>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</si>
  <si>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</si>
  <si>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</si>
  <si>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</si>
  <si>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</si>
  <si>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</si>
  <si>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</si>
  <si>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</si>
  <si>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</si>
  <si>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</si>
  <si>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</si>
  <si>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</si>
  <si>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</si>
  <si>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</si>
  <si>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</si>
  <si>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</si>
  <si>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</si>
  <si>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</si>
  <si>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</si>
  <si>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</si>
  <si>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</si>
  <si>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</si>
  <si>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</si>
  <si>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</si>
  <si>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</si>
  <si>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</si>
  <si>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</si>
  <si>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</si>
  <si>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</si>
  <si>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</si>
  <si>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</si>
  <si>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</si>
  <si>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</si>
  <si>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</si>
  <si>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</si>
  <si>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</si>
  <si>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</si>
  <si>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</si>
  <si>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</si>
  <si>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</si>
  <si>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</si>
  <si>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</si>
  <si>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</si>
  <si>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</si>
  <si>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</si>
  <si>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</si>
  <si>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</si>
  <si>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</si>
  <si>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</si>
  <si>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</si>
  <si>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</si>
  <si>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</si>
  <si>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</si>
  <si>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</si>
  <si>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</si>
  <si>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</si>
  <si>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</si>
  <si>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</si>
  <si>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</si>
  <si>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</si>
  <si>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</si>
  <si>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</si>
  <si>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</si>
  <si>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</si>
  <si>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</si>
  <si>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</si>
  <si>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</si>
  <si>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</si>
  <si>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</si>
  <si>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Erreichte Leistung</t>
  </si>
  <si>
    <t>Soll Leistung</t>
  </si>
  <si>
    <t>SHK (1/2)</t>
  </si>
  <si>
    <t>Aufwand (in Stunden)</t>
  </si>
  <si>
    <t>Patrick Steffens</t>
  </si>
  <si>
    <t>PS</t>
  </si>
  <si>
    <t>ZUE vorbereiten</t>
  </si>
  <si>
    <t>ZUE abhalten</t>
  </si>
  <si>
    <t>Tut vorbereiten</t>
  </si>
  <si>
    <t>Gewichte</t>
  </si>
  <si>
    <t>Anzahl</t>
  </si>
  <si>
    <t>Gesamtgewicht</t>
  </si>
  <si>
    <t>Gesamtaufwand (h)</t>
  </si>
  <si>
    <t>1/Gesamtgewicht</t>
  </si>
  <si>
    <t>Tut abhalten (inkl. korrigieren!)</t>
  </si>
  <si>
    <t>Fixer Aufwand (Meeting etc.)</t>
  </si>
  <si>
    <t>#PUE entwerfen</t>
  </si>
  <si>
    <t>#HUE entwerfen</t>
  </si>
  <si>
    <t xml:space="preserve">Wieviele Betroffen? </t>
  </si>
  <si>
    <t>Wie oft im Semester?</t>
  </si>
  <si>
    <t xml:space="preserve">Anzahl: </t>
  </si>
  <si>
    <t>Korrigieren, ein Tutorium</t>
  </si>
  <si>
    <t>Setzer</t>
  </si>
  <si>
    <t>Parruca</t>
  </si>
  <si>
    <t>Feldmann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</si>
</sst>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" borderId="0" xfId="0" applyFill="1" applyAlignment="1">
      <alignment wrapText="1"/>
    </xf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4" fillId="0" borderId="0" xfId="0" applyFont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14" fontId="5" fillId="0" borderId="0" xfId="0" applyNumberFormat="1" applyFont="1"/>
    <xf numFmtId="14" fontId="6" fillId="0" borderId="0" xfId="0" applyNumberFormat="1" applyFon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1" zoomScale="140" zoomScaleNormal="140" zoomScalePageLayoutView="140" workbookViewId="0"/>
  </sheetViews>
  <sheetFormatPr baseColWidth="10" defaultRowHeight="16" x14ac:dyDescent="0.2"/>
  <cols>
    <col min="1" max="1" width="18.1640625" customWidth="1"/>
    <col min="2" max="2" width="10.83203125" style="2"/>
    <col min="6" max="6" width="23.33203125" style="1" customWidth="1"/>
  </cols>
  <sheetData>
    <row r="1" spans="1:15" x14ac:dyDescent="0.2">
      <c r="A1" t="s">
        <v>0</v>
      </c>
    </row>
    <row r="3" spans="1:15" s="1" customFormat="1" ht="32" x14ac:dyDescent="0.2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2" x14ac:dyDescent="0.2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2" x14ac:dyDescent="0.2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2" x14ac:dyDescent="0.2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2" x14ac:dyDescent="0.2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2" x14ac:dyDescent="0.2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2" x14ac:dyDescent="0.2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2" x14ac:dyDescent="0.2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2" x14ac:dyDescent="0.2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2" x14ac:dyDescent="0.2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2" x14ac:dyDescent="0.2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2" x14ac:dyDescent="0.2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2" x14ac:dyDescent="0.2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2" x14ac:dyDescent="0.2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2" x14ac:dyDescent="0.2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50" zoomScaleNormal="150" zoomScalePageLayoutView="150" workbookViewId="0">
      <selection activeCell="H4" sqref="H4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48" x14ac:dyDescent="0.2">
      <c r="A1" s="6" t="s">
        <v>44</v>
      </c>
      <c r="B1" s="6" t="s">
        <v>45</v>
      </c>
      <c r="C1" s="6" t="s">
        <v>47</v>
      </c>
      <c r="H1" s="7"/>
      <c r="J1" s="6" t="s">
        <v>60</v>
      </c>
      <c r="M1" s="46" t="s">
        <v>46</v>
      </c>
      <c r="N1" s="46"/>
      <c r="O1" s="46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69</v>
      </c>
      <c r="I2" s="1" t="s">
        <v>68</v>
      </c>
      <c r="J2" s="1" t="s">
        <v>57</v>
      </c>
      <c r="K2" s="1" t="s">
        <v>58</v>
      </c>
      <c r="L2" s="1" t="s">
        <v>66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</row>
    <row r="3" spans="1:20" ht="32" x14ac:dyDescent="0.2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J3" t="s">
        <v>75</v>
      </c>
      <c r="K3" s="5"/>
      <c r="L3" s="5"/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62</v>
      </c>
    </row>
    <row r="4" spans="1:20" x14ac:dyDescent="0.2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/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63</v>
      </c>
    </row>
    <row r="5" spans="1:20" x14ac:dyDescent="0.2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K5" s="2"/>
      <c r="L5" s="2"/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K6" s="2"/>
      <c r="L6" s="2"/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K7" s="2"/>
      <c r="L7" s="2"/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/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2"/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2"/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2"/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2"/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2"/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2"/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2"/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2"/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17" priority="16" operator="greaterThan">
      <formula>$H3</formula>
    </cfRule>
    <cfRule type="cellIs" dxfId="16" priority="17" operator="between">
      <formula>$G3</formula>
      <formula>$H3</formula>
    </cfRule>
    <cfRule type="cellIs" dxfId="15" priority="18" operator="lessThan">
      <formula>$H3</formula>
    </cfRule>
  </conditionalFormatting>
  <conditionalFormatting sqref="I4:I16">
    <cfRule type="cellIs" dxfId="14" priority="1" operator="greaterThan">
      <formula>$H4</formula>
    </cfRule>
    <cfRule type="cellIs" dxfId="13" priority="2" operator="between">
      <formula>$G4</formula>
      <formula>$H4</formula>
    </cfRule>
    <cfRule type="cellIs" dxfId="12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50" zoomScaleNormal="150" zoomScalePageLayoutView="150" workbookViewId="0">
      <selection activeCell="J3" sqref="J3:J15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32" x14ac:dyDescent="0.2">
      <c r="A1" s="6" t="s">
        <v>44</v>
      </c>
      <c r="C1" s="6" t="s">
        <v>47</v>
      </c>
      <c r="I1" s="7"/>
      <c r="J1" s="6" t="s">
        <v>60</v>
      </c>
      <c r="M1" s="46" t="s">
        <v>46</v>
      </c>
      <c r="N1" s="46"/>
      <c r="O1" s="46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64</v>
      </c>
      <c r="I2" s="1" t="s">
        <v>67</v>
      </c>
      <c r="J2" s="1" t="s">
        <v>65</v>
      </c>
      <c r="K2" s="1" t="s">
        <v>58</v>
      </c>
      <c r="L2" s="1" t="s">
        <v>59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  <c r="T2" s="1" t="s">
        <v>62</v>
      </c>
    </row>
    <row r="3" spans="1:20" x14ac:dyDescent="0.2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47" t="s">
        <v>111</v>
      </c>
      <c r="K3" s="5"/>
      <c r="L3" s="5"/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63</v>
      </c>
    </row>
    <row r="4" spans="1:20" x14ac:dyDescent="0.2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42669</v>
      </c>
      <c r="J4" s="48" t="s">
        <v>112</v>
      </c>
      <c r="K4" s="2"/>
      <c r="L4" s="2"/>
      <c r="M4">
        <v>4</v>
      </c>
      <c r="N4">
        <v>5</v>
      </c>
      <c r="O4">
        <v>6</v>
      </c>
      <c r="P4" t="str">
        <f>VLOOKUP(M4,vorlesung!$A$4:$H$33,8,FALSE)</f>
        <v>Ch 3, Animation von Programmen</v>
      </c>
      <c r="Q4" t="str">
        <f>VLOOKUP(N4,vorlesung!$A$4:$H$33,8,FALSE)</f>
        <v>Ch 4: Namenkonvention für Funktionsnamen</v>
      </c>
      <c r="R4" t="str">
        <f>VLOOKUP(O4,vorlesung!$A$4:$H$33,8,FALSE)</f>
        <v>Ch 4: Pass-by-assignment</v>
      </c>
    </row>
    <row r="5" spans="1:20" x14ac:dyDescent="0.2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42682</v>
      </c>
      <c r="J5" s="48" t="s">
        <v>112</v>
      </c>
      <c r="K5" s="2"/>
      <c r="L5" s="2"/>
      <c r="M5">
        <v>7</v>
      </c>
      <c r="N5">
        <v>8</v>
      </c>
      <c r="P5" t="str">
        <f>VLOOKUP(M5,vorlesung!$A$4:$H$33,8,FALSE)</f>
        <v>Ch 5, Slicing, Länge</v>
      </c>
      <c r="Q5" t="str">
        <f>VLOOKUP(N5,vorlesung!$A$4:$H$33,8,FALSE)</f>
        <v>Ch 5: dicts, Operationen darauf</v>
      </c>
      <c r="R5" t="e">
        <f>VLOOKUP(O5,vorlesung!$A$4:$H$33,8,FALSE)</f>
        <v>#N/A</v>
      </c>
    </row>
    <row r="6" spans="1:20" x14ac:dyDescent="0.2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42690</v>
      </c>
      <c r="J6" s="48" t="s">
        <v>112</v>
      </c>
      <c r="K6" s="2"/>
      <c r="L6" s="2"/>
      <c r="M6">
        <v>9</v>
      </c>
      <c r="N6">
        <v>10</v>
      </c>
      <c r="O6">
        <v>11</v>
      </c>
      <c r="P6" t="str">
        <f>VLOOKUP(M6,vorlesung!$A$4:$H$33,8,FALSE)</f>
        <v>Ch 6: Eindeutigkeit von else</v>
      </c>
      <c r="Q6" t="str">
        <f>VLOOKUP(N6,vorlesung!$A$4:$H$33,8,FALSE)</f>
        <v>Ch 6: Schleifenvariable nach Schleifenende</v>
      </c>
      <c r="R6" t="str">
        <f>VLOOKUP(O6,vorlesung!$A$4:$H$33,8,FALSE)</f>
        <v>Ch 6: Mischen mit Slicing</v>
      </c>
    </row>
    <row r="7" spans="1:20" x14ac:dyDescent="0.2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48" t="s">
        <v>112</v>
      </c>
      <c r="K7" s="2"/>
      <c r="L7" s="2"/>
      <c r="M7">
        <v>12</v>
      </c>
      <c r="N7">
        <v>13</v>
      </c>
      <c r="P7" t="str">
        <f>VLOOKUP(M7,vorlesung!$A$4:$H$33,8,FALSE)</f>
        <v>Ch 7: globale Variabeln; Scopes</v>
      </c>
      <c r="Q7" t="str">
        <f>VLOOKUP(N7,vorlesung!$A$4:$H$33,8,FALSE)</f>
        <v>Ch 8: Daten und Funktionen</v>
      </c>
      <c r="R7" t="e">
        <f>VLOOKUP(O7,vorlesung!$A$4:$H$33,8,FALSE)</f>
        <v>#N/A</v>
      </c>
    </row>
    <row r="8" spans="1:20" x14ac:dyDescent="0.2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42703</v>
      </c>
      <c r="J8" s="48" t="s">
        <v>112</v>
      </c>
      <c r="K8" s="2"/>
      <c r="L8" s="2"/>
      <c r="M8">
        <v>14</v>
      </c>
      <c r="N8">
        <v>15</v>
      </c>
      <c r="O8">
        <v>16</v>
      </c>
      <c r="P8" t="str">
        <f>VLOOKUP(M8,vorlesung!$A$4:$H$33,8,FALSE)</f>
        <v>Ch 8: Aufruf, Kurzschreibweise</v>
      </c>
      <c r="Q8" t="str">
        <f>VLOOKUP(N8,vorlesung!$A$4:$H$33,8,FALSE)</f>
        <v>Ch 8: Stack, Code</v>
      </c>
      <c r="R8" t="str">
        <f>VLOOKUP(O8,vorlesung!$A$4:$H$33,8,FALSE)</f>
        <v xml:space="preserve">Ch 9: Klassifkation, Gemeinsamkeiten </v>
      </c>
    </row>
    <row r="9" spans="1:20" x14ac:dyDescent="0.2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42710</v>
      </c>
      <c r="J9" s="48" t="s">
        <v>113</v>
      </c>
      <c r="K9" s="2"/>
      <c r="L9" s="2"/>
      <c r="M9">
        <v>17</v>
      </c>
      <c r="N9">
        <v>18</v>
      </c>
      <c r="P9" t="str">
        <f>VLOOKUP(M9,vorlesung!$A$4:$H$33,8,FALSE)</f>
        <v>Ch 9: Vernschaulichung von isinstance</v>
      </c>
      <c r="Q9" t="str">
        <f>VLOOKUP(N9,vorlesung!$A$4:$H$33,8,FALSE)</f>
        <v>Ende Kapitel 9</v>
      </c>
      <c r="R9" t="e">
        <f>VLOOKUP(O9,vorlesung!$A$4:$H$33,8,FALSE)</f>
        <v>#N/A</v>
      </c>
    </row>
    <row r="10" spans="1:20" x14ac:dyDescent="0.2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42724</v>
      </c>
      <c r="J10" s="48" t="s">
        <v>113</v>
      </c>
      <c r="K10" s="2"/>
      <c r="L10" s="2"/>
      <c r="M10">
        <v>19</v>
      </c>
      <c r="N10">
        <v>20</v>
      </c>
      <c r="O10">
        <v>21</v>
      </c>
      <c r="P10" t="str">
        <f>VLOOKUP(M10,vorlesung!$A$4:$H$33,8,FALSE)</f>
        <v>Ch 10, Geschachtelte try</v>
      </c>
      <c r="Q10" t="str">
        <f>VLOOKUP(N10,vorlesung!$A$4:$H$33,8,FALSE)</f>
        <v>Ch 11, LEGB</v>
      </c>
      <c r="R10" t="str">
        <f>VLOOKUP(O10,vorlesung!$A$4:$H$33,8,FALSE)</f>
        <v>Ch 11: Eingerahmte Ausgabe</v>
      </c>
    </row>
    <row r="11" spans="1:20" x14ac:dyDescent="0.2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42745</v>
      </c>
      <c r="J11" s="48" t="s">
        <v>113</v>
      </c>
      <c r="K11" s="2"/>
      <c r="L11" s="2"/>
      <c r="M11">
        <v>22</v>
      </c>
      <c r="N11">
        <v>23</v>
      </c>
      <c r="P11" t="str">
        <f>VLOOKUP(M11,vorlesung!$A$4:$H$33,8,FALSE)</f>
        <v xml:space="preserve">Ch 12: MRO (vor Linearisierung) </v>
      </c>
      <c r="Q11" t="str">
        <f>VLOOKUP(N11,vorlesung!$A$4:$H$33,8,FALSE)</f>
        <v>Ch 12: Dependency injection</v>
      </c>
      <c r="R11" t="e">
        <f>VLOOKUP(O11,vorlesung!$A$4:$H$33,8,FALSE)</f>
        <v>#N/A</v>
      </c>
    </row>
    <row r="12" spans="1:20" x14ac:dyDescent="0.2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42752</v>
      </c>
      <c r="J12" s="48" t="s">
        <v>113</v>
      </c>
      <c r="K12" s="2"/>
      <c r="L12" s="2"/>
      <c r="M12">
        <v>24</v>
      </c>
      <c r="N12">
        <v>25</v>
      </c>
      <c r="P12" t="str">
        <f>VLOOKUP(M12,vorlesung!$A$4:$H$33,8,FALSE)</f>
        <v>Cg 14: Virtualenv</v>
      </c>
      <c r="Q12" t="str">
        <f>VLOOKUP(N12,vorlesung!$A$4:$H$33,8,FALSE)</f>
        <v>Ch 14: Compiler vs. Interpreter</v>
      </c>
      <c r="R12" t="e">
        <f>VLOOKUP(O12,vorlesung!$A$4:$H$33,8,FALSE)</f>
        <v>#N/A</v>
      </c>
    </row>
    <row r="13" spans="1:20" x14ac:dyDescent="0.2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42759</v>
      </c>
      <c r="J13" s="48" t="s">
        <v>111</v>
      </c>
      <c r="K13" s="2"/>
      <c r="L13" s="2"/>
      <c r="M13">
        <v>26</v>
      </c>
      <c r="N13">
        <v>27</v>
      </c>
      <c r="P13" t="str">
        <f>VLOOKUP(M13,vorlesung!$A$4:$H$33,8,FALSE)</f>
        <v>Ch 16, Kommentare</v>
      </c>
      <c r="Q13" t="str">
        <f>VLOOKUP(N13,vorlesung!$A$4:$H$33,8,FALSE)</f>
        <v>Ch 16: Klassische for, Multiplikation</v>
      </c>
      <c r="R13" t="e">
        <f>VLOOKUP(O13,vorlesung!$A$4:$H$33,8,FALSE)</f>
        <v>#N/A</v>
      </c>
    </row>
    <row r="14" spans="1:20" x14ac:dyDescent="0.2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42760</v>
      </c>
      <c r="J14" s="48" t="s">
        <v>111</v>
      </c>
      <c r="K14" s="2"/>
      <c r="L14" s="2"/>
      <c r="M14">
        <v>28</v>
      </c>
      <c r="P14" t="str">
        <f>VLOOKUP(M14,vorlesung!$A$4:$H$33,8,FALSE)</f>
        <v>Ch 17: Zuweisungskompatibilität</v>
      </c>
      <c r="Q14" t="e">
        <f>VLOOKUP(N14,vorlesung!$A$4:$H$33,8,FALSE)</f>
        <v>#N/A</v>
      </c>
      <c r="R14" t="e">
        <f>VLOOKUP(O14,vorlesung!$A$4:$H$33,8,FALSE)</f>
        <v>#N/A</v>
      </c>
    </row>
    <row r="15" spans="1:20" x14ac:dyDescent="0.2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48" t="s">
        <v>111</v>
      </c>
      <c r="K15" s="2"/>
      <c r="L15" s="2"/>
      <c r="M15">
        <v>30</v>
      </c>
      <c r="P15" t="str">
        <f>VLOOKUP(M15,vorlesung!$A$4:$H$33,8,FALSE)</f>
        <v>Ch 18 Ende!</v>
      </c>
      <c r="Q15" t="e">
        <f>VLOOKUP(N15,vorlesung!$A$4:$H$33,8,FALSE)</f>
        <v>#N/A</v>
      </c>
      <c r="R15" t="e">
        <f>VLOOKUP(O15,vorlesung!$A$4:$H$33,8,FALSE)</f>
        <v>#N/A</v>
      </c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11" priority="4" operator="greaterThan">
      <formula>$H3</formula>
    </cfRule>
    <cfRule type="cellIs" dxfId="10" priority="5" operator="between">
      <formula>$G3</formula>
      <formula>$H3</formula>
    </cfRule>
    <cfRule type="cellIs" dxfId="9" priority="6" operator="lessThan">
      <formula>$G3</formula>
    </cfRule>
  </conditionalFormatting>
  <conditionalFormatting sqref="I4:I15">
    <cfRule type="cellIs" dxfId="8" priority="1" operator="greaterThan">
      <formula>$H4</formula>
    </cfRule>
    <cfRule type="cellIs" dxfId="7" priority="2" operator="between">
      <formula>$G4</formula>
      <formula>$H4</formula>
    </cfRule>
    <cfRule type="cellIs" dxfId="6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60" zoomScaleNormal="160" zoomScalePageLayoutView="160" workbookViewId="0">
      <selection activeCell="J9" sqref="J9"/>
    </sheetView>
  </sheetViews>
  <sheetFormatPr baseColWidth="10" defaultRowHeight="16" x14ac:dyDescent="0.2"/>
  <cols>
    <col min="1" max="1" width="14.33203125" customWidth="1"/>
    <col min="2" max="2" width="14.83203125" customWidth="1"/>
    <col min="4" max="5" width="11" bestFit="1" customWidth="1"/>
    <col min="6" max="6" width="11.6640625" bestFit="1" customWidth="1"/>
    <col min="7" max="7" width="11" bestFit="1" customWidth="1"/>
    <col min="8" max="10" width="11.6640625" bestFit="1" customWidth="1"/>
    <col min="11" max="11" width="11" bestFit="1" customWidth="1"/>
    <col min="12" max="13" width="11" customWidth="1"/>
    <col min="14" max="14" width="11.6640625" bestFit="1" customWidth="1"/>
  </cols>
  <sheetData>
    <row r="2" spans="1:20" s="1" customFormat="1" ht="80" x14ac:dyDescent="0.2">
      <c r="D2" s="37" t="s">
        <v>105</v>
      </c>
      <c r="E2" s="38" t="s">
        <v>42</v>
      </c>
      <c r="F2" s="37" t="s">
        <v>106</v>
      </c>
      <c r="G2" s="38" t="s">
        <v>43</v>
      </c>
      <c r="H2" s="37" t="s">
        <v>95</v>
      </c>
      <c r="I2" s="38" t="s">
        <v>96</v>
      </c>
      <c r="J2" s="37" t="s">
        <v>97</v>
      </c>
      <c r="K2" s="37" t="s">
        <v>103</v>
      </c>
      <c r="L2" s="37" t="s">
        <v>110</v>
      </c>
      <c r="M2" s="37" t="s">
        <v>104</v>
      </c>
    </row>
    <row r="3" spans="1:20" s="1" customFormat="1" ht="32" x14ac:dyDescent="0.2">
      <c r="D3" s="22">
        <v>4</v>
      </c>
      <c r="E3" s="36">
        <v>1</v>
      </c>
      <c r="F3" s="22">
        <v>8</v>
      </c>
      <c r="G3" s="36">
        <v>2</v>
      </c>
      <c r="H3" s="22">
        <v>2</v>
      </c>
      <c r="I3" s="36">
        <v>1</v>
      </c>
      <c r="J3" s="22">
        <v>3</v>
      </c>
      <c r="K3" s="22">
        <v>2</v>
      </c>
      <c r="L3" s="22">
        <v>4</v>
      </c>
      <c r="M3" s="22">
        <v>2</v>
      </c>
      <c r="N3" s="1" t="s">
        <v>92</v>
      </c>
      <c r="P3" s="20"/>
    </row>
    <row r="4" spans="1:20" s="1" customFormat="1" ht="32" x14ac:dyDescent="0.2">
      <c r="D4" s="21">
        <v>14</v>
      </c>
      <c r="E4" s="35">
        <v>14</v>
      </c>
      <c r="F4" s="21">
        <v>13</v>
      </c>
      <c r="G4" s="35">
        <v>13</v>
      </c>
      <c r="H4" s="21">
        <v>14</v>
      </c>
      <c r="I4" s="35">
        <v>14</v>
      </c>
      <c r="J4" s="21">
        <v>14</v>
      </c>
      <c r="K4" s="21">
        <v>14</v>
      </c>
      <c r="L4" s="21">
        <v>14</v>
      </c>
      <c r="M4" s="21">
        <v>14</v>
      </c>
      <c r="N4" s="1" t="s">
        <v>108</v>
      </c>
      <c r="P4" s="9"/>
      <c r="Q4" s="9"/>
      <c r="R4" s="9"/>
      <c r="S4" s="9"/>
      <c r="T4" s="9"/>
    </row>
    <row r="5" spans="1:20" s="1" customFormat="1" ht="32" x14ac:dyDescent="0.2">
      <c r="C5" s="1" t="s">
        <v>99</v>
      </c>
      <c r="D5" s="21">
        <v>1</v>
      </c>
      <c r="E5" s="35">
        <v>2</v>
      </c>
      <c r="F5" s="21">
        <v>1</v>
      </c>
      <c r="G5" s="35">
        <v>2</v>
      </c>
      <c r="H5" s="21">
        <v>1</v>
      </c>
      <c r="I5" s="35">
        <v>1</v>
      </c>
      <c r="J5" s="21">
        <f>SUM(C6:C8)</f>
        <v>9</v>
      </c>
      <c r="K5" s="21">
        <f>SUMPRODUCT(K6:K8,C6:C8)</f>
        <v>16</v>
      </c>
      <c r="L5" s="21">
        <f>SUM(C6:C8)</f>
        <v>9</v>
      </c>
      <c r="M5" s="21">
        <f>SUM(C6:C8)</f>
        <v>9</v>
      </c>
      <c r="N5" s="1" t="s">
        <v>107</v>
      </c>
      <c r="P5" s="9"/>
      <c r="Q5" s="9"/>
      <c r="R5" s="9"/>
      <c r="S5" s="9"/>
      <c r="T5" s="9"/>
    </row>
    <row r="6" spans="1:20" s="1" customFormat="1" x14ac:dyDescent="0.2">
      <c r="A6" s="1" t="s">
        <v>98</v>
      </c>
      <c r="B6" s="1" t="s">
        <v>73</v>
      </c>
      <c r="C6" s="1">
        <f>COUNTIF(C$13:C$21,$B6)</f>
        <v>3</v>
      </c>
      <c r="D6" s="27">
        <v>0</v>
      </c>
      <c r="E6" s="27">
        <v>0</v>
      </c>
      <c r="F6" s="27">
        <v>1</v>
      </c>
      <c r="G6" s="27">
        <v>0</v>
      </c>
      <c r="H6" s="27">
        <v>1</v>
      </c>
      <c r="I6" s="27">
        <v>1</v>
      </c>
      <c r="J6" s="27">
        <v>1</v>
      </c>
      <c r="K6" s="34">
        <v>2</v>
      </c>
      <c r="L6" s="27">
        <v>0</v>
      </c>
      <c r="M6" s="27">
        <v>1</v>
      </c>
      <c r="N6" s="1">
        <f>SUMPRODUCT(D6:M6,D$10:M$10,D$11:M$11)</f>
        <v>174.66666666666666</v>
      </c>
      <c r="P6" s="9"/>
      <c r="Q6" s="9"/>
      <c r="R6" s="9"/>
      <c r="S6" s="9"/>
      <c r="T6" s="9"/>
    </row>
    <row r="7" spans="1:20" s="1" customFormat="1" x14ac:dyDescent="0.2">
      <c r="B7" s="1" t="s">
        <v>80</v>
      </c>
      <c r="C7" s="1">
        <f>COUNTIF(C$13:C$21,$B7)</f>
        <v>4</v>
      </c>
      <c r="D7" s="27">
        <v>1</v>
      </c>
      <c r="E7" s="27">
        <v>1</v>
      </c>
      <c r="F7" s="27">
        <v>0</v>
      </c>
      <c r="G7" s="27">
        <v>1</v>
      </c>
      <c r="H7" s="27">
        <v>0</v>
      </c>
      <c r="I7" s="27">
        <v>0</v>
      </c>
      <c r="J7" s="27">
        <v>1</v>
      </c>
      <c r="K7" s="27">
        <v>2</v>
      </c>
      <c r="L7" s="27">
        <v>2</v>
      </c>
      <c r="M7" s="27">
        <v>1</v>
      </c>
      <c r="N7" s="1">
        <f>SUMPRODUCT(D7:M7,D$10:M$10,D$11:M$11)</f>
        <v>254</v>
      </c>
      <c r="P7" s="9"/>
      <c r="Q7" s="9"/>
      <c r="R7" s="9"/>
      <c r="S7" s="9"/>
      <c r="T7" s="9"/>
    </row>
    <row r="8" spans="1:20" s="1" customFormat="1" x14ac:dyDescent="0.2">
      <c r="B8" t="s">
        <v>91</v>
      </c>
      <c r="C8" s="1">
        <f>COUNTIF(C$13:C$21,$B8)</f>
        <v>2</v>
      </c>
      <c r="D8" s="27">
        <f>D7*0.5</f>
        <v>0.5</v>
      </c>
      <c r="E8" s="27">
        <f t="shared" ref="E8:K8" si="0">E7*0.5</f>
        <v>0.5</v>
      </c>
      <c r="F8" s="27">
        <f t="shared" si="0"/>
        <v>0</v>
      </c>
      <c r="G8" s="27">
        <f t="shared" si="0"/>
        <v>0.5</v>
      </c>
      <c r="H8" s="27">
        <f t="shared" si="0"/>
        <v>0</v>
      </c>
      <c r="I8" s="27">
        <f t="shared" si="0"/>
        <v>0</v>
      </c>
      <c r="J8" s="27">
        <v>1</v>
      </c>
      <c r="K8" s="27">
        <f t="shared" si="0"/>
        <v>1</v>
      </c>
      <c r="L8" s="27">
        <v>1</v>
      </c>
      <c r="M8" s="27">
        <v>1</v>
      </c>
      <c r="N8" s="1">
        <f>SUMPRODUCT(D8:M8,D$10:M$10,D$11:M$11)</f>
        <v>162</v>
      </c>
      <c r="P8" s="9"/>
      <c r="Q8" s="9"/>
      <c r="R8" s="9"/>
      <c r="S8" s="9"/>
      <c r="T8" s="9"/>
    </row>
    <row r="9" spans="1:20" s="1" customFormat="1" x14ac:dyDescent="0.2">
      <c r="B9" s="44" t="s">
        <v>100</v>
      </c>
      <c r="C9" s="44"/>
      <c r="D9" s="45">
        <f>SUMPRODUCT($C6:$C8,D6:D8)</f>
        <v>5</v>
      </c>
      <c r="E9" s="45">
        <f t="shared" ref="E9:M9" si="1">SUMPRODUCT($C6:$C8,E6:E8)</f>
        <v>5</v>
      </c>
      <c r="F9" s="45">
        <f t="shared" si="1"/>
        <v>3</v>
      </c>
      <c r="G9" s="45">
        <f t="shared" si="1"/>
        <v>5</v>
      </c>
      <c r="H9" s="45">
        <f t="shared" si="1"/>
        <v>3</v>
      </c>
      <c r="I9" s="45">
        <f t="shared" si="1"/>
        <v>3</v>
      </c>
      <c r="J9" s="45">
        <f t="shared" si="1"/>
        <v>9</v>
      </c>
      <c r="K9" s="45">
        <f t="shared" si="1"/>
        <v>16</v>
      </c>
      <c r="L9" s="45">
        <f t="shared" si="1"/>
        <v>10</v>
      </c>
      <c r="M9" s="45">
        <f t="shared" si="1"/>
        <v>9</v>
      </c>
      <c r="N9" s="1">
        <f>SUMPRODUCT(N6:N8,C6:C8)</f>
        <v>1864</v>
      </c>
      <c r="P9" s="9"/>
      <c r="Q9" s="9"/>
      <c r="R9" s="9"/>
      <c r="S9" s="9"/>
      <c r="T9" s="9"/>
    </row>
    <row r="10" spans="1:20" s="20" customFormat="1" ht="8" customHeight="1" x14ac:dyDescent="0.2">
      <c r="B10" s="20" t="s">
        <v>102</v>
      </c>
      <c r="D10" s="28">
        <f>1/D9</f>
        <v>0.2</v>
      </c>
      <c r="E10" s="28">
        <f t="shared" ref="E10:M10" si="2">1/E9</f>
        <v>0.2</v>
      </c>
      <c r="F10" s="28">
        <f t="shared" si="2"/>
        <v>0.33333333333333331</v>
      </c>
      <c r="G10" s="28">
        <f t="shared" si="2"/>
        <v>0.2</v>
      </c>
      <c r="H10" s="28">
        <f t="shared" si="2"/>
        <v>0.33333333333333331</v>
      </c>
      <c r="I10" s="28">
        <f t="shared" si="2"/>
        <v>0.33333333333333331</v>
      </c>
      <c r="J10" s="28">
        <f t="shared" si="2"/>
        <v>0.1111111111111111</v>
      </c>
      <c r="K10" s="28">
        <f t="shared" si="2"/>
        <v>6.25E-2</v>
      </c>
      <c r="L10" s="28">
        <f t="shared" si="2"/>
        <v>0.1</v>
      </c>
      <c r="M10" s="28">
        <f t="shared" si="2"/>
        <v>0.1111111111111111</v>
      </c>
    </row>
    <row r="11" spans="1:20" s="1" customFormat="1" ht="32" x14ac:dyDescent="0.2">
      <c r="B11" s="1" t="s">
        <v>101</v>
      </c>
      <c r="D11" s="27">
        <f>D3*D4*D5</f>
        <v>56</v>
      </c>
      <c r="E11" s="27">
        <f t="shared" ref="E11:M11" si="3">E3*E4*E5</f>
        <v>28</v>
      </c>
      <c r="F11" s="27">
        <f t="shared" si="3"/>
        <v>104</v>
      </c>
      <c r="G11" s="27">
        <f t="shared" si="3"/>
        <v>52</v>
      </c>
      <c r="H11" s="27">
        <f t="shared" si="3"/>
        <v>28</v>
      </c>
      <c r="I11" s="27">
        <f t="shared" si="3"/>
        <v>14</v>
      </c>
      <c r="J11" s="27">
        <f t="shared" si="3"/>
        <v>378</v>
      </c>
      <c r="K11" s="27">
        <f t="shared" si="3"/>
        <v>448</v>
      </c>
      <c r="L11" s="27">
        <f t="shared" si="3"/>
        <v>504</v>
      </c>
      <c r="M11" s="27">
        <f t="shared" si="3"/>
        <v>252</v>
      </c>
      <c r="N11" s="1">
        <f>SUM(D11:M11)</f>
        <v>1864</v>
      </c>
      <c r="P11" s="9"/>
      <c r="Q11" s="9"/>
      <c r="R11" s="9"/>
      <c r="S11" s="9"/>
      <c r="T11" s="9"/>
    </row>
    <row r="12" spans="1:20" s="1" customFormat="1" ht="33" thickBot="1" x14ac:dyDescent="0.25">
      <c r="A12" s="1" t="s">
        <v>40</v>
      </c>
      <c r="B12" s="1" t="s">
        <v>41</v>
      </c>
      <c r="C12" s="1" t="s">
        <v>72</v>
      </c>
      <c r="D12" s="1" t="s">
        <v>109</v>
      </c>
      <c r="N12" s="21" t="s">
        <v>89</v>
      </c>
      <c r="O12" s="21" t="s">
        <v>90</v>
      </c>
      <c r="P12" s="10"/>
      <c r="Q12" s="10"/>
      <c r="R12" s="10"/>
      <c r="S12" s="10"/>
      <c r="T12" s="9"/>
    </row>
    <row r="13" spans="1:20" x14ac:dyDescent="0.2">
      <c r="A13" t="s">
        <v>70</v>
      </c>
      <c r="B13" t="s">
        <v>71</v>
      </c>
      <c r="C13" t="s">
        <v>73</v>
      </c>
      <c r="D13" s="11">
        <v>0</v>
      </c>
      <c r="E13" s="29"/>
      <c r="F13" s="12"/>
      <c r="G13" s="12">
        <v>0</v>
      </c>
      <c r="H13" s="12"/>
      <c r="I13" s="29"/>
      <c r="J13" s="29">
        <v>14</v>
      </c>
      <c r="K13" s="29">
        <f>VLOOKUP($C13,$B$6:$L$9,10,FALSE)*K$4</f>
        <v>28</v>
      </c>
      <c r="L13" s="43">
        <f>VLOOKUP($C13,$B$6:$L$9,11,FALSE)*L$4</f>
        <v>0</v>
      </c>
      <c r="M13" s="13">
        <f>VLOOKUP($C13,$B$6:$M$9,12,FALSE)*M$4</f>
        <v>14</v>
      </c>
      <c r="N13" s="22">
        <f>SUMPRODUCT(D$3:M$3,D13:M13)</f>
        <v>126</v>
      </c>
      <c r="O13" s="23">
        <f>VLOOKUP(C13,B$6:N$8,13,FALSE)</f>
        <v>174.66666666666666</v>
      </c>
      <c r="P13" s="10"/>
      <c r="Q13" s="10"/>
      <c r="R13" s="10"/>
      <c r="S13" s="10"/>
      <c r="T13" s="10"/>
    </row>
    <row r="14" spans="1:20" x14ac:dyDescent="0.2">
      <c r="A14" t="s">
        <v>74</v>
      </c>
      <c r="B14" t="s">
        <v>75</v>
      </c>
      <c r="C14" t="s">
        <v>73</v>
      </c>
      <c r="D14" s="14">
        <v>0</v>
      </c>
      <c r="E14" s="30"/>
      <c r="F14" s="15"/>
      <c r="G14" s="15">
        <v>0</v>
      </c>
      <c r="H14" s="15">
        <v>1</v>
      </c>
      <c r="I14" s="30">
        <v>1</v>
      </c>
      <c r="J14" s="30">
        <v>14</v>
      </c>
      <c r="K14" s="30">
        <f t="shared" ref="K14:K21" si="4">VLOOKUP($C14,$B$6:$L$9,10,FALSE)*K$4</f>
        <v>28</v>
      </c>
      <c r="L14" s="40">
        <f t="shared" ref="L14:L21" si="5">VLOOKUP($C14,$B$6:$L$9,11,FALSE)*L$4</f>
        <v>0</v>
      </c>
      <c r="M14" s="16">
        <f t="shared" ref="M14:M21" si="6">VLOOKUP($C14,$B$6:$M$9,12,FALSE)*M$4</f>
        <v>14</v>
      </c>
      <c r="N14" s="22">
        <f t="shared" ref="N14:N21" si="7">SUMPRODUCT(D$3:M$3,D14:M14)</f>
        <v>129</v>
      </c>
      <c r="O14" s="23">
        <f t="shared" ref="O14:O21" si="8">VLOOKUP(C14,B$6:N$8,13,FALSE)</f>
        <v>174.66666666666666</v>
      </c>
      <c r="P14" s="10"/>
      <c r="Q14" s="10"/>
      <c r="R14" s="10"/>
      <c r="S14" s="10"/>
      <c r="T14" s="10"/>
    </row>
    <row r="15" spans="1:20" x14ac:dyDescent="0.2">
      <c r="A15" t="s">
        <v>76</v>
      </c>
      <c r="B15" t="s">
        <v>77</v>
      </c>
      <c r="C15" t="s">
        <v>73</v>
      </c>
      <c r="D15" s="24">
        <v>0</v>
      </c>
      <c r="E15" s="33"/>
      <c r="F15" s="25"/>
      <c r="G15" s="25">
        <v>0</v>
      </c>
      <c r="H15" s="25"/>
      <c r="I15" s="33"/>
      <c r="J15" s="33">
        <v>14</v>
      </c>
      <c r="K15" s="33">
        <f t="shared" si="4"/>
        <v>28</v>
      </c>
      <c r="L15" s="41">
        <f t="shared" si="5"/>
        <v>0</v>
      </c>
      <c r="M15" s="26">
        <f t="shared" si="6"/>
        <v>14</v>
      </c>
      <c r="N15" s="22">
        <f t="shared" si="7"/>
        <v>126</v>
      </c>
      <c r="O15" s="23">
        <f>VLOOKUP(C15,B$6:N$8,13,FALSE)</f>
        <v>174.66666666666666</v>
      </c>
      <c r="P15" s="10"/>
      <c r="Q15" s="10"/>
      <c r="R15" s="10"/>
      <c r="S15" s="10"/>
      <c r="T15" s="10"/>
    </row>
    <row r="16" spans="1:20" x14ac:dyDescent="0.2">
      <c r="A16" t="s">
        <v>78</v>
      </c>
      <c r="B16" t="s">
        <v>79</v>
      </c>
      <c r="C16" t="s">
        <v>80</v>
      </c>
      <c r="D16" s="14">
        <v>1</v>
      </c>
      <c r="E16" s="30"/>
      <c r="F16" s="15">
        <v>0</v>
      </c>
      <c r="G16" s="15"/>
      <c r="H16" s="15">
        <v>0</v>
      </c>
      <c r="I16" s="30">
        <v>0</v>
      </c>
      <c r="J16" s="30">
        <v>14</v>
      </c>
      <c r="K16" s="30">
        <f t="shared" si="4"/>
        <v>28</v>
      </c>
      <c r="L16" s="40">
        <f t="shared" si="5"/>
        <v>28</v>
      </c>
      <c r="M16" s="16">
        <f t="shared" si="6"/>
        <v>14</v>
      </c>
      <c r="N16" s="22">
        <f t="shared" si="7"/>
        <v>242</v>
      </c>
      <c r="O16" s="23">
        <f t="shared" si="8"/>
        <v>254</v>
      </c>
      <c r="P16" s="10"/>
      <c r="Q16" s="10"/>
      <c r="R16" s="10"/>
      <c r="S16" s="10"/>
      <c r="T16" s="10"/>
    </row>
    <row r="17" spans="1:20" x14ac:dyDescent="0.2">
      <c r="A17" t="s">
        <v>81</v>
      </c>
      <c r="B17" t="s">
        <v>82</v>
      </c>
      <c r="C17" t="s">
        <v>91</v>
      </c>
      <c r="D17" s="14"/>
      <c r="E17" s="30"/>
      <c r="F17" s="15">
        <v>0</v>
      </c>
      <c r="G17" s="15"/>
      <c r="H17" s="15">
        <v>0</v>
      </c>
      <c r="I17" s="30">
        <v>0</v>
      </c>
      <c r="J17" s="30">
        <v>14</v>
      </c>
      <c r="K17" s="30">
        <f t="shared" si="4"/>
        <v>14</v>
      </c>
      <c r="L17" s="40">
        <f t="shared" si="5"/>
        <v>14</v>
      </c>
      <c r="M17" s="16">
        <f t="shared" si="6"/>
        <v>14</v>
      </c>
      <c r="N17" s="22">
        <f t="shared" si="7"/>
        <v>154</v>
      </c>
      <c r="O17" s="23">
        <f t="shared" si="8"/>
        <v>162</v>
      </c>
      <c r="P17" s="10"/>
      <c r="Q17" s="10"/>
      <c r="R17" s="10"/>
      <c r="S17" s="10"/>
      <c r="T17" s="10"/>
    </row>
    <row r="18" spans="1:20" x14ac:dyDescent="0.2">
      <c r="A18" t="s">
        <v>83</v>
      </c>
      <c r="B18" t="s">
        <v>84</v>
      </c>
      <c r="C18" t="s">
        <v>91</v>
      </c>
      <c r="D18" s="14"/>
      <c r="E18" s="30"/>
      <c r="F18" s="15">
        <v>0</v>
      </c>
      <c r="G18" s="15"/>
      <c r="H18" s="15">
        <v>0</v>
      </c>
      <c r="I18" s="30">
        <v>0</v>
      </c>
      <c r="J18" s="30">
        <v>14</v>
      </c>
      <c r="K18" s="30">
        <f t="shared" si="4"/>
        <v>14</v>
      </c>
      <c r="L18" s="40">
        <f t="shared" si="5"/>
        <v>14</v>
      </c>
      <c r="M18" s="16">
        <f t="shared" si="6"/>
        <v>14</v>
      </c>
      <c r="N18" s="22">
        <f t="shared" si="7"/>
        <v>154</v>
      </c>
      <c r="O18" s="23">
        <f t="shared" si="8"/>
        <v>162</v>
      </c>
      <c r="P18" s="10"/>
      <c r="Q18" s="10"/>
      <c r="R18" s="10"/>
      <c r="S18" s="10"/>
      <c r="T18" s="10"/>
    </row>
    <row r="19" spans="1:20" x14ac:dyDescent="0.2">
      <c r="A19" t="s">
        <v>85</v>
      </c>
      <c r="B19" t="s">
        <v>86</v>
      </c>
      <c r="C19" t="s">
        <v>80</v>
      </c>
      <c r="D19" s="14"/>
      <c r="E19" s="30"/>
      <c r="F19" s="32">
        <v>0</v>
      </c>
      <c r="G19" s="15"/>
      <c r="H19" s="15">
        <v>0</v>
      </c>
      <c r="I19" s="30">
        <v>0</v>
      </c>
      <c r="J19" s="30">
        <v>14</v>
      </c>
      <c r="K19" s="30">
        <f t="shared" si="4"/>
        <v>28</v>
      </c>
      <c r="L19" s="40">
        <f t="shared" si="5"/>
        <v>28</v>
      </c>
      <c r="M19" s="16">
        <f t="shared" si="6"/>
        <v>14</v>
      </c>
      <c r="N19" s="22">
        <f t="shared" si="7"/>
        <v>238</v>
      </c>
      <c r="O19" s="23">
        <f t="shared" si="8"/>
        <v>254</v>
      </c>
      <c r="P19" s="10"/>
      <c r="Q19" s="10"/>
      <c r="R19" s="10"/>
      <c r="S19" s="10"/>
      <c r="T19" s="10"/>
    </row>
    <row r="20" spans="1:20" x14ac:dyDescent="0.2">
      <c r="A20" t="s">
        <v>87</v>
      </c>
      <c r="B20" t="s">
        <v>88</v>
      </c>
      <c r="C20" t="s">
        <v>80</v>
      </c>
      <c r="D20" s="14"/>
      <c r="E20" s="30"/>
      <c r="F20" s="32">
        <v>0</v>
      </c>
      <c r="G20" s="15"/>
      <c r="H20" s="15">
        <v>0</v>
      </c>
      <c r="I20" s="30">
        <v>0</v>
      </c>
      <c r="J20" s="30">
        <v>14</v>
      </c>
      <c r="K20" s="30">
        <f t="shared" si="4"/>
        <v>28</v>
      </c>
      <c r="L20" s="40">
        <f t="shared" si="5"/>
        <v>28</v>
      </c>
      <c r="M20" s="16">
        <f t="shared" si="6"/>
        <v>14</v>
      </c>
      <c r="N20" s="22">
        <f t="shared" si="7"/>
        <v>238</v>
      </c>
      <c r="O20" s="23">
        <f t="shared" si="8"/>
        <v>254</v>
      </c>
      <c r="P20" s="10"/>
      <c r="Q20" s="10"/>
      <c r="R20" s="10"/>
      <c r="S20" s="10"/>
      <c r="T20" s="10"/>
    </row>
    <row r="21" spans="1:20" ht="17" thickBot="1" x14ac:dyDescent="0.25">
      <c r="A21" t="s">
        <v>93</v>
      </c>
      <c r="B21" t="s">
        <v>94</v>
      </c>
      <c r="C21" t="s">
        <v>80</v>
      </c>
      <c r="D21" s="17"/>
      <c r="E21" s="31"/>
      <c r="F21" s="18">
        <v>0</v>
      </c>
      <c r="G21" s="18"/>
      <c r="H21" s="18">
        <v>0</v>
      </c>
      <c r="I21" s="31">
        <v>0</v>
      </c>
      <c r="J21" s="31">
        <v>14</v>
      </c>
      <c r="K21" s="31">
        <f t="shared" si="4"/>
        <v>28</v>
      </c>
      <c r="L21" s="42">
        <f t="shared" si="5"/>
        <v>28</v>
      </c>
      <c r="M21" s="19">
        <f t="shared" si="6"/>
        <v>14</v>
      </c>
      <c r="N21" s="22">
        <f t="shared" si="7"/>
        <v>238</v>
      </c>
      <c r="O21" s="23">
        <f t="shared" si="8"/>
        <v>254</v>
      </c>
    </row>
    <row r="22" spans="1:20" x14ac:dyDescent="0.2">
      <c r="D22" s="39">
        <f>D3*SUM(D13:D21)</f>
        <v>4</v>
      </c>
      <c r="E22" s="39">
        <f t="shared" ref="E22:M22" si="9">E3*SUM(E13:E21)</f>
        <v>0</v>
      </c>
      <c r="F22" s="39">
        <f t="shared" si="9"/>
        <v>0</v>
      </c>
      <c r="G22" s="39">
        <f t="shared" si="9"/>
        <v>0</v>
      </c>
      <c r="H22" s="39">
        <f t="shared" si="9"/>
        <v>2</v>
      </c>
      <c r="I22" s="39">
        <f t="shared" si="9"/>
        <v>1</v>
      </c>
      <c r="J22" s="39">
        <f t="shared" si="9"/>
        <v>378</v>
      </c>
      <c r="K22" s="39">
        <f t="shared" si="9"/>
        <v>448</v>
      </c>
      <c r="L22" s="39">
        <f t="shared" si="9"/>
        <v>560</v>
      </c>
      <c r="M22" s="39">
        <f t="shared" si="9"/>
        <v>252</v>
      </c>
      <c r="N22" s="22">
        <f>SUM(N13:N21)</f>
        <v>1645</v>
      </c>
      <c r="O22" s="22">
        <f>SUM(O13:O21)</f>
        <v>1864</v>
      </c>
      <c r="P22" s="10"/>
      <c r="Q22" s="10"/>
      <c r="R22" s="10"/>
      <c r="S22" s="10"/>
      <c r="T22" s="10"/>
    </row>
  </sheetData>
  <conditionalFormatting sqref="N13:N21">
    <cfRule type="cellIs" dxfId="5" priority="7" operator="lessThan">
      <formula>$O13</formula>
    </cfRule>
    <cfRule type="cellIs" dxfId="4" priority="8" operator="greaterThan">
      <formula>$O13</formula>
    </cfRule>
  </conditionalFormatting>
  <conditionalFormatting sqref="N14:N22">
    <cfRule type="cellIs" dxfId="3" priority="3" operator="lessThan">
      <formula>$O14</formula>
    </cfRule>
    <cfRule type="cellIs" dxfId="2" priority="4" operator="greaterThan">
      <formula>$O14</formula>
    </cfRule>
  </conditionalFormatting>
  <conditionalFormatting sqref="O22">
    <cfRule type="cellIs" dxfId="1" priority="1" operator="lessThan">
      <formula>$O22</formula>
    </cfRule>
    <cfRule type="cellIs" dxfId="0" priority="2" operator="greaterThan">
      <formula>$O22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Donald Parruca</cp:lastModifiedBy>
  <dcterms:created xsi:type="dcterms:W3CDTF">2016-09-14T12:29:52Z</dcterms:created>
  <dcterms:modified xsi:type="dcterms:W3CDTF">2016-10-07T07:02:47Z</dcterms:modified>
</cp:coreProperties>
</file>