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hakhalid\Documents\PERSONAL\INVESTING\"/>
    </mc:Choice>
  </mc:AlternateContent>
  <bookViews>
    <workbookView xWindow="0" yWindow="0" windowWidth="25600" windowHeight="10050" tabRatio="601"/>
  </bookViews>
  <sheets>
    <sheet name="Arlington_Main" sheetId="1" r:id="rId1"/>
    <sheet name="Removed" sheetId="8" r:id="rId2"/>
    <sheet name="redfin_2018-05-06-19-19-16_resu" sheetId="7" r:id="rId3"/>
  </sheets>
  <definedNames>
    <definedName name="_xlnm._FilterDatabase" localSheetId="0" hidden="1">Arlington_Main!$A$1:$AE$22</definedName>
    <definedName name="_xlnm._FilterDatabase" localSheetId="2" hidden="1">'redfin_2018-05-06-19-19-16_resu'!$A$1:$T$115</definedName>
  </definedNames>
  <calcPr calcId="171027" calcOnSave="0"/>
</workbook>
</file>

<file path=xl/calcChain.xml><?xml version="1.0" encoding="utf-8"?>
<calcChain xmlns="http://schemas.openxmlformats.org/spreadsheetml/2006/main">
  <c r="T6" i="1" l="1"/>
  <c r="Q6" i="1"/>
  <c r="O6" i="1"/>
  <c r="L6" i="1"/>
  <c r="E6" i="1"/>
  <c r="D6" i="1"/>
  <c r="H6" i="1" s="1"/>
  <c r="T14" i="1"/>
  <c r="Q14" i="1"/>
  <c r="O14" i="1"/>
  <c r="L14" i="1"/>
  <c r="E14" i="1"/>
  <c r="J14" i="1" s="1"/>
  <c r="D14" i="1"/>
  <c r="H14" i="1" s="1"/>
  <c r="I14" i="1" s="1"/>
  <c r="T15" i="1"/>
  <c r="Q15" i="1"/>
  <c r="O15" i="1"/>
  <c r="L15" i="1"/>
  <c r="E15" i="1"/>
  <c r="J15" i="1" s="1"/>
  <c r="D15" i="1"/>
  <c r="G15" i="1" s="1"/>
  <c r="T19" i="1"/>
  <c r="Q19" i="1"/>
  <c r="O19" i="1"/>
  <c r="L19" i="1"/>
  <c r="E19" i="1"/>
  <c r="J19" i="1" s="1"/>
  <c r="D19" i="1"/>
  <c r="T25" i="1"/>
  <c r="Q25" i="1"/>
  <c r="O25" i="1"/>
  <c r="L25" i="1"/>
  <c r="E25" i="1"/>
  <c r="J25" i="1" s="1"/>
  <c r="D25" i="1"/>
  <c r="H25" i="1" s="1"/>
  <c r="T26" i="1"/>
  <c r="Q26" i="1"/>
  <c r="O26" i="1"/>
  <c r="L26" i="1"/>
  <c r="E26" i="1"/>
  <c r="J26" i="1" s="1"/>
  <c r="D26" i="1"/>
  <c r="H26" i="1" s="1"/>
  <c r="I26" i="1" s="1"/>
  <c r="T28" i="1"/>
  <c r="Q28" i="1"/>
  <c r="O28" i="1"/>
  <c r="L28" i="1"/>
  <c r="E28" i="1"/>
  <c r="J28" i="1" s="1"/>
  <c r="D28" i="1"/>
  <c r="G28" i="1" s="1"/>
  <c r="T5" i="1"/>
  <c r="Q5" i="1"/>
  <c r="O5" i="1"/>
  <c r="L5" i="1"/>
  <c r="E5" i="1"/>
  <c r="D5" i="1"/>
  <c r="T31" i="1"/>
  <c r="Q31" i="1"/>
  <c r="O31" i="1"/>
  <c r="L31" i="1"/>
  <c r="E31" i="1"/>
  <c r="J31" i="1" s="1"/>
  <c r="D31" i="1"/>
  <c r="H31" i="1" s="1"/>
  <c r="T8" i="1"/>
  <c r="Q8" i="1"/>
  <c r="O8" i="1"/>
  <c r="L8" i="1"/>
  <c r="E8" i="1"/>
  <c r="D8" i="1"/>
  <c r="H8" i="1" s="1"/>
  <c r="I8" i="1" s="1"/>
  <c r="T33" i="1"/>
  <c r="Q33" i="1"/>
  <c r="O33" i="1"/>
  <c r="L33" i="1"/>
  <c r="E33" i="1"/>
  <c r="J33" i="1" s="1"/>
  <c r="D33" i="1"/>
  <c r="G33" i="1" s="1"/>
  <c r="T34" i="1"/>
  <c r="Q34" i="1"/>
  <c r="O34" i="1"/>
  <c r="L34" i="1"/>
  <c r="E34" i="1"/>
  <c r="J34" i="1" s="1"/>
  <c r="D34" i="1"/>
  <c r="T9" i="1"/>
  <c r="Q9" i="1"/>
  <c r="O9" i="1"/>
  <c r="L9" i="1"/>
  <c r="E9" i="1"/>
  <c r="D9" i="1"/>
  <c r="H9" i="1" s="1"/>
  <c r="T35" i="1"/>
  <c r="Q35" i="1"/>
  <c r="O35" i="1"/>
  <c r="L35" i="1"/>
  <c r="E35" i="1"/>
  <c r="J35" i="1" s="1"/>
  <c r="D35" i="1"/>
  <c r="H35" i="1" s="1"/>
  <c r="I35" i="1" s="1"/>
  <c r="T36" i="1"/>
  <c r="Q36" i="1"/>
  <c r="O36" i="1"/>
  <c r="L36" i="1"/>
  <c r="E36" i="1"/>
  <c r="J36" i="1" s="1"/>
  <c r="D36" i="1"/>
  <c r="G36" i="1" s="1"/>
  <c r="T37" i="1"/>
  <c r="Q37" i="1"/>
  <c r="O37" i="1"/>
  <c r="L37" i="1"/>
  <c r="E37" i="1"/>
  <c r="J37" i="1" s="1"/>
  <c r="D37" i="1"/>
  <c r="T38" i="1"/>
  <c r="Q38" i="1"/>
  <c r="O38" i="1"/>
  <c r="L38" i="1"/>
  <c r="E38" i="1"/>
  <c r="J38" i="1" s="1"/>
  <c r="D38" i="1"/>
  <c r="H38" i="1" s="1"/>
  <c r="T39" i="1"/>
  <c r="Q39" i="1"/>
  <c r="O39" i="1"/>
  <c r="L39" i="1"/>
  <c r="E39" i="1"/>
  <c r="J39" i="1" s="1"/>
  <c r="D39" i="1"/>
  <c r="H39" i="1" s="1"/>
  <c r="I39" i="1" s="1"/>
  <c r="T40" i="1"/>
  <c r="Q40" i="1"/>
  <c r="O40" i="1"/>
  <c r="L40" i="1"/>
  <c r="E40" i="1"/>
  <c r="J40" i="1" s="1"/>
  <c r="D40" i="1"/>
  <c r="G40" i="1" s="1"/>
  <c r="T42" i="1"/>
  <c r="Q42" i="1"/>
  <c r="O42" i="1"/>
  <c r="L42" i="1"/>
  <c r="E42" i="1"/>
  <c r="J42" i="1" s="1"/>
  <c r="D42" i="1"/>
  <c r="T43" i="1"/>
  <c r="Q43" i="1"/>
  <c r="O43" i="1"/>
  <c r="L43" i="1"/>
  <c r="E43" i="1"/>
  <c r="J43" i="1" s="1"/>
  <c r="D43" i="1"/>
  <c r="H43" i="1" s="1"/>
  <c r="T45" i="1"/>
  <c r="Q45" i="1"/>
  <c r="O45" i="1"/>
  <c r="L45" i="1"/>
  <c r="E45" i="1"/>
  <c r="J45" i="1" s="1"/>
  <c r="D45" i="1"/>
  <c r="H45" i="1" s="1"/>
  <c r="I45" i="1" s="1"/>
  <c r="T46" i="1"/>
  <c r="Q46" i="1"/>
  <c r="O46" i="1"/>
  <c r="L46" i="1"/>
  <c r="E46" i="1"/>
  <c r="J46" i="1" s="1"/>
  <c r="D46" i="1"/>
  <c r="G46" i="1" s="1"/>
  <c r="T47" i="1"/>
  <c r="Q47" i="1"/>
  <c r="O47" i="1"/>
  <c r="L47" i="1"/>
  <c r="E47" i="1"/>
  <c r="J47" i="1" s="1"/>
  <c r="D47" i="1"/>
  <c r="T48" i="1"/>
  <c r="Q48" i="1"/>
  <c r="O48" i="1"/>
  <c r="L48" i="1"/>
  <c r="E48" i="1"/>
  <c r="J48" i="1" s="1"/>
  <c r="D48" i="1"/>
  <c r="H48" i="1" s="1"/>
  <c r="T49" i="1"/>
  <c r="Q49" i="1"/>
  <c r="O49" i="1"/>
  <c r="L49" i="1"/>
  <c r="E49" i="1"/>
  <c r="J49" i="1" s="1"/>
  <c r="D49" i="1"/>
  <c r="H49" i="1" s="1"/>
  <c r="I49" i="1" s="1"/>
  <c r="T50" i="1"/>
  <c r="Q50" i="1"/>
  <c r="O50" i="1"/>
  <c r="L50" i="1"/>
  <c r="E50" i="1"/>
  <c r="J50" i="1" s="1"/>
  <c r="D50" i="1"/>
  <c r="G50" i="1" s="1"/>
  <c r="T51" i="1"/>
  <c r="Q51" i="1"/>
  <c r="O51" i="1"/>
  <c r="L51" i="1"/>
  <c r="E51" i="1"/>
  <c r="J51" i="1" s="1"/>
  <c r="D51" i="1"/>
  <c r="T55" i="1"/>
  <c r="Q55" i="1"/>
  <c r="O55" i="1"/>
  <c r="L55" i="1"/>
  <c r="E55" i="1"/>
  <c r="J55" i="1" s="1"/>
  <c r="D55" i="1"/>
  <c r="G55" i="1" s="1"/>
  <c r="T52" i="1"/>
  <c r="Q52" i="1"/>
  <c r="O52" i="1"/>
  <c r="L52" i="1"/>
  <c r="E52" i="1"/>
  <c r="J52" i="1" s="1"/>
  <c r="D52" i="1"/>
  <c r="G52" i="1" s="1"/>
  <c r="T41" i="1"/>
  <c r="Q41" i="1"/>
  <c r="O41" i="1"/>
  <c r="L41" i="1"/>
  <c r="E41" i="1"/>
  <c r="J41" i="1" s="1"/>
  <c r="D41" i="1"/>
  <c r="G41" i="1" s="1"/>
  <c r="T60" i="1"/>
  <c r="Q60" i="1"/>
  <c r="O60" i="1"/>
  <c r="L60" i="1"/>
  <c r="E60" i="1"/>
  <c r="J60" i="1" s="1"/>
  <c r="D60" i="1"/>
  <c r="T64" i="1"/>
  <c r="Q64" i="1"/>
  <c r="O64" i="1"/>
  <c r="L64" i="1"/>
  <c r="E64" i="1"/>
  <c r="J64" i="1" s="1"/>
  <c r="D64" i="1"/>
  <c r="H64" i="1" s="1"/>
  <c r="I64" i="1" s="1"/>
  <c r="T56" i="1"/>
  <c r="Q56" i="1"/>
  <c r="O56" i="1"/>
  <c r="L56" i="1"/>
  <c r="E56" i="1"/>
  <c r="J56" i="1" s="1"/>
  <c r="D56" i="1"/>
  <c r="H56" i="1" s="1"/>
  <c r="I56" i="1" s="1"/>
  <c r="T57" i="1"/>
  <c r="Q57" i="1"/>
  <c r="O57" i="1"/>
  <c r="L57" i="1"/>
  <c r="E57" i="1"/>
  <c r="J57" i="1" s="1"/>
  <c r="D57" i="1"/>
  <c r="G57" i="1" s="1"/>
  <c r="T59" i="1"/>
  <c r="Q59" i="1"/>
  <c r="O59" i="1"/>
  <c r="L59" i="1"/>
  <c r="E59" i="1"/>
  <c r="J59" i="1" s="1"/>
  <c r="D59" i="1"/>
  <c r="T68" i="1"/>
  <c r="Q68" i="1"/>
  <c r="O68" i="1"/>
  <c r="L68" i="1"/>
  <c r="E68" i="1"/>
  <c r="J68" i="1" s="1"/>
  <c r="D68" i="1"/>
  <c r="H68" i="1" s="1"/>
  <c r="T61" i="1"/>
  <c r="Q61" i="1"/>
  <c r="O61" i="1"/>
  <c r="L61" i="1"/>
  <c r="E61" i="1"/>
  <c r="J61" i="1" s="1"/>
  <c r="D61" i="1"/>
  <c r="G61" i="1" s="1"/>
  <c r="T69" i="1"/>
  <c r="Q69" i="1"/>
  <c r="O69" i="1"/>
  <c r="L69" i="1"/>
  <c r="E69" i="1"/>
  <c r="J69" i="1" s="1"/>
  <c r="D69" i="1"/>
  <c r="G69" i="1" s="1"/>
  <c r="T62" i="1"/>
  <c r="Q62" i="1"/>
  <c r="O62" i="1"/>
  <c r="L62" i="1"/>
  <c r="E62" i="1"/>
  <c r="J62" i="1" s="1"/>
  <c r="D62" i="1"/>
  <c r="T53" i="1"/>
  <c r="Q53" i="1"/>
  <c r="O53" i="1"/>
  <c r="L53" i="1"/>
  <c r="E53" i="1"/>
  <c r="J53" i="1" s="1"/>
  <c r="D53" i="1"/>
  <c r="H53" i="1" s="1"/>
  <c r="T66" i="1"/>
  <c r="Q66" i="1"/>
  <c r="O66" i="1"/>
  <c r="L66" i="1"/>
  <c r="E66" i="1"/>
  <c r="J66" i="1" s="1"/>
  <c r="D66" i="1"/>
  <c r="G66" i="1" s="1"/>
  <c r="T72" i="1"/>
  <c r="Q72" i="1"/>
  <c r="O72" i="1"/>
  <c r="L72" i="1"/>
  <c r="E72" i="1"/>
  <c r="J72" i="1" s="1"/>
  <c r="D72" i="1"/>
  <c r="G72" i="1" s="1"/>
  <c r="T73" i="1"/>
  <c r="Q73" i="1"/>
  <c r="O73" i="1"/>
  <c r="L73" i="1"/>
  <c r="E73" i="1"/>
  <c r="J73" i="1" s="1"/>
  <c r="D73" i="1"/>
  <c r="T54" i="1"/>
  <c r="Q54" i="1"/>
  <c r="O54" i="1"/>
  <c r="L54" i="1"/>
  <c r="E54" i="1"/>
  <c r="J54" i="1" s="1"/>
  <c r="D54" i="1"/>
  <c r="H54" i="1" s="1"/>
  <c r="T2" i="1"/>
  <c r="Q2" i="1"/>
  <c r="O2" i="1"/>
  <c r="L2" i="1"/>
  <c r="E2" i="1"/>
  <c r="D2" i="1"/>
  <c r="H2" i="1" s="1"/>
  <c r="I2" i="1" s="1"/>
  <c r="T74" i="1"/>
  <c r="Q74" i="1"/>
  <c r="O74" i="1"/>
  <c r="L74" i="1"/>
  <c r="E74" i="1"/>
  <c r="J74" i="1" s="1"/>
  <c r="D74" i="1"/>
  <c r="G74" i="1" s="1"/>
  <c r="T3" i="1"/>
  <c r="Q3" i="1"/>
  <c r="O3" i="1"/>
  <c r="L3" i="1"/>
  <c r="E3" i="1"/>
  <c r="J3" i="1" s="1"/>
  <c r="D3" i="1"/>
  <c r="T70" i="1"/>
  <c r="Q70" i="1"/>
  <c r="O70" i="1"/>
  <c r="L70" i="1"/>
  <c r="E70" i="1"/>
  <c r="J70" i="1" s="1"/>
  <c r="D70" i="1"/>
  <c r="H70" i="1" s="1"/>
  <c r="T4" i="1"/>
  <c r="Q4" i="1"/>
  <c r="O4" i="1"/>
  <c r="L4" i="1"/>
  <c r="E4" i="1"/>
  <c r="J4" i="1" s="1"/>
  <c r="D4" i="1"/>
  <c r="G4" i="1" s="1"/>
  <c r="T71" i="1"/>
  <c r="Q71" i="1"/>
  <c r="O71" i="1"/>
  <c r="L71" i="1"/>
  <c r="E71" i="1"/>
  <c r="J71" i="1" s="1"/>
  <c r="D71" i="1"/>
  <c r="H71" i="1" s="1"/>
  <c r="T75" i="1"/>
  <c r="Q75" i="1"/>
  <c r="O75" i="1"/>
  <c r="L75" i="1"/>
  <c r="E75" i="1"/>
  <c r="J75" i="1" s="1"/>
  <c r="D75" i="1"/>
  <c r="H75" i="1" s="1"/>
  <c r="T7" i="1"/>
  <c r="Q7" i="1"/>
  <c r="O7" i="1"/>
  <c r="L7" i="1"/>
  <c r="E7" i="1"/>
  <c r="D7" i="1"/>
  <c r="H7" i="1" s="1"/>
  <c r="T67" i="1"/>
  <c r="Q67" i="1"/>
  <c r="O67" i="1"/>
  <c r="L67" i="1"/>
  <c r="E67" i="1"/>
  <c r="J67" i="1" s="1"/>
  <c r="D67" i="1"/>
  <c r="G67" i="1" s="1"/>
  <c r="T10" i="1"/>
  <c r="Q10" i="1"/>
  <c r="O10" i="1"/>
  <c r="L10" i="1"/>
  <c r="E10" i="1"/>
  <c r="D10" i="1"/>
  <c r="H10" i="1" s="1"/>
  <c r="T11" i="1"/>
  <c r="Q11" i="1"/>
  <c r="O11" i="1"/>
  <c r="L11" i="1"/>
  <c r="E11" i="1"/>
  <c r="J11" i="1" s="1"/>
  <c r="D11" i="1"/>
  <c r="H11" i="1" s="1"/>
  <c r="T77" i="1"/>
  <c r="Q77" i="1"/>
  <c r="O77" i="1"/>
  <c r="L77" i="1"/>
  <c r="E77" i="1"/>
  <c r="J77" i="1" s="1"/>
  <c r="D77" i="1"/>
  <c r="H77" i="1" s="1"/>
  <c r="T12" i="1"/>
  <c r="Q12" i="1"/>
  <c r="O12" i="1"/>
  <c r="L12" i="1"/>
  <c r="E12" i="1"/>
  <c r="J12" i="1" s="1"/>
  <c r="D12" i="1"/>
  <c r="G12" i="1" s="1"/>
  <c r="T79" i="1"/>
  <c r="Q79" i="1"/>
  <c r="O79" i="1"/>
  <c r="L79" i="1"/>
  <c r="E79" i="1"/>
  <c r="J79" i="1" s="1"/>
  <c r="D79" i="1"/>
  <c r="H79" i="1" s="1"/>
  <c r="T80" i="1"/>
  <c r="Q80" i="1"/>
  <c r="O80" i="1"/>
  <c r="L80" i="1"/>
  <c r="E80" i="1"/>
  <c r="J80" i="1" s="1"/>
  <c r="D80" i="1"/>
  <c r="H80" i="1" s="1"/>
  <c r="H52" i="1" l="1"/>
  <c r="I52" i="1" s="1"/>
  <c r="H61" i="1"/>
  <c r="I61" i="1" s="1"/>
  <c r="H41" i="1"/>
  <c r="I41" i="1" s="1"/>
  <c r="H67" i="1"/>
  <c r="H72" i="1"/>
  <c r="I72" i="1" s="1"/>
  <c r="G77" i="1"/>
  <c r="H4" i="1"/>
  <c r="G25" i="1"/>
  <c r="H12" i="1"/>
  <c r="I12" i="1" s="1"/>
  <c r="H69" i="1"/>
  <c r="I69" i="1" s="1"/>
  <c r="H66" i="1"/>
  <c r="I66" i="1" s="1"/>
  <c r="H50" i="1"/>
  <c r="I50" i="1" s="1"/>
  <c r="G14" i="1"/>
  <c r="J10" i="1"/>
  <c r="J5" i="1"/>
  <c r="G48" i="1"/>
  <c r="J9" i="1"/>
  <c r="G8" i="1"/>
  <c r="G31" i="1"/>
  <c r="G26" i="1"/>
  <c r="J6" i="1"/>
  <c r="J8" i="1"/>
  <c r="G53" i="1"/>
  <c r="N69" i="1"/>
  <c r="R69" i="1" s="1"/>
  <c r="G68" i="1"/>
  <c r="H55" i="1"/>
  <c r="I55" i="1" s="1"/>
  <c r="G49" i="1"/>
  <c r="H33" i="1"/>
  <c r="I33" i="1" s="1"/>
  <c r="G6" i="1"/>
  <c r="J7" i="1"/>
  <c r="N7" i="1" s="1"/>
  <c r="P7" i="1" s="1"/>
  <c r="G2" i="1"/>
  <c r="G54" i="1"/>
  <c r="H57" i="1"/>
  <c r="G56" i="1"/>
  <c r="G64" i="1"/>
  <c r="G45" i="1"/>
  <c r="G43" i="1"/>
  <c r="G39" i="1"/>
  <c r="G38" i="1"/>
  <c r="G35" i="1"/>
  <c r="G9" i="1"/>
  <c r="N33" i="1"/>
  <c r="R33" i="1" s="1"/>
  <c r="H28" i="1"/>
  <c r="I28" i="1" s="1"/>
  <c r="H15" i="1"/>
  <c r="I15" i="1" s="1"/>
  <c r="J2" i="1"/>
  <c r="N2" i="1" s="1"/>
  <c r="R2" i="1" s="1"/>
  <c r="G7" i="1"/>
  <c r="G70" i="1"/>
  <c r="N50" i="1"/>
  <c r="R50" i="1" s="1"/>
  <c r="H46" i="1"/>
  <c r="I46" i="1" s="1"/>
  <c r="H40" i="1"/>
  <c r="I40" i="1" s="1"/>
  <c r="H36" i="1"/>
  <c r="I36" i="1" s="1"/>
  <c r="I80" i="1"/>
  <c r="N80" i="1"/>
  <c r="N10" i="1"/>
  <c r="R10" i="1" s="1"/>
  <c r="I10" i="1"/>
  <c r="N71" i="1"/>
  <c r="R71" i="1" s="1"/>
  <c r="I71" i="1"/>
  <c r="I77" i="1"/>
  <c r="N77" i="1"/>
  <c r="P77" i="1" s="1"/>
  <c r="N79" i="1"/>
  <c r="R79" i="1" s="1"/>
  <c r="I79" i="1"/>
  <c r="N67" i="1"/>
  <c r="I75" i="1"/>
  <c r="N75" i="1"/>
  <c r="N4" i="1"/>
  <c r="I11" i="1"/>
  <c r="N11" i="1"/>
  <c r="I7" i="1"/>
  <c r="N12" i="1"/>
  <c r="P69" i="1"/>
  <c r="I9" i="1"/>
  <c r="N9" i="1"/>
  <c r="P9" i="1" s="1"/>
  <c r="G80" i="1"/>
  <c r="G11" i="1"/>
  <c r="I67" i="1"/>
  <c r="G75" i="1"/>
  <c r="I4" i="1"/>
  <c r="H73" i="1"/>
  <c r="G73" i="1"/>
  <c r="H59" i="1"/>
  <c r="G59" i="1"/>
  <c r="H51" i="1"/>
  <c r="G51" i="1"/>
  <c r="P50" i="1"/>
  <c r="I48" i="1"/>
  <c r="N48" i="1"/>
  <c r="P48" i="1" s="1"/>
  <c r="N46" i="1"/>
  <c r="R46" i="1" s="1"/>
  <c r="H34" i="1"/>
  <c r="G34" i="1"/>
  <c r="I31" i="1"/>
  <c r="N31" i="1"/>
  <c r="P31" i="1" s="1"/>
  <c r="N28" i="1"/>
  <c r="R28" i="1" s="1"/>
  <c r="H62" i="1"/>
  <c r="G62" i="1"/>
  <c r="H37" i="1"/>
  <c r="G37" i="1"/>
  <c r="G79" i="1"/>
  <c r="G10" i="1"/>
  <c r="G71" i="1"/>
  <c r="I70" i="1"/>
  <c r="N70" i="1"/>
  <c r="P70" i="1" s="1"/>
  <c r="H74" i="1"/>
  <c r="N72" i="1"/>
  <c r="R72" i="1" s="1"/>
  <c r="N41" i="1"/>
  <c r="R41" i="1" s="1"/>
  <c r="H47" i="1"/>
  <c r="G47" i="1"/>
  <c r="P46" i="1"/>
  <c r="I43" i="1"/>
  <c r="N43" i="1"/>
  <c r="P43" i="1" s="1"/>
  <c r="H5" i="1"/>
  <c r="G5" i="1"/>
  <c r="P28" i="1"/>
  <c r="I25" i="1"/>
  <c r="N25" i="1"/>
  <c r="P25" i="1" s="1"/>
  <c r="N15" i="1"/>
  <c r="R15" i="1" s="1"/>
  <c r="I54" i="1"/>
  <c r="N54" i="1"/>
  <c r="P54" i="1" s="1"/>
  <c r="I68" i="1"/>
  <c r="N68" i="1"/>
  <c r="P68" i="1" s="1"/>
  <c r="H3" i="1"/>
  <c r="G3" i="1"/>
  <c r="I53" i="1"/>
  <c r="N53" i="1"/>
  <c r="P53" i="1" s="1"/>
  <c r="H60" i="1"/>
  <c r="G60" i="1"/>
  <c r="H42" i="1"/>
  <c r="G42" i="1"/>
  <c r="I38" i="1"/>
  <c r="N38" i="1"/>
  <c r="P38" i="1" s="1"/>
  <c r="R9" i="1"/>
  <c r="H19" i="1"/>
  <c r="G19" i="1"/>
  <c r="I6" i="1"/>
  <c r="N6" i="1"/>
  <c r="P6" i="1" s="1"/>
  <c r="N66" i="1"/>
  <c r="P66" i="1" s="1"/>
  <c r="N61" i="1"/>
  <c r="P61" i="1" s="1"/>
  <c r="N56" i="1"/>
  <c r="P56" i="1" s="1"/>
  <c r="N52" i="1"/>
  <c r="P52" i="1" s="1"/>
  <c r="N49" i="1"/>
  <c r="P49" i="1" s="1"/>
  <c r="N45" i="1"/>
  <c r="R45" i="1" s="1"/>
  <c r="N39" i="1"/>
  <c r="R39" i="1" s="1"/>
  <c r="N35" i="1"/>
  <c r="P35" i="1" s="1"/>
  <c r="N8" i="1"/>
  <c r="P8" i="1" s="1"/>
  <c r="N26" i="1"/>
  <c r="P26" i="1" s="1"/>
  <c r="N14" i="1"/>
  <c r="P14" i="1" s="1"/>
  <c r="N64" i="1"/>
  <c r="P64" i="1" s="1"/>
  <c r="N55" i="1"/>
  <c r="P55" i="1" s="1"/>
  <c r="D47" i="8"/>
  <c r="G47" i="8" s="1"/>
  <c r="E47" i="8"/>
  <c r="J47" i="8" s="1"/>
  <c r="L47" i="8"/>
  <c r="O47" i="8"/>
  <c r="Q47" i="8"/>
  <c r="T47" i="8"/>
  <c r="D48" i="8"/>
  <c r="H48" i="8" s="1"/>
  <c r="E48" i="8"/>
  <c r="J48" i="8" s="1"/>
  <c r="L48" i="8"/>
  <c r="O48" i="8"/>
  <c r="Q48" i="8"/>
  <c r="T48" i="8"/>
  <c r="D46" i="8"/>
  <c r="G46" i="8" s="1"/>
  <c r="E46" i="8"/>
  <c r="J46" i="8" s="1"/>
  <c r="H46" i="8"/>
  <c r="I46" i="8" s="1"/>
  <c r="L46" i="8"/>
  <c r="O46" i="8"/>
  <c r="Q46" i="8"/>
  <c r="T46" i="8"/>
  <c r="D44" i="8"/>
  <c r="H44" i="8" s="1"/>
  <c r="E44" i="8"/>
  <c r="J44" i="8" s="1"/>
  <c r="G44" i="8"/>
  <c r="L44" i="8"/>
  <c r="O44" i="8"/>
  <c r="Q44" i="8"/>
  <c r="T44" i="8"/>
  <c r="D45" i="8"/>
  <c r="H45" i="8" s="1"/>
  <c r="I45" i="8" s="1"/>
  <c r="E45" i="8"/>
  <c r="J45" i="8" s="1"/>
  <c r="G45" i="8"/>
  <c r="L45" i="8"/>
  <c r="O45" i="8"/>
  <c r="Q45" i="8"/>
  <c r="T45" i="8"/>
  <c r="D43" i="8"/>
  <c r="G43" i="8" s="1"/>
  <c r="E43" i="8"/>
  <c r="J43" i="8" s="1"/>
  <c r="L43" i="8"/>
  <c r="O43" i="8"/>
  <c r="Q43" i="8"/>
  <c r="T43" i="8"/>
  <c r="D37" i="8"/>
  <c r="G37" i="8" s="1"/>
  <c r="E37" i="8"/>
  <c r="J37" i="8" s="1"/>
  <c r="L37" i="8"/>
  <c r="O37" i="8"/>
  <c r="Q37" i="8"/>
  <c r="T37" i="8"/>
  <c r="D38" i="8"/>
  <c r="H38" i="8" s="1"/>
  <c r="E38" i="8"/>
  <c r="J38" i="8" s="1"/>
  <c r="G38" i="8"/>
  <c r="L38" i="8"/>
  <c r="O38" i="8"/>
  <c r="Q38" i="8"/>
  <c r="T38" i="8"/>
  <c r="D39" i="8"/>
  <c r="G39" i="8" s="1"/>
  <c r="E39" i="8"/>
  <c r="J39" i="8" s="1"/>
  <c r="L39" i="8"/>
  <c r="O39" i="8"/>
  <c r="Q39" i="8"/>
  <c r="T39" i="8"/>
  <c r="D40" i="8"/>
  <c r="G40" i="8" s="1"/>
  <c r="E40" i="8"/>
  <c r="J40" i="8" s="1"/>
  <c r="L40" i="8"/>
  <c r="O40" i="8"/>
  <c r="Q40" i="8"/>
  <c r="T40" i="8"/>
  <c r="D41" i="8"/>
  <c r="G41" i="8" s="1"/>
  <c r="E41" i="8"/>
  <c r="J41" i="8" s="1"/>
  <c r="L41" i="8"/>
  <c r="O41" i="8"/>
  <c r="Q41" i="8"/>
  <c r="T41" i="8"/>
  <c r="D42" i="8"/>
  <c r="G42" i="8" s="1"/>
  <c r="E42" i="8"/>
  <c r="J42" i="8" s="1"/>
  <c r="L42" i="8"/>
  <c r="O42" i="8"/>
  <c r="Q42" i="8"/>
  <c r="T42" i="8"/>
  <c r="D36" i="8"/>
  <c r="G36" i="8" s="1"/>
  <c r="E36" i="8"/>
  <c r="J36" i="8" s="1"/>
  <c r="L36" i="8"/>
  <c r="O36" i="8"/>
  <c r="Q36" i="8"/>
  <c r="T36" i="8"/>
  <c r="Q78" i="1"/>
  <c r="Q82" i="1"/>
  <c r="Q27" i="1"/>
  <c r="Q58" i="1"/>
  <c r="Q23" i="1"/>
  <c r="Q29" i="1"/>
  <c r="Q18" i="1"/>
  <c r="Q13" i="1"/>
  <c r="Q16" i="1"/>
  <c r="Q81" i="1"/>
  <c r="Q21" i="1"/>
  <c r="Q44" i="1"/>
  <c r="Q20" i="1"/>
  <c r="Q22" i="1"/>
  <c r="Q30" i="1"/>
  <c r="Q24" i="1"/>
  <c r="Q32" i="1"/>
  <c r="Q63" i="1"/>
  <c r="Q17" i="1"/>
  <c r="Q76" i="1"/>
  <c r="Q65" i="1"/>
  <c r="D22" i="8"/>
  <c r="G22" i="8" s="1"/>
  <c r="E22" i="8"/>
  <c r="J22" i="8" s="1"/>
  <c r="L22" i="8"/>
  <c r="O22" i="8"/>
  <c r="Q22" i="8"/>
  <c r="T22" i="8"/>
  <c r="D23" i="8"/>
  <c r="H23" i="8" s="1"/>
  <c r="E23" i="8"/>
  <c r="J23" i="8" s="1"/>
  <c r="L23" i="8"/>
  <c r="O23" i="8"/>
  <c r="Q23" i="8"/>
  <c r="T23" i="8"/>
  <c r="D24" i="8"/>
  <c r="G24" i="8" s="1"/>
  <c r="E24" i="8"/>
  <c r="J24" i="8" s="1"/>
  <c r="L24" i="8"/>
  <c r="O24" i="8"/>
  <c r="Q24" i="8"/>
  <c r="T24" i="8"/>
  <c r="D25" i="8"/>
  <c r="G25" i="8" s="1"/>
  <c r="E25" i="8"/>
  <c r="J25" i="8" s="1"/>
  <c r="L25" i="8"/>
  <c r="O25" i="8"/>
  <c r="Q25" i="8"/>
  <c r="T25" i="8"/>
  <c r="D26" i="8"/>
  <c r="G26" i="8" s="1"/>
  <c r="E26" i="8"/>
  <c r="J26" i="8" s="1"/>
  <c r="L26" i="8"/>
  <c r="O26" i="8"/>
  <c r="Q26" i="8"/>
  <c r="T26" i="8"/>
  <c r="D27" i="8"/>
  <c r="H27" i="8" s="1"/>
  <c r="E27" i="8"/>
  <c r="J27" i="8" s="1"/>
  <c r="L27" i="8"/>
  <c r="O27" i="8"/>
  <c r="Q27" i="8"/>
  <c r="T27" i="8"/>
  <c r="D28" i="8"/>
  <c r="G28" i="8" s="1"/>
  <c r="E28" i="8"/>
  <c r="J28" i="8" s="1"/>
  <c r="L28" i="8"/>
  <c r="O28" i="8"/>
  <c r="Q28" i="8"/>
  <c r="T28" i="8"/>
  <c r="D29" i="8"/>
  <c r="G29" i="8" s="1"/>
  <c r="E29" i="8"/>
  <c r="J29" i="8" s="1"/>
  <c r="L29" i="8"/>
  <c r="O29" i="8"/>
  <c r="Q29" i="8"/>
  <c r="T29" i="8"/>
  <c r="D30" i="8"/>
  <c r="G30" i="8" s="1"/>
  <c r="E30" i="8"/>
  <c r="J30" i="8" s="1"/>
  <c r="L30" i="8"/>
  <c r="O30" i="8"/>
  <c r="Q30" i="8"/>
  <c r="T30" i="8"/>
  <c r="D31" i="8"/>
  <c r="H31" i="8" s="1"/>
  <c r="E31" i="8"/>
  <c r="J31" i="8" s="1"/>
  <c r="L31" i="8"/>
  <c r="O31" i="8"/>
  <c r="Q31" i="8"/>
  <c r="T31" i="8"/>
  <c r="D32" i="8"/>
  <c r="G32" i="8" s="1"/>
  <c r="E32" i="8"/>
  <c r="J32" i="8" s="1"/>
  <c r="L32" i="8"/>
  <c r="O32" i="8"/>
  <c r="Q32" i="8"/>
  <c r="T32" i="8"/>
  <c r="D33" i="8"/>
  <c r="G33" i="8" s="1"/>
  <c r="E33" i="8"/>
  <c r="J33" i="8" s="1"/>
  <c r="L33" i="8"/>
  <c r="O33" i="8"/>
  <c r="Q33" i="8"/>
  <c r="T33" i="8"/>
  <c r="D34" i="8"/>
  <c r="G34" i="8" s="1"/>
  <c r="E34" i="8"/>
  <c r="J34" i="8" s="1"/>
  <c r="L34" i="8"/>
  <c r="O34" i="8"/>
  <c r="Q34" i="8"/>
  <c r="T34" i="8"/>
  <c r="D35" i="8"/>
  <c r="H35" i="8" s="1"/>
  <c r="E35" i="8"/>
  <c r="J35" i="8" s="1"/>
  <c r="L35" i="8"/>
  <c r="O35" i="8"/>
  <c r="Q35" i="8"/>
  <c r="T35" i="8"/>
  <c r="D2" i="8"/>
  <c r="G2" i="8" s="1"/>
  <c r="E2" i="8"/>
  <c r="L2" i="8"/>
  <c r="O2" i="8"/>
  <c r="Q2" i="8"/>
  <c r="T2" i="8"/>
  <c r="D3" i="8"/>
  <c r="G3" i="8" s="1"/>
  <c r="E3" i="8"/>
  <c r="L3" i="8"/>
  <c r="O3" i="8"/>
  <c r="Q3" i="8"/>
  <c r="T3" i="8"/>
  <c r="D4" i="8"/>
  <c r="G4" i="8" s="1"/>
  <c r="E4" i="8"/>
  <c r="L4" i="8"/>
  <c r="O4" i="8"/>
  <c r="Q4" i="8"/>
  <c r="T4" i="8"/>
  <c r="D5" i="8"/>
  <c r="E5" i="8"/>
  <c r="L5" i="8"/>
  <c r="O5" i="8"/>
  <c r="Q5" i="8"/>
  <c r="T5" i="8"/>
  <c r="D6" i="8"/>
  <c r="H6" i="8" s="1"/>
  <c r="I6" i="8" s="1"/>
  <c r="E6" i="8"/>
  <c r="L6" i="8"/>
  <c r="O6" i="8"/>
  <c r="Q6" i="8"/>
  <c r="T6" i="8"/>
  <c r="D7" i="8"/>
  <c r="G7" i="8" s="1"/>
  <c r="E7" i="8"/>
  <c r="L7" i="8"/>
  <c r="O7" i="8"/>
  <c r="Q7" i="8"/>
  <c r="T7" i="8"/>
  <c r="D8" i="8"/>
  <c r="G8" i="8" s="1"/>
  <c r="E8" i="8"/>
  <c r="L8" i="8"/>
  <c r="O8" i="8"/>
  <c r="Q8" i="8"/>
  <c r="T8" i="8"/>
  <c r="D9" i="8"/>
  <c r="E9" i="8"/>
  <c r="L9" i="8"/>
  <c r="O9" i="8"/>
  <c r="Q9" i="8"/>
  <c r="T9" i="8"/>
  <c r="D10" i="8"/>
  <c r="G10" i="8" s="1"/>
  <c r="E10" i="8"/>
  <c r="L10" i="8"/>
  <c r="O10" i="8"/>
  <c r="Q10" i="8"/>
  <c r="T10" i="8"/>
  <c r="D11" i="8"/>
  <c r="G11" i="8" s="1"/>
  <c r="E11" i="8"/>
  <c r="L11" i="8"/>
  <c r="O11" i="8"/>
  <c r="Q11" i="8"/>
  <c r="T11" i="8"/>
  <c r="D12" i="8"/>
  <c r="G12" i="8" s="1"/>
  <c r="E12" i="8"/>
  <c r="L12" i="8"/>
  <c r="O12" i="8"/>
  <c r="Q12" i="8"/>
  <c r="T12" i="8"/>
  <c r="D13" i="8"/>
  <c r="E13" i="8"/>
  <c r="L13" i="8"/>
  <c r="O13" i="8"/>
  <c r="Q13" i="8"/>
  <c r="T13" i="8"/>
  <c r="D14" i="8"/>
  <c r="G14" i="8" s="1"/>
  <c r="E14" i="8"/>
  <c r="L14" i="8"/>
  <c r="O14" i="8"/>
  <c r="Q14" i="8"/>
  <c r="T14" i="8"/>
  <c r="D15" i="8"/>
  <c r="G15" i="8" s="1"/>
  <c r="E15" i="8"/>
  <c r="L15" i="8"/>
  <c r="O15" i="8"/>
  <c r="Q15" i="8"/>
  <c r="T15" i="8"/>
  <c r="D16" i="8"/>
  <c r="H16" i="8" s="1"/>
  <c r="E16" i="8"/>
  <c r="L16" i="8"/>
  <c r="O16" i="8"/>
  <c r="Q16" i="8"/>
  <c r="T16" i="8"/>
  <c r="D17" i="8"/>
  <c r="E17" i="8"/>
  <c r="L17" i="8"/>
  <c r="O17" i="8"/>
  <c r="Q17" i="8"/>
  <c r="T17" i="8"/>
  <c r="D18" i="8"/>
  <c r="J18" i="8" s="1"/>
  <c r="E18" i="8"/>
  <c r="L18" i="8"/>
  <c r="O18" i="8"/>
  <c r="Q18" i="8"/>
  <c r="T18" i="8"/>
  <c r="D19" i="8"/>
  <c r="G19" i="8" s="1"/>
  <c r="E19" i="8"/>
  <c r="L19" i="8"/>
  <c r="O19" i="8"/>
  <c r="Q19" i="8"/>
  <c r="T19" i="8"/>
  <c r="D20" i="8"/>
  <c r="G20" i="8" s="1"/>
  <c r="E20" i="8"/>
  <c r="J20" i="8" s="1"/>
  <c r="L20" i="8"/>
  <c r="O20" i="8"/>
  <c r="Q20" i="8"/>
  <c r="T20" i="8"/>
  <c r="D21" i="8"/>
  <c r="E21" i="8"/>
  <c r="L21" i="8"/>
  <c r="O21" i="8"/>
  <c r="Q21" i="8"/>
  <c r="T21" i="8"/>
  <c r="T13" i="1"/>
  <c r="T17" i="1"/>
  <c r="T24" i="1"/>
  <c r="T16" i="1"/>
  <c r="T58" i="1"/>
  <c r="T63" i="1"/>
  <c r="T81" i="1"/>
  <c r="T76" i="1"/>
  <c r="T18" i="1"/>
  <c r="T20" i="1"/>
  <c r="T22" i="1"/>
  <c r="T29" i="1"/>
  <c r="T30" i="1"/>
  <c r="T44" i="1"/>
  <c r="T32" i="1"/>
  <c r="T23" i="1"/>
  <c r="T65" i="1"/>
  <c r="O13" i="1"/>
  <c r="O17" i="1"/>
  <c r="O24" i="1"/>
  <c r="O16" i="1"/>
  <c r="O58" i="1"/>
  <c r="O63" i="1"/>
  <c r="O81" i="1"/>
  <c r="O76" i="1"/>
  <c r="O18" i="1"/>
  <c r="O20" i="1"/>
  <c r="O22" i="1"/>
  <c r="O29" i="1"/>
  <c r="O30" i="1"/>
  <c r="O44" i="1"/>
  <c r="O32" i="1"/>
  <c r="O23" i="1"/>
  <c r="O65" i="1"/>
  <c r="L13" i="1"/>
  <c r="L17" i="1"/>
  <c r="L24" i="1"/>
  <c r="L16" i="1"/>
  <c r="L58" i="1"/>
  <c r="L63" i="1"/>
  <c r="L81" i="1"/>
  <c r="L76" i="1"/>
  <c r="L18" i="1"/>
  <c r="L20" i="1"/>
  <c r="L22" i="1"/>
  <c r="L29" i="1"/>
  <c r="L30" i="1"/>
  <c r="L44" i="1"/>
  <c r="L32" i="1"/>
  <c r="L23" i="1"/>
  <c r="E13" i="1"/>
  <c r="J13" i="1" s="1"/>
  <c r="E17" i="1"/>
  <c r="J17" i="1" s="1"/>
  <c r="E24" i="1"/>
  <c r="J24" i="1" s="1"/>
  <c r="E16" i="1"/>
  <c r="J16" i="1" s="1"/>
  <c r="E58" i="1"/>
  <c r="J58" i="1" s="1"/>
  <c r="E63" i="1"/>
  <c r="J63" i="1" s="1"/>
  <c r="E81" i="1"/>
  <c r="J81" i="1" s="1"/>
  <c r="E76" i="1"/>
  <c r="J76" i="1" s="1"/>
  <c r="E18" i="1"/>
  <c r="J18" i="1" s="1"/>
  <c r="E20" i="1"/>
  <c r="J20" i="1" s="1"/>
  <c r="E22" i="1"/>
  <c r="J22" i="1" s="1"/>
  <c r="E29" i="1"/>
  <c r="J29" i="1" s="1"/>
  <c r="E30" i="1"/>
  <c r="J30" i="1" s="1"/>
  <c r="E44" i="1"/>
  <c r="J44" i="1" s="1"/>
  <c r="E32" i="1"/>
  <c r="J32" i="1" s="1"/>
  <c r="E23" i="1"/>
  <c r="J23" i="1" s="1"/>
  <c r="D13" i="1"/>
  <c r="D17" i="1"/>
  <c r="D24" i="1"/>
  <c r="H24" i="1" s="1"/>
  <c r="D16" i="1"/>
  <c r="H16" i="1" s="1"/>
  <c r="D58" i="1"/>
  <c r="H58" i="1" s="1"/>
  <c r="D63" i="1"/>
  <c r="H63" i="1" s="1"/>
  <c r="D81" i="1"/>
  <c r="H81" i="1" s="1"/>
  <c r="D76" i="1"/>
  <c r="H76" i="1" s="1"/>
  <c r="D18" i="1"/>
  <c r="H18" i="1" s="1"/>
  <c r="D20" i="1"/>
  <c r="H20" i="1" s="1"/>
  <c r="D22" i="1"/>
  <c r="H22" i="1" s="1"/>
  <c r="D29" i="1"/>
  <c r="H29" i="1" s="1"/>
  <c r="D30" i="1"/>
  <c r="H30" i="1" s="1"/>
  <c r="D44" i="1"/>
  <c r="H44" i="1" s="1"/>
  <c r="D32" i="1"/>
  <c r="H32" i="1" s="1"/>
  <c r="D23" i="1"/>
  <c r="H23" i="1" s="1"/>
  <c r="D65" i="1"/>
  <c r="L65" i="1"/>
  <c r="E65" i="1"/>
  <c r="J65" i="1" s="1"/>
  <c r="P15" i="1" l="1"/>
  <c r="R68" i="1"/>
  <c r="P41" i="1"/>
  <c r="P2" i="1"/>
  <c r="P33" i="1"/>
  <c r="P10" i="1"/>
  <c r="R31" i="1"/>
  <c r="R35" i="1"/>
  <c r="P79" i="1"/>
  <c r="N40" i="1"/>
  <c r="R52" i="1"/>
  <c r="I57" i="1"/>
  <c r="N57" i="1"/>
  <c r="R14" i="1"/>
  <c r="R43" i="1"/>
  <c r="N36" i="1"/>
  <c r="N60" i="1"/>
  <c r="I60" i="1"/>
  <c r="N37" i="1"/>
  <c r="I37" i="1"/>
  <c r="N34" i="1"/>
  <c r="I34" i="1"/>
  <c r="N73" i="1"/>
  <c r="I73" i="1"/>
  <c r="P4" i="1"/>
  <c r="R4" i="1"/>
  <c r="R8" i="1"/>
  <c r="P45" i="1"/>
  <c r="R56" i="1"/>
  <c r="P72" i="1"/>
  <c r="N5" i="1"/>
  <c r="I5" i="1"/>
  <c r="R38" i="1"/>
  <c r="R61" i="1"/>
  <c r="I74" i="1"/>
  <c r="N74" i="1"/>
  <c r="R26" i="1"/>
  <c r="P39" i="1"/>
  <c r="R25" i="1"/>
  <c r="R64" i="1"/>
  <c r="N59" i="1"/>
  <c r="I59" i="1"/>
  <c r="R70" i="1"/>
  <c r="R75" i="1"/>
  <c r="P75" i="1"/>
  <c r="R7" i="1"/>
  <c r="N42" i="1"/>
  <c r="I42" i="1"/>
  <c r="R55" i="1"/>
  <c r="N3" i="1"/>
  <c r="I3" i="1"/>
  <c r="N47" i="1"/>
  <c r="I47" i="1"/>
  <c r="H42" i="8"/>
  <c r="I42" i="8" s="1"/>
  <c r="N19" i="1"/>
  <c r="I19" i="1"/>
  <c r="R54" i="1"/>
  <c r="R6" i="1"/>
  <c r="R53" i="1"/>
  <c r="R66" i="1"/>
  <c r="R48" i="1"/>
  <c r="P11" i="1"/>
  <c r="R11" i="1"/>
  <c r="P71" i="1"/>
  <c r="R80" i="1"/>
  <c r="P80" i="1"/>
  <c r="J11" i="8"/>
  <c r="R49" i="1"/>
  <c r="N62" i="1"/>
  <c r="I62" i="1"/>
  <c r="N51" i="1"/>
  <c r="I51" i="1"/>
  <c r="P12" i="1"/>
  <c r="R12" i="1"/>
  <c r="P67" i="1"/>
  <c r="R67" i="1"/>
  <c r="R77" i="1"/>
  <c r="G48" i="8"/>
  <c r="H47" i="8"/>
  <c r="I47" i="8" s="1"/>
  <c r="H37" i="8"/>
  <c r="I37" i="8" s="1"/>
  <c r="N48" i="8"/>
  <c r="P48" i="8" s="1"/>
  <c r="I48" i="8"/>
  <c r="N47" i="8"/>
  <c r="I44" i="8"/>
  <c r="N44" i="8"/>
  <c r="R44" i="8" s="1"/>
  <c r="H12" i="8"/>
  <c r="I12" i="8" s="1"/>
  <c r="J7" i="8"/>
  <c r="N42" i="8"/>
  <c r="P42" i="8" s="1"/>
  <c r="H32" i="8"/>
  <c r="I32" i="8" s="1"/>
  <c r="G23" i="8"/>
  <c r="N45" i="8"/>
  <c r="R45" i="8" s="1"/>
  <c r="N46" i="8"/>
  <c r="J15" i="8"/>
  <c r="P44" i="8"/>
  <c r="J19" i="8"/>
  <c r="H11" i="8"/>
  <c r="I11" i="8" s="1"/>
  <c r="J10" i="8"/>
  <c r="H8" i="8"/>
  <c r="I8" i="8" s="1"/>
  <c r="G35" i="8"/>
  <c r="H34" i="8"/>
  <c r="I34" i="8" s="1"/>
  <c r="H41" i="8"/>
  <c r="I41" i="8" s="1"/>
  <c r="H43" i="8"/>
  <c r="I43" i="8" s="1"/>
  <c r="H20" i="8"/>
  <c r="I20" i="8" s="1"/>
  <c r="J12" i="8"/>
  <c r="N12" i="8" s="1"/>
  <c r="R12" i="8" s="1"/>
  <c r="N38" i="8"/>
  <c r="P38" i="8" s="1"/>
  <c r="I38" i="8"/>
  <c r="R42" i="8"/>
  <c r="R38" i="8"/>
  <c r="H40" i="8"/>
  <c r="J4" i="8"/>
  <c r="H39" i="8"/>
  <c r="J14" i="8"/>
  <c r="H36" i="8"/>
  <c r="I36" i="8" s="1"/>
  <c r="J21" i="8"/>
  <c r="G16" i="8"/>
  <c r="H15" i="8"/>
  <c r="I15" i="8" s="1"/>
  <c r="H7" i="8"/>
  <c r="I7" i="8" s="1"/>
  <c r="H3" i="8"/>
  <c r="I3" i="8" s="1"/>
  <c r="J2" i="8"/>
  <c r="G31" i="8"/>
  <c r="H30" i="8"/>
  <c r="I30" i="8" s="1"/>
  <c r="H28" i="8"/>
  <c r="I28" i="8" s="1"/>
  <c r="H24" i="8"/>
  <c r="I24" i="8" s="1"/>
  <c r="H22" i="8"/>
  <c r="I22" i="8" s="1"/>
  <c r="N36" i="8"/>
  <c r="J16" i="8"/>
  <c r="N16" i="8" s="1"/>
  <c r="P16" i="8" s="1"/>
  <c r="J8" i="8"/>
  <c r="G27" i="8"/>
  <c r="H26" i="8"/>
  <c r="I26" i="8" s="1"/>
  <c r="J3" i="8"/>
  <c r="N32" i="8"/>
  <c r="R32" i="8" s="1"/>
  <c r="N35" i="8"/>
  <c r="R35" i="8" s="1"/>
  <c r="I35" i="8"/>
  <c r="N31" i="8"/>
  <c r="R31" i="8" s="1"/>
  <c r="I31" i="8"/>
  <c r="N23" i="8"/>
  <c r="R23" i="8" s="1"/>
  <c r="I23" i="8"/>
  <c r="N27" i="8"/>
  <c r="P27" i="8" s="1"/>
  <c r="I27" i="8"/>
  <c r="H19" i="8"/>
  <c r="I19" i="8" s="1"/>
  <c r="H18" i="8"/>
  <c r="I18" i="8" s="1"/>
  <c r="J17" i="8"/>
  <c r="H14" i="8"/>
  <c r="J13" i="8"/>
  <c r="H10" i="8"/>
  <c r="J9" i="8"/>
  <c r="J6" i="8"/>
  <c r="N6" i="8" s="1"/>
  <c r="R6" i="8" s="1"/>
  <c r="H4" i="8"/>
  <c r="I4" i="8" s="1"/>
  <c r="H33" i="8"/>
  <c r="H29" i="8"/>
  <c r="H25" i="8"/>
  <c r="N3" i="8"/>
  <c r="P3" i="8" s="1"/>
  <c r="N20" i="8"/>
  <c r="P20" i="8" s="1"/>
  <c r="J5" i="8"/>
  <c r="H2" i="8"/>
  <c r="I2" i="8" s="1"/>
  <c r="I16" i="8"/>
  <c r="H21" i="8"/>
  <c r="G18" i="8"/>
  <c r="H17" i="8"/>
  <c r="H13" i="8"/>
  <c r="H9" i="8"/>
  <c r="G6" i="8"/>
  <c r="H5" i="8"/>
  <c r="G21" i="8"/>
  <c r="G17" i="8"/>
  <c r="G13" i="8"/>
  <c r="G9" i="8"/>
  <c r="G5" i="8"/>
  <c r="I23" i="1"/>
  <c r="N23" i="1"/>
  <c r="P23" i="1" s="1"/>
  <c r="I44" i="1"/>
  <c r="N44" i="1"/>
  <c r="P44" i="1" s="1"/>
  <c r="I63" i="1"/>
  <c r="N63" i="1"/>
  <c r="P63" i="1" s="1"/>
  <c r="G29" i="1"/>
  <c r="G18" i="1"/>
  <c r="G81" i="1"/>
  <c r="G16" i="1"/>
  <c r="I22" i="1"/>
  <c r="N22" i="1"/>
  <c r="P22" i="1" s="1"/>
  <c r="I32" i="1"/>
  <c r="N32" i="1"/>
  <c r="R32" i="1" s="1"/>
  <c r="I58" i="1"/>
  <c r="N58" i="1"/>
  <c r="R58" i="1" s="1"/>
  <c r="H13" i="1"/>
  <c r="G13" i="1"/>
  <c r="G22" i="1"/>
  <c r="G76" i="1"/>
  <c r="H65" i="1"/>
  <c r="G65" i="1"/>
  <c r="I30" i="1"/>
  <c r="N30" i="1"/>
  <c r="P30" i="1" s="1"/>
  <c r="I20" i="1"/>
  <c r="N20" i="1"/>
  <c r="R20" i="1" s="1"/>
  <c r="I24" i="1"/>
  <c r="N24" i="1"/>
  <c r="R24" i="1" s="1"/>
  <c r="N29" i="1"/>
  <c r="P29" i="1" s="1"/>
  <c r="I29" i="1"/>
  <c r="N18" i="1"/>
  <c r="R18" i="1" s="1"/>
  <c r="I18" i="1"/>
  <c r="N81" i="1"/>
  <c r="R81" i="1" s="1"/>
  <c r="I81" i="1"/>
  <c r="N16" i="1"/>
  <c r="R16" i="1" s="1"/>
  <c r="I16" i="1"/>
  <c r="G17" i="1"/>
  <c r="H17" i="1"/>
  <c r="G23" i="1"/>
  <c r="G44" i="1"/>
  <c r="G63" i="1"/>
  <c r="G24" i="1"/>
  <c r="I76" i="1"/>
  <c r="N76" i="1"/>
  <c r="P76" i="1" s="1"/>
  <c r="G32" i="1"/>
  <c r="G30" i="1"/>
  <c r="G20" i="1"/>
  <c r="G58" i="1"/>
  <c r="E82" i="1"/>
  <c r="J82" i="1" s="1"/>
  <c r="D27" i="1"/>
  <c r="R36" i="1" l="1"/>
  <c r="P36" i="1"/>
  <c r="R40" i="1"/>
  <c r="P40" i="1"/>
  <c r="R57" i="1"/>
  <c r="P57" i="1"/>
  <c r="P47" i="1"/>
  <c r="R47" i="1"/>
  <c r="R74" i="1"/>
  <c r="P74" i="1"/>
  <c r="N37" i="8"/>
  <c r="P51" i="1"/>
  <c r="R51" i="1"/>
  <c r="R19" i="1"/>
  <c r="P19" i="1"/>
  <c r="P42" i="1"/>
  <c r="R42" i="1"/>
  <c r="P5" i="1"/>
  <c r="R5" i="1"/>
  <c r="R73" i="1"/>
  <c r="P73" i="1"/>
  <c r="P37" i="1"/>
  <c r="R37" i="1"/>
  <c r="P45" i="8"/>
  <c r="P3" i="1"/>
  <c r="R3" i="1"/>
  <c r="R62" i="1"/>
  <c r="P62" i="1"/>
  <c r="P59" i="1"/>
  <c r="R59" i="1"/>
  <c r="R34" i="1"/>
  <c r="P34" i="1"/>
  <c r="P60" i="1"/>
  <c r="R60" i="1"/>
  <c r="P12" i="8"/>
  <c r="R47" i="8"/>
  <c r="P47" i="8"/>
  <c r="R48" i="8"/>
  <c r="P46" i="8"/>
  <c r="R46" i="8"/>
  <c r="N34" i="8"/>
  <c r="N11" i="8"/>
  <c r="P11" i="8" s="1"/>
  <c r="R20" i="8"/>
  <c r="N43" i="8"/>
  <c r="P43" i="8" s="1"/>
  <c r="N2" i="8"/>
  <c r="P2" i="8" s="1"/>
  <c r="N26" i="8"/>
  <c r="P26" i="8" s="1"/>
  <c r="N7" i="8"/>
  <c r="P7" i="8" s="1"/>
  <c r="R3" i="8"/>
  <c r="N8" i="8"/>
  <c r="P8" i="8" s="1"/>
  <c r="N41" i="8"/>
  <c r="N19" i="8"/>
  <c r="R19" i="8" s="1"/>
  <c r="N30" i="8"/>
  <c r="P30" i="8" s="1"/>
  <c r="P35" i="8"/>
  <c r="P37" i="8"/>
  <c r="R37" i="8"/>
  <c r="N40" i="8"/>
  <c r="I40" i="8"/>
  <c r="R27" i="8"/>
  <c r="I39" i="8"/>
  <c r="N39" i="8"/>
  <c r="P32" i="8"/>
  <c r="P31" i="8"/>
  <c r="N15" i="8"/>
  <c r="R36" i="8"/>
  <c r="P36" i="8"/>
  <c r="N22" i="8"/>
  <c r="P22" i="8" s="1"/>
  <c r="P23" i="8"/>
  <c r="N28" i="8"/>
  <c r="N24" i="8"/>
  <c r="P34" i="8"/>
  <c r="R34" i="8"/>
  <c r="I10" i="8"/>
  <c r="N10" i="8"/>
  <c r="I14" i="8"/>
  <c r="N14" i="8"/>
  <c r="N33" i="8"/>
  <c r="I33" i="8"/>
  <c r="I25" i="8"/>
  <c r="N25" i="8"/>
  <c r="N18" i="8"/>
  <c r="R18" i="8" s="1"/>
  <c r="N4" i="8"/>
  <c r="I29" i="8"/>
  <c r="N29" i="8"/>
  <c r="R30" i="8"/>
  <c r="I17" i="8"/>
  <c r="N17" i="8"/>
  <c r="P6" i="8"/>
  <c r="R16" i="8"/>
  <c r="N9" i="8"/>
  <c r="I9" i="8"/>
  <c r="I21" i="8"/>
  <c r="N21" i="8"/>
  <c r="N5" i="8"/>
  <c r="I5" i="8"/>
  <c r="I13" i="8"/>
  <c r="N13" i="8"/>
  <c r="R2" i="8"/>
  <c r="P58" i="1"/>
  <c r="R44" i="1"/>
  <c r="P24" i="1"/>
  <c r="R23" i="1"/>
  <c r="R30" i="1"/>
  <c r="R63" i="1"/>
  <c r="P20" i="1"/>
  <c r="P18" i="1"/>
  <c r="R22" i="1"/>
  <c r="R76" i="1"/>
  <c r="P16" i="1"/>
  <c r="P81" i="1"/>
  <c r="P32" i="1"/>
  <c r="R29" i="1"/>
  <c r="I65" i="1"/>
  <c r="N65" i="1"/>
  <c r="N17" i="1"/>
  <c r="I17" i="1"/>
  <c r="I13" i="1"/>
  <c r="N13" i="1"/>
  <c r="D82" i="1"/>
  <c r="H82" i="1" s="1"/>
  <c r="I82" i="1" s="1"/>
  <c r="T21" i="1"/>
  <c r="D21" i="1"/>
  <c r="H21" i="1" s="1"/>
  <c r="O21" i="1"/>
  <c r="T82" i="1"/>
  <c r="O82" i="1"/>
  <c r="L82" i="1"/>
  <c r="L21" i="1"/>
  <c r="T78" i="1"/>
  <c r="O78" i="1"/>
  <c r="D78" i="1"/>
  <c r="E78" i="1"/>
  <c r="J78" i="1" s="1"/>
  <c r="L78" i="1"/>
  <c r="E21" i="1"/>
  <c r="J21" i="1" s="1"/>
  <c r="T27" i="1"/>
  <c r="E27" i="1"/>
  <c r="J27" i="1" s="1"/>
  <c r="O27" i="1"/>
  <c r="L27" i="1"/>
  <c r="H27" i="1"/>
  <c r="G27" i="1"/>
  <c r="R43" i="8" l="1"/>
  <c r="R11" i="8"/>
  <c r="R26" i="8"/>
  <c r="R7" i="8"/>
  <c r="P19" i="8"/>
  <c r="R8" i="8"/>
  <c r="R41" i="8"/>
  <c r="P41" i="8"/>
  <c r="R22" i="8"/>
  <c r="R39" i="8"/>
  <c r="P39" i="8"/>
  <c r="R40" i="8"/>
  <c r="P40" i="8"/>
  <c r="P18" i="8"/>
  <c r="R15" i="8"/>
  <c r="P15" i="8"/>
  <c r="P24" i="8"/>
  <c r="R24" i="8"/>
  <c r="P28" i="8"/>
  <c r="R28" i="8"/>
  <c r="R29" i="8"/>
  <c r="P29" i="8"/>
  <c r="P4" i="8"/>
  <c r="R4" i="8"/>
  <c r="P14" i="8"/>
  <c r="R14" i="8"/>
  <c r="R33" i="8"/>
  <c r="P33" i="8"/>
  <c r="P25" i="8"/>
  <c r="R25" i="8"/>
  <c r="R10" i="8"/>
  <c r="P10" i="8"/>
  <c r="P21" i="8"/>
  <c r="R21" i="8"/>
  <c r="P5" i="8"/>
  <c r="R5" i="8"/>
  <c r="R17" i="8"/>
  <c r="P17" i="8"/>
  <c r="R13" i="8"/>
  <c r="P13" i="8"/>
  <c r="R9" i="8"/>
  <c r="P9" i="8"/>
  <c r="R65" i="1"/>
  <c r="P65" i="1"/>
  <c r="P13" i="1"/>
  <c r="R13" i="1"/>
  <c r="P17" i="1"/>
  <c r="R17" i="1"/>
  <c r="G82" i="1"/>
  <c r="G21" i="1"/>
  <c r="N82" i="1"/>
  <c r="R82" i="1" s="1"/>
  <c r="I21" i="1"/>
  <c r="N21" i="1"/>
  <c r="R21" i="1" s="1"/>
  <c r="I27" i="1"/>
  <c r="N27" i="1"/>
  <c r="R27" i="1" s="1"/>
  <c r="G78" i="1"/>
  <c r="H78" i="1"/>
  <c r="P82" i="1" l="1"/>
  <c r="I78" i="1"/>
  <c r="N78" i="1"/>
  <c r="P21" i="1"/>
  <c r="P27" i="1"/>
  <c r="P78" i="1" l="1"/>
  <c r="R78" i="1"/>
</calcChain>
</file>

<file path=xl/sharedStrings.xml><?xml version="1.0" encoding="utf-8"?>
<sst xmlns="http://schemas.openxmlformats.org/spreadsheetml/2006/main" count="1665" uniqueCount="392">
  <si>
    <t xml:space="preserve"> PRICE </t>
  </si>
  <si>
    <t xml:space="preserve"> Down Payment </t>
  </si>
  <si>
    <t xml:space="preserve"> Closing Costs 
(3.5% or $3,700) </t>
  </si>
  <si>
    <t xml:space="preserve"> Mortgage Amount </t>
  </si>
  <si>
    <t xml:space="preserve"> Down Payment Percentage  </t>
  </si>
  <si>
    <t xml:space="preserve"> Update, Repair Costs </t>
  </si>
  <si>
    <t xml:space="preserve"> Total Purchase Price </t>
  </si>
  <si>
    <t xml:space="preserve"> HOA (MONTH) </t>
  </si>
  <si>
    <t xml:space="preserve"> $/FEET </t>
  </si>
  <si>
    <t xml:space="preserve"> BEDS </t>
  </si>
  <si>
    <t xml:space="preserve"> BATHS </t>
  </si>
  <si>
    <t xml:space="preserve"> PROPERTY TYPE </t>
  </si>
  <si>
    <t xml:space="preserve"> ADDRESS </t>
  </si>
  <si>
    <t xml:space="preserve"> CITY </t>
  </si>
  <si>
    <t xml:space="preserve"> STATE </t>
  </si>
  <si>
    <t xml:space="preserve"> ZIP </t>
  </si>
  <si>
    <t xml:space="preserve"> LOCATION </t>
  </si>
  <si>
    <t xml:space="preserve"> YEAR BUILT </t>
  </si>
  <si>
    <t xml:space="preserve"> DAYS ON MARKET </t>
  </si>
  <si>
    <t xml:space="preserve"> MLS# </t>
  </si>
  <si>
    <t>Condo/Co-op</t>
  </si>
  <si>
    <t>Arlington</t>
  </si>
  <si>
    <t>VA</t>
  </si>
  <si>
    <t>River Place</t>
  </si>
  <si>
    <t>River Place East</t>
  </si>
  <si>
    <t>1121 Arlington Blvd #120</t>
  </si>
  <si>
    <t>AR10165809</t>
  </si>
  <si>
    <t>Falls Church</t>
  </si>
  <si>
    <t>Woodlake Towers</t>
  </si>
  <si>
    <t>1111 Arlington Blvd #920</t>
  </si>
  <si>
    <t>River Place West</t>
  </si>
  <si>
    <t>AR10178570</t>
  </si>
  <si>
    <t>The Carlton</t>
  </si>
  <si>
    <t>1021 Arlington Blvd Unit 219E</t>
  </si>
  <si>
    <t>AR10205639</t>
  </si>
  <si>
    <t>1504 George Mason Dr #22</t>
  </si>
  <si>
    <t>George Mason Village</t>
  </si>
  <si>
    <t>AR10214887</t>
  </si>
  <si>
    <t>Park Spring</t>
  </si>
  <si>
    <t>Arbors Of Arlington</t>
  </si>
  <si>
    <t>Vermont Gardens</t>
  </si>
  <si>
    <t>1225 Martha Custis Dr #1206</t>
  </si>
  <si>
    <t>Alexandria</t>
  </si>
  <si>
    <t>Parkeast</t>
  </si>
  <si>
    <t>AX10169591</t>
  </si>
  <si>
    <t>Horizon House</t>
  </si>
  <si>
    <t>Arlington Oaks</t>
  </si>
  <si>
    <t>1111 Arlington Blvd #643</t>
  </si>
  <si>
    <t>AR10100116</t>
  </si>
  <si>
    <t>209 Trenton St Unit 209-2</t>
  </si>
  <si>
    <t>228 Thomas St N #4</t>
  </si>
  <si>
    <t>Arlington Oaks Condominium</t>
  </si>
  <si>
    <t>AR10206325</t>
  </si>
  <si>
    <t>1225 Martha Custis Dr #1509</t>
  </si>
  <si>
    <t>AX10214973</t>
  </si>
  <si>
    <t>110 George Mason Dr Unit 110-1</t>
  </si>
  <si>
    <t>AR10212532</t>
  </si>
  <si>
    <t>1021 Arlington Blvd #430</t>
  </si>
  <si>
    <t>AR10064738</t>
  </si>
  <si>
    <t>1011 Arlington Blvd #1043</t>
  </si>
  <si>
    <t>AR10163519</t>
  </si>
  <si>
    <t>1111 Arlington Blvd #319</t>
  </si>
  <si>
    <t>AR10165706</t>
  </si>
  <si>
    <t>4501 Arlington Blvd #327</t>
  </si>
  <si>
    <t>Chatham</t>
  </si>
  <si>
    <t>AR10097018</t>
  </si>
  <si>
    <t>5353 Columbia Pike #302</t>
  </si>
  <si>
    <t>The Palazzo</t>
  </si>
  <si>
    <t>AR10146180</t>
  </si>
  <si>
    <t>The Brittany</t>
  </si>
  <si>
    <t>4600 Four Mile Run Dr #232</t>
  </si>
  <si>
    <t>AR10198968</t>
  </si>
  <si>
    <t>1021 Arlington Blvd #706</t>
  </si>
  <si>
    <t>AR10083377</t>
  </si>
  <si>
    <t>4390 Lorcom Ln #312</t>
  </si>
  <si>
    <t>Carlyn Place Condominium</t>
  </si>
  <si>
    <t>AR10015664</t>
  </si>
  <si>
    <t>4343 Lee Hwy #602</t>
  </si>
  <si>
    <t>Yorktown</t>
  </si>
  <si>
    <t>AR10197454</t>
  </si>
  <si>
    <t>4500 Four Mile Run S #931</t>
  </si>
  <si>
    <t>AR10145495</t>
  </si>
  <si>
    <t>1200-S Arlington Ridge Rd #204</t>
  </si>
  <si>
    <t>The Cavendish</t>
  </si>
  <si>
    <t>AR10179765</t>
  </si>
  <si>
    <t>1225 Martha Custis Dr #1001</t>
  </si>
  <si>
    <t>AX10211015</t>
  </si>
  <si>
    <t>4371 Lee Hwy #403</t>
  </si>
  <si>
    <t>Carlyn Place</t>
  </si>
  <si>
    <t>AR10187177</t>
  </si>
  <si>
    <t>1300 S Arlington Ridge Rd #103</t>
  </si>
  <si>
    <t>AR10202898</t>
  </si>
  <si>
    <t>1931 Cleveland St N #610</t>
  </si>
  <si>
    <t>Cleveland House</t>
  </si>
  <si>
    <t>AR10158786</t>
  </si>
  <si>
    <t>5017 7th Rd S #301</t>
  </si>
  <si>
    <t>AR10188346</t>
  </si>
  <si>
    <t>1021 Arlington Blvd #543</t>
  </si>
  <si>
    <t>AR10212104</t>
  </si>
  <si>
    <t>2511 Arlington Blvd #102</t>
  </si>
  <si>
    <t>Cambridge Courts</t>
  </si>
  <si>
    <t>AR10207667</t>
  </si>
  <si>
    <t>2805 Arlington Blvd #201</t>
  </si>
  <si>
    <t>AR10200920</t>
  </si>
  <si>
    <t>1021 Arlington Blvd Unit 518E</t>
  </si>
  <si>
    <t>AR10215179</t>
  </si>
  <si>
    <t>1300 Army Navy Dr #502</t>
  </si>
  <si>
    <t>AR10206157</t>
  </si>
  <si>
    <t>Townhouse</t>
  </si>
  <si>
    <t>Arlington Village</t>
  </si>
  <si>
    <t>1201 Barton St #135</t>
  </si>
  <si>
    <t>AR10189180</t>
  </si>
  <si>
    <t>The Arlington</t>
  </si>
  <si>
    <t>1601 Kenwood Ave Unit C</t>
  </si>
  <si>
    <t>Beverly Hills</t>
  </si>
  <si>
    <t>AX10216220</t>
  </si>
  <si>
    <t>801 Greenbrier St #103</t>
  </si>
  <si>
    <t>Sierra Condominium</t>
  </si>
  <si>
    <t>AR10212564</t>
  </si>
  <si>
    <t>Mortgage Payment 
(4.54% Rate)</t>
  </si>
  <si>
    <t>Mortgage Interest</t>
  </si>
  <si>
    <t>PMI</t>
  </si>
  <si>
    <t>Property Taxes 
(VA 0.0996, MD , DC)</t>
  </si>
  <si>
    <t>Total Monthly Expense</t>
  </si>
  <si>
    <t>Net, Estimate</t>
  </si>
  <si>
    <t>Rent Estimate ($XXX per Room)</t>
  </si>
  <si>
    <t>Active</t>
  </si>
  <si>
    <t>Parkfairfax</t>
  </si>
  <si>
    <t>AR10217801</t>
  </si>
  <si>
    <t>4605 28th Rd S Unit A</t>
  </si>
  <si>
    <t>AR10226289</t>
  </si>
  <si>
    <t>1301 Cleveland St S #357</t>
  </si>
  <si>
    <t>AR10217487</t>
  </si>
  <si>
    <t>Palisades Gardens</t>
  </si>
  <si>
    <t>2105 Taft St #3</t>
  </si>
  <si>
    <t>AX10225661</t>
  </si>
  <si>
    <t>3476 Martha Custis Dr #316</t>
  </si>
  <si>
    <t>AR10222068</t>
  </si>
  <si>
    <t>Windgate Of Arlington</t>
  </si>
  <si>
    <t>2592-H Arlington Mill Dr #8</t>
  </si>
  <si>
    <t>AR10218372</t>
  </si>
  <si>
    <t>2053 Woodstock St #102</t>
  </si>
  <si>
    <t>AR10219168</t>
  </si>
  <si>
    <t>4501 Arlington Blvd #526</t>
  </si>
  <si>
    <t>AR10121875</t>
  </si>
  <si>
    <t>Westmoreland Terrace</t>
  </si>
  <si>
    <t>1305 Ode St #302</t>
  </si>
  <si>
    <t>FX10221597</t>
  </si>
  <si>
    <t>3100 Manchester St S #702</t>
  </si>
  <si>
    <t>AR10221775</t>
  </si>
  <si>
    <t>202 George Mason Dr Unit 202-3</t>
  </si>
  <si>
    <t>AR10221687</t>
  </si>
  <si>
    <t>4378 Pershing Dr #43784</t>
  </si>
  <si>
    <t>AR10222661</t>
  </si>
  <si>
    <t>AR10037445</t>
  </si>
  <si>
    <t>4311 2nd Rd N #43113</t>
  </si>
  <si>
    <t>STATUS</t>
  </si>
  <si>
    <t>DAYS ON MARKET</t>
  </si>
  <si>
    <t>YEAR BUILT</t>
  </si>
  <si>
    <t>LOCATION</t>
  </si>
  <si>
    <t>BATHS</t>
  </si>
  <si>
    <t>BEDS</t>
  </si>
  <si>
    <t>ZIP</t>
  </si>
  <si>
    <t>STATE</t>
  </si>
  <si>
    <t>CITY</t>
  </si>
  <si>
    <t>ADDRESS</t>
  </si>
  <si>
    <t>AR10228049</t>
  </si>
  <si>
    <t>4627-A 28th Rd S Unit A</t>
  </si>
  <si>
    <t>AR10227983</t>
  </si>
  <si>
    <t>Heatherlea</t>
  </si>
  <si>
    <t>4518 28th Rd S Unit 12-11</t>
  </si>
  <si>
    <t>AR10230329</t>
  </si>
  <si>
    <t>Carlyle House</t>
  </si>
  <si>
    <t>5300 Columbia Pike #703</t>
  </si>
  <si>
    <t>AR10228769</t>
  </si>
  <si>
    <t>1307 Ode St N #414</t>
  </si>
  <si>
    <t>AR10229229</t>
  </si>
  <si>
    <t>5300 Columbia Pike #410</t>
  </si>
  <si>
    <t>AR10228396</t>
  </si>
  <si>
    <t>4501 Arlington Blvd #211</t>
  </si>
  <si>
    <t>AR10168775</t>
  </si>
  <si>
    <t>26 Old Glebe Rd Unit 3-B</t>
  </si>
  <si>
    <t>AR10226646</t>
  </si>
  <si>
    <t>4600 Four Mile Run Dr #121</t>
  </si>
  <si>
    <t>AR10231226</t>
  </si>
  <si>
    <t>1021 Arlington Blvd #504</t>
  </si>
  <si>
    <t>AR10228458</t>
  </si>
  <si>
    <t>1511 George Mason Dr S #3</t>
  </si>
  <si>
    <t>Rent Estimate (9% of Purchase)</t>
  </si>
  <si>
    <t>Insurance (Month)</t>
  </si>
  <si>
    <t xml:space="preserve"> SQ. FT. </t>
  </si>
  <si>
    <t>Fort Ellsworth</t>
  </si>
  <si>
    <t>Pre On-Market</t>
  </si>
  <si>
    <t>244 S Reynolds St Unit 101</t>
  </si>
  <si>
    <t>5604 Bismach Dr Unit 102</t>
  </si>
  <si>
    <t>Garage</t>
  </si>
  <si>
    <t>3713 S George Mason Dr, Apt 1512</t>
  </si>
  <si>
    <t>AX10194087</t>
  </si>
  <si>
    <t>Mayflower Square</t>
  </si>
  <si>
    <t>416 N Armistead St #1</t>
  </si>
  <si>
    <t>FX10137558</t>
  </si>
  <si>
    <t>Skyline Square</t>
  </si>
  <si>
    <t>5501 Seminary Rd Unit 1106S</t>
  </si>
  <si>
    <t>FX9846532</t>
  </si>
  <si>
    <t>5505 Seminary Rd Unit 2401N</t>
  </si>
  <si>
    <t>FX10196107</t>
  </si>
  <si>
    <t>Skyline House</t>
  </si>
  <si>
    <t>3709 George Mason Dr #1616</t>
  </si>
  <si>
    <t>FX10159237</t>
  </si>
  <si>
    <t>5505 Seminary Rd Unit 1216N</t>
  </si>
  <si>
    <t>FX10224810</t>
  </si>
  <si>
    <t>5501 Seminary Rd Unit 1202S</t>
  </si>
  <si>
    <t>FX10191692</t>
  </si>
  <si>
    <t>Lakeside Plaza</t>
  </si>
  <si>
    <t>3800 Powell Ln #608</t>
  </si>
  <si>
    <t>FX10221237</t>
  </si>
  <si>
    <t>5501 Seminary Rd Unit 1209S</t>
  </si>
  <si>
    <t>AX10212716</t>
  </si>
  <si>
    <t>3486 Martha Custis Dr</t>
  </si>
  <si>
    <t>AX10169555</t>
  </si>
  <si>
    <t>Beverly Park</t>
  </si>
  <si>
    <t>718 Four Mile Rd</t>
  </si>
  <si>
    <t>AX10231260</t>
  </si>
  <si>
    <t>3239 Valley Dr</t>
  </si>
  <si>
    <t>AX10209727</t>
  </si>
  <si>
    <t>3102 Valley Dr Unit 202-3102</t>
  </si>
  <si>
    <t>AX10189262</t>
  </si>
  <si>
    <t>Parkside At Alexandria</t>
  </si>
  <si>
    <t>1407 Van Dorn St N Unit A</t>
  </si>
  <si>
    <t>AX10223502</t>
  </si>
  <si>
    <t>1467 Van Dorn St N Unit A</t>
  </si>
  <si>
    <t>AX10087863</t>
  </si>
  <si>
    <t>Parkside</t>
  </si>
  <si>
    <t>1401 Van Dorn St Unit A</t>
  </si>
  <si>
    <t>7 E Glebe Rd Apt B</t>
  </si>
  <si>
    <t>AR10230575</t>
  </si>
  <si>
    <t>2700 13th Rd S #382</t>
  </si>
  <si>
    <t>AX10198978</t>
  </si>
  <si>
    <t>Palazzo At Park Center</t>
  </si>
  <si>
    <t>4550 Strutfield Ln #2108</t>
  </si>
  <si>
    <t>AX10160717</t>
  </si>
  <si>
    <t>Edsall Terrace</t>
  </si>
  <si>
    <t>6290 Edsall Rd #301</t>
  </si>
  <si>
    <t>AX10130309</t>
  </si>
  <si>
    <t>Potowmack Crossing</t>
  </si>
  <si>
    <t>1814 Abingdon Dr #102</t>
  </si>
  <si>
    <t>AX10229429</t>
  </si>
  <si>
    <t>Port Royal</t>
  </si>
  <si>
    <t>801 Pitt St #1001</t>
  </si>
  <si>
    <t>AX10228447</t>
  </si>
  <si>
    <t>Exchange At Van Dorn</t>
  </si>
  <si>
    <t>4862 Eisenhower Ave #268</t>
  </si>
  <si>
    <t>AX10221534</t>
  </si>
  <si>
    <t>4850 Eisenhower Ave #116</t>
  </si>
  <si>
    <t>AX10217754</t>
  </si>
  <si>
    <t>1620 Abingdon Dr W #101</t>
  </si>
  <si>
    <t>AX10229956</t>
  </si>
  <si>
    <t>4852 Eisenhower Ave #431</t>
  </si>
  <si>
    <t>AX10147707</t>
  </si>
  <si>
    <t>Bearings South</t>
  </si>
  <si>
    <t>820-B Washington St #228</t>
  </si>
  <si>
    <t>AX10169910</t>
  </si>
  <si>
    <t>Marina Towers</t>
  </si>
  <si>
    <t>501 Slaters Ln #320</t>
  </si>
  <si>
    <t>AX10186398</t>
  </si>
  <si>
    <t>Seminary Walk</t>
  </si>
  <si>
    <t>49 Skyhill Rd #101</t>
  </si>
  <si>
    <t>AX10220868</t>
  </si>
  <si>
    <t>4850 Eisenhower Ave #427</t>
  </si>
  <si>
    <t>FX10170524</t>
  </si>
  <si>
    <t>5501 Seminary Rd Unit 1315-S</t>
  </si>
  <si>
    <t>AX10201690</t>
  </si>
  <si>
    <t>3502 Valley Dr #2131</t>
  </si>
  <si>
    <t>3548 Martha Custis Dr</t>
  </si>
  <si>
    <t>FX10226180</t>
  </si>
  <si>
    <t>Valley Park</t>
  </si>
  <si>
    <t>5606 Bismach Dr #204</t>
  </si>
  <si>
    <t>FX10212994</t>
  </si>
  <si>
    <t>Farrington Place</t>
  </si>
  <si>
    <t>2305 Farrington Ave #102</t>
  </si>
  <si>
    <t>FX10224534</t>
  </si>
  <si>
    <t>3800 Powell Ln #830</t>
  </si>
  <si>
    <t>AX10209699</t>
  </si>
  <si>
    <t>Bearings North</t>
  </si>
  <si>
    <t>718-SOUTH Washington St S #302</t>
  </si>
  <si>
    <t>AX10194792</t>
  </si>
  <si>
    <t>51 Skyhill Rd #101</t>
  </si>
  <si>
    <t>FX10218579</t>
  </si>
  <si>
    <t>Jefferson Green</t>
  </si>
  <si>
    <t>6102 Declaration Sq</t>
  </si>
  <si>
    <t>AX10231458</t>
  </si>
  <si>
    <t>4862 Eisenhower Ave #464</t>
  </si>
  <si>
    <t>5911 Edsall Rd</t>
  </si>
  <si>
    <t>AX10145368</t>
  </si>
  <si>
    <t>922 S Washington St #310</t>
  </si>
  <si>
    <t>4561 Strutfield Ln Apt 3313</t>
  </si>
  <si>
    <t>FX10190457</t>
  </si>
  <si>
    <t>Lafayette Park</t>
  </si>
  <si>
    <t>6143 Leesburg Pike #104</t>
  </si>
  <si>
    <t>AX10202535</t>
  </si>
  <si>
    <t>3304 Coryell Ln #806</t>
  </si>
  <si>
    <t>AX10231583</t>
  </si>
  <si>
    <t>4850 Eisenhower Ave #314</t>
  </si>
  <si>
    <t>FX10219323</t>
  </si>
  <si>
    <t>5602 Bloomfield Dr #203</t>
  </si>
  <si>
    <t>AX10208840</t>
  </si>
  <si>
    <t>Canterbury Square</t>
  </si>
  <si>
    <t>18 Canterbury Sq #202</t>
  </si>
  <si>
    <t>FX10231489</t>
  </si>
  <si>
    <t>Fountains At Mclean</t>
  </si>
  <si>
    <t>Mclean</t>
  </si>
  <si>
    <t>1504 Lincoln Way #439</t>
  </si>
  <si>
    <t>AR10219551</t>
  </si>
  <si>
    <t>Fairlington Village</t>
  </si>
  <si>
    <t>2829 Abingdon St S Unit B</t>
  </si>
  <si>
    <t>FX10200500</t>
  </si>
  <si>
    <t>Skyline Plaza</t>
  </si>
  <si>
    <t>3701 George Mason Dr Unit 2004N</t>
  </si>
  <si>
    <t>AX10157170</t>
  </si>
  <si>
    <t>Riverton</t>
  </si>
  <si>
    <t>604 Bashford Ln #2121</t>
  </si>
  <si>
    <t>AX10174017</t>
  </si>
  <si>
    <t>The Fountains</t>
  </si>
  <si>
    <t>301 Beauregard St #1210</t>
  </si>
  <si>
    <t>FX10173983</t>
  </si>
  <si>
    <t>3701 George Mason Dr W Unit 1101N</t>
  </si>
  <si>
    <t>AX10218422</t>
  </si>
  <si>
    <t>116 Roberts Ln #301</t>
  </si>
  <si>
    <t>AX10222897</t>
  </si>
  <si>
    <t>4550 Strutfield Ln #2421</t>
  </si>
  <si>
    <t>FX10190732</t>
  </si>
  <si>
    <t>Barcroft Hills</t>
  </si>
  <si>
    <t>3245 Rio Dr #606</t>
  </si>
  <si>
    <t>AX10223658</t>
  </si>
  <si>
    <t>Forty Six Hundred</t>
  </si>
  <si>
    <t>4600 Duke St #1327</t>
  </si>
  <si>
    <t>AX10169564</t>
  </si>
  <si>
    <t>716 Four Mile Rd</t>
  </si>
  <si>
    <t>AR10224650</t>
  </si>
  <si>
    <t>Fairlington</t>
  </si>
  <si>
    <t>4841 28th St S Unit A</t>
  </si>
  <si>
    <t>AX10214914</t>
  </si>
  <si>
    <t>Northampton Place</t>
  </si>
  <si>
    <t>3101 Hampton Dr N #1209</t>
  </si>
  <si>
    <t>AX10192005</t>
  </si>
  <si>
    <t>Place One</t>
  </si>
  <si>
    <t>5500 Holmes Run Pkwy #609</t>
  </si>
  <si>
    <t>AX10212229</t>
  </si>
  <si>
    <t>801 Pitt St #1010</t>
  </si>
  <si>
    <t>AX10199801</t>
  </si>
  <si>
    <t>3548 Martha Custis Dr #309</t>
  </si>
  <si>
    <t>FX10227358</t>
  </si>
  <si>
    <t>3800 Powell Ln #825</t>
  </si>
  <si>
    <t>AX10230625</t>
  </si>
  <si>
    <t>Pavilion On The Park</t>
  </si>
  <si>
    <t>5340 Holmes Run Pkwy #1402</t>
  </si>
  <si>
    <t>AX10206645</t>
  </si>
  <si>
    <t>922 Washington St S #110</t>
  </si>
  <si>
    <t>FX10190001</t>
  </si>
  <si>
    <t>Waters Edge</t>
  </si>
  <si>
    <t>3397 Lakeside View Dr Unit 20-8</t>
  </si>
  <si>
    <t>AX10217790</t>
  </si>
  <si>
    <t>Harbor Terrace</t>
  </si>
  <si>
    <t>1407 Abingdon Dr #1</t>
  </si>
  <si>
    <t>FX10175873</t>
  </si>
  <si>
    <t>Steppes Of Barcroft</t>
  </si>
  <si>
    <t>3716-B Steppes Ct</t>
  </si>
  <si>
    <t>AX10230643</t>
  </si>
  <si>
    <t>Hillwood</t>
  </si>
  <si>
    <t>277 Pickett St #301</t>
  </si>
  <si>
    <t>FX10230800</t>
  </si>
  <si>
    <t>The Colonies</t>
  </si>
  <si>
    <t>7640 Provincial Dr #209</t>
  </si>
  <si>
    <t>AR10227141</t>
  </si>
  <si>
    <t>Farlington Glen</t>
  </si>
  <si>
    <t>4218 35th St S Unit A2</t>
  </si>
  <si>
    <t>AX10197189</t>
  </si>
  <si>
    <t>The Seasons</t>
  </si>
  <si>
    <t>5801 Quantrell Ave #407</t>
  </si>
  <si>
    <t>AX10183813</t>
  </si>
  <si>
    <t>Twenty-one</t>
  </si>
  <si>
    <t>75 Reynolds St #109</t>
  </si>
  <si>
    <t>LISTING ID</t>
  </si>
  <si>
    <t>LAST SALE PRICE</t>
  </si>
  <si>
    <t>LAST SALE DATE</t>
  </si>
  <si>
    <t>ORIGINAL LIST PRICE</t>
  </si>
  <si>
    <t>RECENT REDUCTION DATE</t>
  </si>
  <si>
    <t>PARKING TYPE</t>
  </si>
  <si>
    <t>PARKING SPOTS</t>
  </si>
  <si>
    <t>SQFT</t>
  </si>
  <si>
    <t>LIST PRICE</t>
  </si>
  <si>
    <t>HOME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</si>
</sst>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87">
    <xf numFmtId="0" fontId="0" fillId="0" borderId="0" xfId="0"/>
    <xf numFmtId="0" fontId="16" fillId="33" borderId="1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6" fillId="33" borderId="11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164" fontId="16" fillId="33" borderId="10" xfId="1" applyNumberFormat="1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6" fontId="0" fillId="34" borderId="0" xfId="1" applyNumberFormat="1" applyFont="1" applyFill="1"/>
    <xf numFmtId="0" fontId="0" fillId="34" borderId="0" xfId="0" applyFill="1"/>
    <xf numFmtId="6" fontId="0" fillId="34" borderId="0" xfId="0" applyNumberFormat="1" applyFill="1"/>
    <xf numFmtId="6" fontId="0" fillId="35" borderId="0" xfId="0" applyNumberFormat="1" applyFill="1"/>
    <xf numFmtId="9" fontId="0" fillId="35" borderId="0" xfId="0" applyNumberFormat="1" applyFill="1" applyAlignment="1">
      <alignment horizontal="center"/>
    </xf>
    <xf numFmtId="6" fontId="0" fillId="35" borderId="16" xfId="0" applyNumberFormat="1" applyFill="1" applyBorder="1"/>
    <xf numFmtId="6" fontId="0" fillId="35" borderId="0" xfId="2" applyNumberFormat="1" applyFont="1" applyFill="1" applyAlignment="1">
      <alignment horizontal="right"/>
    </xf>
    <xf numFmtId="6" fontId="0" fillId="35" borderId="0" xfId="1" applyNumberFormat="1" applyFont="1" applyFill="1" applyAlignment="1">
      <alignment horizontal="right"/>
    </xf>
    <xf numFmtId="6" fontId="0" fillId="35" borderId="0" xfId="1" applyNumberFormat="1" applyFont="1" applyFill="1"/>
    <xf numFmtId="6" fontId="0" fillId="35" borderId="13" xfId="1" applyNumberFormat="1" applyFont="1" applyFill="1" applyBorder="1"/>
    <xf numFmtId="6" fontId="0" fillId="35" borderId="14" xfId="1" applyNumberFormat="1" applyFont="1" applyFill="1" applyBorder="1"/>
    <xf numFmtId="0" fontId="0" fillId="35" borderId="0" xfId="0" applyFill="1"/>
    <xf numFmtId="164" fontId="0" fillId="35" borderId="0" xfId="1" applyNumberFormat="1" applyFont="1" applyFill="1"/>
    <xf numFmtId="6" fontId="0" fillId="36" borderId="0" xfId="0" applyNumberFormat="1" applyFill="1"/>
    <xf numFmtId="9" fontId="0" fillId="36" borderId="0" xfId="0" applyNumberFormat="1" applyFill="1" applyAlignment="1">
      <alignment horizontal="center"/>
    </xf>
    <xf numFmtId="6" fontId="0" fillId="36" borderId="16" xfId="0" applyNumberFormat="1" applyFill="1" applyBorder="1"/>
    <xf numFmtId="6" fontId="0" fillId="36" borderId="0" xfId="2" applyNumberFormat="1" applyFont="1" applyFill="1" applyAlignment="1">
      <alignment horizontal="right"/>
    </xf>
    <xf numFmtId="6" fontId="0" fillId="36" borderId="0" xfId="1" applyNumberFormat="1" applyFont="1" applyFill="1" applyAlignment="1">
      <alignment horizontal="right"/>
    </xf>
    <xf numFmtId="6" fontId="0" fillId="36" borderId="0" xfId="1" applyNumberFormat="1" applyFont="1" applyFill="1"/>
    <xf numFmtId="6" fontId="0" fillId="36" borderId="13" xfId="1" applyNumberFormat="1" applyFont="1" applyFill="1" applyBorder="1"/>
    <xf numFmtId="6" fontId="0" fillId="36" borderId="14" xfId="1" applyNumberFormat="1" applyFont="1" applyFill="1" applyBorder="1"/>
    <xf numFmtId="0" fontId="0" fillId="36" borderId="0" xfId="0" applyFill="1"/>
    <xf numFmtId="164" fontId="0" fillId="36" borderId="0" xfId="1" applyNumberFormat="1" applyFont="1" applyFill="1"/>
    <xf numFmtId="0" fontId="18" fillId="0" borderId="0" xfId="44"/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14" fontId="0" fillId="0" borderId="0" xfId="0" applyNumberFormat="1"/>
    <xf numFmtId="6" fontId="0" fillId="0" borderId="16" xfId="0" applyNumberFormat="1" applyFill="1" applyBorder="1"/>
    <xf numFmtId="6" fontId="0" fillId="0" borderId="0" xfId="0" applyNumberFormat="1" applyFill="1"/>
    <xf numFmtId="9" fontId="0" fillId="0" borderId="0" xfId="0" applyNumberFormat="1" applyFill="1" applyAlignment="1">
      <alignment horizontal="center"/>
    </xf>
    <xf numFmtId="6" fontId="0" fillId="0" borderId="0" xfId="2" applyNumberFormat="1" applyFont="1" applyFill="1" applyAlignment="1">
      <alignment horizontal="right"/>
    </xf>
    <xf numFmtId="6" fontId="0" fillId="0" borderId="0" xfId="1" applyNumberFormat="1" applyFont="1" applyFill="1" applyAlignment="1">
      <alignment horizontal="right"/>
    </xf>
    <xf numFmtId="6" fontId="0" fillId="0" borderId="0" xfId="1" applyNumberFormat="1" applyFont="1" applyFill="1"/>
    <xf numFmtId="6" fontId="0" fillId="0" borderId="13" xfId="1" applyNumberFormat="1" applyFont="1" applyFill="1" applyBorder="1"/>
    <xf numFmtId="6" fontId="0" fillId="0" borderId="14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6" fontId="0" fillId="0" borderId="0" xfId="0" applyNumberFormat="1" applyFill="1" applyBorder="1"/>
    <xf numFmtId="6" fontId="0" fillId="35" borderId="0" xfId="0" applyNumberFormat="1" applyFill="1" applyBorder="1"/>
    <xf numFmtId="0" fontId="0" fillId="0" borderId="0" xfId="0" applyFill="1" applyAlignment="1">
      <alignment horizontal="center"/>
    </xf>
    <xf numFmtId="0" fontId="16" fillId="33" borderId="0" xfId="0" applyFont="1" applyFill="1" applyBorder="1" applyAlignment="1">
      <alignment horizontal="center" wrapText="1"/>
    </xf>
    <xf numFmtId="6" fontId="0" fillId="36" borderId="0" xfId="0" applyNumberFormat="1" applyFill="1" applyBorder="1"/>
    <xf numFmtId="0" fontId="16" fillId="33" borderId="17" xfId="0" applyFont="1" applyFill="1" applyBorder="1" applyAlignment="1">
      <alignment horizontal="center" wrapText="1"/>
    </xf>
    <xf numFmtId="0" fontId="0" fillId="34" borderId="0" xfId="0" applyFill="1" applyBorder="1"/>
    <xf numFmtId="9" fontId="0" fillId="0" borderId="0" xfId="0" applyNumberFormat="1" applyFill="1" applyBorder="1" applyAlignment="1">
      <alignment horizontal="center"/>
    </xf>
    <xf numFmtId="6" fontId="0" fillId="0" borderId="0" xfId="2" applyNumberFormat="1" applyFont="1" applyFill="1" applyBorder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4" borderId="19" xfId="0" applyFill="1" applyBorder="1"/>
    <xf numFmtId="0" fontId="0" fillId="0" borderId="14" xfId="0" applyFill="1" applyBorder="1"/>
    <xf numFmtId="6" fontId="0" fillId="0" borderId="16" xfId="1" applyNumberFormat="1" applyFont="1" applyFill="1" applyBorder="1"/>
    <xf numFmtId="6" fontId="0" fillId="34" borderId="19" xfId="0" applyNumberFormat="1" applyFill="1" applyBorder="1"/>
    <xf numFmtId="6" fontId="0" fillId="37" borderId="0" xfId="0" applyNumberFormat="1" applyFill="1" applyBorder="1"/>
    <xf numFmtId="9" fontId="0" fillId="37" borderId="0" xfId="0" applyNumberFormat="1" applyFill="1" applyBorder="1" applyAlignment="1">
      <alignment horizontal="center"/>
    </xf>
    <xf numFmtId="6" fontId="0" fillId="37" borderId="0" xfId="2" applyNumberFormat="1" applyFont="1" applyFill="1" applyBorder="1" applyAlignment="1">
      <alignment horizontal="right"/>
    </xf>
    <xf numFmtId="6" fontId="0" fillId="37" borderId="0" xfId="1" applyNumberFormat="1" applyFont="1" applyFill="1" applyBorder="1" applyAlignment="1">
      <alignment horizontal="right"/>
    </xf>
    <xf numFmtId="6" fontId="0" fillId="37" borderId="13" xfId="1" applyNumberFormat="1" applyFont="1" applyFill="1" applyBorder="1"/>
    <xf numFmtId="6" fontId="0" fillId="37" borderId="14" xfId="1" applyNumberFormat="1" applyFont="1" applyFill="1" applyBorder="1"/>
    <xf numFmtId="0" fontId="0" fillId="37" borderId="0" xfId="0" applyFill="1" applyBorder="1"/>
    <xf numFmtId="0" fontId="0" fillId="37" borderId="0" xfId="0" applyFill="1" applyBorder="1" applyAlignment="1">
      <alignment horizontal="center"/>
    </xf>
    <xf numFmtId="0" fontId="14" fillId="0" borderId="0" xfId="0" applyFont="1"/>
    <xf numFmtId="6" fontId="0" fillId="35" borderId="16" xfId="1" applyNumberFormat="1" applyFont="1" applyFill="1" applyBorder="1"/>
    <xf numFmtId="0" fontId="0" fillId="35" borderId="14" xfId="0" applyFill="1" applyBorder="1"/>
    <xf numFmtId="0" fontId="0" fillId="35" borderId="0" xfId="0" applyFill="1" applyBorder="1"/>
    <xf numFmtId="6" fontId="0" fillId="35" borderId="19" xfId="0" applyNumberFormat="1" applyFill="1" applyBorder="1"/>
    <xf numFmtId="9" fontId="0" fillId="35" borderId="19" xfId="0" applyNumberFormat="1" applyFill="1" applyBorder="1" applyAlignment="1">
      <alignment horizontal="center"/>
    </xf>
    <xf numFmtId="6" fontId="0" fillId="35" borderId="19" xfId="2" applyNumberFormat="1" applyFont="1" applyFill="1" applyBorder="1" applyAlignment="1">
      <alignment horizontal="right"/>
    </xf>
    <xf numFmtId="6" fontId="0" fillId="35" borderId="19" xfId="1" applyNumberFormat="1" applyFont="1" applyFill="1" applyBorder="1" applyAlignment="1">
      <alignment horizontal="right"/>
    </xf>
    <xf numFmtId="6" fontId="0" fillId="35" borderId="20" xfId="1" applyNumberFormat="1" applyFont="1" applyFill="1" applyBorder="1"/>
    <xf numFmtId="6" fontId="0" fillId="35" borderId="18" xfId="1" applyNumberFormat="1" applyFont="1" applyFill="1" applyBorder="1"/>
    <xf numFmtId="0" fontId="0" fillId="35" borderId="19" xfId="0" applyFill="1" applyBorder="1"/>
    <xf numFmtId="0" fontId="0" fillId="35" borderId="19" xfId="0" applyFill="1" applyBorder="1" applyAlignment="1">
      <alignment horizontal="center"/>
    </xf>
    <xf numFmtId="0" fontId="0" fillId="35" borderId="18" xfId="0" applyFill="1" applyBorder="1"/>
    <xf numFmtId="9" fontId="0" fillId="35" borderId="0" xfId="0" applyNumberFormat="1" applyFill="1" applyBorder="1" applyAlignment="1">
      <alignment horizontal="center"/>
    </xf>
    <xf numFmtId="6" fontId="0" fillId="35" borderId="0" xfId="2" applyNumberFormat="1" applyFont="1" applyFill="1" applyBorder="1" applyAlignment="1">
      <alignment horizontal="right"/>
    </xf>
    <xf numFmtId="6" fontId="0" fillId="35" borderId="0" xfId="1" applyNumberFormat="1" applyFont="1" applyFill="1" applyBorder="1" applyAlignment="1">
      <alignment horizontal="right"/>
    </xf>
    <xf numFmtId="0" fontId="0" fillId="35" borderId="0" xfId="0" applyFill="1" applyBorder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"/>
  <sheetViews>
    <sheetView tabSelected="1" zoomScale="90" zoomScaleNormal="90" workbookViewId="0">
      <pane ySplit="1" topLeftCell="A2" activePane="bottomLeft" state="frozen"/>
      <selection activeCell="P71" sqref="P71"/>
      <selection pane="bottomLeft" activeCell="L60" sqref="L60"/>
    </sheetView>
  </sheetViews>
  <sheetFormatPr defaultRowHeight="14.5" x14ac:dyDescent="0.35"/>
  <cols>
    <col min="1" max="1" width="9" customWidth="1"/>
    <col min="2" max="2" width="8.90625" customWidth="1"/>
    <col min="3" max="3" width="10.1796875" customWidth="1"/>
    <col min="4" max="4" width="9.7265625" customWidth="1"/>
    <col min="5" max="5" width="10.26953125" style="2" customWidth="1"/>
    <col min="6" max="6" width="8.7265625" customWidth="1"/>
    <col min="7" max="7" width="10.90625" style="2" customWidth="1"/>
    <col min="8" max="8" width="13.6328125" customWidth="1"/>
    <col min="9" max="9" width="12" customWidth="1"/>
    <col min="10" max="10" width="6.7265625" customWidth="1"/>
    <col min="11" max="11" width="9.36328125" customWidth="1"/>
    <col min="12" max="12" width="10.453125" customWidth="1"/>
    <col min="13" max="13" width="9.90625" customWidth="1"/>
    <col min="14" max="14" width="9.6328125" customWidth="1"/>
    <col min="15" max="15" width="10.54296875" customWidth="1"/>
    <col min="16" max="16" width="8.90625" customWidth="1"/>
    <col min="17" max="17" width="11" customWidth="1"/>
    <col min="18" max="19" width="9.08984375" customWidth="1"/>
    <col min="20" max="20" width="8.1796875" customWidth="1"/>
    <col min="21" max="21" width="6.36328125" customWidth="1"/>
    <col min="22" max="22" width="6.36328125" style="2" customWidth="1"/>
    <col min="23" max="23" width="13.54296875" customWidth="1"/>
    <col min="24" max="24" width="32.81640625" bestFit="1" customWidth="1"/>
    <col min="25" max="25" width="10.90625" bestFit="1" customWidth="1"/>
    <col min="26" max="26" width="5.81640625" customWidth="1"/>
    <col min="27" max="27" width="7.81640625" customWidth="1"/>
    <col min="28" max="28" width="25.6328125" customWidth="1"/>
    <col min="29" max="29" width="7.26953125" customWidth="1"/>
    <col min="30" max="30" width="14.90625" bestFit="1" customWidth="1"/>
    <col min="31" max="31" width="11.90625" bestFit="1" customWidth="1"/>
  </cols>
  <sheetData>
    <row r="1" spans="1:31" s="7" customFormat="1" ht="58" x14ac:dyDescent="0.35">
      <c r="A1" s="49" t="s">
        <v>0</v>
      </c>
      <c r="B1" s="49" t="s">
        <v>1</v>
      </c>
      <c r="C1" s="49" t="s">
        <v>2</v>
      </c>
      <c r="D1" s="49" t="s">
        <v>3</v>
      </c>
      <c r="E1" s="1" t="s">
        <v>4</v>
      </c>
      <c r="F1" s="1" t="s">
        <v>5</v>
      </c>
      <c r="G1" s="1" t="s">
        <v>6</v>
      </c>
      <c r="H1" s="1" t="s">
        <v>119</v>
      </c>
      <c r="I1" s="1" t="s">
        <v>120</v>
      </c>
      <c r="J1" s="1" t="s">
        <v>121</v>
      </c>
      <c r="K1" s="1" t="s">
        <v>189</v>
      </c>
      <c r="L1" s="1" t="s">
        <v>122</v>
      </c>
      <c r="M1" s="1" t="s">
        <v>7</v>
      </c>
      <c r="N1" s="1" t="s">
        <v>123</v>
      </c>
      <c r="O1" s="1" t="s">
        <v>188</v>
      </c>
      <c r="P1" s="4" t="s">
        <v>124</v>
      </c>
      <c r="Q1" s="51" t="s">
        <v>125</v>
      </c>
      <c r="R1" s="51" t="s">
        <v>124</v>
      </c>
      <c r="S1" s="51" t="s">
        <v>190</v>
      </c>
      <c r="T1" s="51" t="s">
        <v>8</v>
      </c>
      <c r="U1" s="5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35">
      <c r="A2" s="46">
        <v>320000</v>
      </c>
      <c r="B2" s="46">
        <v>60000</v>
      </c>
      <c r="C2" s="46">
        <v>3700</v>
      </c>
      <c r="D2" s="46">
        <f>A2-B2</f>
        <v>260000</v>
      </c>
      <c r="E2" s="53">
        <f>B2/A2</f>
        <v>0.1875</v>
      </c>
      <c r="F2" s="46">
        <v>2000</v>
      </c>
      <c r="G2" s="53">
        <f>C2+D2+F2</f>
        <v>265700</v>
      </c>
      <c r="H2" s="54">
        <f>-PMT(0.0454/12,360,D2,0)</f>
        <v>1323.5684527127748</v>
      </c>
      <c r="I2" s="54">
        <f>(H2*360)-D2</f>
        <v>216484.64297659893</v>
      </c>
      <c r="J2" s="55">
        <f>IF(E2&lt;20%,((D2*0.0052)/12),0)</f>
        <v>112.66666666666667</v>
      </c>
      <c r="K2" s="54">
        <v>70</v>
      </c>
      <c r="L2" s="54">
        <f>(A2*0.00996)/12</f>
        <v>265.59999999999997</v>
      </c>
      <c r="M2" s="54">
        <v>314</v>
      </c>
      <c r="N2" s="54">
        <f>H2+J2+K2+L2+M2</f>
        <v>2085.8351193794415</v>
      </c>
      <c r="O2" s="54">
        <f>(A2*0.09)/12</f>
        <v>2400</v>
      </c>
      <c r="P2" s="43">
        <f>O2-N2</f>
        <v>314.16488062055851</v>
      </c>
      <c r="Q2" s="42">
        <f>U2*1100</f>
        <v>2200</v>
      </c>
      <c r="R2" s="42">
        <f>Q2-N2</f>
        <v>114.16488062055851</v>
      </c>
      <c r="S2" s="42">
        <v>1086</v>
      </c>
      <c r="T2" s="42">
        <f>A2/S2</f>
        <v>294.65930018416208</v>
      </c>
      <c r="U2" s="42">
        <v>2</v>
      </c>
      <c r="V2" s="57">
        <v>2</v>
      </c>
      <c r="W2" s="56" t="s">
        <v>20</v>
      </c>
      <c r="X2" s="56" t="s">
        <v>113</v>
      </c>
      <c r="Y2" s="56" t="s">
        <v>42</v>
      </c>
      <c r="Z2" s="56" t="s">
        <v>22</v>
      </c>
      <c r="AA2" s="56">
        <v>22302</v>
      </c>
      <c r="AB2" s="56" t="s">
        <v>114</v>
      </c>
      <c r="AC2" s="56">
        <v>1975</v>
      </c>
      <c r="AD2" s="56">
        <v>16</v>
      </c>
      <c r="AE2" s="56" t="s">
        <v>115</v>
      </c>
    </row>
    <row r="3" spans="1:31" x14ac:dyDescent="0.35">
      <c r="A3" s="46">
        <v>299999</v>
      </c>
      <c r="B3" s="46">
        <v>60000</v>
      </c>
      <c r="C3" s="46">
        <v>3700</v>
      </c>
      <c r="D3" s="46">
        <f>A3-B3</f>
        <v>239999</v>
      </c>
      <c r="E3" s="38">
        <f>B3/A3</f>
        <v>0.20000066666888891</v>
      </c>
      <c r="F3" s="37">
        <v>2000</v>
      </c>
      <c r="G3" s="38">
        <f>C3+D3+F3</f>
        <v>245699</v>
      </c>
      <c r="H3" s="39">
        <f>-PMT(0.0454/12,360,D3,0)</f>
        <v>1221.7504041638972</v>
      </c>
      <c r="I3" s="39">
        <f>(H3*360)-D3</f>
        <v>199831.145499003</v>
      </c>
      <c r="J3" s="40">
        <f>IF(E3&lt;20%,((D3*0.0052)/12),0)</f>
        <v>0</v>
      </c>
      <c r="K3" s="39">
        <v>70</v>
      </c>
      <c r="L3" s="39">
        <f>(A3*0.00996)/12</f>
        <v>248.99917000000002</v>
      </c>
      <c r="M3" s="39">
        <v>532</v>
      </c>
      <c r="N3" s="39">
        <f>H3+J3+K3+L3+M3</f>
        <v>2072.7495741638973</v>
      </c>
      <c r="O3" s="39">
        <f>(A3*0.09)/12</f>
        <v>2249.9924999999998</v>
      </c>
      <c r="P3" s="43">
        <f>O3-N3</f>
        <v>177.24292583610259</v>
      </c>
      <c r="Q3" s="42">
        <f>U3*1100</f>
        <v>2200</v>
      </c>
      <c r="R3" s="42">
        <f>Q3-N3</f>
        <v>127.25042583610275</v>
      </c>
      <c r="S3" s="42">
        <v>1284</v>
      </c>
      <c r="T3" s="42">
        <f>A3/S3</f>
        <v>233.64408099688472</v>
      </c>
      <c r="U3" s="42">
        <v>2</v>
      </c>
      <c r="V3" s="48">
        <v>2</v>
      </c>
      <c r="W3" s="44" t="s">
        <v>20</v>
      </c>
      <c r="X3" s="44" t="s">
        <v>251</v>
      </c>
      <c r="Y3" s="44" t="s">
        <v>42</v>
      </c>
      <c r="Z3" s="44" t="s">
        <v>22</v>
      </c>
      <c r="AA3" s="44">
        <v>22304</v>
      </c>
      <c r="AB3" s="44" t="s">
        <v>250</v>
      </c>
      <c r="AC3" s="44">
        <v>2003</v>
      </c>
      <c r="AD3" s="44">
        <v>3</v>
      </c>
      <c r="AE3" s="56" t="s">
        <v>249</v>
      </c>
    </row>
    <row r="4" spans="1:31" x14ac:dyDescent="0.35">
      <c r="A4" s="46">
        <v>290000</v>
      </c>
      <c r="B4" s="46">
        <v>60000</v>
      </c>
      <c r="C4" s="46">
        <v>3700</v>
      </c>
      <c r="D4" s="46">
        <f>A4-B4</f>
        <v>230000</v>
      </c>
      <c r="E4" s="53">
        <f>B4/A4</f>
        <v>0.20689655172413793</v>
      </c>
      <c r="F4" s="46">
        <v>2000</v>
      </c>
      <c r="G4" s="53">
        <f>C4+D4+F4</f>
        <v>235700</v>
      </c>
      <c r="H4" s="54">
        <f>-PMT(0.0454/12,360,D4,0)</f>
        <v>1170.8490158613008</v>
      </c>
      <c r="I4" s="54">
        <f>(H4*360)-D4</f>
        <v>191505.64571006829</v>
      </c>
      <c r="J4" s="55">
        <f>IF(E4&lt;20%,((D4*0.0052)/12),0)</f>
        <v>0</v>
      </c>
      <c r="K4" s="54">
        <v>70</v>
      </c>
      <c r="L4" s="54">
        <f>(A4*0.00996)/12</f>
        <v>240.70000000000002</v>
      </c>
      <c r="M4" s="54">
        <v>580</v>
      </c>
      <c r="N4" s="54">
        <f>H4+J4+K4+L4+M4</f>
        <v>2061.5490158613011</v>
      </c>
      <c r="O4" s="54">
        <f>(A4*0.09)/12</f>
        <v>2175</v>
      </c>
      <c r="P4" s="43">
        <f>O4-N4</f>
        <v>113.45098413869891</v>
      </c>
      <c r="Q4" s="42">
        <f>U4*1100</f>
        <v>2200</v>
      </c>
      <c r="R4" s="42">
        <f>Q4-N4</f>
        <v>138.45098413869891</v>
      </c>
      <c r="S4" s="42">
        <v>1286</v>
      </c>
      <c r="T4" s="42">
        <f>A4/S4</f>
        <v>225.50544323483669</v>
      </c>
      <c r="U4" s="42">
        <v>2</v>
      </c>
      <c r="V4" s="57">
        <v>2.5</v>
      </c>
      <c r="W4" s="56" t="s">
        <v>20</v>
      </c>
      <c r="X4" s="56" t="s">
        <v>196</v>
      </c>
      <c r="Y4" s="56" t="s">
        <v>27</v>
      </c>
      <c r="Z4" s="56" t="s">
        <v>22</v>
      </c>
      <c r="AA4" s="56">
        <v>22041</v>
      </c>
      <c r="AB4" s="56" t="s">
        <v>27</v>
      </c>
      <c r="AC4" s="56">
        <v>1979</v>
      </c>
      <c r="AD4" s="56">
        <v>4</v>
      </c>
      <c r="AE4" s="56">
        <v>12214</v>
      </c>
    </row>
    <row r="5" spans="1:31" x14ac:dyDescent="0.35">
      <c r="A5" s="62">
        <v>316500</v>
      </c>
      <c r="B5" s="62">
        <v>60000</v>
      </c>
      <c r="C5" s="62">
        <v>3700</v>
      </c>
      <c r="D5" s="62">
        <f>A5-B5</f>
        <v>256500</v>
      </c>
      <c r="E5" s="63">
        <f>B5/A5</f>
        <v>0.1895734597156398</v>
      </c>
      <c r="F5" s="62">
        <v>2000</v>
      </c>
      <c r="G5" s="63">
        <f>C5+D5+F5</f>
        <v>262200</v>
      </c>
      <c r="H5" s="64">
        <f>-PMT(0.0454/12,360,D5,0)</f>
        <v>1305.7511850801029</v>
      </c>
      <c r="I5" s="64">
        <f>(H5*360)-D5</f>
        <v>213570.42662883707</v>
      </c>
      <c r="J5" s="65">
        <f>IF(E5&lt;20%,((D5*0.0052)/12),0)</f>
        <v>111.14999999999999</v>
      </c>
      <c r="K5" s="64">
        <v>70</v>
      </c>
      <c r="L5" s="64">
        <f>(A5*0.00996)/12</f>
        <v>262.69499999999999</v>
      </c>
      <c r="M5" s="64">
        <v>301</v>
      </c>
      <c r="N5" s="64">
        <f>H5+J5+K5+L5+M5</f>
        <v>2050.5961850801032</v>
      </c>
      <c r="O5" s="64">
        <f>(A5*0.09)/12</f>
        <v>2373.75</v>
      </c>
      <c r="P5" s="67">
        <f>O5-N5</f>
        <v>323.15381491989683</v>
      </c>
      <c r="Q5" s="66">
        <f>U5*900</f>
        <v>1800</v>
      </c>
      <c r="R5" s="66">
        <f>Q5-N5</f>
        <v>-250.59618508010317</v>
      </c>
      <c r="S5" s="66">
        <v>1060</v>
      </c>
      <c r="T5" s="66">
        <f>A5/S5</f>
        <v>298.58490566037733</v>
      </c>
      <c r="U5" s="66">
        <v>2</v>
      </c>
      <c r="V5" s="69">
        <v>1.5</v>
      </c>
      <c r="W5" s="68" t="s">
        <v>108</v>
      </c>
      <c r="X5" s="68" t="s">
        <v>233</v>
      </c>
      <c r="Y5" s="68" t="s">
        <v>42</v>
      </c>
      <c r="Z5" s="68" t="s">
        <v>22</v>
      </c>
      <c r="AA5" s="68">
        <v>22304</v>
      </c>
      <c r="AB5" s="68" t="s">
        <v>232</v>
      </c>
      <c r="AC5" s="56">
        <v>1963</v>
      </c>
      <c r="AD5" s="52">
        <v>191</v>
      </c>
      <c r="AE5" s="68" t="s">
        <v>231</v>
      </c>
    </row>
    <row r="6" spans="1:31" x14ac:dyDescent="0.35">
      <c r="A6" s="62">
        <v>305000</v>
      </c>
      <c r="B6" s="62">
        <v>60000</v>
      </c>
      <c r="C6" s="62">
        <v>3700</v>
      </c>
      <c r="D6" s="62">
        <f>A6-B6</f>
        <v>245000</v>
      </c>
      <c r="E6" s="63">
        <f>B6/A6</f>
        <v>0.19672131147540983</v>
      </c>
      <c r="F6" s="62">
        <v>6000</v>
      </c>
      <c r="G6" s="63">
        <f>C6+D6+F6</f>
        <v>254700</v>
      </c>
      <c r="H6" s="64">
        <f>-PMT(0.0454/12,360,D6,0)</f>
        <v>1247.2087342870379</v>
      </c>
      <c r="I6" s="64">
        <f>(H6*360)-D6</f>
        <v>203995.14434333367</v>
      </c>
      <c r="J6" s="65">
        <f>IF(E6&lt;20%,((D6*0.0052)/12),0)</f>
        <v>106.16666666666667</v>
      </c>
      <c r="K6" s="64">
        <v>70</v>
      </c>
      <c r="L6" s="64">
        <f>(A6*0.00996)/12</f>
        <v>253.15</v>
      </c>
      <c r="M6" s="64">
        <v>370</v>
      </c>
      <c r="N6" s="64">
        <f>H6+J6+K6+L6+M6</f>
        <v>2046.5254009537048</v>
      </c>
      <c r="O6" s="64">
        <f>(A6*0.09)/12</f>
        <v>2287.5</v>
      </c>
      <c r="P6" s="67">
        <f>O6-N6</f>
        <v>240.97459904629522</v>
      </c>
      <c r="Q6" s="66">
        <f>U6*1500</f>
        <v>1500</v>
      </c>
      <c r="R6" s="66">
        <f>Q6-N6</f>
        <v>-546.52540095370478</v>
      </c>
      <c r="S6" s="66">
        <v>800</v>
      </c>
      <c r="T6" s="66">
        <f>A6/S6</f>
        <v>381.25</v>
      </c>
      <c r="U6" s="66">
        <v>1</v>
      </c>
      <c r="V6" s="69">
        <v>1</v>
      </c>
      <c r="W6" s="68" t="s">
        <v>108</v>
      </c>
      <c r="X6" s="68" t="s">
        <v>131</v>
      </c>
      <c r="Y6" s="68" t="s">
        <v>21</v>
      </c>
      <c r="Z6" s="68" t="s">
        <v>22</v>
      </c>
      <c r="AA6" s="68">
        <v>22204</v>
      </c>
      <c r="AB6" s="68" t="s">
        <v>109</v>
      </c>
      <c r="AC6" s="56">
        <v>1939</v>
      </c>
      <c r="AD6" s="68">
        <v>5</v>
      </c>
      <c r="AE6" s="68" t="s">
        <v>130</v>
      </c>
    </row>
    <row r="7" spans="1:31" x14ac:dyDescent="0.35">
      <c r="A7" s="46">
        <v>315000</v>
      </c>
      <c r="B7" s="46">
        <v>60000</v>
      </c>
      <c r="C7" s="46">
        <v>3700</v>
      </c>
      <c r="D7" s="46">
        <f>A7-B7</f>
        <v>255000</v>
      </c>
      <c r="E7" s="38">
        <f>B7/A7</f>
        <v>0.19047619047619047</v>
      </c>
      <c r="F7" s="37">
        <v>2000</v>
      </c>
      <c r="G7" s="38">
        <f>C7+D7+F7</f>
        <v>260700</v>
      </c>
      <c r="H7" s="39">
        <f>-PMT(0.0454/12,360,D7,0)</f>
        <v>1298.1152132375291</v>
      </c>
      <c r="I7" s="39">
        <f>(H7*360)-D7</f>
        <v>212321.47676551051</v>
      </c>
      <c r="J7" s="40">
        <f>IF(E7&lt;20%,((D7*0.0052)/12),0)</f>
        <v>110.5</v>
      </c>
      <c r="K7" s="39">
        <v>70</v>
      </c>
      <c r="L7" s="39">
        <f>(A7*0.00996)/12</f>
        <v>261.45</v>
      </c>
      <c r="M7" s="39">
        <v>281</v>
      </c>
      <c r="N7" s="39">
        <f>H7+J7+K7+L7+M7</f>
        <v>2021.0652132375292</v>
      </c>
      <c r="O7" s="39">
        <f>(A7*0.09)/12</f>
        <v>2362.5</v>
      </c>
      <c r="P7" s="43">
        <f>O7-N7</f>
        <v>341.43478676247082</v>
      </c>
      <c r="Q7" s="42">
        <f>U7*1100</f>
        <v>2200</v>
      </c>
      <c r="R7" s="42">
        <f>Q7-N7</f>
        <v>178.93478676247082</v>
      </c>
      <c r="S7" s="42">
        <v>755</v>
      </c>
      <c r="T7" s="42">
        <f>A7/S7</f>
        <v>417.21854304635764</v>
      </c>
      <c r="U7" s="42">
        <v>2</v>
      </c>
      <c r="V7" s="48">
        <v>1</v>
      </c>
      <c r="W7" s="44" t="s">
        <v>20</v>
      </c>
      <c r="X7" s="44" t="s">
        <v>167</v>
      </c>
      <c r="Y7" s="44" t="s">
        <v>21</v>
      </c>
      <c r="Z7" s="44" t="s">
        <v>22</v>
      </c>
      <c r="AA7" s="44">
        <v>22206</v>
      </c>
      <c r="AB7" s="44" t="s">
        <v>112</v>
      </c>
      <c r="AC7" s="44">
        <v>1950</v>
      </c>
      <c r="AD7" s="44">
        <v>3</v>
      </c>
      <c r="AE7" s="56" t="s">
        <v>166</v>
      </c>
    </row>
    <row r="8" spans="1:31" x14ac:dyDescent="0.35">
      <c r="A8" s="62">
        <v>316000</v>
      </c>
      <c r="B8" s="62">
        <v>60000</v>
      </c>
      <c r="C8" s="62">
        <v>3700</v>
      </c>
      <c r="D8" s="62">
        <f>A8-B8</f>
        <v>256000</v>
      </c>
      <c r="E8" s="63">
        <f>B8/A8</f>
        <v>0.189873417721519</v>
      </c>
      <c r="F8" s="62">
        <v>2000</v>
      </c>
      <c r="G8" s="63">
        <f>C8+D8+F8</f>
        <v>261700</v>
      </c>
      <c r="H8" s="64">
        <f>-PMT(0.0454/12,360,D8,0)</f>
        <v>1303.2058611325783</v>
      </c>
      <c r="I8" s="64">
        <f>(H8*360)-D8</f>
        <v>213154.11000772822</v>
      </c>
      <c r="J8" s="65">
        <f>IF(E8&lt;20%,((D8*0.0052)/12),0)</f>
        <v>110.93333333333334</v>
      </c>
      <c r="K8" s="64">
        <v>70</v>
      </c>
      <c r="L8" s="64">
        <f>(A8*0.00996)/12</f>
        <v>262.28000000000003</v>
      </c>
      <c r="M8" s="64">
        <v>270</v>
      </c>
      <c r="N8" s="64">
        <f>H8+J8+K8+L8+M8</f>
        <v>2016.4191944659117</v>
      </c>
      <c r="O8" s="64">
        <f>(A8*0.09)/12</f>
        <v>2370</v>
      </c>
      <c r="P8" s="67">
        <f>O8-N8</f>
        <v>353.58080553408831</v>
      </c>
      <c r="Q8" s="66">
        <f>U8*900</f>
        <v>1800</v>
      </c>
      <c r="R8" s="66">
        <f>Q8-N8</f>
        <v>-216.41919446591169</v>
      </c>
      <c r="S8" s="66">
        <v>1060</v>
      </c>
      <c r="T8" s="66">
        <f>A8/S8</f>
        <v>298.11320754716979</v>
      </c>
      <c r="U8" s="66">
        <v>2</v>
      </c>
      <c r="V8" s="69">
        <v>1.5</v>
      </c>
      <c r="W8" s="68" t="s">
        <v>108</v>
      </c>
      <c r="X8" s="68" t="s">
        <v>230</v>
      </c>
      <c r="Y8" s="68" t="s">
        <v>42</v>
      </c>
      <c r="Z8" s="68" t="s">
        <v>22</v>
      </c>
      <c r="AA8" s="68">
        <v>22304</v>
      </c>
      <c r="AB8" s="68" t="s">
        <v>227</v>
      </c>
      <c r="AC8" s="56">
        <v>1963</v>
      </c>
      <c r="AD8" s="68">
        <v>8</v>
      </c>
      <c r="AE8" s="68" t="s">
        <v>229</v>
      </c>
    </row>
    <row r="9" spans="1:31" x14ac:dyDescent="0.35">
      <c r="A9" s="62">
        <v>314900</v>
      </c>
      <c r="B9" s="62">
        <v>60000</v>
      </c>
      <c r="C9" s="62">
        <v>3700</v>
      </c>
      <c r="D9" s="62">
        <f>A9-B9</f>
        <v>254900</v>
      </c>
      <c r="E9" s="63">
        <f>B9/A9</f>
        <v>0.19053667831057478</v>
      </c>
      <c r="F9" s="62">
        <v>2000</v>
      </c>
      <c r="G9" s="63">
        <f>C9+D9+F9</f>
        <v>260600</v>
      </c>
      <c r="H9" s="64">
        <f>-PMT(0.0454/12,360,D9,0)</f>
        <v>1297.6061484480242</v>
      </c>
      <c r="I9" s="64">
        <f>(H9*360)-D9</f>
        <v>212238.21344128874</v>
      </c>
      <c r="J9" s="65">
        <f>IF(E9&lt;20%,((D9*0.0052)/12),0)</f>
        <v>110.45666666666666</v>
      </c>
      <c r="K9" s="64">
        <v>70</v>
      </c>
      <c r="L9" s="64">
        <f>(A9*0.00996)/12</f>
        <v>261.36700000000002</v>
      </c>
      <c r="M9" s="64">
        <v>270</v>
      </c>
      <c r="N9" s="64">
        <f>H9+J9+K9+L9+M9</f>
        <v>2009.4298151146909</v>
      </c>
      <c r="O9" s="64">
        <f>(A9*0.09)/12</f>
        <v>2361.75</v>
      </c>
      <c r="P9" s="67">
        <f>O9-N9</f>
        <v>352.32018488530912</v>
      </c>
      <c r="Q9" s="66">
        <f>U9*900</f>
        <v>1800</v>
      </c>
      <c r="R9" s="66">
        <f>Q9-N9</f>
        <v>-209.42981511469088</v>
      </c>
      <c r="S9" s="66">
        <v>1060</v>
      </c>
      <c r="T9" s="66">
        <f>A9/S9</f>
        <v>297.07547169811323</v>
      </c>
      <c r="U9" s="66">
        <v>2</v>
      </c>
      <c r="V9" s="69">
        <v>1.5</v>
      </c>
      <c r="W9" s="68" t="s">
        <v>108</v>
      </c>
      <c r="X9" s="68" t="s">
        <v>228</v>
      </c>
      <c r="Y9" s="68" t="s">
        <v>42</v>
      </c>
      <c r="Z9" s="68" t="s">
        <v>22</v>
      </c>
      <c r="AA9" s="68">
        <v>22304</v>
      </c>
      <c r="AB9" s="68" t="s">
        <v>227</v>
      </c>
      <c r="AC9" s="56">
        <v>1963</v>
      </c>
      <c r="AD9" s="52">
        <v>43</v>
      </c>
      <c r="AE9" s="68" t="s">
        <v>226</v>
      </c>
    </row>
    <row r="10" spans="1:31" x14ac:dyDescent="0.35">
      <c r="A10" s="46">
        <v>312000</v>
      </c>
      <c r="B10" s="46">
        <v>60000</v>
      </c>
      <c r="C10" s="46">
        <v>3700</v>
      </c>
      <c r="D10" s="46">
        <f>A10-B10</f>
        <v>252000</v>
      </c>
      <c r="E10" s="38">
        <f>B10/A10</f>
        <v>0.19230769230769232</v>
      </c>
      <c r="F10" s="37">
        <v>2000</v>
      </c>
      <c r="G10" s="38">
        <f>C10+D10+F10</f>
        <v>257700</v>
      </c>
      <c r="H10" s="39">
        <f>-PMT(0.0454/12,360,D10,0)</f>
        <v>1282.8432695523818</v>
      </c>
      <c r="I10" s="39">
        <f>(H10*360)-D10</f>
        <v>209823.57703885745</v>
      </c>
      <c r="J10" s="40">
        <f>IF(E10&lt;20%,((D10*0.0052)/12),0)</f>
        <v>109.19999999999999</v>
      </c>
      <c r="K10" s="39">
        <v>70</v>
      </c>
      <c r="L10" s="39">
        <f>(A10*0.00996)/12</f>
        <v>258.95999999999998</v>
      </c>
      <c r="M10" s="39">
        <v>281</v>
      </c>
      <c r="N10" s="39">
        <f>H10+J10+K10+L10+M10</f>
        <v>2002.0032695523819</v>
      </c>
      <c r="O10" s="39">
        <f>(A10*0.09)/12</f>
        <v>2340</v>
      </c>
      <c r="P10" s="43">
        <f>O10-N10</f>
        <v>337.99673044761812</v>
      </c>
      <c r="Q10" s="42">
        <f>U10*1100</f>
        <v>2200</v>
      </c>
      <c r="R10" s="42">
        <f>Q10-N10</f>
        <v>197.99673044761812</v>
      </c>
      <c r="S10" s="42">
        <v>755</v>
      </c>
      <c r="T10" s="42">
        <f>A10/S10</f>
        <v>413.2450331125828</v>
      </c>
      <c r="U10" s="42">
        <v>2</v>
      </c>
      <c r="V10" s="48">
        <v>1</v>
      </c>
      <c r="W10" s="44" t="s">
        <v>20</v>
      </c>
      <c r="X10" s="44" t="s">
        <v>129</v>
      </c>
      <c r="Y10" s="44" t="s">
        <v>21</v>
      </c>
      <c r="Z10" s="44" t="s">
        <v>22</v>
      </c>
      <c r="AA10" s="44">
        <v>22206</v>
      </c>
      <c r="AB10" s="44" t="s">
        <v>112</v>
      </c>
      <c r="AC10" s="44">
        <v>1950</v>
      </c>
      <c r="AD10" s="44">
        <v>12</v>
      </c>
      <c r="AE10" s="56" t="s">
        <v>128</v>
      </c>
    </row>
    <row r="11" spans="1:31" x14ac:dyDescent="0.35">
      <c r="A11" s="46">
        <v>280000</v>
      </c>
      <c r="B11" s="46">
        <v>60000</v>
      </c>
      <c r="C11" s="46">
        <v>3700</v>
      </c>
      <c r="D11" s="46">
        <f>A11-B11</f>
        <v>220000</v>
      </c>
      <c r="E11" s="38">
        <f>B11/A11</f>
        <v>0.21428571428571427</v>
      </c>
      <c r="F11" s="37">
        <v>2000</v>
      </c>
      <c r="G11" s="38">
        <f>C11+D11+F11</f>
        <v>225700</v>
      </c>
      <c r="H11" s="39">
        <f>-PMT(0.0454/12,360,D11,0)</f>
        <v>1119.9425369108094</v>
      </c>
      <c r="I11" s="39">
        <f>(H11*360)-D11</f>
        <v>183179.31328789139</v>
      </c>
      <c r="J11" s="40">
        <f>IF(E11&lt;20%,((D11*0.0052)/12),0)</f>
        <v>0</v>
      </c>
      <c r="K11" s="39">
        <v>70</v>
      </c>
      <c r="L11" s="39">
        <f>(A11*0.00996)/12</f>
        <v>232.4</v>
      </c>
      <c r="M11" s="39">
        <v>578</v>
      </c>
      <c r="N11" s="39">
        <f>H11+J11+K11+L11+M11</f>
        <v>2000.3425369108095</v>
      </c>
      <c r="O11" s="39">
        <f>(A11*0.09)/12</f>
        <v>2100</v>
      </c>
      <c r="P11" s="43">
        <f>O11-N11</f>
        <v>99.657463089190514</v>
      </c>
      <c r="Q11" s="42">
        <f>U11*1100</f>
        <v>2200</v>
      </c>
      <c r="R11" s="42">
        <f>Q11-N11</f>
        <v>199.65746308919051</v>
      </c>
      <c r="S11" s="42">
        <v>1154</v>
      </c>
      <c r="T11" s="42">
        <f>A11/S11</f>
        <v>242.63431542461007</v>
      </c>
      <c r="U11" s="42">
        <v>2</v>
      </c>
      <c r="V11" s="48">
        <v>2</v>
      </c>
      <c r="W11" s="44" t="s">
        <v>20</v>
      </c>
      <c r="X11" s="44" t="s">
        <v>372</v>
      </c>
      <c r="Y11" s="44" t="s">
        <v>310</v>
      </c>
      <c r="Z11" s="44" t="s">
        <v>22</v>
      </c>
      <c r="AA11" s="44">
        <v>22102</v>
      </c>
      <c r="AB11" s="44" t="s">
        <v>371</v>
      </c>
      <c r="AC11" s="44">
        <v>1974</v>
      </c>
      <c r="AD11" s="44">
        <v>2</v>
      </c>
      <c r="AE11" s="56" t="s">
        <v>370</v>
      </c>
    </row>
    <row r="12" spans="1:31" x14ac:dyDescent="0.35">
      <c r="A12" s="46">
        <v>280000</v>
      </c>
      <c r="B12" s="46">
        <v>60000</v>
      </c>
      <c r="C12" s="46">
        <v>3700</v>
      </c>
      <c r="D12" s="46">
        <f>A12-B12</f>
        <v>220000</v>
      </c>
      <c r="E12" s="38">
        <f>B12/A12</f>
        <v>0.21428571428571427</v>
      </c>
      <c r="F12" s="37">
        <v>2000</v>
      </c>
      <c r="G12" s="38">
        <f>C12+D12+F12</f>
        <v>225700</v>
      </c>
      <c r="H12" s="39">
        <f>-PMT(0.0454/12,360,D12,0)</f>
        <v>1119.9425369108094</v>
      </c>
      <c r="I12" s="39">
        <f>(H12*360)-D12</f>
        <v>183179.31328789139</v>
      </c>
      <c r="J12" s="40">
        <f>IF(E12&lt;20%,((D12*0.0052)/12),0)</f>
        <v>0</v>
      </c>
      <c r="K12" s="39">
        <v>70</v>
      </c>
      <c r="L12" s="39">
        <f>(A12*0.00996)/12</f>
        <v>232.4</v>
      </c>
      <c r="M12" s="39">
        <v>539</v>
      </c>
      <c r="N12" s="39">
        <f>H12+J12+K12+L12+M12</f>
        <v>1961.3425369108095</v>
      </c>
      <c r="O12" s="39">
        <f>(A12*0.09)/12</f>
        <v>2100</v>
      </c>
      <c r="P12" s="43">
        <f>O12-N12</f>
        <v>138.65746308919051</v>
      </c>
      <c r="Q12" s="42">
        <f>U12*1100</f>
        <v>2200</v>
      </c>
      <c r="R12" s="42">
        <f>Q12-N12</f>
        <v>238.65746308919051</v>
      </c>
      <c r="S12" s="42">
        <v>1340</v>
      </c>
      <c r="T12" s="42">
        <f>A12/S12</f>
        <v>208.955223880597</v>
      </c>
      <c r="U12" s="42">
        <v>2</v>
      </c>
      <c r="V12" s="48">
        <v>2</v>
      </c>
      <c r="W12" s="44" t="s">
        <v>20</v>
      </c>
      <c r="X12" s="44" t="s">
        <v>216</v>
      </c>
      <c r="Y12" s="44" t="s">
        <v>27</v>
      </c>
      <c r="Z12" s="44" t="s">
        <v>22</v>
      </c>
      <c r="AA12" s="44">
        <v>22041</v>
      </c>
      <c r="AB12" s="44" t="s">
        <v>201</v>
      </c>
      <c r="AC12" s="44">
        <v>1982</v>
      </c>
      <c r="AD12" s="44">
        <v>10</v>
      </c>
      <c r="AE12" s="56" t="s">
        <v>215</v>
      </c>
    </row>
    <row r="13" spans="1:31" x14ac:dyDescent="0.35">
      <c r="A13" s="46">
        <v>284900</v>
      </c>
      <c r="B13" s="46">
        <v>60000</v>
      </c>
      <c r="C13" s="46">
        <v>3700</v>
      </c>
      <c r="D13" s="46">
        <f>A13-B13</f>
        <v>224900</v>
      </c>
      <c r="E13" s="38">
        <f>B13/A13</f>
        <v>0.21060021060021061</v>
      </c>
      <c r="F13" s="37">
        <v>2000</v>
      </c>
      <c r="G13" s="38">
        <f>C13+D13+F13</f>
        <v>230600</v>
      </c>
      <c r="H13" s="39">
        <f>-PMT(0.0454/12,360,D13,0)</f>
        <v>1144.8867115965502</v>
      </c>
      <c r="I13" s="39">
        <f>(H13*360)-D13</f>
        <v>187259.21617475804</v>
      </c>
      <c r="J13" s="40">
        <f>IF(E13&lt;20%,((D13*0.0052)/12),0)</f>
        <v>0</v>
      </c>
      <c r="K13" s="39">
        <v>70</v>
      </c>
      <c r="L13" s="39">
        <f>(A13*0.00996)/12</f>
        <v>236.46699999999998</v>
      </c>
      <c r="M13" s="39">
        <v>480</v>
      </c>
      <c r="N13" s="39">
        <f>H13+J13+K13+L13+M13</f>
        <v>1931.3537115965501</v>
      </c>
      <c r="O13" s="39">
        <f>(A13*0.09)/12</f>
        <v>2136.75</v>
      </c>
      <c r="P13" s="43">
        <f>O13-N13</f>
        <v>205.39628840344994</v>
      </c>
      <c r="Q13" s="42">
        <f>U13*1100</f>
        <v>2200</v>
      </c>
      <c r="R13" s="42">
        <f>Q13-N13</f>
        <v>268.64628840344994</v>
      </c>
      <c r="S13" s="42">
        <v>1252</v>
      </c>
      <c r="T13" s="42">
        <f>A13/S13</f>
        <v>227.55591054313098</v>
      </c>
      <c r="U13" s="42">
        <v>2</v>
      </c>
      <c r="V13" s="48">
        <v>2</v>
      </c>
      <c r="W13" s="44" t="s">
        <v>20</v>
      </c>
      <c r="X13" s="44" t="s">
        <v>352</v>
      </c>
      <c r="Y13" s="44" t="s">
        <v>27</v>
      </c>
      <c r="Z13" s="44" t="s">
        <v>22</v>
      </c>
      <c r="AA13" s="44">
        <v>22041</v>
      </c>
      <c r="AB13" s="44" t="s">
        <v>213</v>
      </c>
      <c r="AC13" s="44">
        <v>1983</v>
      </c>
      <c r="AD13" s="44">
        <v>2</v>
      </c>
      <c r="AE13" s="44" t="s">
        <v>351</v>
      </c>
    </row>
    <row r="14" spans="1:31" x14ac:dyDescent="0.35">
      <c r="A14" s="62">
        <v>299900</v>
      </c>
      <c r="B14" s="62">
        <v>60000</v>
      </c>
      <c r="C14" s="62">
        <v>3700</v>
      </c>
      <c r="D14" s="62">
        <f>A14-B14</f>
        <v>239900</v>
      </c>
      <c r="E14" s="63">
        <f>B14/A14</f>
        <v>0.20006668889629878</v>
      </c>
      <c r="F14" s="62">
        <v>2000</v>
      </c>
      <c r="G14" s="63">
        <f>C14+D14+F14</f>
        <v>245600</v>
      </c>
      <c r="H14" s="64">
        <f>-PMT(0.0454/12,360,D14,0)</f>
        <v>1221.2464300222873</v>
      </c>
      <c r="I14" s="64">
        <f>(H14*360)-D14</f>
        <v>199748.71480802342</v>
      </c>
      <c r="J14" s="65">
        <f>IF(E14&lt;20%,((D14*0.0052)/12),0)</f>
        <v>0</v>
      </c>
      <c r="K14" s="64">
        <v>70</v>
      </c>
      <c r="L14" s="64">
        <f>(A14*0.00996)/12</f>
        <v>248.917</v>
      </c>
      <c r="M14" s="64">
        <v>370</v>
      </c>
      <c r="N14" s="64">
        <f>H14+J14+K14+L14+M14</f>
        <v>1910.1634300222872</v>
      </c>
      <c r="O14" s="64">
        <f>(A14*0.09)/12</f>
        <v>2249.25</v>
      </c>
      <c r="P14" s="67">
        <f>O14-N14</f>
        <v>339.08656997771277</v>
      </c>
      <c r="Q14" s="66">
        <f>U14*1500</f>
        <v>1500</v>
      </c>
      <c r="R14" s="66">
        <f>Q14-N14</f>
        <v>-410.16343002228723</v>
      </c>
      <c r="S14" s="66">
        <v>800</v>
      </c>
      <c r="T14" s="66">
        <f>A14/S14</f>
        <v>374.875</v>
      </c>
      <c r="U14" s="66">
        <v>1</v>
      </c>
      <c r="V14" s="69">
        <v>1</v>
      </c>
      <c r="W14" s="68" t="s">
        <v>108</v>
      </c>
      <c r="X14" s="68" t="s">
        <v>110</v>
      </c>
      <c r="Y14" s="68" t="s">
        <v>21</v>
      </c>
      <c r="Z14" s="68" t="s">
        <v>22</v>
      </c>
      <c r="AA14" s="68">
        <v>22204</v>
      </c>
      <c r="AB14" s="68" t="s">
        <v>109</v>
      </c>
      <c r="AC14" s="56">
        <v>1939</v>
      </c>
      <c r="AD14" s="52">
        <v>43</v>
      </c>
      <c r="AE14" s="68" t="s">
        <v>111</v>
      </c>
    </row>
    <row r="15" spans="1:31" x14ac:dyDescent="0.35">
      <c r="A15" s="46">
        <v>279900</v>
      </c>
      <c r="B15" s="46">
        <v>60000</v>
      </c>
      <c r="C15" s="46">
        <v>3700</v>
      </c>
      <c r="D15" s="46">
        <f>A15-B15</f>
        <v>219900</v>
      </c>
      <c r="E15" s="38">
        <f>B15/A15</f>
        <v>0.21436227224008575</v>
      </c>
      <c r="F15" s="37">
        <v>2000</v>
      </c>
      <c r="G15" s="38">
        <f>C15+D15+F15</f>
        <v>225600</v>
      </c>
      <c r="H15" s="39">
        <f>-PMT(0.0454/12,360,D15,0)</f>
        <v>1119.4334721213045</v>
      </c>
      <c r="I15" s="39">
        <f>(H15*360)-D15</f>
        <v>183096.04996366962</v>
      </c>
      <c r="J15" s="40">
        <f>IF(E15&lt;20%,((D15*0.0052)/12),0)</f>
        <v>0</v>
      </c>
      <c r="K15" s="39">
        <v>70</v>
      </c>
      <c r="L15" s="39">
        <f>(A15*0.00996)/12</f>
        <v>232.31700000000001</v>
      </c>
      <c r="M15" s="39">
        <v>479</v>
      </c>
      <c r="N15" s="39">
        <f>H15+J15+K15+L15+M15</f>
        <v>1900.7504721213045</v>
      </c>
      <c r="O15" s="39">
        <f>(A15*0.09)/12</f>
        <v>2099.25</v>
      </c>
      <c r="P15" s="43">
        <f>O15-N15</f>
        <v>198.49952787869552</v>
      </c>
      <c r="Q15" s="42">
        <f>U15*1500</f>
        <v>1500</v>
      </c>
      <c r="R15" s="42">
        <f>Q15-N15</f>
        <v>-400.75047212130448</v>
      </c>
      <c r="S15" s="42">
        <v>685</v>
      </c>
      <c r="T15" s="42">
        <f>A15/S15</f>
        <v>408.61313868613138</v>
      </c>
      <c r="U15" s="42">
        <v>1</v>
      </c>
      <c r="V15" s="48">
        <v>1</v>
      </c>
      <c r="W15" s="44" t="s">
        <v>20</v>
      </c>
      <c r="X15" s="44" t="s">
        <v>363</v>
      </c>
      <c r="Y15" s="44" t="s">
        <v>42</v>
      </c>
      <c r="Z15" s="44" t="s">
        <v>22</v>
      </c>
      <c r="AA15" s="44">
        <v>22314</v>
      </c>
      <c r="AB15" s="44" t="s">
        <v>362</v>
      </c>
      <c r="AC15" s="44">
        <v>1944</v>
      </c>
      <c r="AD15" s="44">
        <v>13</v>
      </c>
      <c r="AE15" s="56" t="s">
        <v>361</v>
      </c>
    </row>
    <row r="16" spans="1:31" x14ac:dyDescent="0.35">
      <c r="A16" s="46">
        <v>279500</v>
      </c>
      <c r="B16" s="46">
        <v>60000</v>
      </c>
      <c r="C16" s="46">
        <v>3700</v>
      </c>
      <c r="D16" s="46">
        <f>A16-B16</f>
        <v>219500</v>
      </c>
      <c r="E16" s="38">
        <f>B16/A16</f>
        <v>0.21466905187835419</v>
      </c>
      <c r="F16" s="37">
        <v>2000</v>
      </c>
      <c r="G16" s="38">
        <f>C16+D16+F16</f>
        <v>225200</v>
      </c>
      <c r="H16" s="39">
        <f>-PMT(0.0454/12,360,D16,0)</f>
        <v>1117.3972129632848</v>
      </c>
      <c r="I16" s="39">
        <f>(H16*360)-D16</f>
        <v>182762.99666678254</v>
      </c>
      <c r="J16" s="40">
        <f>IF(E16&lt;20%,((D16*0.0052)/12),0)</f>
        <v>0</v>
      </c>
      <c r="K16" s="39">
        <v>70</v>
      </c>
      <c r="L16" s="39">
        <f>(A16*0.00996)/12</f>
        <v>231.98500000000001</v>
      </c>
      <c r="M16" s="39">
        <v>479</v>
      </c>
      <c r="N16" s="39">
        <f>H16+J16+K16+L16+M16</f>
        <v>1898.3822129632849</v>
      </c>
      <c r="O16" s="39">
        <f>(A16*0.09)/12</f>
        <v>2096.25</v>
      </c>
      <c r="P16" s="43">
        <f>O16-N16</f>
        <v>197.86778703671507</v>
      </c>
      <c r="Q16" s="42">
        <f>U16*1100</f>
        <v>2200</v>
      </c>
      <c r="R16" s="42">
        <f>Q16-N16</f>
        <v>301.61778703671507</v>
      </c>
      <c r="S16" s="42">
        <v>1252</v>
      </c>
      <c r="T16" s="42">
        <f>A16/S16</f>
        <v>223.24281150159743</v>
      </c>
      <c r="U16" s="42">
        <v>2</v>
      </c>
      <c r="V16" s="48">
        <v>2</v>
      </c>
      <c r="W16" s="44" t="s">
        <v>20</v>
      </c>
      <c r="X16" s="44" t="s">
        <v>281</v>
      </c>
      <c r="Y16" s="44" t="s">
        <v>27</v>
      </c>
      <c r="Z16" s="44" t="s">
        <v>22</v>
      </c>
      <c r="AA16" s="44">
        <v>22041</v>
      </c>
      <c r="AB16" s="44" t="s">
        <v>213</v>
      </c>
      <c r="AC16" s="44">
        <v>1983</v>
      </c>
      <c r="AD16" s="44">
        <v>2</v>
      </c>
      <c r="AE16" s="44" t="s">
        <v>280</v>
      </c>
    </row>
    <row r="17" spans="1:31" x14ac:dyDescent="0.35">
      <c r="A17" s="46">
        <v>275000</v>
      </c>
      <c r="B17" s="46">
        <v>60000</v>
      </c>
      <c r="C17" s="46">
        <v>3700</v>
      </c>
      <c r="D17" s="46">
        <f>A17-B17</f>
        <v>215000</v>
      </c>
      <c r="E17" s="38">
        <f>B17/A17</f>
        <v>0.21818181818181817</v>
      </c>
      <c r="F17" s="37">
        <v>2000</v>
      </c>
      <c r="G17" s="38">
        <f>C17+D17+F17</f>
        <v>220700</v>
      </c>
      <c r="H17" s="39">
        <f>-PMT(0.0454/12,360,D17,0)</f>
        <v>1094.4892974355637</v>
      </c>
      <c r="I17" s="39">
        <f>(H17*360)-D17</f>
        <v>179016.14707680291</v>
      </c>
      <c r="J17" s="40">
        <f>IF(E17&lt;20%,((D17*0.0052)/12),0)</f>
        <v>0</v>
      </c>
      <c r="K17" s="39">
        <v>70</v>
      </c>
      <c r="L17" s="39">
        <f>(A17*0.00996)/12</f>
        <v>228.25</v>
      </c>
      <c r="M17" s="39">
        <v>501</v>
      </c>
      <c r="N17" s="39">
        <f>H17+J17+K17+L17+M17</f>
        <v>1893.7392974355637</v>
      </c>
      <c r="O17" s="39">
        <f>(A17*0.09)/12</f>
        <v>2062.5</v>
      </c>
      <c r="P17" s="43">
        <f>O17-N17</f>
        <v>168.76070256443631</v>
      </c>
      <c r="Q17" s="42">
        <f>U17*1100</f>
        <v>2200</v>
      </c>
      <c r="R17" s="42">
        <f>Q17-N17</f>
        <v>306.26070256443631</v>
      </c>
      <c r="S17" s="42">
        <v>697</v>
      </c>
      <c r="T17" s="42">
        <f>A17/S17</f>
        <v>394.54806312769011</v>
      </c>
      <c r="U17" s="42">
        <v>2</v>
      </c>
      <c r="V17" s="48">
        <v>1</v>
      </c>
      <c r="W17" s="44" t="s">
        <v>20</v>
      </c>
      <c r="X17" s="44" t="s">
        <v>320</v>
      </c>
      <c r="Y17" s="44" t="s">
        <v>42</v>
      </c>
      <c r="Z17" s="44" t="s">
        <v>22</v>
      </c>
      <c r="AA17" s="44">
        <v>22314</v>
      </c>
      <c r="AB17" s="44" t="s">
        <v>319</v>
      </c>
      <c r="AC17" s="44">
        <v>1940</v>
      </c>
      <c r="AD17" s="44">
        <v>80</v>
      </c>
      <c r="AE17" s="44" t="s">
        <v>318</v>
      </c>
    </row>
    <row r="18" spans="1:31" x14ac:dyDescent="0.35">
      <c r="A18" s="46">
        <v>274900</v>
      </c>
      <c r="B18" s="46">
        <v>60000</v>
      </c>
      <c r="C18" s="46">
        <v>3700</v>
      </c>
      <c r="D18" s="46">
        <f>A18-B18</f>
        <v>214900</v>
      </c>
      <c r="E18" s="38">
        <f>B18/A18</f>
        <v>0.21826118588577664</v>
      </c>
      <c r="F18" s="37">
        <v>2000</v>
      </c>
      <c r="G18" s="38">
        <f>C18+D18+F18</f>
        <v>220600</v>
      </c>
      <c r="H18" s="39">
        <f>-PMT(0.0454/12,360,D18,0)</f>
        <v>1093.9802326460588</v>
      </c>
      <c r="I18" s="39">
        <f>(H18*360)-D18</f>
        <v>178932.88375258114</v>
      </c>
      <c r="J18" s="40">
        <f>IF(E18&lt;20%,((D18*0.0052)/12),0)</f>
        <v>0</v>
      </c>
      <c r="K18" s="39">
        <v>70</v>
      </c>
      <c r="L18" s="39">
        <f>(A18*0.00996)/12</f>
        <v>228.167</v>
      </c>
      <c r="M18" s="39">
        <v>479</v>
      </c>
      <c r="N18" s="39">
        <f>H18+J18+K18+L18+M18</f>
        <v>1871.1472326460587</v>
      </c>
      <c r="O18" s="39">
        <f>(A18*0.09)/12</f>
        <v>2061.75</v>
      </c>
      <c r="P18" s="43">
        <f>O18-N18</f>
        <v>190.60276735394132</v>
      </c>
      <c r="Q18" s="42">
        <f>U18*1100</f>
        <v>2200</v>
      </c>
      <c r="R18" s="42">
        <f>Q18-N18</f>
        <v>328.85276735394132</v>
      </c>
      <c r="S18" s="42">
        <v>1252</v>
      </c>
      <c r="T18" s="42">
        <f>A18/S18</f>
        <v>219.56869009584665</v>
      </c>
      <c r="U18" s="42">
        <v>2</v>
      </c>
      <c r="V18" s="48">
        <v>2</v>
      </c>
      <c r="W18" s="44" t="s">
        <v>20</v>
      </c>
      <c r="X18" s="44" t="s">
        <v>214</v>
      </c>
      <c r="Y18" s="44" t="s">
        <v>27</v>
      </c>
      <c r="Z18" s="44" t="s">
        <v>22</v>
      </c>
      <c r="AA18" s="44">
        <v>22041</v>
      </c>
      <c r="AB18" s="44" t="s">
        <v>213</v>
      </c>
      <c r="AC18" s="44">
        <v>1983</v>
      </c>
      <c r="AD18" s="44">
        <v>39</v>
      </c>
      <c r="AE18" s="44" t="s">
        <v>212</v>
      </c>
    </row>
    <row r="19" spans="1:31" x14ac:dyDescent="0.35">
      <c r="A19" s="46">
        <v>285000</v>
      </c>
      <c r="B19" s="46">
        <v>60000</v>
      </c>
      <c r="C19" s="46">
        <v>3700</v>
      </c>
      <c r="D19" s="46">
        <f>A19-B19</f>
        <v>225000</v>
      </c>
      <c r="E19" s="38">
        <f>B19/A19</f>
        <v>0.21052631578947367</v>
      </c>
      <c r="F19" s="37">
        <v>2000</v>
      </c>
      <c r="G19" s="38">
        <f>C19+D19+F19</f>
        <v>230700</v>
      </c>
      <c r="H19" s="39">
        <f>-PMT(0.0454/12,360,D19,0)</f>
        <v>1145.3957763860551</v>
      </c>
      <c r="I19" s="39">
        <f>(H19*360)-D19</f>
        <v>187342.47949897981</v>
      </c>
      <c r="J19" s="40">
        <f>IF(E19&lt;20%,((D19*0.0052)/12),0)</f>
        <v>0</v>
      </c>
      <c r="K19" s="39">
        <v>70</v>
      </c>
      <c r="L19" s="39">
        <f>(A19*0.00996)/12</f>
        <v>236.54999999999998</v>
      </c>
      <c r="M19" s="39">
        <v>389</v>
      </c>
      <c r="N19" s="39">
        <f>H19+J19+K19+L19+M19</f>
        <v>1840.9457763860551</v>
      </c>
      <c r="O19" s="39">
        <f>(A19*0.09)/12</f>
        <v>2137.5</v>
      </c>
      <c r="P19" s="43">
        <f>O19-N19</f>
        <v>296.55422361394494</v>
      </c>
      <c r="Q19" s="42">
        <f>U19*1450</f>
        <v>1450</v>
      </c>
      <c r="R19" s="42">
        <f>Q19-N19</f>
        <v>-390.94577638605506</v>
      </c>
      <c r="S19" s="42">
        <v>729</v>
      </c>
      <c r="T19" s="42">
        <f>A19/S19</f>
        <v>390.94650205761315</v>
      </c>
      <c r="U19" s="42">
        <v>1</v>
      </c>
      <c r="V19" s="48">
        <v>1</v>
      </c>
      <c r="W19" s="44" t="s">
        <v>20</v>
      </c>
      <c r="X19" s="44" t="s">
        <v>284</v>
      </c>
      <c r="Y19" s="44" t="s">
        <v>42</v>
      </c>
      <c r="Z19" s="44" t="s">
        <v>22</v>
      </c>
      <c r="AA19" s="44">
        <v>22314</v>
      </c>
      <c r="AB19" s="44" t="s">
        <v>283</v>
      </c>
      <c r="AC19" s="44">
        <v>1942</v>
      </c>
      <c r="AD19" s="44">
        <v>5</v>
      </c>
      <c r="AE19" s="56" t="s">
        <v>282</v>
      </c>
    </row>
    <row r="20" spans="1:31" x14ac:dyDescent="0.35">
      <c r="A20" s="46">
        <v>264900</v>
      </c>
      <c r="B20" s="46">
        <v>60000</v>
      </c>
      <c r="C20" s="46">
        <v>3700</v>
      </c>
      <c r="D20" s="46">
        <f>A20-B20</f>
        <v>204900</v>
      </c>
      <c r="E20" s="38">
        <f>B20/A20</f>
        <v>0.22650056625141562</v>
      </c>
      <c r="F20" s="37">
        <v>2000</v>
      </c>
      <c r="G20" s="38">
        <f>C20+D20+F20</f>
        <v>210600</v>
      </c>
      <c r="H20" s="39">
        <f>-PMT(0.0454/12,360,D20,0)</f>
        <v>1043.0737536955676</v>
      </c>
      <c r="I20" s="39">
        <f>(H20*360)-D20</f>
        <v>170606.55133040436</v>
      </c>
      <c r="J20" s="40">
        <f>IF(E20&lt;20%,((D20*0.0052)/12),0)</f>
        <v>0</v>
      </c>
      <c r="K20" s="39">
        <v>70</v>
      </c>
      <c r="L20" s="39">
        <f>(A20*0.00996)/12</f>
        <v>219.86699999999999</v>
      </c>
      <c r="M20" s="39">
        <v>506</v>
      </c>
      <c r="N20" s="39">
        <f>H20+J20+K20+L20+M20</f>
        <v>1838.9407536955675</v>
      </c>
      <c r="O20" s="39">
        <f>(A20*0.09)/12</f>
        <v>1986.75</v>
      </c>
      <c r="P20" s="43">
        <f>O20-N20</f>
        <v>147.80924630443246</v>
      </c>
      <c r="Q20" s="42">
        <f>U20*1100</f>
        <v>2200</v>
      </c>
      <c r="R20" s="42">
        <f>Q20-N20</f>
        <v>361.05924630443246</v>
      </c>
      <c r="S20" s="42">
        <v>1259</v>
      </c>
      <c r="T20" s="42">
        <f>A20/S20</f>
        <v>210.40508339952342</v>
      </c>
      <c r="U20" s="42">
        <v>2</v>
      </c>
      <c r="V20" s="48">
        <v>1.5</v>
      </c>
      <c r="W20" s="44" t="s">
        <v>20</v>
      </c>
      <c r="X20" s="44" t="s">
        <v>211</v>
      </c>
      <c r="Y20" s="44" t="s">
        <v>27</v>
      </c>
      <c r="Z20" s="44" t="s">
        <v>22</v>
      </c>
      <c r="AA20" s="44">
        <v>22041</v>
      </c>
      <c r="AB20" s="44" t="s">
        <v>201</v>
      </c>
      <c r="AC20" s="44">
        <v>1982</v>
      </c>
      <c r="AD20" s="44">
        <v>6</v>
      </c>
      <c r="AE20" s="44" t="s">
        <v>210</v>
      </c>
    </row>
    <row r="21" spans="1:31" x14ac:dyDescent="0.35">
      <c r="A21" s="46">
        <v>259900</v>
      </c>
      <c r="B21" s="46">
        <v>60000</v>
      </c>
      <c r="C21" s="46">
        <v>3700</v>
      </c>
      <c r="D21" s="46">
        <f>A21-B21</f>
        <v>199900</v>
      </c>
      <c r="E21" s="38">
        <f>B21/A21</f>
        <v>0.2308580223162755</v>
      </c>
      <c r="F21" s="37">
        <v>2000</v>
      </c>
      <c r="G21" s="38">
        <f>C21+D21+F21</f>
        <v>205600</v>
      </c>
      <c r="H21" s="39">
        <f>-PMT(0.0454/12,360,D21,0)</f>
        <v>1017.620514220322</v>
      </c>
      <c r="I21" s="39">
        <f>(H21*360)-D21</f>
        <v>166443.38511931594</v>
      </c>
      <c r="J21" s="40">
        <f>IF(E21&lt;20%,((D21*0.0052)/12),0)</f>
        <v>0</v>
      </c>
      <c r="K21" s="39">
        <v>70</v>
      </c>
      <c r="L21" s="39">
        <f>(A21*0.00996)/12</f>
        <v>215.71699999999998</v>
      </c>
      <c r="M21" s="39">
        <v>502</v>
      </c>
      <c r="N21" s="39">
        <f>H21+J21+K21+L21+M21</f>
        <v>1805.3375142203222</v>
      </c>
      <c r="O21" s="39">
        <f>(A21*0.09)/12</f>
        <v>1949.25</v>
      </c>
      <c r="P21" s="43">
        <f>O21-N21</f>
        <v>143.91248577967781</v>
      </c>
      <c r="Q21" s="42">
        <f>U21*1100</f>
        <v>2200</v>
      </c>
      <c r="R21" s="42">
        <f>Q21-N21</f>
        <v>394.66248577967781</v>
      </c>
      <c r="S21" s="42">
        <v>1063</v>
      </c>
      <c r="T21" s="42">
        <f>A21/S21</f>
        <v>244.49670743179681</v>
      </c>
      <c r="U21" s="42">
        <v>2</v>
      </c>
      <c r="V21" s="48">
        <v>1.5</v>
      </c>
      <c r="W21" s="44" t="s">
        <v>20</v>
      </c>
      <c r="X21" s="44" t="s">
        <v>95</v>
      </c>
      <c r="Y21" s="44" t="s">
        <v>21</v>
      </c>
      <c r="Z21" s="44" t="s">
        <v>22</v>
      </c>
      <c r="AA21" s="44">
        <v>22204</v>
      </c>
      <c r="AB21" s="44" t="s">
        <v>38</v>
      </c>
      <c r="AC21" s="44">
        <v>1969</v>
      </c>
      <c r="AD21" s="44">
        <v>44</v>
      </c>
      <c r="AE21" s="44" t="s">
        <v>96</v>
      </c>
    </row>
    <row r="22" spans="1:31" x14ac:dyDescent="0.35">
      <c r="A22" s="46">
        <v>259900</v>
      </c>
      <c r="B22" s="46">
        <v>60000</v>
      </c>
      <c r="C22" s="46">
        <v>3700</v>
      </c>
      <c r="D22" s="46">
        <f>A22-B22</f>
        <v>199900</v>
      </c>
      <c r="E22" s="38">
        <f>B22/A22</f>
        <v>0.2308580223162755</v>
      </c>
      <c r="F22" s="37">
        <v>2000</v>
      </c>
      <c r="G22" s="38">
        <f>C22+D22+F22</f>
        <v>205600</v>
      </c>
      <c r="H22" s="39">
        <f>-PMT(0.0454/12,360,D22,0)</f>
        <v>1017.620514220322</v>
      </c>
      <c r="I22" s="39">
        <f>(H22*360)-D22</f>
        <v>166443.38511931594</v>
      </c>
      <c r="J22" s="40">
        <f>IF(E22&lt;20%,((D22*0.0052)/12),0)</f>
        <v>0</v>
      </c>
      <c r="K22" s="39">
        <v>70</v>
      </c>
      <c r="L22" s="39">
        <f>(A22*0.00996)/12</f>
        <v>215.71699999999998</v>
      </c>
      <c r="M22" s="39">
        <v>500</v>
      </c>
      <c r="N22" s="39">
        <f>H22+J22+K22+L22+M22</f>
        <v>1803.3375142203222</v>
      </c>
      <c r="O22" s="39">
        <f>(A22*0.09)/12</f>
        <v>1949.25</v>
      </c>
      <c r="P22" s="43">
        <f>O22-N22</f>
        <v>145.91248577967781</v>
      </c>
      <c r="Q22" s="42">
        <f>U22*1100</f>
        <v>2200</v>
      </c>
      <c r="R22" s="42">
        <f>Q22-N22</f>
        <v>396.66248577967781</v>
      </c>
      <c r="S22" s="42">
        <v>1073</v>
      </c>
      <c r="T22" s="42">
        <f>A22/S22</f>
        <v>242.21808014911463</v>
      </c>
      <c r="U22" s="42">
        <v>2</v>
      </c>
      <c r="V22" s="48">
        <v>2</v>
      </c>
      <c r="W22" s="44" t="s">
        <v>20</v>
      </c>
      <c r="X22" s="44" t="s">
        <v>209</v>
      </c>
      <c r="Y22" s="44" t="s">
        <v>27</v>
      </c>
      <c r="Z22" s="44" t="s">
        <v>22</v>
      </c>
      <c r="AA22" s="44">
        <v>22041</v>
      </c>
      <c r="AB22" s="44" t="s">
        <v>201</v>
      </c>
      <c r="AC22" s="44">
        <v>1987</v>
      </c>
      <c r="AD22" s="44">
        <v>77</v>
      </c>
      <c r="AE22" s="44" t="s">
        <v>208</v>
      </c>
    </row>
    <row r="23" spans="1:31" x14ac:dyDescent="0.35">
      <c r="A23" s="46">
        <v>274900</v>
      </c>
      <c r="B23" s="46">
        <v>60000</v>
      </c>
      <c r="C23" s="46">
        <v>3700</v>
      </c>
      <c r="D23" s="46">
        <f>A23-B23</f>
        <v>214900</v>
      </c>
      <c r="E23" s="38">
        <f>B23/A23</f>
        <v>0.21826118588577664</v>
      </c>
      <c r="F23" s="37">
        <v>2000</v>
      </c>
      <c r="G23" s="38">
        <f>C23+D23+F23</f>
        <v>220600</v>
      </c>
      <c r="H23" s="39">
        <f>-PMT(0.0454/12,360,D23,0)</f>
        <v>1093.9802326460588</v>
      </c>
      <c r="I23" s="39">
        <f>(H23*360)-D23</f>
        <v>178932.88375258114</v>
      </c>
      <c r="J23" s="40">
        <f>IF(E23&lt;20%,((D23*0.0052)/12),0)</f>
        <v>0</v>
      </c>
      <c r="K23" s="39">
        <v>70</v>
      </c>
      <c r="L23" s="39">
        <f>(A23*0.00996)/12</f>
        <v>228.167</v>
      </c>
      <c r="M23" s="39">
        <v>400</v>
      </c>
      <c r="N23" s="39">
        <f>H23+J23+K23+L23+M23</f>
        <v>1792.1472326460587</v>
      </c>
      <c r="O23" s="39">
        <f>(A23*0.09)/12</f>
        <v>2061.75</v>
      </c>
      <c r="P23" s="43">
        <f>O23-N23</f>
        <v>269.60276735394132</v>
      </c>
      <c r="Q23" s="42">
        <f>U23*1100</f>
        <v>2200</v>
      </c>
      <c r="R23" s="42">
        <f>Q23-N23</f>
        <v>407.85276735394132</v>
      </c>
      <c r="S23" s="42">
        <v>975</v>
      </c>
      <c r="T23" s="42">
        <f>A23/S23</f>
        <v>281.94871794871796</v>
      </c>
      <c r="U23" s="42">
        <v>2</v>
      </c>
      <c r="V23" s="48">
        <v>2</v>
      </c>
      <c r="W23" s="44" t="s">
        <v>20</v>
      </c>
      <c r="X23" s="44" t="s">
        <v>193</v>
      </c>
      <c r="Y23" s="44" t="s">
        <v>42</v>
      </c>
      <c r="Z23" s="44" t="s">
        <v>22</v>
      </c>
      <c r="AA23" s="44">
        <v>22304</v>
      </c>
      <c r="AB23" s="44" t="s">
        <v>42</v>
      </c>
      <c r="AC23" s="44">
        <v>1988</v>
      </c>
      <c r="AD23" s="44">
        <v>3</v>
      </c>
      <c r="AE23" s="44">
        <v>12766</v>
      </c>
    </row>
    <row r="24" spans="1:31" x14ac:dyDescent="0.35">
      <c r="A24" s="46">
        <v>289900</v>
      </c>
      <c r="B24" s="46">
        <v>60000</v>
      </c>
      <c r="C24" s="46">
        <v>3700</v>
      </c>
      <c r="D24" s="46">
        <f>A24-B24</f>
        <v>229900</v>
      </c>
      <c r="E24" s="38">
        <f>B24/A24</f>
        <v>0.20696791997240427</v>
      </c>
      <c r="F24" s="37">
        <v>2000</v>
      </c>
      <c r="G24" s="38">
        <f>C24+D24+F24</f>
        <v>235600</v>
      </c>
      <c r="H24" s="39">
        <f>-PMT(0.0454/12,360,D24,0)</f>
        <v>1170.3399510717959</v>
      </c>
      <c r="I24" s="39">
        <f>(H24*360)-D24</f>
        <v>191422.38238584652</v>
      </c>
      <c r="J24" s="40">
        <f>IF(E24&lt;20%,((D24*0.0052)/12),0)</f>
        <v>0</v>
      </c>
      <c r="K24" s="39">
        <v>70</v>
      </c>
      <c r="L24" s="39">
        <f>(A24*0.00996)/12</f>
        <v>240.61699999999999</v>
      </c>
      <c r="M24" s="39">
        <v>293</v>
      </c>
      <c r="N24" s="39">
        <f>H24+J24+K24+L24+M24</f>
        <v>1773.9569510717959</v>
      </c>
      <c r="O24" s="39">
        <f>(A24*0.09)/12</f>
        <v>2174.25</v>
      </c>
      <c r="P24" s="43">
        <f>O24-N24</f>
        <v>400.29304892820414</v>
      </c>
      <c r="Q24" s="42">
        <f>U24*800</f>
        <v>2400</v>
      </c>
      <c r="R24" s="42">
        <f>Q24-N24</f>
        <v>626.04304892820414</v>
      </c>
      <c r="S24" s="42">
        <v>1320</v>
      </c>
      <c r="T24" s="42">
        <f>A24/S24</f>
        <v>219.62121212121212</v>
      </c>
      <c r="U24" s="42">
        <v>3</v>
      </c>
      <c r="V24" s="48">
        <v>2</v>
      </c>
      <c r="W24" s="44" t="s">
        <v>20</v>
      </c>
      <c r="X24" s="44" t="s">
        <v>304</v>
      </c>
      <c r="Y24" s="44" t="s">
        <v>42</v>
      </c>
      <c r="Z24" s="44" t="s">
        <v>22</v>
      </c>
      <c r="AA24" s="44">
        <v>22312</v>
      </c>
      <c r="AB24" s="44" t="s">
        <v>275</v>
      </c>
      <c r="AC24" s="44">
        <v>1964</v>
      </c>
      <c r="AD24" s="44">
        <v>10</v>
      </c>
      <c r="AE24" s="44" t="s">
        <v>303</v>
      </c>
    </row>
    <row r="25" spans="1:31" x14ac:dyDescent="0.35">
      <c r="A25" s="46">
        <v>249900</v>
      </c>
      <c r="B25" s="46">
        <v>60000</v>
      </c>
      <c r="C25" s="46">
        <v>3700</v>
      </c>
      <c r="D25" s="46">
        <f>A25-B25</f>
        <v>189900</v>
      </c>
      <c r="E25" s="38">
        <f>B25/A25</f>
        <v>0.24009603841536614</v>
      </c>
      <c r="F25" s="37">
        <v>2000</v>
      </c>
      <c r="G25" s="38">
        <f>C25+D25+F25</f>
        <v>195600</v>
      </c>
      <c r="H25" s="39">
        <f>-PMT(0.0454/12,360,D25,0)</f>
        <v>966.71403526983056</v>
      </c>
      <c r="I25" s="39">
        <f>(H25*360)-D25</f>
        <v>158117.05269713898</v>
      </c>
      <c r="J25" s="40">
        <f>IF(E25&lt;20%,((D25*0.0052)/12),0)</f>
        <v>0</v>
      </c>
      <c r="K25" s="39">
        <v>70</v>
      </c>
      <c r="L25" s="39">
        <f>(A25*0.00996)/12</f>
        <v>207.417</v>
      </c>
      <c r="M25" s="39">
        <v>517</v>
      </c>
      <c r="N25" s="39">
        <f>H25+J25+K25+L25+M25</f>
        <v>1761.1310352698306</v>
      </c>
      <c r="O25" s="39">
        <f>(A25*0.09)/12</f>
        <v>1874.25</v>
      </c>
      <c r="P25" s="43">
        <f>O25-N25</f>
        <v>113.11896473016941</v>
      </c>
      <c r="Q25" s="42">
        <f>U25*1450</f>
        <v>1450</v>
      </c>
      <c r="R25" s="42">
        <f>Q25-N25</f>
        <v>-311.13103526983059</v>
      </c>
      <c r="S25" s="42">
        <v>662</v>
      </c>
      <c r="T25" s="42">
        <f>A25/S25</f>
        <v>377.49244712990935</v>
      </c>
      <c r="U25" s="42">
        <v>1</v>
      </c>
      <c r="V25" s="48">
        <v>1</v>
      </c>
      <c r="W25" s="44" t="s">
        <v>20</v>
      </c>
      <c r="X25" s="44" t="s">
        <v>87</v>
      </c>
      <c r="Y25" s="44" t="s">
        <v>21</v>
      </c>
      <c r="Z25" s="44" t="s">
        <v>22</v>
      </c>
      <c r="AA25" s="44">
        <v>22207</v>
      </c>
      <c r="AB25" s="44" t="s">
        <v>88</v>
      </c>
      <c r="AC25" s="44">
        <v>1961</v>
      </c>
      <c r="AD25" s="44">
        <v>45</v>
      </c>
      <c r="AE25" s="56" t="s">
        <v>89</v>
      </c>
    </row>
    <row r="26" spans="1:31" x14ac:dyDescent="0.35">
      <c r="A26" s="46">
        <v>269900</v>
      </c>
      <c r="B26" s="46">
        <v>60000</v>
      </c>
      <c r="C26" s="46">
        <v>3700</v>
      </c>
      <c r="D26" s="46">
        <f>A26-B26</f>
        <v>209900</v>
      </c>
      <c r="E26" s="38">
        <f>B26/A26</f>
        <v>0.22230455724342349</v>
      </c>
      <c r="F26" s="37">
        <v>2000</v>
      </c>
      <c r="G26" s="38">
        <f>C26+D26+F26</f>
        <v>215600</v>
      </c>
      <c r="H26" s="39">
        <f>-PMT(0.0454/12,360,D26,0)</f>
        <v>1068.5269931708133</v>
      </c>
      <c r="I26" s="39">
        <f>(H26*360)-D26</f>
        <v>174769.71754149278</v>
      </c>
      <c r="J26" s="40">
        <f>IF(E26&lt;20%,((D26*0.0052)/12),0)</f>
        <v>0</v>
      </c>
      <c r="K26" s="39">
        <v>70</v>
      </c>
      <c r="L26" s="39">
        <f>(A26*0.00996)/12</f>
        <v>224.01700000000002</v>
      </c>
      <c r="M26" s="39">
        <v>377</v>
      </c>
      <c r="N26" s="39">
        <f>H26+J26+K26+L26+M26</f>
        <v>1739.5439931708133</v>
      </c>
      <c r="O26" s="39">
        <f>(A26*0.09)/12</f>
        <v>2024.25</v>
      </c>
      <c r="P26" s="43">
        <f>O26-N26</f>
        <v>284.70600682918666</v>
      </c>
      <c r="Q26" s="42">
        <f>U26*1450</f>
        <v>1450</v>
      </c>
      <c r="R26" s="42">
        <f>Q26-N26</f>
        <v>-289.54399317081334</v>
      </c>
      <c r="S26" s="42">
        <v>750</v>
      </c>
      <c r="T26" s="42">
        <f>A26/S26</f>
        <v>359.86666666666667</v>
      </c>
      <c r="U26" s="42">
        <v>1</v>
      </c>
      <c r="V26" s="48">
        <v>1</v>
      </c>
      <c r="W26" s="44" t="s">
        <v>20</v>
      </c>
      <c r="X26" s="44" t="s">
        <v>136</v>
      </c>
      <c r="Y26" s="44" t="s">
        <v>42</v>
      </c>
      <c r="Z26" s="44" t="s">
        <v>22</v>
      </c>
      <c r="AA26" s="44">
        <v>22302</v>
      </c>
      <c r="AB26" s="44" t="s">
        <v>127</v>
      </c>
      <c r="AC26" s="44">
        <v>1941</v>
      </c>
      <c r="AD26" s="44">
        <v>5</v>
      </c>
      <c r="AE26" s="56" t="s">
        <v>135</v>
      </c>
    </row>
    <row r="27" spans="1:31" x14ac:dyDescent="0.35">
      <c r="A27" s="46">
        <v>249900</v>
      </c>
      <c r="B27" s="46">
        <v>60000</v>
      </c>
      <c r="C27" s="46">
        <v>3700</v>
      </c>
      <c r="D27" s="46">
        <f>A27-B27</f>
        <v>189900</v>
      </c>
      <c r="E27" s="38">
        <f>B27/A27</f>
        <v>0.24009603841536614</v>
      </c>
      <c r="F27" s="37">
        <v>2000</v>
      </c>
      <c r="G27" s="38">
        <f>C27+D27+F27</f>
        <v>195600</v>
      </c>
      <c r="H27" s="39">
        <f>-PMT(0.0454/12,360,D27,0)</f>
        <v>966.71403526983056</v>
      </c>
      <c r="I27" s="39">
        <f>(H27*360)-D27</f>
        <v>158117.05269713898</v>
      </c>
      <c r="J27" s="40">
        <f>IF(E27&lt;20%,((D27*0.0052)/12),0)</f>
        <v>0</v>
      </c>
      <c r="K27" s="39">
        <v>70</v>
      </c>
      <c r="L27" s="39">
        <f>(A27*0.00996)/12</f>
        <v>207.417</v>
      </c>
      <c r="M27" s="39">
        <v>489</v>
      </c>
      <c r="N27" s="39">
        <f>H27+J27+K27+L27+M27</f>
        <v>1733.1310352698306</v>
      </c>
      <c r="O27" s="39">
        <f>(A27*0.09)/12</f>
        <v>1874.25</v>
      </c>
      <c r="P27" s="43">
        <f>O27-N27</f>
        <v>141.11896473016941</v>
      </c>
      <c r="Q27" s="42">
        <f>U27*1100</f>
        <v>2200</v>
      </c>
      <c r="R27" s="42">
        <f>Q27-N27</f>
        <v>466.86896473016941</v>
      </c>
      <c r="S27" s="42">
        <v>674</v>
      </c>
      <c r="T27" s="42">
        <f>A27/S27</f>
        <v>370.77151335311572</v>
      </c>
      <c r="U27" s="42">
        <v>2</v>
      </c>
      <c r="V27" s="48">
        <v>1</v>
      </c>
      <c r="W27" s="44" t="s">
        <v>20</v>
      </c>
      <c r="X27" s="44" t="s">
        <v>141</v>
      </c>
      <c r="Y27" s="44" t="s">
        <v>21</v>
      </c>
      <c r="Z27" s="44" t="s">
        <v>22</v>
      </c>
      <c r="AA27" s="44">
        <v>22207</v>
      </c>
      <c r="AB27" s="44" t="s">
        <v>40</v>
      </c>
      <c r="AC27" s="44">
        <v>1953</v>
      </c>
      <c r="AD27" s="44">
        <v>12</v>
      </c>
      <c r="AE27" s="44" t="s">
        <v>140</v>
      </c>
    </row>
    <row r="28" spans="1:31" x14ac:dyDescent="0.35">
      <c r="A28" s="46">
        <v>234950</v>
      </c>
      <c r="B28" s="46">
        <v>60000</v>
      </c>
      <c r="C28" s="46">
        <v>3700</v>
      </c>
      <c r="D28" s="46">
        <f>A28-B28</f>
        <v>174950</v>
      </c>
      <c r="E28" s="38">
        <f>B28/A28</f>
        <v>0.2553734837199404</v>
      </c>
      <c r="F28" s="37">
        <v>2000</v>
      </c>
      <c r="G28" s="38">
        <f>C28+D28+F28</f>
        <v>180650</v>
      </c>
      <c r="H28" s="39">
        <f>-PMT(0.0454/12,360,D28,0)</f>
        <v>890.60884923884601</v>
      </c>
      <c r="I28" s="39">
        <f>(H28*360)-D28</f>
        <v>145669.18572598457</v>
      </c>
      <c r="J28" s="40">
        <f>IF(E28&lt;20%,((D28*0.0052)/12),0)</f>
        <v>0</v>
      </c>
      <c r="K28" s="39">
        <v>70</v>
      </c>
      <c r="L28" s="39">
        <f>(A28*0.00996)/12</f>
        <v>195.0085</v>
      </c>
      <c r="M28" s="39">
        <v>574</v>
      </c>
      <c r="N28" s="39">
        <f>H28+J28+K28+L28+M28</f>
        <v>1729.6173492388459</v>
      </c>
      <c r="O28" s="39">
        <f>(A28*0.09)/12</f>
        <v>1762.125</v>
      </c>
      <c r="P28" s="43">
        <f>O28-N28</f>
        <v>32.507650761154082</v>
      </c>
      <c r="Q28" s="42">
        <f>U28*1450</f>
        <v>1450</v>
      </c>
      <c r="R28" s="42">
        <f>Q28-N28</f>
        <v>-279.61734923884592</v>
      </c>
      <c r="S28" s="42">
        <v>819</v>
      </c>
      <c r="T28" s="42">
        <f>A28/S28</f>
        <v>286.87423687423689</v>
      </c>
      <c r="U28" s="42">
        <v>1</v>
      </c>
      <c r="V28" s="48">
        <v>1</v>
      </c>
      <c r="W28" s="44" t="s">
        <v>20</v>
      </c>
      <c r="X28" s="44" t="s">
        <v>74</v>
      </c>
      <c r="Y28" s="44" t="s">
        <v>21</v>
      </c>
      <c r="Z28" s="44" t="s">
        <v>22</v>
      </c>
      <c r="AA28" s="44">
        <v>22207</v>
      </c>
      <c r="AB28" s="44" t="s">
        <v>75</v>
      </c>
      <c r="AC28" s="44">
        <v>1961</v>
      </c>
      <c r="AD28" s="9">
        <v>283</v>
      </c>
      <c r="AE28" s="56" t="s">
        <v>76</v>
      </c>
    </row>
    <row r="29" spans="1:31" x14ac:dyDescent="0.35">
      <c r="A29" s="46">
        <v>240000</v>
      </c>
      <c r="B29" s="46">
        <v>60000</v>
      </c>
      <c r="C29" s="46">
        <v>3700</v>
      </c>
      <c r="D29" s="46">
        <f>A29-B29</f>
        <v>180000</v>
      </c>
      <c r="E29" s="38">
        <f>B29/A29</f>
        <v>0.25</v>
      </c>
      <c r="F29" s="37">
        <v>2000</v>
      </c>
      <c r="G29" s="38">
        <f>C29+D29+F29</f>
        <v>185700</v>
      </c>
      <c r="H29" s="39">
        <f>-PMT(0.0454/12,360,D29,0)</f>
        <v>916.31662110884417</v>
      </c>
      <c r="I29" s="39">
        <f>(H29*360)-D29</f>
        <v>149873.98359918391</v>
      </c>
      <c r="J29" s="40">
        <f>IF(E29&lt;20%,((D29*0.0052)/12),0)</f>
        <v>0</v>
      </c>
      <c r="K29" s="39">
        <v>70</v>
      </c>
      <c r="L29" s="39">
        <f>(A29*0.00996)/12</f>
        <v>199.20000000000002</v>
      </c>
      <c r="M29" s="39">
        <v>540</v>
      </c>
      <c r="N29" s="39">
        <f>H29+J29+K29+L29+M29</f>
        <v>1725.5166211088442</v>
      </c>
      <c r="O29" s="39">
        <f>(A29*0.09)/12</f>
        <v>1800</v>
      </c>
      <c r="P29" s="43">
        <f>O29-N29</f>
        <v>74.48337889115578</v>
      </c>
      <c r="Q29" s="42">
        <f>U29*1100</f>
        <v>2200</v>
      </c>
      <c r="R29" s="42">
        <f>Q29-N29</f>
        <v>474.48337889115578</v>
      </c>
      <c r="S29" s="42">
        <v>1194</v>
      </c>
      <c r="T29" s="42">
        <f>A29/S29</f>
        <v>201.00502512562815</v>
      </c>
      <c r="U29" s="42">
        <v>2</v>
      </c>
      <c r="V29" s="48">
        <v>1.5</v>
      </c>
      <c r="W29" s="44" t="s">
        <v>20</v>
      </c>
      <c r="X29" s="44" t="s">
        <v>207</v>
      </c>
      <c r="Y29" s="44" t="s">
        <v>27</v>
      </c>
      <c r="Z29" s="44" t="s">
        <v>22</v>
      </c>
      <c r="AA29" s="44">
        <v>22041</v>
      </c>
      <c r="AB29" s="44" t="s">
        <v>206</v>
      </c>
      <c r="AC29" s="44">
        <v>1980</v>
      </c>
      <c r="AD29" s="44">
        <v>34</v>
      </c>
      <c r="AE29" s="56" t="s">
        <v>205</v>
      </c>
    </row>
    <row r="30" spans="1:31" x14ac:dyDescent="0.35">
      <c r="A30" s="46">
        <v>257000</v>
      </c>
      <c r="B30" s="46">
        <v>60000</v>
      </c>
      <c r="C30" s="46">
        <v>3700</v>
      </c>
      <c r="D30" s="46">
        <f>A30-B30</f>
        <v>197000</v>
      </c>
      <c r="E30" s="38">
        <f>B30/A30</f>
        <v>0.23346303501945526</v>
      </c>
      <c r="F30" s="37">
        <v>2000</v>
      </c>
      <c r="G30" s="38">
        <f>C30+D30+F30</f>
        <v>202700</v>
      </c>
      <c r="H30" s="39">
        <f>-PMT(0.0454/12,360,D30,0)</f>
        <v>1002.8576353246794</v>
      </c>
      <c r="I30" s="39">
        <f>(H30*360)-D30</f>
        <v>164028.74871688458</v>
      </c>
      <c r="J30" s="40">
        <f>IF(E30&lt;20%,((D30*0.0052)/12),0)</f>
        <v>0</v>
      </c>
      <c r="K30" s="39">
        <v>70</v>
      </c>
      <c r="L30" s="39">
        <f>(A30*0.00996)/12</f>
        <v>213.30999999999997</v>
      </c>
      <c r="M30" s="39">
        <v>415</v>
      </c>
      <c r="N30" s="39">
        <f>H30+J30+K30+L30+M30</f>
        <v>1701.1676353246794</v>
      </c>
      <c r="O30" s="39">
        <f>(A30*0.09)/12</f>
        <v>1927.5</v>
      </c>
      <c r="P30" s="43">
        <f>O30-N30</f>
        <v>226.3323646753206</v>
      </c>
      <c r="Q30" s="42">
        <f>U30*1100</f>
        <v>2200</v>
      </c>
      <c r="R30" s="42">
        <f>Q30-N30</f>
        <v>498.8323646753206</v>
      </c>
      <c r="S30" s="42">
        <v>1170</v>
      </c>
      <c r="T30" s="42">
        <f>A30/S30</f>
        <v>219.65811965811966</v>
      </c>
      <c r="U30" s="42">
        <v>2</v>
      </c>
      <c r="V30" s="48">
        <v>2</v>
      </c>
      <c r="W30" s="44" t="s">
        <v>20</v>
      </c>
      <c r="X30" s="44" t="s">
        <v>204</v>
      </c>
      <c r="Y30" s="44" t="s">
        <v>27</v>
      </c>
      <c r="Z30" s="44" t="s">
        <v>22</v>
      </c>
      <c r="AA30" s="44">
        <v>22041</v>
      </c>
      <c r="AB30" s="44" t="s">
        <v>201</v>
      </c>
      <c r="AC30" s="44">
        <v>1984</v>
      </c>
      <c r="AD30" s="44">
        <v>468</v>
      </c>
      <c r="AE30" s="44" t="s">
        <v>203</v>
      </c>
    </row>
    <row r="31" spans="1:31" x14ac:dyDescent="0.35">
      <c r="A31" s="46">
        <v>269900</v>
      </c>
      <c r="B31" s="46">
        <v>60000</v>
      </c>
      <c r="C31" s="46">
        <v>3700</v>
      </c>
      <c r="D31" s="46">
        <f>A31-B31</f>
        <v>209900</v>
      </c>
      <c r="E31" s="38">
        <f>B31/A31</f>
        <v>0.22230455724342349</v>
      </c>
      <c r="F31" s="37">
        <v>2000</v>
      </c>
      <c r="G31" s="38">
        <f>C31+D31+F31</f>
        <v>215600</v>
      </c>
      <c r="H31" s="39">
        <f>-PMT(0.0454/12,360,D31,0)</f>
        <v>1068.5269931708133</v>
      </c>
      <c r="I31" s="39">
        <f>(H31*360)-D31</f>
        <v>174769.71754149278</v>
      </c>
      <c r="J31" s="40">
        <f>IF(E31&lt;20%,((D31*0.0052)/12),0)</f>
        <v>0</v>
      </c>
      <c r="K31" s="39">
        <v>70</v>
      </c>
      <c r="L31" s="39">
        <f>(A31*0.00996)/12</f>
        <v>224.01700000000002</v>
      </c>
      <c r="M31" s="39">
        <v>335</v>
      </c>
      <c r="N31" s="39">
        <f>H31+J31+K31+L31+M31</f>
        <v>1697.5439931708133</v>
      </c>
      <c r="O31" s="39">
        <f>(A31*0.09)/12</f>
        <v>2024.25</v>
      </c>
      <c r="P31" s="43">
        <f>O31-N31</f>
        <v>326.70600682918666</v>
      </c>
      <c r="Q31" s="42">
        <f>U31*1450</f>
        <v>1450</v>
      </c>
      <c r="R31" s="42">
        <f>Q31-N31</f>
        <v>-247.54399317081334</v>
      </c>
      <c r="S31" s="42">
        <v>623</v>
      </c>
      <c r="T31" s="42">
        <f>A31/S31</f>
        <v>433.22632423756022</v>
      </c>
      <c r="U31" s="42">
        <v>1</v>
      </c>
      <c r="V31" s="48">
        <v>1</v>
      </c>
      <c r="W31" s="44" t="s">
        <v>20</v>
      </c>
      <c r="X31" s="44" t="s">
        <v>139</v>
      </c>
      <c r="Y31" s="44" t="s">
        <v>21</v>
      </c>
      <c r="Z31" s="44" t="s">
        <v>22</v>
      </c>
      <c r="AA31" s="44">
        <v>22206</v>
      </c>
      <c r="AB31" s="44" t="s">
        <v>138</v>
      </c>
      <c r="AC31" s="44">
        <v>1983</v>
      </c>
      <c r="AD31" s="44">
        <v>9</v>
      </c>
      <c r="AE31" s="44" t="s">
        <v>137</v>
      </c>
    </row>
    <row r="32" spans="1:31" x14ac:dyDescent="0.35">
      <c r="A32" s="46">
        <v>280000</v>
      </c>
      <c r="B32" s="46">
        <v>60000</v>
      </c>
      <c r="C32" s="46">
        <v>3700</v>
      </c>
      <c r="D32" s="46">
        <f>A32-B32</f>
        <v>220000</v>
      </c>
      <c r="E32" s="38">
        <f>B32/A32</f>
        <v>0.21428571428571427</v>
      </c>
      <c r="F32" s="37">
        <v>2000</v>
      </c>
      <c r="G32" s="38">
        <f>C32+D32+F32</f>
        <v>225700</v>
      </c>
      <c r="H32" s="39">
        <f>-PMT(0.0454/12,360,D32,0)</f>
        <v>1119.9425369108094</v>
      </c>
      <c r="I32" s="39">
        <f>(H32*360)-D32</f>
        <v>183179.31328789139</v>
      </c>
      <c r="J32" s="40">
        <f>IF(E32&lt;20%,((D32*0.0052)/12),0)</f>
        <v>0</v>
      </c>
      <c r="K32" s="39">
        <v>70</v>
      </c>
      <c r="L32" s="39">
        <f>(A32*0.00996)/12</f>
        <v>232.4</v>
      </c>
      <c r="M32" s="39">
        <v>250</v>
      </c>
      <c r="N32" s="39">
        <f>H32+J32+K32+L32+M32</f>
        <v>1672.3425369108095</v>
      </c>
      <c r="O32" s="39">
        <f>(A32*0.09)/12</f>
        <v>2100</v>
      </c>
      <c r="P32" s="43">
        <f>O32-N32</f>
        <v>427.65746308919051</v>
      </c>
      <c r="Q32" s="42">
        <f>U32*800</f>
        <v>2400</v>
      </c>
      <c r="R32" s="42">
        <f>Q32-N32</f>
        <v>727.65746308919051</v>
      </c>
      <c r="S32" s="42">
        <v>1177</v>
      </c>
      <c r="T32" s="42">
        <f>A32/S32</f>
        <v>237.892948173322</v>
      </c>
      <c r="U32" s="42">
        <v>3</v>
      </c>
      <c r="V32" s="48">
        <v>1.5</v>
      </c>
      <c r="W32" s="44" t="s">
        <v>20</v>
      </c>
      <c r="X32" s="44" t="s">
        <v>194</v>
      </c>
      <c r="Y32" s="44" t="s">
        <v>42</v>
      </c>
      <c r="Z32" s="44" t="s">
        <v>22</v>
      </c>
      <c r="AA32" s="44">
        <v>22312</v>
      </c>
      <c r="AB32" s="44" t="s">
        <v>42</v>
      </c>
      <c r="AC32" s="44">
        <v>1964</v>
      </c>
      <c r="AD32" s="44">
        <v>5</v>
      </c>
      <c r="AE32" s="56">
        <v>11802</v>
      </c>
    </row>
    <row r="33" spans="1:31" x14ac:dyDescent="0.35">
      <c r="A33" s="46">
        <v>239900</v>
      </c>
      <c r="B33" s="46">
        <v>60000</v>
      </c>
      <c r="C33" s="46">
        <v>3700</v>
      </c>
      <c r="D33" s="46">
        <f>A33-B33</f>
        <v>179900</v>
      </c>
      <c r="E33" s="38">
        <f>B33/A33</f>
        <v>0.25010421008753647</v>
      </c>
      <c r="F33" s="37">
        <v>2000</v>
      </c>
      <c r="G33" s="38">
        <f>C33+D33+F33</f>
        <v>185600</v>
      </c>
      <c r="H33" s="39">
        <f>-PMT(0.0454/12,360,D33,0)</f>
        <v>915.80755631933926</v>
      </c>
      <c r="I33" s="39">
        <f>(H33*360)-D33</f>
        <v>149790.72027496214</v>
      </c>
      <c r="J33" s="40">
        <f>IF(E33&lt;20%,((D33*0.0052)/12),0)</f>
        <v>0</v>
      </c>
      <c r="K33" s="39">
        <v>70</v>
      </c>
      <c r="L33" s="39">
        <f>(A33*0.00996)/12</f>
        <v>199.11699999999999</v>
      </c>
      <c r="M33" s="39">
        <v>478</v>
      </c>
      <c r="N33" s="39">
        <f>H33+J33+K33+L33+M33</f>
        <v>1662.9245563193392</v>
      </c>
      <c r="O33" s="39">
        <f>(A33*0.09)/12</f>
        <v>1799.25</v>
      </c>
      <c r="P33" s="43">
        <f>O33-N33</f>
        <v>136.32544368066078</v>
      </c>
      <c r="Q33" s="42">
        <f>U33*1450</f>
        <v>1450</v>
      </c>
      <c r="R33" s="42">
        <f>Q33-N33</f>
        <v>-212.92455631933922</v>
      </c>
      <c r="S33" s="42">
        <v>715</v>
      </c>
      <c r="T33" s="42">
        <f>A33/S33</f>
        <v>335.52447552447552</v>
      </c>
      <c r="U33" s="42">
        <v>1</v>
      </c>
      <c r="V33" s="48">
        <v>1</v>
      </c>
      <c r="W33" s="44" t="s">
        <v>20</v>
      </c>
      <c r="X33" s="44" t="s">
        <v>343</v>
      </c>
      <c r="Y33" s="44" t="s">
        <v>42</v>
      </c>
      <c r="Z33" s="44" t="s">
        <v>22</v>
      </c>
      <c r="AA33" s="44">
        <v>22302</v>
      </c>
      <c r="AB33" s="44" t="s">
        <v>342</v>
      </c>
      <c r="AC33" s="44">
        <v>2004</v>
      </c>
      <c r="AD33" s="44">
        <v>17</v>
      </c>
      <c r="AE33" s="44" t="s">
        <v>341</v>
      </c>
    </row>
    <row r="34" spans="1:31" x14ac:dyDescent="0.35">
      <c r="A34" s="46">
        <v>239888</v>
      </c>
      <c r="B34" s="46">
        <v>60000</v>
      </c>
      <c r="C34" s="46">
        <v>3700</v>
      </c>
      <c r="D34" s="46">
        <f>A34-B34</f>
        <v>179888</v>
      </c>
      <c r="E34" s="38">
        <f>B34/A34</f>
        <v>0.25011672113653038</v>
      </c>
      <c r="F34" s="37">
        <v>2000</v>
      </c>
      <c r="G34" s="38">
        <f>C34+D34+F34</f>
        <v>185588</v>
      </c>
      <c r="H34" s="39">
        <f>-PMT(0.0454/12,360,D34,0)</f>
        <v>915.74646854459854</v>
      </c>
      <c r="I34" s="39">
        <f>(H34*360)-D34</f>
        <v>149780.7286760555</v>
      </c>
      <c r="J34" s="40">
        <f>IF(E34&lt;20%,((D34*0.0052)/12),0)</f>
        <v>0</v>
      </c>
      <c r="K34" s="39">
        <v>70</v>
      </c>
      <c r="L34" s="39">
        <f>(A34*0.00996)/12</f>
        <v>199.10703999999998</v>
      </c>
      <c r="M34" s="39">
        <v>478</v>
      </c>
      <c r="N34" s="39">
        <f>H34+J34+K34+L34+M34</f>
        <v>1662.8535085445985</v>
      </c>
      <c r="O34" s="39">
        <f>(A34*0.09)/12</f>
        <v>1799.1599999999999</v>
      </c>
      <c r="P34" s="43">
        <f>O34-N34</f>
        <v>136.30649145540133</v>
      </c>
      <c r="Q34" s="42">
        <f>U34*1450</f>
        <v>1450</v>
      </c>
      <c r="R34" s="42">
        <f>Q34-N34</f>
        <v>-212.85350854459853</v>
      </c>
      <c r="S34" s="42">
        <v>992</v>
      </c>
      <c r="T34" s="42">
        <f>A34/S34</f>
        <v>241.82258064516128</v>
      </c>
      <c r="U34" s="42">
        <v>1</v>
      </c>
      <c r="V34" s="48">
        <v>1.5</v>
      </c>
      <c r="W34" s="44" t="s">
        <v>20</v>
      </c>
      <c r="X34" s="44" t="s">
        <v>317</v>
      </c>
      <c r="Y34" s="44" t="s">
        <v>27</v>
      </c>
      <c r="Z34" s="44" t="s">
        <v>22</v>
      </c>
      <c r="AA34" s="44">
        <v>22041</v>
      </c>
      <c r="AB34" s="44" t="s">
        <v>316</v>
      </c>
      <c r="AC34" s="44">
        <v>1973</v>
      </c>
      <c r="AD34" s="44">
        <v>31</v>
      </c>
      <c r="AE34" s="56" t="s">
        <v>315</v>
      </c>
    </row>
    <row r="35" spans="1:31" x14ac:dyDescent="0.35">
      <c r="A35" s="46">
        <v>272900</v>
      </c>
      <c r="B35" s="46">
        <v>60000</v>
      </c>
      <c r="C35" s="46">
        <v>3700</v>
      </c>
      <c r="D35" s="46">
        <f>A35-B35</f>
        <v>212900</v>
      </c>
      <c r="E35" s="53">
        <f>B35/A35</f>
        <v>0.21986075485525833</v>
      </c>
      <c r="F35" s="46">
        <v>2000</v>
      </c>
      <c r="G35" s="53">
        <f>C35+D35+F35</f>
        <v>218600</v>
      </c>
      <c r="H35" s="54">
        <f>-PMT(0.0454/12,360,D35,0)</f>
        <v>1083.7989368559606</v>
      </c>
      <c r="I35" s="54">
        <f>(H35*360)-D35</f>
        <v>177267.61726814584</v>
      </c>
      <c r="J35" s="55">
        <f>IF(E35&lt;20%,((D35*0.0052)/12),0)</f>
        <v>0</v>
      </c>
      <c r="K35" s="54">
        <v>70</v>
      </c>
      <c r="L35" s="54">
        <f>(A35*0.00996)/12</f>
        <v>226.50699999999998</v>
      </c>
      <c r="M35" s="54">
        <v>279</v>
      </c>
      <c r="N35" s="54">
        <f>H35+J35+K35+L35+M35</f>
        <v>1659.3059368559607</v>
      </c>
      <c r="O35" s="54">
        <f>(A35*0.09)/12</f>
        <v>2046.75</v>
      </c>
      <c r="P35" s="43">
        <f>O35-N35</f>
        <v>387.44406314403932</v>
      </c>
      <c r="Q35" s="42">
        <f>U35*1450</f>
        <v>1450</v>
      </c>
      <c r="R35" s="42">
        <f>Q35-N35</f>
        <v>-209.30593685596068</v>
      </c>
      <c r="S35" s="42">
        <v>539</v>
      </c>
      <c r="T35" s="42">
        <f>A35/S35</f>
        <v>506.30797773654916</v>
      </c>
      <c r="U35" s="42">
        <v>1</v>
      </c>
      <c r="V35" s="57">
        <v>1</v>
      </c>
      <c r="W35" s="56" t="s">
        <v>20</v>
      </c>
      <c r="X35" s="56" t="s">
        <v>134</v>
      </c>
      <c r="Y35" s="56" t="s">
        <v>21</v>
      </c>
      <c r="Z35" s="56" t="s">
        <v>22</v>
      </c>
      <c r="AA35" s="56">
        <v>22201</v>
      </c>
      <c r="AB35" s="56" t="s">
        <v>133</v>
      </c>
      <c r="AC35" s="56">
        <v>1947</v>
      </c>
      <c r="AD35" s="56">
        <v>13</v>
      </c>
      <c r="AE35" s="56" t="s">
        <v>132</v>
      </c>
    </row>
    <row r="36" spans="1:31" x14ac:dyDescent="0.35">
      <c r="A36" s="46">
        <v>239900</v>
      </c>
      <c r="B36" s="46">
        <v>60000</v>
      </c>
      <c r="C36" s="46">
        <v>3700</v>
      </c>
      <c r="D36" s="46">
        <f>A36-B36</f>
        <v>179900</v>
      </c>
      <c r="E36" s="38">
        <f>B36/A36</f>
        <v>0.25010421008753647</v>
      </c>
      <c r="F36" s="37">
        <v>2000</v>
      </c>
      <c r="G36" s="38">
        <f>C36+D36+F36</f>
        <v>185600</v>
      </c>
      <c r="H36" s="39">
        <f>-PMT(0.0454/12,360,D36,0)</f>
        <v>915.80755631933926</v>
      </c>
      <c r="I36" s="39">
        <f>(H36*360)-D36</f>
        <v>149790.72027496214</v>
      </c>
      <c r="J36" s="40">
        <f>IF(E36&lt;20%,((D36*0.0052)/12),0)</f>
        <v>0</v>
      </c>
      <c r="K36" s="39">
        <v>70</v>
      </c>
      <c r="L36" s="39">
        <f>(A36*0.00996)/12</f>
        <v>199.11699999999999</v>
      </c>
      <c r="M36" s="39">
        <v>473</v>
      </c>
      <c r="N36" s="39">
        <f>H36+J36+K36+L36+M36</f>
        <v>1657.9245563193392</v>
      </c>
      <c r="O36" s="39">
        <f>(A36*0.09)/12</f>
        <v>1799.25</v>
      </c>
      <c r="P36" s="43">
        <f>O36-N36</f>
        <v>141.32544368066078</v>
      </c>
      <c r="Q36" s="42">
        <f>U36*1450</f>
        <v>1450</v>
      </c>
      <c r="R36" s="42">
        <f>Q36-N36</f>
        <v>-207.92455631933922</v>
      </c>
      <c r="S36" s="42">
        <v>939</v>
      </c>
      <c r="T36" s="42">
        <f>A36/S36</f>
        <v>255.48455804046858</v>
      </c>
      <c r="U36" s="42">
        <v>1</v>
      </c>
      <c r="V36" s="48">
        <v>1.5</v>
      </c>
      <c r="W36" s="44" t="s">
        <v>20</v>
      </c>
      <c r="X36" s="44" t="s">
        <v>173</v>
      </c>
      <c r="Y36" s="44" t="s">
        <v>21</v>
      </c>
      <c r="Z36" s="44" t="s">
        <v>22</v>
      </c>
      <c r="AA36" s="44">
        <v>22204</v>
      </c>
      <c r="AB36" s="44" t="s">
        <v>172</v>
      </c>
      <c r="AC36" s="44">
        <v>1974</v>
      </c>
      <c r="AD36" s="44">
        <v>2</v>
      </c>
      <c r="AE36" s="44" t="s">
        <v>171</v>
      </c>
    </row>
    <row r="37" spans="1:31" x14ac:dyDescent="0.35">
      <c r="A37" s="46">
        <v>264950</v>
      </c>
      <c r="B37" s="46">
        <v>60000</v>
      </c>
      <c r="C37" s="46">
        <v>3700</v>
      </c>
      <c r="D37" s="46">
        <f>A37-B37</f>
        <v>204950</v>
      </c>
      <c r="E37" s="38">
        <f>B37/A37</f>
        <v>0.22645782223060956</v>
      </c>
      <c r="F37" s="37">
        <v>2000</v>
      </c>
      <c r="G37" s="38">
        <f>C37+D37+F37</f>
        <v>210650</v>
      </c>
      <c r="H37" s="39">
        <f>-PMT(0.0454/12,360,D37,0)</f>
        <v>1043.32828609032</v>
      </c>
      <c r="I37" s="39">
        <f>(H37*360)-D37</f>
        <v>170648.18299251521</v>
      </c>
      <c r="J37" s="40">
        <f>IF(E37&lt;20%,((D37*0.0052)/12),0)</f>
        <v>0</v>
      </c>
      <c r="K37" s="39">
        <v>70</v>
      </c>
      <c r="L37" s="39">
        <f>(A37*0.00996)/12</f>
        <v>219.9085</v>
      </c>
      <c r="M37" s="39">
        <v>316</v>
      </c>
      <c r="N37" s="39">
        <f>H37+J37+K37+L37+M37</f>
        <v>1649.23678609032</v>
      </c>
      <c r="O37" s="39">
        <f>(A37*0.09)/12</f>
        <v>1987.125</v>
      </c>
      <c r="P37" s="43">
        <f>O37-N37</f>
        <v>337.88821390967996</v>
      </c>
      <c r="Q37" s="42">
        <f>U37*1450</f>
        <v>1450</v>
      </c>
      <c r="R37" s="42">
        <f>Q37-N37</f>
        <v>-199.23678609032004</v>
      </c>
      <c r="S37" s="42">
        <v>642</v>
      </c>
      <c r="T37" s="42">
        <f>A37/S37</f>
        <v>412.69470404984423</v>
      </c>
      <c r="U37" s="42">
        <v>1</v>
      </c>
      <c r="V37" s="48">
        <v>1</v>
      </c>
      <c r="W37" s="44" t="s">
        <v>20</v>
      </c>
      <c r="X37" s="44" t="s">
        <v>102</v>
      </c>
      <c r="Y37" s="44" t="s">
        <v>21</v>
      </c>
      <c r="Z37" s="44" t="s">
        <v>22</v>
      </c>
      <c r="AA37" s="44">
        <v>22201</v>
      </c>
      <c r="AB37" s="44" t="s">
        <v>100</v>
      </c>
      <c r="AC37" s="44">
        <v>1944</v>
      </c>
      <c r="AD37" s="44">
        <v>30</v>
      </c>
      <c r="AE37" s="44" t="s">
        <v>103</v>
      </c>
    </row>
    <row r="38" spans="1:31" x14ac:dyDescent="0.35">
      <c r="A38" s="46">
        <v>264750</v>
      </c>
      <c r="B38" s="46">
        <v>60000</v>
      </c>
      <c r="C38" s="46">
        <v>3700</v>
      </c>
      <c r="D38" s="46">
        <f>A38-B38</f>
        <v>204750</v>
      </c>
      <c r="E38" s="38">
        <f>B38/A38</f>
        <v>0.22662889518413598</v>
      </c>
      <c r="F38" s="37">
        <v>2000</v>
      </c>
      <c r="G38" s="38">
        <f>C38+D38+F38</f>
        <v>210450</v>
      </c>
      <c r="H38" s="39">
        <f>-PMT(0.0454/12,360,D38,0)</f>
        <v>1042.3101565113102</v>
      </c>
      <c r="I38" s="39">
        <f>(H38*360)-D38</f>
        <v>170481.65634407167</v>
      </c>
      <c r="J38" s="40">
        <f>IF(E38&lt;20%,((D38*0.0052)/12),0)</f>
        <v>0</v>
      </c>
      <c r="K38" s="39">
        <v>70</v>
      </c>
      <c r="L38" s="39">
        <f>(A38*0.00996)/12</f>
        <v>219.74249999999998</v>
      </c>
      <c r="M38" s="39">
        <v>316</v>
      </c>
      <c r="N38" s="39">
        <f>H38+J38+K38+L38+M38</f>
        <v>1648.0526565113103</v>
      </c>
      <c r="O38" s="39">
        <f>(A38*0.09)/12</f>
        <v>1985.625</v>
      </c>
      <c r="P38" s="43">
        <f>O38-N38</f>
        <v>337.57234348868974</v>
      </c>
      <c r="Q38" s="42">
        <f>U38*1450</f>
        <v>1450</v>
      </c>
      <c r="R38" s="42">
        <f>Q38-N38</f>
        <v>-198.05265651131026</v>
      </c>
      <c r="S38" s="42">
        <v>642</v>
      </c>
      <c r="T38" s="42">
        <f>A38/S38</f>
        <v>412.38317757009344</v>
      </c>
      <c r="U38" s="42">
        <v>1</v>
      </c>
      <c r="V38" s="48">
        <v>1</v>
      </c>
      <c r="W38" s="44" t="s">
        <v>20</v>
      </c>
      <c r="X38" s="44" t="s">
        <v>99</v>
      </c>
      <c r="Y38" s="44" t="s">
        <v>21</v>
      </c>
      <c r="Z38" s="44" t="s">
        <v>22</v>
      </c>
      <c r="AA38" s="44">
        <v>22201</v>
      </c>
      <c r="AB38" s="44" t="s">
        <v>100</v>
      </c>
      <c r="AC38" s="44">
        <v>1943</v>
      </c>
      <c r="AD38" s="44">
        <v>23</v>
      </c>
      <c r="AE38" s="44" t="s">
        <v>101</v>
      </c>
    </row>
    <row r="39" spans="1:31" x14ac:dyDescent="0.35">
      <c r="A39" s="46">
        <v>259000</v>
      </c>
      <c r="B39" s="46">
        <v>60000</v>
      </c>
      <c r="C39" s="46">
        <v>3700</v>
      </c>
      <c r="D39" s="46">
        <f>A39-B39</f>
        <v>199000</v>
      </c>
      <c r="E39" s="38">
        <f>B39/A39</f>
        <v>0.23166023166023167</v>
      </c>
      <c r="F39" s="37">
        <v>2000</v>
      </c>
      <c r="G39" s="38">
        <f>C39+D39+F39</f>
        <v>204700</v>
      </c>
      <c r="H39" s="39">
        <f>-PMT(0.0454/12,360,D39,0)</f>
        <v>1013.0389311147776</v>
      </c>
      <c r="I39" s="39">
        <f>(H39*360)-D39</f>
        <v>165694.01520131994</v>
      </c>
      <c r="J39" s="40">
        <f>IF(E39&lt;20%,((D39*0.0052)/12),0)</f>
        <v>0</v>
      </c>
      <c r="K39" s="39">
        <v>70</v>
      </c>
      <c r="L39" s="39">
        <f>(A39*0.00996)/12</f>
        <v>214.97</v>
      </c>
      <c r="M39" s="39">
        <v>345</v>
      </c>
      <c r="N39" s="39">
        <f>H39+J39+K39+L39+M39</f>
        <v>1643.0089311147776</v>
      </c>
      <c r="O39" s="39">
        <f>(A39*0.09)/12</f>
        <v>1942.5</v>
      </c>
      <c r="P39" s="43">
        <f>O39-N39</f>
        <v>299.49106888522238</v>
      </c>
      <c r="Q39" s="42">
        <f>U39*1450</f>
        <v>1450</v>
      </c>
      <c r="R39" s="42">
        <f>Q39-N39</f>
        <v>-193.00893111477762</v>
      </c>
      <c r="S39" s="42">
        <v>678</v>
      </c>
      <c r="T39" s="42">
        <f>A39/S39</f>
        <v>382.00589970501477</v>
      </c>
      <c r="U39" s="42">
        <v>1</v>
      </c>
      <c r="V39" s="48">
        <v>1</v>
      </c>
      <c r="W39" s="44" t="s">
        <v>20</v>
      </c>
      <c r="X39" s="44" t="s">
        <v>260</v>
      </c>
      <c r="Y39" s="44" t="s">
        <v>42</v>
      </c>
      <c r="Z39" s="44" t="s">
        <v>22</v>
      </c>
      <c r="AA39" s="44">
        <v>22314</v>
      </c>
      <c r="AB39" s="44" t="s">
        <v>259</v>
      </c>
      <c r="AC39" s="44">
        <v>1941</v>
      </c>
      <c r="AD39" s="44">
        <v>93</v>
      </c>
      <c r="AE39" s="44" t="s">
        <v>258</v>
      </c>
    </row>
    <row r="40" spans="1:31" x14ac:dyDescent="0.35">
      <c r="A40" s="46">
        <v>249999</v>
      </c>
      <c r="B40" s="46">
        <v>60000</v>
      </c>
      <c r="C40" s="46">
        <v>3700</v>
      </c>
      <c r="D40" s="46">
        <f>A40-B40</f>
        <v>189999</v>
      </c>
      <c r="E40" s="38">
        <f>B40/A40</f>
        <v>0.24000096000384002</v>
      </c>
      <c r="F40" s="37">
        <v>2000</v>
      </c>
      <c r="G40" s="38">
        <f>C40+D40+F40</f>
        <v>195699</v>
      </c>
      <c r="H40" s="39">
        <f>-PMT(0.0454/12,360,D40,0)</f>
        <v>967.21800941144045</v>
      </c>
      <c r="I40" s="39">
        <f>(H40*360)-D40</f>
        <v>158199.48338811856</v>
      </c>
      <c r="J40" s="40">
        <f>IF(E40&lt;20%,((D40*0.0052)/12),0)</f>
        <v>0</v>
      </c>
      <c r="K40" s="39">
        <v>70</v>
      </c>
      <c r="L40" s="39">
        <f>(A40*0.00996)/12</f>
        <v>207.49917000000002</v>
      </c>
      <c r="M40" s="39">
        <v>384</v>
      </c>
      <c r="N40" s="39">
        <f>H40+J40+K40+L40+M40</f>
        <v>1628.7171794114406</v>
      </c>
      <c r="O40" s="39">
        <f>(A40*0.09)/12</f>
        <v>1874.9925000000001</v>
      </c>
      <c r="P40" s="43">
        <f>O40-N40</f>
        <v>246.27532058855945</v>
      </c>
      <c r="Q40" s="42">
        <f>U40*1450</f>
        <v>1450</v>
      </c>
      <c r="R40" s="42">
        <f>Q40-N40</f>
        <v>-178.71717941144061</v>
      </c>
      <c r="S40" s="42">
        <v>632</v>
      </c>
      <c r="T40" s="42">
        <f>A40/S40</f>
        <v>395.56803797468353</v>
      </c>
      <c r="U40" s="42">
        <v>1</v>
      </c>
      <c r="V40" s="48">
        <v>1</v>
      </c>
      <c r="W40" s="44" t="s">
        <v>20</v>
      </c>
      <c r="X40" s="44" t="s">
        <v>294</v>
      </c>
      <c r="Y40" s="44" t="s">
        <v>42</v>
      </c>
      <c r="Z40" s="44" t="s">
        <v>22</v>
      </c>
      <c r="AA40" s="44">
        <v>22314</v>
      </c>
      <c r="AB40" s="44" t="s">
        <v>259</v>
      </c>
      <c r="AC40" s="44">
        <v>1941</v>
      </c>
      <c r="AD40" s="44">
        <v>95</v>
      </c>
      <c r="AE40" s="44" t="s">
        <v>293</v>
      </c>
    </row>
    <row r="41" spans="1:31" x14ac:dyDescent="0.35">
      <c r="A41" s="46">
        <v>230000</v>
      </c>
      <c r="B41" s="46">
        <v>60000</v>
      </c>
      <c r="C41" s="46">
        <v>3700</v>
      </c>
      <c r="D41" s="46">
        <f>A41-B41</f>
        <v>170000</v>
      </c>
      <c r="E41" s="38">
        <f>B41/A41</f>
        <v>0.2608695652173913</v>
      </c>
      <c r="F41" s="37">
        <v>2000</v>
      </c>
      <c r="G41" s="38">
        <f>C41+D41+F41</f>
        <v>175700</v>
      </c>
      <c r="H41" s="39">
        <f>-PMT(0.0454/12,360,D41,0)</f>
        <v>865.41014215835276</v>
      </c>
      <c r="I41" s="39">
        <f>(H41*360)-D41</f>
        <v>141547.65117700701</v>
      </c>
      <c r="J41" s="40">
        <f>IF(E41&lt;20%,((D41*0.0052)/12),0)</f>
        <v>0</v>
      </c>
      <c r="K41" s="39">
        <v>70</v>
      </c>
      <c r="L41" s="39">
        <f>(A41*0.00996)/12</f>
        <v>190.9</v>
      </c>
      <c r="M41" s="39">
        <v>494</v>
      </c>
      <c r="N41" s="39">
        <f>H41+J41+K41+L41+M41</f>
        <v>1620.3101421583528</v>
      </c>
      <c r="O41" s="39">
        <f>(A41*0.09)/12</f>
        <v>1725</v>
      </c>
      <c r="P41" s="43">
        <f>O41-N41</f>
        <v>104.68985784164715</v>
      </c>
      <c r="Q41" s="42">
        <f>U41*1600</f>
        <v>1600</v>
      </c>
      <c r="R41" s="42">
        <f>Q41-N41</f>
        <v>-20.310142158352846</v>
      </c>
      <c r="S41" s="42">
        <v>716</v>
      </c>
      <c r="T41" s="42">
        <f>A41/S41</f>
        <v>321.22905027932961</v>
      </c>
      <c r="U41" s="42">
        <v>1</v>
      </c>
      <c r="V41" s="48">
        <v>1</v>
      </c>
      <c r="W41" s="44" t="s">
        <v>20</v>
      </c>
      <c r="X41" s="44" t="s">
        <v>72</v>
      </c>
      <c r="Y41" s="44" t="s">
        <v>21</v>
      </c>
      <c r="Z41" s="44" t="s">
        <v>22</v>
      </c>
      <c r="AA41" s="44">
        <v>22209</v>
      </c>
      <c r="AB41" s="44" t="s">
        <v>23</v>
      </c>
      <c r="AC41" s="44">
        <v>1955</v>
      </c>
      <c r="AD41" s="9">
        <v>201</v>
      </c>
      <c r="AE41" s="44" t="s">
        <v>73</v>
      </c>
    </row>
    <row r="42" spans="1:31" x14ac:dyDescent="0.35">
      <c r="A42" s="46">
        <v>239900</v>
      </c>
      <c r="B42" s="46">
        <v>60000</v>
      </c>
      <c r="C42" s="46">
        <v>3700</v>
      </c>
      <c r="D42" s="46">
        <f>A42-B42</f>
        <v>179900</v>
      </c>
      <c r="E42" s="38">
        <f>B42/A42</f>
        <v>0.25010421008753647</v>
      </c>
      <c r="F42" s="37">
        <v>2000</v>
      </c>
      <c r="G42" s="38">
        <f>C42+D42+F42</f>
        <v>185600</v>
      </c>
      <c r="H42" s="39">
        <f>-PMT(0.0454/12,360,D42,0)</f>
        <v>915.80755631933926</v>
      </c>
      <c r="I42" s="39">
        <f>(H42*360)-D42</f>
        <v>149790.72027496214</v>
      </c>
      <c r="J42" s="40">
        <f>IF(E42&lt;20%,((D42*0.0052)/12),0)</f>
        <v>0</v>
      </c>
      <c r="K42" s="39">
        <v>70</v>
      </c>
      <c r="L42" s="39">
        <f>(A42*0.00996)/12</f>
        <v>199.11699999999999</v>
      </c>
      <c r="M42" s="39">
        <v>422</v>
      </c>
      <c r="N42" s="39">
        <f>H42+J42+K42+L42+M42</f>
        <v>1606.9245563193392</v>
      </c>
      <c r="O42" s="39">
        <f>(A42*0.09)/12</f>
        <v>1799.25</v>
      </c>
      <c r="P42" s="43">
        <f>O42-N42</f>
        <v>192.32544368066078</v>
      </c>
      <c r="Q42" s="42">
        <f>U42*1450</f>
        <v>1450</v>
      </c>
      <c r="R42" s="42">
        <f>Q42-N42</f>
        <v>-156.92455631933922</v>
      </c>
      <c r="S42" s="42">
        <v>860</v>
      </c>
      <c r="T42" s="42">
        <f>A42/S42</f>
        <v>278.95348837209303</v>
      </c>
      <c r="U42" s="42">
        <v>1</v>
      </c>
      <c r="V42" s="48">
        <v>1</v>
      </c>
      <c r="W42" s="44" t="s">
        <v>20</v>
      </c>
      <c r="X42" s="44" t="s">
        <v>80</v>
      </c>
      <c r="Y42" s="44" t="s">
        <v>21</v>
      </c>
      <c r="Z42" s="44" t="s">
        <v>22</v>
      </c>
      <c r="AA42" s="44">
        <v>22204</v>
      </c>
      <c r="AB42" s="44" t="s">
        <v>69</v>
      </c>
      <c r="AC42" s="44">
        <v>2005</v>
      </c>
      <c r="AD42" s="44">
        <v>95</v>
      </c>
      <c r="AE42" s="44" t="s">
        <v>81</v>
      </c>
    </row>
    <row r="43" spans="1:31" x14ac:dyDescent="0.35">
      <c r="A43" s="46">
        <v>245000</v>
      </c>
      <c r="B43" s="46">
        <v>60000</v>
      </c>
      <c r="C43" s="46">
        <v>3700</v>
      </c>
      <c r="D43" s="46">
        <f>A43-B43</f>
        <v>185000</v>
      </c>
      <c r="E43" s="38">
        <f>B43/A43</f>
        <v>0.24489795918367346</v>
      </c>
      <c r="F43" s="37">
        <v>2000</v>
      </c>
      <c r="G43" s="38">
        <f>C43+D43+F43</f>
        <v>190700</v>
      </c>
      <c r="H43" s="39">
        <f>-PMT(0.0454/12,360,D43,0)</f>
        <v>941.76986058408977</v>
      </c>
      <c r="I43" s="39">
        <f>(H43*360)-D43</f>
        <v>154037.14981027233</v>
      </c>
      <c r="J43" s="40">
        <f>IF(E43&lt;20%,((D43*0.0052)/12),0)</f>
        <v>0</v>
      </c>
      <c r="K43" s="39">
        <v>70</v>
      </c>
      <c r="L43" s="39">
        <f>(A43*0.00996)/12</f>
        <v>203.35</v>
      </c>
      <c r="M43" s="39">
        <v>383</v>
      </c>
      <c r="N43" s="39">
        <f>H43+J43+K43+L43+M43</f>
        <v>1598.1198605840898</v>
      </c>
      <c r="O43" s="39">
        <f>(A43*0.09)/12</f>
        <v>1837.5</v>
      </c>
      <c r="P43" s="43">
        <f>O43-N43</f>
        <v>239.38013941591021</v>
      </c>
      <c r="Q43" s="42">
        <f>U43*1450</f>
        <v>1450</v>
      </c>
      <c r="R43" s="42">
        <f>Q43-N43</f>
        <v>-148.11986058408979</v>
      </c>
      <c r="S43" s="42">
        <v>631</v>
      </c>
      <c r="T43" s="42">
        <f>A43/S43</f>
        <v>388.27258320126782</v>
      </c>
      <c r="U43" s="42">
        <v>1</v>
      </c>
      <c r="V43" s="48">
        <v>1</v>
      </c>
      <c r="W43" s="44" t="s">
        <v>20</v>
      </c>
      <c r="X43" s="44" t="s">
        <v>357</v>
      </c>
      <c r="Y43" s="44" t="s">
        <v>42</v>
      </c>
      <c r="Z43" s="44" t="s">
        <v>22</v>
      </c>
      <c r="AA43" s="44">
        <v>22314</v>
      </c>
      <c r="AB43" s="44" t="s">
        <v>259</v>
      </c>
      <c r="AC43" s="44">
        <v>1941</v>
      </c>
      <c r="AD43" s="44">
        <v>24</v>
      </c>
      <c r="AE43" s="44" t="s">
        <v>356</v>
      </c>
    </row>
    <row r="44" spans="1:31" x14ac:dyDescent="0.35">
      <c r="A44" s="46">
        <v>225000</v>
      </c>
      <c r="B44" s="46">
        <v>60000</v>
      </c>
      <c r="C44" s="46">
        <v>3700</v>
      </c>
      <c r="D44" s="46">
        <f>A44-B44</f>
        <v>165000</v>
      </c>
      <c r="E44" s="53">
        <f>B44/A44</f>
        <v>0.26666666666666666</v>
      </c>
      <c r="F44" s="46">
        <v>2000</v>
      </c>
      <c r="G44" s="53">
        <f>C44+D44+F44</f>
        <v>170700</v>
      </c>
      <c r="H44" s="54">
        <f>-PMT(0.0454/12,360,D44,0)</f>
        <v>839.95690268310705</v>
      </c>
      <c r="I44" s="54">
        <f>(H44*360)-D44</f>
        <v>137384.48496591853</v>
      </c>
      <c r="J44" s="55">
        <f>IF(E44&lt;20%,((D44*0.0052)/12),0)</f>
        <v>0</v>
      </c>
      <c r="K44" s="54">
        <v>70</v>
      </c>
      <c r="L44" s="54">
        <f>(A44*0.00996)/12</f>
        <v>186.75</v>
      </c>
      <c r="M44" s="54">
        <v>501</v>
      </c>
      <c r="N44" s="54">
        <f>H44+J44+K44+L44+M44</f>
        <v>1597.706902683107</v>
      </c>
      <c r="O44" s="54">
        <f>(A44*0.09)/12</f>
        <v>1687.5</v>
      </c>
      <c r="P44" s="43">
        <f>O44-N44</f>
        <v>89.793097316892954</v>
      </c>
      <c r="Q44" s="42">
        <f>U44*1100</f>
        <v>2200</v>
      </c>
      <c r="R44" s="42">
        <f>Q44-N44</f>
        <v>602.29309731689295</v>
      </c>
      <c r="S44" s="42">
        <v>1303</v>
      </c>
      <c r="T44" s="42">
        <f>A44/S44</f>
        <v>172.67843438219492</v>
      </c>
      <c r="U44" s="42">
        <v>2</v>
      </c>
      <c r="V44" s="57">
        <v>2</v>
      </c>
      <c r="W44" s="56" t="s">
        <v>20</v>
      </c>
      <c r="X44" s="56" t="s">
        <v>202</v>
      </c>
      <c r="Y44" s="56" t="s">
        <v>27</v>
      </c>
      <c r="Z44" s="56" t="s">
        <v>22</v>
      </c>
      <c r="AA44" s="56">
        <v>22041</v>
      </c>
      <c r="AB44" s="56" t="s">
        <v>201</v>
      </c>
      <c r="AC44" s="56">
        <v>1982</v>
      </c>
      <c r="AD44" s="52">
        <v>107</v>
      </c>
      <c r="AE44" s="56" t="s">
        <v>200</v>
      </c>
    </row>
    <row r="45" spans="1:31" x14ac:dyDescent="0.35">
      <c r="A45" s="46">
        <v>240000</v>
      </c>
      <c r="B45" s="46">
        <v>60000</v>
      </c>
      <c r="C45" s="46">
        <v>3700</v>
      </c>
      <c r="D45" s="46">
        <f>A45-B45</f>
        <v>180000</v>
      </c>
      <c r="E45" s="38">
        <f>B45/A45</f>
        <v>0.25</v>
      </c>
      <c r="F45" s="37">
        <v>2000</v>
      </c>
      <c r="G45" s="38">
        <f>C45+D45+F45</f>
        <v>185700</v>
      </c>
      <c r="H45" s="39">
        <f>-PMT(0.0454/12,360,D45,0)</f>
        <v>916.31662110884417</v>
      </c>
      <c r="I45" s="39">
        <f>(H45*360)-D45</f>
        <v>149873.98359918391</v>
      </c>
      <c r="J45" s="40">
        <f>IF(E45&lt;20%,((D45*0.0052)/12),0)</f>
        <v>0</v>
      </c>
      <c r="K45" s="39">
        <v>70</v>
      </c>
      <c r="L45" s="39">
        <f>(A45*0.00996)/12</f>
        <v>199.20000000000002</v>
      </c>
      <c r="M45" s="39">
        <v>412</v>
      </c>
      <c r="N45" s="39">
        <f>H45+J45+K45+L45+M45</f>
        <v>1597.5166211088442</v>
      </c>
      <c r="O45" s="39">
        <f>(A45*0.09)/12</f>
        <v>1800</v>
      </c>
      <c r="P45" s="43">
        <f>O45-N45</f>
        <v>202.48337889115578</v>
      </c>
      <c r="Q45" s="42">
        <f>U45*1450</f>
        <v>1450</v>
      </c>
      <c r="R45" s="42">
        <f>Q45-N45</f>
        <v>-147.51662110884422</v>
      </c>
      <c r="S45" s="42">
        <v>605</v>
      </c>
      <c r="T45" s="42">
        <f>A45/S45</f>
        <v>396.69421487603307</v>
      </c>
      <c r="U45" s="42">
        <v>1</v>
      </c>
      <c r="V45" s="48">
        <v>1</v>
      </c>
      <c r="W45" s="44" t="s">
        <v>20</v>
      </c>
      <c r="X45" s="44" t="s">
        <v>263</v>
      </c>
      <c r="Y45" s="44" t="s">
        <v>42</v>
      </c>
      <c r="Z45" s="44" t="s">
        <v>22</v>
      </c>
      <c r="AA45" s="44">
        <v>22314</v>
      </c>
      <c r="AB45" s="44" t="s">
        <v>262</v>
      </c>
      <c r="AC45" s="44">
        <v>1970</v>
      </c>
      <c r="AD45" s="44">
        <v>65</v>
      </c>
      <c r="AE45" s="44" t="s">
        <v>261</v>
      </c>
    </row>
    <row r="46" spans="1:31" x14ac:dyDescent="0.35">
      <c r="A46" s="46">
        <v>240000</v>
      </c>
      <c r="B46" s="46">
        <v>60000</v>
      </c>
      <c r="C46" s="46">
        <v>3700</v>
      </c>
      <c r="D46" s="46">
        <f>A46-B46</f>
        <v>180000</v>
      </c>
      <c r="E46" s="38">
        <f>B46/A46</f>
        <v>0.25</v>
      </c>
      <c r="F46" s="37">
        <v>2000</v>
      </c>
      <c r="G46" s="38">
        <f>C46+D46+F46</f>
        <v>185700</v>
      </c>
      <c r="H46" s="39">
        <f>-PMT(0.0454/12,360,D46,0)</f>
        <v>916.31662110884417</v>
      </c>
      <c r="I46" s="39">
        <f>(H46*360)-D46</f>
        <v>149873.98359918391</v>
      </c>
      <c r="J46" s="40">
        <f>IF(E46&lt;20%,((D46*0.0052)/12),0)</f>
        <v>0</v>
      </c>
      <c r="K46" s="39">
        <v>70</v>
      </c>
      <c r="L46" s="39">
        <f>(A46*0.00996)/12</f>
        <v>199.20000000000002</v>
      </c>
      <c r="M46" s="39">
        <v>405</v>
      </c>
      <c r="N46" s="39">
        <f>H46+J46+K46+L46+M46</f>
        <v>1590.5166211088442</v>
      </c>
      <c r="O46" s="39">
        <f>(A46*0.09)/12</f>
        <v>1800</v>
      </c>
      <c r="P46" s="43">
        <f>O46-N46</f>
        <v>209.48337889115578</v>
      </c>
      <c r="Q46" s="42">
        <f>U46*1450</f>
        <v>1450</v>
      </c>
      <c r="R46" s="42">
        <f>Q46-N46</f>
        <v>-140.51662110884422</v>
      </c>
      <c r="S46" s="42">
        <v>805</v>
      </c>
      <c r="T46" s="42">
        <f>A46/S46</f>
        <v>298.13664596273293</v>
      </c>
      <c r="U46" s="42">
        <v>1</v>
      </c>
      <c r="V46" s="48">
        <v>1</v>
      </c>
      <c r="W46" s="44" t="s">
        <v>20</v>
      </c>
      <c r="X46" s="44" t="s">
        <v>300</v>
      </c>
      <c r="Y46" s="44" t="s">
        <v>42</v>
      </c>
      <c r="Z46" s="44" t="s">
        <v>22</v>
      </c>
      <c r="AA46" s="44">
        <v>22302</v>
      </c>
      <c r="AB46" s="44" t="s">
        <v>127</v>
      </c>
      <c r="AC46" s="44">
        <v>1941</v>
      </c>
      <c r="AD46" s="44">
        <v>28</v>
      </c>
      <c r="AE46" s="44" t="s">
        <v>299</v>
      </c>
    </row>
    <row r="47" spans="1:31" x14ac:dyDescent="0.35">
      <c r="A47" s="46">
        <v>250000</v>
      </c>
      <c r="B47" s="46">
        <v>60000</v>
      </c>
      <c r="C47" s="46">
        <v>3700</v>
      </c>
      <c r="D47" s="46">
        <f>A47-B47</f>
        <v>190000</v>
      </c>
      <c r="E47" s="38">
        <f>B47/A47</f>
        <v>0.24</v>
      </c>
      <c r="F47" s="37">
        <v>2000</v>
      </c>
      <c r="G47" s="38">
        <f>C47+D47+F47</f>
        <v>195700</v>
      </c>
      <c r="H47" s="39">
        <f>-PMT(0.0454/12,360,D47,0)</f>
        <v>967.22310005933548</v>
      </c>
      <c r="I47" s="39">
        <f>(H47*360)-D47</f>
        <v>158200.31602136075</v>
      </c>
      <c r="J47" s="40">
        <f>IF(E47&lt;20%,((D47*0.0052)/12),0)</f>
        <v>0</v>
      </c>
      <c r="K47" s="39">
        <v>70</v>
      </c>
      <c r="L47" s="39">
        <f>(A47*0.00996)/12</f>
        <v>207.5</v>
      </c>
      <c r="M47" s="39">
        <v>342</v>
      </c>
      <c r="N47" s="39">
        <f>H47+J47+K47+L47+M47</f>
        <v>1586.7231000593356</v>
      </c>
      <c r="O47" s="39">
        <f>(A47*0.09)/12</f>
        <v>1875</v>
      </c>
      <c r="P47" s="43">
        <f>O47-N47</f>
        <v>288.27689994066441</v>
      </c>
      <c r="Q47" s="42">
        <f>U47*1450</f>
        <v>1450</v>
      </c>
      <c r="R47" s="42">
        <f>Q47-N47</f>
        <v>-136.72310005933559</v>
      </c>
      <c r="S47" s="42">
        <v>673</v>
      </c>
      <c r="T47" s="42">
        <f>A47/S47</f>
        <v>371.47102526002971</v>
      </c>
      <c r="U47" s="42">
        <v>1</v>
      </c>
      <c r="V47" s="48">
        <v>1</v>
      </c>
      <c r="W47" s="44" t="s">
        <v>20</v>
      </c>
      <c r="X47" s="44" t="s">
        <v>170</v>
      </c>
      <c r="Y47" s="44" t="s">
        <v>21</v>
      </c>
      <c r="Z47" s="44" t="s">
        <v>22</v>
      </c>
      <c r="AA47" s="44">
        <v>22206</v>
      </c>
      <c r="AB47" s="44" t="s">
        <v>169</v>
      </c>
      <c r="AC47" s="44">
        <v>1983</v>
      </c>
      <c r="AD47" s="44">
        <v>4</v>
      </c>
      <c r="AE47" s="44" t="s">
        <v>168</v>
      </c>
    </row>
    <row r="48" spans="1:31" x14ac:dyDescent="0.35">
      <c r="A48" s="46">
        <v>247500</v>
      </c>
      <c r="B48" s="46">
        <v>60000</v>
      </c>
      <c r="C48" s="46">
        <v>3700</v>
      </c>
      <c r="D48" s="46">
        <f>A48-B48</f>
        <v>187500</v>
      </c>
      <c r="E48" s="38">
        <f>B48/A48</f>
        <v>0.24242424242424243</v>
      </c>
      <c r="F48" s="37">
        <v>2000</v>
      </c>
      <c r="G48" s="38">
        <f>C48+D48+F48</f>
        <v>193200</v>
      </c>
      <c r="H48" s="39">
        <f>-PMT(0.0454/12,360,D48,0)</f>
        <v>954.49648032171262</v>
      </c>
      <c r="I48" s="39">
        <f>(H48*360)-D48</f>
        <v>156118.73291581654</v>
      </c>
      <c r="J48" s="40">
        <f>IF(E48&lt;20%,((D48*0.0052)/12),0)</f>
        <v>0</v>
      </c>
      <c r="K48" s="39">
        <v>70</v>
      </c>
      <c r="L48" s="39">
        <f>(A48*0.00996)/12</f>
        <v>205.42499999999998</v>
      </c>
      <c r="M48" s="39">
        <v>350</v>
      </c>
      <c r="N48" s="39">
        <f>H48+J48+K48+L48+M48</f>
        <v>1579.9214803217126</v>
      </c>
      <c r="O48" s="39">
        <f>(A48*0.09)/12</f>
        <v>1856.25</v>
      </c>
      <c r="P48" s="43">
        <f>O48-N48</f>
        <v>276.32851967828742</v>
      </c>
      <c r="Q48" s="42">
        <f>U48*1450</f>
        <v>1450</v>
      </c>
      <c r="R48" s="42">
        <f>Q48-N48</f>
        <v>-129.92148032171258</v>
      </c>
      <c r="S48" s="42">
        <v>649</v>
      </c>
      <c r="T48" s="42">
        <f>A48/S48</f>
        <v>381.35593220338984</v>
      </c>
      <c r="U48" s="42">
        <v>1</v>
      </c>
      <c r="V48" s="48">
        <v>1</v>
      </c>
      <c r="W48" s="44" t="s">
        <v>20</v>
      </c>
      <c r="X48" s="44" t="s">
        <v>92</v>
      </c>
      <c r="Y48" s="44" t="s">
        <v>21</v>
      </c>
      <c r="Z48" s="44" t="s">
        <v>22</v>
      </c>
      <c r="AA48" s="44">
        <v>22201</v>
      </c>
      <c r="AB48" s="44" t="s">
        <v>93</v>
      </c>
      <c r="AC48" s="44">
        <v>1960</v>
      </c>
      <c r="AD48" s="44">
        <v>78</v>
      </c>
      <c r="AE48" s="44" t="s">
        <v>94</v>
      </c>
    </row>
    <row r="49" spans="1:31" x14ac:dyDescent="0.35">
      <c r="A49" s="46">
        <v>235000</v>
      </c>
      <c r="B49" s="46">
        <v>60000</v>
      </c>
      <c r="C49" s="46">
        <v>3700</v>
      </c>
      <c r="D49" s="46">
        <f>A49-B49</f>
        <v>175000</v>
      </c>
      <c r="E49" s="38">
        <f>B49/A49</f>
        <v>0.25531914893617019</v>
      </c>
      <c r="F49" s="37">
        <v>2000</v>
      </c>
      <c r="G49" s="38">
        <f>C49+D49+F49</f>
        <v>180700</v>
      </c>
      <c r="H49" s="39">
        <f>-PMT(0.0454/12,360,D49,0)</f>
        <v>890.86338163359846</v>
      </c>
      <c r="I49" s="39">
        <f>(H49*360)-D49</f>
        <v>145710.81738809543</v>
      </c>
      <c r="J49" s="40">
        <f>IF(E49&lt;20%,((D49*0.0052)/12),0)</f>
        <v>0</v>
      </c>
      <c r="K49" s="39">
        <v>70</v>
      </c>
      <c r="L49" s="39">
        <f>(A49*0.00996)/12</f>
        <v>195.04999999999998</v>
      </c>
      <c r="M49" s="39">
        <v>405</v>
      </c>
      <c r="N49" s="39">
        <f>H49+J49+K49+L49+M49</f>
        <v>1560.9133816335984</v>
      </c>
      <c r="O49" s="39">
        <f>(A49*0.09)/12</f>
        <v>1762.5</v>
      </c>
      <c r="P49" s="43">
        <f>O49-N49</f>
        <v>201.58661836640158</v>
      </c>
      <c r="Q49" s="42">
        <f>U49*1450</f>
        <v>1450</v>
      </c>
      <c r="R49" s="42">
        <f>Q49-N49</f>
        <v>-110.91338163359842</v>
      </c>
      <c r="S49" s="42">
        <v>805</v>
      </c>
      <c r="T49" s="42">
        <f>A49/S49</f>
        <v>291.9254658385093</v>
      </c>
      <c r="U49" s="42">
        <v>1</v>
      </c>
      <c r="V49" s="48">
        <v>1</v>
      </c>
      <c r="W49" s="44" t="s">
        <v>20</v>
      </c>
      <c r="X49" s="44" t="s">
        <v>350</v>
      </c>
      <c r="Y49" s="44" t="s">
        <v>42</v>
      </c>
      <c r="Z49" s="44" t="s">
        <v>22</v>
      </c>
      <c r="AA49" s="44">
        <v>22302</v>
      </c>
      <c r="AB49" s="44" t="s">
        <v>127</v>
      </c>
      <c r="AC49" s="44">
        <v>1941</v>
      </c>
      <c r="AD49" s="44">
        <v>31</v>
      </c>
      <c r="AE49" s="44" t="s">
        <v>349</v>
      </c>
    </row>
    <row r="50" spans="1:31" x14ac:dyDescent="0.35">
      <c r="A50" s="46">
        <v>229900</v>
      </c>
      <c r="B50" s="46">
        <v>60000</v>
      </c>
      <c r="C50" s="46">
        <v>3700</v>
      </c>
      <c r="D50" s="46">
        <f>A50-B50</f>
        <v>169900</v>
      </c>
      <c r="E50" s="38">
        <f>B50/A50</f>
        <v>0.26098303610265333</v>
      </c>
      <c r="F50" s="37">
        <v>2000</v>
      </c>
      <c r="G50" s="38">
        <f>C50+D50+F50</f>
        <v>175600</v>
      </c>
      <c r="H50" s="39">
        <f>-PMT(0.0454/12,360,D50,0)</f>
        <v>864.90107736884784</v>
      </c>
      <c r="I50" s="39">
        <f>(H50*360)-D50</f>
        <v>141464.38785278524</v>
      </c>
      <c r="J50" s="40">
        <f>IF(E50&lt;20%,((D50*0.0052)/12),0)</f>
        <v>0</v>
      </c>
      <c r="K50" s="39">
        <v>70</v>
      </c>
      <c r="L50" s="39">
        <f>(A50*0.00996)/12</f>
        <v>190.81700000000001</v>
      </c>
      <c r="M50" s="39">
        <v>430</v>
      </c>
      <c r="N50" s="39">
        <f>H50+J50+K50+L50+M50</f>
        <v>1555.7180773688478</v>
      </c>
      <c r="O50" s="39">
        <f>(A50*0.09)/12</f>
        <v>1724.25</v>
      </c>
      <c r="P50" s="43">
        <f>O50-N50</f>
        <v>168.53192263115216</v>
      </c>
      <c r="Q50" s="42">
        <f>U50*1450</f>
        <v>1450</v>
      </c>
      <c r="R50" s="42">
        <f>Q50-N50</f>
        <v>-105.71807736884784</v>
      </c>
      <c r="S50" s="42">
        <v>750</v>
      </c>
      <c r="T50" s="42">
        <f>A50/S50</f>
        <v>306.53333333333336</v>
      </c>
      <c r="U50" s="42">
        <v>1</v>
      </c>
      <c r="V50" s="48">
        <v>1</v>
      </c>
      <c r="W50" s="44" t="s">
        <v>20</v>
      </c>
      <c r="X50" s="44" t="s">
        <v>77</v>
      </c>
      <c r="Y50" s="44" t="s">
        <v>21</v>
      </c>
      <c r="Z50" s="44" t="s">
        <v>22</v>
      </c>
      <c r="AA50" s="44">
        <v>22207</v>
      </c>
      <c r="AB50" s="44" t="s">
        <v>78</v>
      </c>
      <c r="AC50" s="44">
        <v>1963</v>
      </c>
      <c r="AD50" s="9">
        <v>33</v>
      </c>
      <c r="AE50" s="44" t="s">
        <v>79</v>
      </c>
    </row>
    <row r="51" spans="1:31" x14ac:dyDescent="0.35">
      <c r="A51" s="62">
        <v>231900</v>
      </c>
      <c r="B51" s="62">
        <v>60000</v>
      </c>
      <c r="C51" s="62">
        <v>3700</v>
      </c>
      <c r="D51" s="62">
        <f>A51-B51</f>
        <v>171900</v>
      </c>
      <c r="E51" s="63">
        <f>B51/A51</f>
        <v>0.25873221216041398</v>
      </c>
      <c r="F51" s="62">
        <v>15000</v>
      </c>
      <c r="G51" s="63">
        <f>C51+D51+F51</f>
        <v>190600</v>
      </c>
      <c r="H51" s="64">
        <f>-PMT(0.0454/12,360,D51,0)</f>
        <v>875.08237315894621</v>
      </c>
      <c r="I51" s="64">
        <f>(H51*360)-D51</f>
        <v>143129.65433722065</v>
      </c>
      <c r="J51" s="65">
        <f>IF(E51&lt;20%,((D51*0.0052)/12),0)</f>
        <v>0</v>
      </c>
      <c r="K51" s="64">
        <v>70</v>
      </c>
      <c r="L51" s="64">
        <f>(A51*0.00996)/12</f>
        <v>192.477</v>
      </c>
      <c r="M51" s="64">
        <v>400</v>
      </c>
      <c r="N51" s="64">
        <f>H51+J51+K51+L51+M51</f>
        <v>1537.5593731589463</v>
      </c>
      <c r="O51" s="64">
        <f>(A51*0.09)/12</f>
        <v>1739.25</v>
      </c>
      <c r="P51" s="67">
        <f>O51-N51</f>
        <v>201.6906268410537</v>
      </c>
      <c r="Q51" s="66">
        <f>U51*1500</f>
        <v>1500</v>
      </c>
      <c r="R51" s="66">
        <f>Q51-N51</f>
        <v>-37.5593731589463</v>
      </c>
      <c r="S51" s="66">
        <v>750</v>
      </c>
      <c r="T51" s="66">
        <f>A51/S51</f>
        <v>309.2</v>
      </c>
      <c r="U51" s="66">
        <v>1</v>
      </c>
      <c r="V51" s="69">
        <v>1</v>
      </c>
      <c r="W51" s="68" t="s">
        <v>108</v>
      </c>
      <c r="X51" s="68" t="s">
        <v>218</v>
      </c>
      <c r="Y51" s="68" t="s">
        <v>42</v>
      </c>
      <c r="Z51" s="68" t="s">
        <v>22</v>
      </c>
      <c r="AA51" s="68">
        <v>22302</v>
      </c>
      <c r="AB51" s="68" t="s">
        <v>127</v>
      </c>
      <c r="AC51" s="68">
        <v>1941</v>
      </c>
      <c r="AD51" s="68">
        <v>17</v>
      </c>
      <c r="AE51" s="68" t="s">
        <v>217</v>
      </c>
    </row>
    <row r="52" spans="1:31" x14ac:dyDescent="0.35">
      <c r="A52" s="46">
        <v>234900</v>
      </c>
      <c r="B52" s="46">
        <v>60000</v>
      </c>
      <c r="C52" s="46">
        <v>3700</v>
      </c>
      <c r="D52" s="46">
        <f>A52-B52</f>
        <v>174900</v>
      </c>
      <c r="E52" s="38">
        <f>B52/A52</f>
        <v>0.2554278416347382</v>
      </c>
      <c r="F52" s="37">
        <v>2000</v>
      </c>
      <c r="G52" s="38">
        <f>C52+D52+F52</f>
        <v>180600</v>
      </c>
      <c r="H52" s="39">
        <f>-PMT(0.0454/12,360,D52,0)</f>
        <v>890.35431684409355</v>
      </c>
      <c r="I52" s="39">
        <f>(H52*360)-D52</f>
        <v>145627.55406387366</v>
      </c>
      <c r="J52" s="40">
        <f>IF(E52&lt;20%,((D52*0.0052)/12),0)</f>
        <v>0</v>
      </c>
      <c r="K52" s="39">
        <v>70</v>
      </c>
      <c r="L52" s="39">
        <f>(A52*0.00996)/12</f>
        <v>194.96699999999998</v>
      </c>
      <c r="M52" s="39">
        <v>368</v>
      </c>
      <c r="N52" s="39">
        <f>H52+J52+K52+L52+M52</f>
        <v>1523.3213168440934</v>
      </c>
      <c r="O52" s="39">
        <f>(A52*0.09)/12</f>
        <v>1761.75</v>
      </c>
      <c r="P52" s="43">
        <f>O52-N52</f>
        <v>238.42868315590658</v>
      </c>
      <c r="Q52" s="42">
        <f>U52*1500</f>
        <v>1500</v>
      </c>
      <c r="R52" s="42">
        <f>Q52-N52</f>
        <v>-23.321316844093417</v>
      </c>
      <c r="S52" s="42">
        <v>641</v>
      </c>
      <c r="T52" s="42">
        <f>A52/S52</f>
        <v>366.45865834633383</v>
      </c>
      <c r="U52" s="42">
        <v>1</v>
      </c>
      <c r="V52" s="48">
        <v>1</v>
      </c>
      <c r="W52" s="44" t="s">
        <v>20</v>
      </c>
      <c r="X52" s="44" t="s">
        <v>175</v>
      </c>
      <c r="Y52" s="44" t="s">
        <v>21</v>
      </c>
      <c r="Z52" s="44" t="s">
        <v>22</v>
      </c>
      <c r="AA52" s="44">
        <v>22209</v>
      </c>
      <c r="AB52" s="44" t="s">
        <v>145</v>
      </c>
      <c r="AC52" s="44">
        <v>1947</v>
      </c>
      <c r="AD52" s="44">
        <v>3</v>
      </c>
      <c r="AE52" s="44" t="s">
        <v>174</v>
      </c>
    </row>
    <row r="53" spans="1:31" x14ac:dyDescent="0.35">
      <c r="A53" s="46">
        <v>235000</v>
      </c>
      <c r="B53" s="46">
        <v>60000</v>
      </c>
      <c r="C53" s="46">
        <v>3700</v>
      </c>
      <c r="D53" s="46">
        <f>A53-B53</f>
        <v>175000</v>
      </c>
      <c r="E53" s="38">
        <f>B53/A53</f>
        <v>0.25531914893617019</v>
      </c>
      <c r="F53" s="37">
        <v>2000</v>
      </c>
      <c r="G53" s="38">
        <f>C53+D53+F53</f>
        <v>180700</v>
      </c>
      <c r="H53" s="39">
        <f>-PMT(0.0454/12,360,D53,0)</f>
        <v>890.86338163359846</v>
      </c>
      <c r="I53" s="39">
        <f>(H53*360)-D53</f>
        <v>145710.81738809543</v>
      </c>
      <c r="J53" s="40">
        <f>IF(E53&lt;20%,((D53*0.0052)/12),0)</f>
        <v>0</v>
      </c>
      <c r="K53" s="39">
        <v>70</v>
      </c>
      <c r="L53" s="39">
        <f>(A53*0.00996)/12</f>
        <v>195.04999999999998</v>
      </c>
      <c r="M53" s="39">
        <v>366</v>
      </c>
      <c r="N53" s="39">
        <f>H53+J53+K53+L53+M53</f>
        <v>1521.9133816335984</v>
      </c>
      <c r="O53" s="39">
        <f>(A53*0.09)/12</f>
        <v>1762.5</v>
      </c>
      <c r="P53" s="43">
        <f>O53-N53</f>
        <v>240.58661836640158</v>
      </c>
      <c r="Q53" s="42">
        <f>U53*1600</f>
        <v>1600</v>
      </c>
      <c r="R53" s="42">
        <f>Q53-N53</f>
        <v>78.086618366401581</v>
      </c>
      <c r="S53" s="42">
        <v>689</v>
      </c>
      <c r="T53" s="42">
        <f>A53/S53</f>
        <v>341.07402031930332</v>
      </c>
      <c r="U53" s="42">
        <v>1</v>
      </c>
      <c r="V53" s="48">
        <v>1</v>
      </c>
      <c r="W53" s="44" t="s">
        <v>20</v>
      </c>
      <c r="X53" s="44" t="s">
        <v>311</v>
      </c>
      <c r="Y53" s="44" t="s">
        <v>310</v>
      </c>
      <c r="Z53" s="44" t="s">
        <v>22</v>
      </c>
      <c r="AA53" s="44">
        <v>22102</v>
      </c>
      <c r="AB53" s="44" t="s">
        <v>309</v>
      </c>
      <c r="AC53" s="44">
        <v>1988</v>
      </c>
      <c r="AD53" s="44">
        <v>1</v>
      </c>
      <c r="AE53" s="44" t="s">
        <v>308</v>
      </c>
    </row>
    <row r="54" spans="1:31" x14ac:dyDescent="0.35">
      <c r="A54" s="46">
        <v>207900</v>
      </c>
      <c r="B54" s="46">
        <v>60000</v>
      </c>
      <c r="C54" s="46">
        <v>3700</v>
      </c>
      <c r="D54" s="46">
        <f>A54-B54</f>
        <v>147900</v>
      </c>
      <c r="E54" s="38">
        <f>B54/A54</f>
        <v>0.28860028860028858</v>
      </c>
      <c r="F54" s="37">
        <v>2000</v>
      </c>
      <c r="G54" s="38">
        <f>C54+D54+F54</f>
        <v>153600</v>
      </c>
      <c r="H54" s="39">
        <f>-PMT(0.0454/12,360,D54,0)</f>
        <v>752.90682367776697</v>
      </c>
      <c r="I54" s="39">
        <f>(H54*360)-D54</f>
        <v>123146.45652399608</v>
      </c>
      <c r="J54" s="40">
        <f>IF(E54&lt;20%,((D54*0.0052)/12),0)</f>
        <v>0</v>
      </c>
      <c r="K54" s="39">
        <v>70</v>
      </c>
      <c r="L54" s="39">
        <f>(A54*0.00996)/12</f>
        <v>172.55700000000002</v>
      </c>
      <c r="M54" s="39">
        <v>492</v>
      </c>
      <c r="N54" s="39">
        <f>H54+J54+K54+L54+M54</f>
        <v>1487.4638236777669</v>
      </c>
      <c r="O54" s="39">
        <f>(A54*0.09)/12</f>
        <v>1559.25</v>
      </c>
      <c r="P54" s="43">
        <f>O54-N54</f>
        <v>71.786176322233132</v>
      </c>
      <c r="Q54" s="42">
        <f>U54*1600</f>
        <v>1600</v>
      </c>
      <c r="R54" s="42">
        <f>Q54-N54</f>
        <v>112.53617632223313</v>
      </c>
      <c r="S54" s="42">
        <v>716</v>
      </c>
      <c r="T54" s="42">
        <f>A54/S54</f>
        <v>290.3631284916201</v>
      </c>
      <c r="U54" s="42">
        <v>1</v>
      </c>
      <c r="V54" s="48">
        <v>1</v>
      </c>
      <c r="W54" s="44" t="s">
        <v>20</v>
      </c>
      <c r="X54" s="44" t="s">
        <v>61</v>
      </c>
      <c r="Y54" s="44" t="s">
        <v>21</v>
      </c>
      <c r="Z54" s="44" t="s">
        <v>22</v>
      </c>
      <c r="AA54" s="44">
        <v>22209</v>
      </c>
      <c r="AB54" s="44" t="s">
        <v>23</v>
      </c>
      <c r="AC54" s="44">
        <v>1955</v>
      </c>
      <c r="AD54" s="9">
        <v>68</v>
      </c>
      <c r="AE54" s="44" t="s">
        <v>62</v>
      </c>
    </row>
    <row r="55" spans="1:31" x14ac:dyDescent="0.35">
      <c r="A55" s="46">
        <v>230000</v>
      </c>
      <c r="B55" s="46">
        <v>60000</v>
      </c>
      <c r="C55" s="46">
        <v>3700</v>
      </c>
      <c r="D55" s="46">
        <f>A55-B55</f>
        <v>170000</v>
      </c>
      <c r="E55" s="38">
        <f>B55/A55</f>
        <v>0.2608695652173913</v>
      </c>
      <c r="F55" s="37">
        <v>2000</v>
      </c>
      <c r="G55" s="38">
        <f>C55+D55+F55</f>
        <v>175700</v>
      </c>
      <c r="H55" s="39">
        <f>-PMT(0.0454/12,360,D55,0)</f>
        <v>865.41014215835276</v>
      </c>
      <c r="I55" s="39">
        <f>(H55*360)-D55</f>
        <v>141547.65117700701</v>
      </c>
      <c r="J55" s="40">
        <f>IF(E55&lt;20%,((D55*0.0052)/12),0)</f>
        <v>0</v>
      </c>
      <c r="K55" s="39">
        <v>70</v>
      </c>
      <c r="L55" s="39">
        <f>(A55*0.00996)/12</f>
        <v>190.9</v>
      </c>
      <c r="M55" s="39">
        <v>354</v>
      </c>
      <c r="N55" s="39">
        <f>H55+J55+K55+L55+M55</f>
        <v>1480.3101421583528</v>
      </c>
      <c r="O55" s="39">
        <f>(A55*0.09)/12</f>
        <v>1725</v>
      </c>
      <c r="P55" s="43">
        <f>O55-N55</f>
        <v>244.68985784164715</v>
      </c>
      <c r="Q55" s="42">
        <f>U55*1450</f>
        <v>1450</v>
      </c>
      <c r="R55" s="42">
        <f>Q55-N55</f>
        <v>-30.310142158352846</v>
      </c>
      <c r="S55" s="42">
        <v>771</v>
      </c>
      <c r="T55" s="42">
        <f>A55/S55</f>
        <v>298.31387808041507</v>
      </c>
      <c r="U55" s="42">
        <v>1</v>
      </c>
      <c r="V55" s="48">
        <v>1</v>
      </c>
      <c r="W55" s="44" t="s">
        <v>20</v>
      </c>
      <c r="X55" s="44" t="s">
        <v>257</v>
      </c>
      <c r="Y55" s="44" t="s">
        <v>42</v>
      </c>
      <c r="Z55" s="44" t="s">
        <v>22</v>
      </c>
      <c r="AA55" s="44">
        <v>22304</v>
      </c>
      <c r="AB55" s="44" t="s">
        <v>250</v>
      </c>
      <c r="AC55" s="44">
        <v>2003</v>
      </c>
      <c r="AD55" s="44">
        <v>2</v>
      </c>
      <c r="AE55" s="44" t="s">
        <v>256</v>
      </c>
    </row>
    <row r="56" spans="1:31" x14ac:dyDescent="0.35">
      <c r="A56" s="46">
        <v>215000</v>
      </c>
      <c r="B56" s="46">
        <v>60000</v>
      </c>
      <c r="C56" s="46">
        <v>3700</v>
      </c>
      <c r="D56" s="46">
        <f>A56-B56</f>
        <v>155000</v>
      </c>
      <c r="E56" s="38">
        <f>B56/A56</f>
        <v>0.27906976744186046</v>
      </c>
      <c r="F56" s="37">
        <v>4000</v>
      </c>
      <c r="G56" s="38">
        <f>C56+D56+F56</f>
        <v>162700</v>
      </c>
      <c r="H56" s="39">
        <f>-PMT(0.0454/12,360,D56,0)</f>
        <v>789.05042373261574</v>
      </c>
      <c r="I56" s="39">
        <f>(H56*360)-D56</f>
        <v>129058.15254374169</v>
      </c>
      <c r="J56" s="40">
        <f>IF(E56&lt;20%,((D56*0.0052)/12),0)</f>
        <v>0</v>
      </c>
      <c r="K56" s="39">
        <v>70</v>
      </c>
      <c r="L56" s="39">
        <f>(A56*0.00996)/12</f>
        <v>178.45000000000002</v>
      </c>
      <c r="M56" s="39">
        <v>436</v>
      </c>
      <c r="N56" s="39">
        <f>H56+J56+K56+L56+M56</f>
        <v>1473.5004237326157</v>
      </c>
      <c r="O56" s="39">
        <f>(A56*0.09)/12</f>
        <v>1612.5</v>
      </c>
      <c r="P56" s="43">
        <f>O56-N56</f>
        <v>138.99957626738433</v>
      </c>
      <c r="Q56" s="42">
        <f>U56*1500</f>
        <v>1500</v>
      </c>
      <c r="R56" s="42">
        <f>Q56-N56</f>
        <v>26.499576267384327</v>
      </c>
      <c r="S56" s="42">
        <v>699</v>
      </c>
      <c r="T56" s="42">
        <f>A56/S56</f>
        <v>307.58226037195993</v>
      </c>
      <c r="U56" s="42">
        <v>1</v>
      </c>
      <c r="V56" s="48">
        <v>1</v>
      </c>
      <c r="W56" s="44" t="s">
        <v>20</v>
      </c>
      <c r="X56" s="44" t="s">
        <v>152</v>
      </c>
      <c r="Y56" s="44" t="s">
        <v>21</v>
      </c>
      <c r="Z56" s="44" t="s">
        <v>22</v>
      </c>
      <c r="AA56" s="44">
        <v>22203</v>
      </c>
      <c r="AB56" s="44" t="s">
        <v>46</v>
      </c>
      <c r="AC56" s="44">
        <v>1940</v>
      </c>
      <c r="AD56" s="44">
        <v>10</v>
      </c>
      <c r="AE56" s="44" t="s">
        <v>151</v>
      </c>
    </row>
    <row r="57" spans="1:31" x14ac:dyDescent="0.35">
      <c r="A57" s="46">
        <v>219900</v>
      </c>
      <c r="B57" s="46">
        <v>60000</v>
      </c>
      <c r="C57" s="46">
        <v>3700</v>
      </c>
      <c r="D57" s="46">
        <f>A57-B57</f>
        <v>159900</v>
      </c>
      <c r="E57" s="38">
        <f>B57/A57</f>
        <v>0.27285129604365621</v>
      </c>
      <c r="F57" s="37">
        <v>2000</v>
      </c>
      <c r="G57" s="38">
        <f>C57+D57+F57</f>
        <v>165600</v>
      </c>
      <c r="H57" s="39">
        <f>-PMT(0.0454/12,360,D57,0)</f>
        <v>813.99459841835653</v>
      </c>
      <c r="I57" s="39">
        <f>(H57*360)-D57</f>
        <v>133138.05543060834</v>
      </c>
      <c r="J57" s="40">
        <f>IF(E57&lt;20%,((D57*0.0052)/12),0)</f>
        <v>0</v>
      </c>
      <c r="K57" s="39">
        <v>70</v>
      </c>
      <c r="L57" s="39">
        <f>(A57*0.00996)/12</f>
        <v>182.51700000000002</v>
      </c>
      <c r="M57" s="39">
        <v>406</v>
      </c>
      <c r="N57" s="39">
        <f>H57+J57+K57+L57+M57</f>
        <v>1472.5115984183565</v>
      </c>
      <c r="O57" s="39">
        <f>(A57*0.09)/12</f>
        <v>1649.25</v>
      </c>
      <c r="P57" s="43">
        <f>O57-N57</f>
        <v>176.73840158164353</v>
      </c>
      <c r="Q57" s="42">
        <f>U57*1500</f>
        <v>1500</v>
      </c>
      <c r="R57" s="42">
        <f>Q57-N57</f>
        <v>27.488401581643529</v>
      </c>
      <c r="S57" s="42">
        <v>651</v>
      </c>
      <c r="T57" s="42">
        <f>A57/S57</f>
        <v>337.78801843317973</v>
      </c>
      <c r="U57" s="42">
        <v>1</v>
      </c>
      <c r="V57" s="48">
        <v>1</v>
      </c>
      <c r="W57" s="44" t="s">
        <v>20</v>
      </c>
      <c r="X57" s="44" t="s">
        <v>55</v>
      </c>
      <c r="Y57" s="44" t="s">
        <v>21</v>
      </c>
      <c r="Z57" s="44" t="s">
        <v>22</v>
      </c>
      <c r="AA57" s="44">
        <v>22203</v>
      </c>
      <c r="AB57" s="44" t="s">
        <v>46</v>
      </c>
      <c r="AC57" s="44">
        <v>1940</v>
      </c>
      <c r="AD57" s="44">
        <v>18</v>
      </c>
      <c r="AE57" s="44" t="s">
        <v>56</v>
      </c>
    </row>
    <row r="58" spans="1:31" x14ac:dyDescent="0.35">
      <c r="A58" s="46">
        <v>204999</v>
      </c>
      <c r="B58" s="46">
        <v>60000</v>
      </c>
      <c r="C58" s="46">
        <v>3700</v>
      </c>
      <c r="D58" s="46">
        <f>A58-B58</f>
        <v>144999</v>
      </c>
      <c r="E58" s="38">
        <f>B58/A58</f>
        <v>0.2926843545578271</v>
      </c>
      <c r="F58" s="37">
        <v>2000</v>
      </c>
      <c r="G58" s="38">
        <f>C58+D58+F58</f>
        <v>150699</v>
      </c>
      <c r="H58" s="39">
        <f>-PMT(0.0454/12,360,D58,0)</f>
        <v>738.1388541342294</v>
      </c>
      <c r="I58" s="39">
        <f>(H58*360)-D58</f>
        <v>120730.9874883226</v>
      </c>
      <c r="J58" s="40">
        <f>IF(E58&lt;20%,((D58*0.0052)/12),0)</f>
        <v>0</v>
      </c>
      <c r="K58" s="39">
        <v>70</v>
      </c>
      <c r="L58" s="39">
        <f>(A58*0.00996)/12</f>
        <v>170.14917</v>
      </c>
      <c r="M58" s="39">
        <v>493</v>
      </c>
      <c r="N58" s="39">
        <f>H58+J58+K58+L58+M58</f>
        <v>1471.2880241342295</v>
      </c>
      <c r="O58" s="39">
        <f>(A58*0.09)/12</f>
        <v>1537.4925000000001</v>
      </c>
      <c r="P58" s="43">
        <f>O58-N58</f>
        <v>66.204475865770519</v>
      </c>
      <c r="Q58" s="42">
        <f>U58*800</f>
        <v>2400</v>
      </c>
      <c r="R58" s="42">
        <f>Q58-N58</f>
        <v>928.71197586577046</v>
      </c>
      <c r="S58" s="42">
        <v>840</v>
      </c>
      <c r="T58" s="42">
        <f>A58/S58</f>
        <v>244.04642857142858</v>
      </c>
      <c r="U58" s="42">
        <v>3</v>
      </c>
      <c r="V58" s="48">
        <v>2</v>
      </c>
      <c r="W58" s="44" t="s">
        <v>20</v>
      </c>
      <c r="X58" s="44" t="s">
        <v>279</v>
      </c>
      <c r="Y58" s="44" t="s">
        <v>42</v>
      </c>
      <c r="Z58" s="44" t="s">
        <v>22</v>
      </c>
      <c r="AA58" s="44">
        <v>22303</v>
      </c>
      <c r="AB58" s="44" t="s">
        <v>278</v>
      </c>
      <c r="AC58" s="44">
        <v>1950</v>
      </c>
      <c r="AD58" s="44">
        <v>6</v>
      </c>
      <c r="AE58" s="44" t="s">
        <v>277</v>
      </c>
    </row>
    <row r="59" spans="1:31" x14ac:dyDescent="0.35">
      <c r="A59" s="46">
        <v>218000</v>
      </c>
      <c r="B59" s="46">
        <v>60000</v>
      </c>
      <c r="C59" s="46">
        <v>3700</v>
      </c>
      <c r="D59" s="46">
        <f>A59-B59</f>
        <v>158000</v>
      </c>
      <c r="E59" s="38">
        <f>B59/A59</f>
        <v>0.27522935779816515</v>
      </c>
      <c r="F59" s="37">
        <v>4000</v>
      </c>
      <c r="G59" s="38">
        <f>C59+D59+F59</f>
        <v>165700</v>
      </c>
      <c r="H59" s="39">
        <f>-PMT(0.0454/12,360,D59,0)</f>
        <v>804.32236741776319</v>
      </c>
      <c r="I59" s="39">
        <f>(H59*360)-D59</f>
        <v>131556.05227039475</v>
      </c>
      <c r="J59" s="40">
        <f>IF(E59&lt;20%,((D59*0.0052)/12),0)</f>
        <v>0</v>
      </c>
      <c r="K59" s="39">
        <v>70</v>
      </c>
      <c r="L59" s="39">
        <f>(A59*0.00996)/12</f>
        <v>180.94000000000003</v>
      </c>
      <c r="M59" s="39">
        <v>410</v>
      </c>
      <c r="N59" s="39">
        <f>H59+J59+K59+L59+M59</f>
        <v>1465.2623674177632</v>
      </c>
      <c r="O59" s="39">
        <f>(A59*0.09)/12</f>
        <v>1635</v>
      </c>
      <c r="P59" s="43">
        <f>O59-N59</f>
        <v>169.73763258223676</v>
      </c>
      <c r="Q59" s="42">
        <f>U59*1500</f>
        <v>1500</v>
      </c>
      <c r="R59" s="42">
        <f>Q59-N59</f>
        <v>34.737632582236756</v>
      </c>
      <c r="S59" s="42">
        <v>651</v>
      </c>
      <c r="T59" s="42">
        <f>A59/S59</f>
        <v>334.86943164362521</v>
      </c>
      <c r="U59" s="42">
        <v>1</v>
      </c>
      <c r="V59" s="48">
        <v>1</v>
      </c>
      <c r="W59" s="44" t="s">
        <v>20</v>
      </c>
      <c r="X59" s="44" t="s">
        <v>150</v>
      </c>
      <c r="Y59" s="44" t="s">
        <v>21</v>
      </c>
      <c r="Z59" s="44" t="s">
        <v>22</v>
      </c>
      <c r="AA59" s="44">
        <v>22203</v>
      </c>
      <c r="AB59" s="44" t="s">
        <v>46</v>
      </c>
      <c r="AC59" s="44">
        <v>1940</v>
      </c>
      <c r="AD59" s="44">
        <v>10</v>
      </c>
      <c r="AE59" s="44" t="s">
        <v>149</v>
      </c>
    </row>
    <row r="60" spans="1:31" x14ac:dyDescent="0.35">
      <c r="A60" s="46">
        <v>202000</v>
      </c>
      <c r="B60" s="46">
        <v>60000</v>
      </c>
      <c r="C60" s="46">
        <v>3700</v>
      </c>
      <c r="D60" s="46">
        <f>A60-B60</f>
        <v>142000</v>
      </c>
      <c r="E60" s="38">
        <f>B60/A60</f>
        <v>0.29702970297029702</v>
      </c>
      <c r="F60" s="37">
        <v>2000</v>
      </c>
      <c r="G60" s="38">
        <f>C60+D60+F60</f>
        <v>147700</v>
      </c>
      <c r="H60" s="39">
        <f>-PMT(0.0454/12,360,D60,0)</f>
        <v>722.87200109697699</v>
      </c>
      <c r="I60" s="39">
        <f>(H60*360)-D60</f>
        <v>118233.92039491172</v>
      </c>
      <c r="J60" s="40">
        <f>IF(E60&lt;20%,((D60*0.0052)/12),0)</f>
        <v>0</v>
      </c>
      <c r="K60" s="39">
        <v>70</v>
      </c>
      <c r="L60" s="39">
        <f>(A60*0.00996)/12</f>
        <v>167.66</v>
      </c>
      <c r="M60" s="39">
        <v>499</v>
      </c>
      <c r="N60" s="39">
        <f>H60+J60+K60+L60+M60</f>
        <v>1459.532001096977</v>
      </c>
      <c r="O60" s="39">
        <f>(A60*0.09)/12</f>
        <v>1515</v>
      </c>
      <c r="P60" s="43">
        <f>O60-N60</f>
        <v>55.467998903023044</v>
      </c>
      <c r="Q60" s="42">
        <f>U60*1450</f>
        <v>1450</v>
      </c>
      <c r="R60" s="42">
        <f>Q60-N60</f>
        <v>-9.5320010969769555</v>
      </c>
      <c r="S60" s="42">
        <v>930</v>
      </c>
      <c r="T60" s="42">
        <f>A60/S60</f>
        <v>217.20430107526883</v>
      </c>
      <c r="U60" s="42">
        <v>1</v>
      </c>
      <c r="V60" s="48">
        <v>1.5</v>
      </c>
      <c r="W60" s="44" t="s">
        <v>20</v>
      </c>
      <c r="X60" s="44" t="s">
        <v>346</v>
      </c>
      <c r="Y60" s="44" t="s">
        <v>42</v>
      </c>
      <c r="Z60" s="44" t="s">
        <v>22</v>
      </c>
      <c r="AA60" s="44">
        <v>22304</v>
      </c>
      <c r="AB60" s="44" t="s">
        <v>345</v>
      </c>
      <c r="AC60" s="44">
        <v>1974</v>
      </c>
      <c r="AD60" s="9">
        <v>33</v>
      </c>
      <c r="AE60" s="56" t="s">
        <v>344</v>
      </c>
    </row>
    <row r="61" spans="1:31" x14ac:dyDescent="0.35">
      <c r="A61" s="46">
        <v>214900</v>
      </c>
      <c r="B61" s="46">
        <v>60000</v>
      </c>
      <c r="C61" s="46">
        <v>3700</v>
      </c>
      <c r="D61" s="46">
        <f>A61-B61</f>
        <v>154900</v>
      </c>
      <c r="E61" s="38">
        <f>B61/A61</f>
        <v>0.27919962773382967</v>
      </c>
      <c r="F61" s="37">
        <v>2000</v>
      </c>
      <c r="G61" s="38">
        <f>C61+D61+F61</f>
        <v>160600</v>
      </c>
      <c r="H61" s="39">
        <f>-PMT(0.0454/12,360,D61,0)</f>
        <v>788.54135894311082</v>
      </c>
      <c r="I61" s="39">
        <f>(H61*360)-D61</f>
        <v>128974.88921951992</v>
      </c>
      <c r="J61" s="40">
        <f>IF(E61&lt;20%,((D61*0.0052)/12),0)</f>
        <v>0</v>
      </c>
      <c r="K61" s="39">
        <v>70</v>
      </c>
      <c r="L61" s="39">
        <f>(A61*0.00996)/12</f>
        <v>178.36699999999999</v>
      </c>
      <c r="M61" s="39">
        <v>410</v>
      </c>
      <c r="N61" s="39">
        <f>H61+J61+K61+L61+M61</f>
        <v>1446.9083589431109</v>
      </c>
      <c r="O61" s="39">
        <f>(A61*0.09)/12</f>
        <v>1611.75</v>
      </c>
      <c r="P61" s="43">
        <f>O61-N61</f>
        <v>164.8416410568891</v>
      </c>
      <c r="Q61" s="42">
        <f>U61*1500</f>
        <v>1500</v>
      </c>
      <c r="R61" s="42">
        <f>Q61-N61</f>
        <v>53.091641056889102</v>
      </c>
      <c r="S61" s="42">
        <v>666</v>
      </c>
      <c r="T61" s="42">
        <f>A61/S61</f>
        <v>322.67267267267266</v>
      </c>
      <c r="U61" s="42">
        <v>1</v>
      </c>
      <c r="V61" s="48">
        <v>1</v>
      </c>
      <c r="W61" s="44" t="s">
        <v>20</v>
      </c>
      <c r="X61" s="44" t="s">
        <v>50</v>
      </c>
      <c r="Y61" s="44" t="s">
        <v>21</v>
      </c>
      <c r="Z61" s="44" t="s">
        <v>22</v>
      </c>
      <c r="AA61" s="44">
        <v>22203</v>
      </c>
      <c r="AB61" s="44" t="s">
        <v>51</v>
      </c>
      <c r="AC61" s="44">
        <v>1940</v>
      </c>
      <c r="AD61" s="44">
        <v>24</v>
      </c>
      <c r="AE61" s="44" t="s">
        <v>52</v>
      </c>
    </row>
    <row r="62" spans="1:31" x14ac:dyDescent="0.35">
      <c r="A62" s="46">
        <v>220000</v>
      </c>
      <c r="B62" s="46">
        <v>60000</v>
      </c>
      <c r="C62" s="46">
        <v>3700</v>
      </c>
      <c r="D62" s="46">
        <f>A62-B62</f>
        <v>160000</v>
      </c>
      <c r="E62" s="38">
        <f>B62/A62</f>
        <v>0.27272727272727271</v>
      </c>
      <c r="F62" s="37">
        <v>15000</v>
      </c>
      <c r="G62" s="38">
        <f>C62+D62+F62</f>
        <v>178700</v>
      </c>
      <c r="H62" s="39">
        <f>-PMT(0.0454/12,360,D62,0)</f>
        <v>814.50366320786145</v>
      </c>
      <c r="I62" s="39">
        <f>(H62*360)-D62</f>
        <v>133221.31875483011</v>
      </c>
      <c r="J62" s="40">
        <f>IF(E62&lt;20%,((D62*0.0052)/12),0)</f>
        <v>0</v>
      </c>
      <c r="K62" s="39">
        <v>70</v>
      </c>
      <c r="L62" s="39">
        <f>(A62*0.00996)/12</f>
        <v>182.6</v>
      </c>
      <c r="M62" s="39">
        <v>368</v>
      </c>
      <c r="N62" s="39">
        <f>H62+J62+K62+L62+M62</f>
        <v>1435.1036632078615</v>
      </c>
      <c r="O62" s="39">
        <f>(A62*0.09)/12</f>
        <v>1650</v>
      </c>
      <c r="P62" s="43">
        <f>O62-N62</f>
        <v>214.89633679213853</v>
      </c>
      <c r="Q62" s="42">
        <f>U62*1500</f>
        <v>1500</v>
      </c>
      <c r="R62" s="42">
        <f>Q62-N62</f>
        <v>64.896336792138527</v>
      </c>
      <c r="S62" s="42">
        <v>636</v>
      </c>
      <c r="T62" s="42">
        <f>A62/S62</f>
        <v>345.91194968553458</v>
      </c>
      <c r="U62" s="42">
        <v>1</v>
      </c>
      <c r="V62" s="48">
        <v>1</v>
      </c>
      <c r="W62" s="44" t="s">
        <v>20</v>
      </c>
      <c r="X62" s="44" t="s">
        <v>146</v>
      </c>
      <c r="Y62" s="44" t="s">
        <v>21</v>
      </c>
      <c r="Z62" s="44" t="s">
        <v>22</v>
      </c>
      <c r="AA62" s="44">
        <v>22209</v>
      </c>
      <c r="AB62" s="44" t="s">
        <v>145</v>
      </c>
      <c r="AC62" s="44">
        <v>1947</v>
      </c>
      <c r="AD62" s="9">
        <v>139</v>
      </c>
      <c r="AE62" s="44" t="s">
        <v>144</v>
      </c>
    </row>
    <row r="63" spans="1:31" x14ac:dyDescent="0.35">
      <c r="A63" s="46">
        <v>228000</v>
      </c>
      <c r="B63" s="46">
        <v>60000</v>
      </c>
      <c r="C63" s="46">
        <v>3700</v>
      </c>
      <c r="D63" s="46">
        <f>A63-B63</f>
        <v>168000</v>
      </c>
      <c r="E63" s="38">
        <f>B63/A63</f>
        <v>0.26315789473684209</v>
      </c>
      <c r="F63" s="37">
        <v>2000</v>
      </c>
      <c r="G63" s="38">
        <f>C63+D63+F63</f>
        <v>173700</v>
      </c>
      <c r="H63" s="39">
        <f>-PMT(0.0454/12,360,D63,0)</f>
        <v>855.22884636825461</v>
      </c>
      <c r="I63" s="39">
        <f>(H63*360)-D63</f>
        <v>139882.38469257165</v>
      </c>
      <c r="J63" s="40">
        <f>IF(E63&lt;20%,((D63*0.0052)/12),0)</f>
        <v>0</v>
      </c>
      <c r="K63" s="39">
        <v>70</v>
      </c>
      <c r="L63" s="39">
        <f>(A63*0.00996)/12</f>
        <v>189.24</v>
      </c>
      <c r="M63" s="39">
        <v>320</v>
      </c>
      <c r="N63" s="39">
        <f>H63+J63+K63+L63+M63</f>
        <v>1434.4688463682546</v>
      </c>
      <c r="O63" s="39">
        <f>(A63*0.09)/12</f>
        <v>1710</v>
      </c>
      <c r="P63" s="43">
        <f>O63-N63</f>
        <v>275.53115363174538</v>
      </c>
      <c r="Q63" s="42">
        <f>U63*1100</f>
        <v>2200</v>
      </c>
      <c r="R63" s="42">
        <f>Q63-N63</f>
        <v>765.53115363174538</v>
      </c>
      <c r="S63" s="42">
        <v>1038</v>
      </c>
      <c r="T63" s="42">
        <f>A63/S63</f>
        <v>219.65317919075144</v>
      </c>
      <c r="U63" s="42">
        <v>2</v>
      </c>
      <c r="V63" s="48">
        <v>1.5</v>
      </c>
      <c r="W63" s="44" t="s">
        <v>20</v>
      </c>
      <c r="X63" s="44" t="s">
        <v>276</v>
      </c>
      <c r="Y63" s="44" t="s">
        <v>42</v>
      </c>
      <c r="Z63" s="44" t="s">
        <v>22</v>
      </c>
      <c r="AA63" s="44">
        <v>22312</v>
      </c>
      <c r="AB63" s="44" t="s">
        <v>275</v>
      </c>
      <c r="AC63" s="44">
        <v>1964</v>
      </c>
      <c r="AD63" s="44">
        <v>4</v>
      </c>
      <c r="AE63" s="44" t="s">
        <v>274</v>
      </c>
    </row>
    <row r="64" spans="1:31" x14ac:dyDescent="0.35">
      <c r="A64" s="46">
        <v>226500</v>
      </c>
      <c r="B64" s="46">
        <v>60000</v>
      </c>
      <c r="C64" s="46">
        <v>3700</v>
      </c>
      <c r="D64" s="46">
        <f>A64-B64</f>
        <v>166500</v>
      </c>
      <c r="E64" s="38">
        <f>B64/A64</f>
        <v>0.26490066225165565</v>
      </c>
      <c r="F64" s="37">
        <v>2000</v>
      </c>
      <c r="G64" s="38">
        <f>C64+D64+F64</f>
        <v>172200</v>
      </c>
      <c r="H64" s="39">
        <f>-PMT(0.0454/12,360,D64,0)</f>
        <v>847.59287452568083</v>
      </c>
      <c r="I64" s="39">
        <f>(H64*360)-D64</f>
        <v>138633.43482924509</v>
      </c>
      <c r="J64" s="40">
        <f>IF(E64&lt;20%,((D64*0.0052)/12),0)</f>
        <v>0</v>
      </c>
      <c r="K64" s="39">
        <v>70</v>
      </c>
      <c r="L64" s="39">
        <f>(A64*0.00996)/12</f>
        <v>187.995</v>
      </c>
      <c r="M64" s="39">
        <v>324</v>
      </c>
      <c r="N64" s="39">
        <f>H64+J64+K64+L64+M64</f>
        <v>1429.5878745256809</v>
      </c>
      <c r="O64" s="39">
        <f>(A64*0.09)/12</f>
        <v>1698.75</v>
      </c>
      <c r="P64" s="43">
        <f>O64-N64</f>
        <v>269.16212547431905</v>
      </c>
      <c r="Q64" s="42">
        <f>U64*1450</f>
        <v>1450</v>
      </c>
      <c r="R64" s="42">
        <f>Q64-N64</f>
        <v>20.412125474319055</v>
      </c>
      <c r="S64" s="42">
        <v>726</v>
      </c>
      <c r="T64" s="42">
        <f>A64/S64</f>
        <v>311.98347107438019</v>
      </c>
      <c r="U64" s="42">
        <v>1</v>
      </c>
      <c r="V64" s="48">
        <v>1</v>
      </c>
      <c r="W64" s="44" t="s">
        <v>20</v>
      </c>
      <c r="X64" s="44" t="s">
        <v>239</v>
      </c>
      <c r="Y64" s="44" t="s">
        <v>42</v>
      </c>
      <c r="Z64" s="44" t="s">
        <v>22</v>
      </c>
      <c r="AA64" s="44">
        <v>22311</v>
      </c>
      <c r="AB64" s="44" t="s">
        <v>238</v>
      </c>
      <c r="AC64" s="44">
        <v>2000</v>
      </c>
      <c r="AD64" s="9">
        <v>32</v>
      </c>
      <c r="AE64" s="44" t="s">
        <v>237</v>
      </c>
    </row>
    <row r="65" spans="1:31" x14ac:dyDescent="0.35">
      <c r="A65" s="47">
        <v>198000</v>
      </c>
      <c r="B65" s="47">
        <v>60000</v>
      </c>
      <c r="C65" s="47">
        <v>3700</v>
      </c>
      <c r="D65" s="47">
        <f>A65-B65</f>
        <v>138000</v>
      </c>
      <c r="E65" s="12">
        <f>B65/A65</f>
        <v>0.30303030303030304</v>
      </c>
      <c r="F65" s="11">
        <v>2000</v>
      </c>
      <c r="G65" s="12">
        <f>C65+D65+F65</f>
        <v>143700</v>
      </c>
      <c r="H65" s="14">
        <f>-PMT(0.0454/12,360,D65,0)</f>
        <v>702.50940951678047</v>
      </c>
      <c r="I65" s="14">
        <f>(H65*360)-D65</f>
        <v>114903.38742604098</v>
      </c>
      <c r="J65" s="15">
        <f>IF(E65&lt;20%,((D65*0.0052)/12),0)</f>
        <v>0</v>
      </c>
      <c r="K65" s="14">
        <v>70</v>
      </c>
      <c r="L65" s="14">
        <f>(A65*0.00996)/12</f>
        <v>164.34</v>
      </c>
      <c r="M65" s="14">
        <v>487</v>
      </c>
      <c r="N65" s="14">
        <f>H65+J65+K65+L65+M65</f>
        <v>1423.8494095167805</v>
      </c>
      <c r="O65" s="14">
        <f>(A65*0.09)/12</f>
        <v>1485</v>
      </c>
      <c r="P65" s="18">
        <f>O65-N65</f>
        <v>61.150590483219503</v>
      </c>
      <c r="Q65" s="17">
        <f>U65*1100</f>
        <v>2200</v>
      </c>
      <c r="R65" s="17">
        <f>Q65-N65</f>
        <v>776.1505904832195</v>
      </c>
      <c r="S65" s="17">
        <v>1048</v>
      </c>
      <c r="T65" s="17">
        <f>A65/S65</f>
        <v>188.93129770992365</v>
      </c>
      <c r="U65" s="17">
        <v>2</v>
      </c>
      <c r="V65" s="32">
        <v>2</v>
      </c>
      <c r="W65" s="19" t="s">
        <v>20</v>
      </c>
      <c r="X65" s="19" t="s">
        <v>381</v>
      </c>
      <c r="Y65" s="19" t="s">
        <v>42</v>
      </c>
      <c r="Z65" s="19" t="s">
        <v>22</v>
      </c>
      <c r="AA65" s="19">
        <v>22304</v>
      </c>
      <c r="AB65" s="19" t="s">
        <v>380</v>
      </c>
      <c r="AC65" s="19">
        <v>1963</v>
      </c>
      <c r="AD65" s="9">
        <v>50</v>
      </c>
      <c r="AE65" s="73" t="s">
        <v>379</v>
      </c>
    </row>
    <row r="66" spans="1:31" x14ac:dyDescent="0.35">
      <c r="A66" s="46">
        <v>212000</v>
      </c>
      <c r="B66" s="46">
        <v>60000</v>
      </c>
      <c r="C66" s="46">
        <v>3700</v>
      </c>
      <c r="D66" s="46">
        <f>A66-B66</f>
        <v>152000</v>
      </c>
      <c r="E66" s="38">
        <f>B66/A66</f>
        <v>0.28301886792452829</v>
      </c>
      <c r="F66" s="37">
        <v>4000</v>
      </c>
      <c r="G66" s="38">
        <f>C66+D66+F66</f>
        <v>159700</v>
      </c>
      <c r="H66" s="39">
        <f>-PMT(0.0454/12,360,D66,0)</f>
        <v>773.77848004746841</v>
      </c>
      <c r="I66" s="39">
        <f>(H66*360)-D66</f>
        <v>126560.25281708862</v>
      </c>
      <c r="J66" s="40">
        <f>IF(E66&lt;20%,((D66*0.0052)/12),0)</f>
        <v>0</v>
      </c>
      <c r="K66" s="39">
        <v>70</v>
      </c>
      <c r="L66" s="39">
        <f>(A66*0.00996)/12</f>
        <v>175.96</v>
      </c>
      <c r="M66" s="39">
        <v>395</v>
      </c>
      <c r="N66" s="39">
        <f>H66+J66+K66+L66+M66</f>
        <v>1414.7384800474683</v>
      </c>
      <c r="O66" s="39">
        <f>(A66*0.09)/12</f>
        <v>1590</v>
      </c>
      <c r="P66" s="43">
        <f>O66-N66</f>
        <v>175.26151995253167</v>
      </c>
      <c r="Q66" s="42">
        <f>U66*1500</f>
        <v>1500</v>
      </c>
      <c r="R66" s="42">
        <f>Q66-N66</f>
        <v>85.261519952531671</v>
      </c>
      <c r="S66" s="42">
        <v>666</v>
      </c>
      <c r="T66" s="42">
        <f>A66/S66</f>
        <v>318.31831831831829</v>
      </c>
      <c r="U66" s="42">
        <v>1</v>
      </c>
      <c r="V66" s="48">
        <v>1</v>
      </c>
      <c r="W66" s="44" t="s">
        <v>20</v>
      </c>
      <c r="X66" s="44" t="s">
        <v>49</v>
      </c>
      <c r="Y66" s="44" t="s">
        <v>21</v>
      </c>
      <c r="Z66" s="44" t="s">
        <v>22</v>
      </c>
      <c r="AA66" s="44">
        <v>22203</v>
      </c>
      <c r="AB66" s="44" t="s">
        <v>46</v>
      </c>
      <c r="AC66" s="44">
        <v>1940</v>
      </c>
      <c r="AD66" s="44">
        <v>9</v>
      </c>
      <c r="AE66" s="44" t="s">
        <v>153</v>
      </c>
    </row>
    <row r="67" spans="1:31" x14ac:dyDescent="0.35">
      <c r="A67" s="47">
        <v>195000</v>
      </c>
      <c r="B67" s="47">
        <v>60000</v>
      </c>
      <c r="C67" s="47">
        <v>3700</v>
      </c>
      <c r="D67" s="47">
        <f>A67-B67</f>
        <v>135000</v>
      </c>
      <c r="E67" s="12">
        <f>B67/A67</f>
        <v>0.30769230769230771</v>
      </c>
      <c r="F67" s="11">
        <v>2000</v>
      </c>
      <c r="G67" s="12">
        <f>C67+D67+F67</f>
        <v>140700</v>
      </c>
      <c r="H67" s="14">
        <f>-PMT(0.0454/12,360,D67,0)</f>
        <v>687.23746583163313</v>
      </c>
      <c r="I67" s="14">
        <f>(H67*360)-D67</f>
        <v>112405.48769938792</v>
      </c>
      <c r="J67" s="15">
        <f>IF(E67&lt;20%,((D67*0.0052)/12),0)</f>
        <v>0</v>
      </c>
      <c r="K67" s="14">
        <v>70</v>
      </c>
      <c r="L67" s="14">
        <f>(A67*0.00996)/12</f>
        <v>161.85</v>
      </c>
      <c r="M67" s="14">
        <v>493</v>
      </c>
      <c r="N67" s="14">
        <f>H67+J67+K67+L67+M67</f>
        <v>1412.0874658316332</v>
      </c>
      <c r="O67" s="14">
        <f>(A67*0.09)/12</f>
        <v>1462.5</v>
      </c>
      <c r="P67" s="18">
        <f>O67-N67</f>
        <v>50.412534168366847</v>
      </c>
      <c r="Q67" s="17">
        <f>U67*1600</f>
        <v>1600</v>
      </c>
      <c r="R67" s="17">
        <f>Q67-N67</f>
        <v>187.91253416836685</v>
      </c>
      <c r="S67" s="17">
        <v>716</v>
      </c>
      <c r="T67" s="17">
        <f>A67/S67</f>
        <v>272.34636871508383</v>
      </c>
      <c r="U67" s="17">
        <v>1</v>
      </c>
      <c r="V67" s="32">
        <v>1</v>
      </c>
      <c r="W67" s="19" t="s">
        <v>20</v>
      </c>
      <c r="X67" s="19" t="s">
        <v>33</v>
      </c>
      <c r="Y67" s="19" t="s">
        <v>21</v>
      </c>
      <c r="Z67" s="19" t="s">
        <v>22</v>
      </c>
      <c r="AA67" s="19">
        <v>22209</v>
      </c>
      <c r="AB67" s="19" t="s">
        <v>23</v>
      </c>
      <c r="AC67" s="19">
        <v>1955</v>
      </c>
      <c r="AD67" s="19">
        <v>25</v>
      </c>
      <c r="AE67" s="73" t="s">
        <v>34</v>
      </c>
    </row>
    <row r="68" spans="1:31" x14ac:dyDescent="0.35">
      <c r="A68" s="46">
        <v>219900</v>
      </c>
      <c r="B68" s="46">
        <v>60000</v>
      </c>
      <c r="C68" s="46">
        <v>3700</v>
      </c>
      <c r="D68" s="46">
        <f>A68-B68</f>
        <v>159900</v>
      </c>
      <c r="E68" s="38">
        <f>B68/A68</f>
        <v>0.27285129604365621</v>
      </c>
      <c r="F68" s="37">
        <v>2000</v>
      </c>
      <c r="G68" s="38">
        <f>C68+D68+F68</f>
        <v>165600</v>
      </c>
      <c r="H68" s="39">
        <f>-PMT(0.0454/12,360,D68,0)</f>
        <v>813.99459841835653</v>
      </c>
      <c r="I68" s="39">
        <f>(H68*360)-D68</f>
        <v>133138.05543060834</v>
      </c>
      <c r="J68" s="40">
        <f>IF(E68&lt;20%,((D68*0.0052)/12),0)</f>
        <v>0</v>
      </c>
      <c r="K68" s="39">
        <v>70</v>
      </c>
      <c r="L68" s="39">
        <f>(A68*0.00996)/12</f>
        <v>182.51700000000002</v>
      </c>
      <c r="M68" s="39">
        <v>340</v>
      </c>
      <c r="N68" s="39">
        <f>H68+J68+K68+L68+M68</f>
        <v>1406.5115984183565</v>
      </c>
      <c r="O68" s="39">
        <f>(A68*0.09)/12</f>
        <v>1649.25</v>
      </c>
      <c r="P68" s="43">
        <f>O68-N68</f>
        <v>242.73840158164353</v>
      </c>
      <c r="Q68" s="42">
        <f>U68*1450</f>
        <v>1450</v>
      </c>
      <c r="R68" s="42">
        <f>Q68-N68</f>
        <v>43.488401581643529</v>
      </c>
      <c r="S68" s="42">
        <v>582</v>
      </c>
      <c r="T68" s="42">
        <f>A68/S68</f>
        <v>377.83505154639175</v>
      </c>
      <c r="U68" s="42">
        <v>1</v>
      </c>
      <c r="V68" s="48">
        <v>1</v>
      </c>
      <c r="W68" s="44" t="s">
        <v>20</v>
      </c>
      <c r="X68" s="44" t="s">
        <v>255</v>
      </c>
      <c r="Y68" s="44" t="s">
        <v>42</v>
      </c>
      <c r="Z68" s="44" t="s">
        <v>22</v>
      </c>
      <c r="AA68" s="44">
        <v>22314</v>
      </c>
      <c r="AB68" s="44" t="s">
        <v>244</v>
      </c>
      <c r="AC68" s="44">
        <v>1942</v>
      </c>
      <c r="AD68" s="44">
        <v>13</v>
      </c>
      <c r="AE68" s="56" t="s">
        <v>254</v>
      </c>
    </row>
    <row r="69" spans="1:31" x14ac:dyDescent="0.35">
      <c r="A69" s="46">
        <v>212500</v>
      </c>
      <c r="B69" s="46">
        <v>60000</v>
      </c>
      <c r="C69" s="46">
        <v>3700</v>
      </c>
      <c r="D69" s="46">
        <f>A69-B69</f>
        <v>152500</v>
      </c>
      <c r="E69" s="38">
        <f>B69/A69</f>
        <v>0.28235294117647058</v>
      </c>
      <c r="F69" s="37">
        <v>2000</v>
      </c>
      <c r="G69" s="38">
        <f>C69+D69+F69</f>
        <v>158200</v>
      </c>
      <c r="H69" s="39">
        <f>-PMT(0.0454/12,360,D69,0)</f>
        <v>776.32380399499289</v>
      </c>
      <c r="I69" s="39">
        <f>(H69*360)-D69</f>
        <v>126976.56943819742</v>
      </c>
      <c r="J69" s="40">
        <f>IF(E69&lt;20%,((D69*0.0052)/12),0)</f>
        <v>0</v>
      </c>
      <c r="K69" s="39">
        <v>70</v>
      </c>
      <c r="L69" s="39">
        <f>(A69*0.00996)/12</f>
        <v>176.375</v>
      </c>
      <c r="M69" s="39">
        <v>372</v>
      </c>
      <c r="N69" s="39">
        <f>H69+J69+K69+L69+M69</f>
        <v>1394.6988039949929</v>
      </c>
      <c r="O69" s="39">
        <f>(A69*0.09)/12</f>
        <v>1593.75</v>
      </c>
      <c r="P69" s="43">
        <f>O69-N69</f>
        <v>199.05119600500711</v>
      </c>
      <c r="Q69" s="42">
        <f>U69*1450</f>
        <v>1450</v>
      </c>
      <c r="R69" s="42">
        <f>Q69-N69</f>
        <v>55.301196005007114</v>
      </c>
      <c r="S69" s="42">
        <v>756</v>
      </c>
      <c r="T69" s="42">
        <f>A69/S69</f>
        <v>281.0846560846561</v>
      </c>
      <c r="U69" s="42">
        <v>1</v>
      </c>
      <c r="V69" s="48">
        <v>1</v>
      </c>
      <c r="W69" s="44" t="s">
        <v>20</v>
      </c>
      <c r="X69" s="44" t="s">
        <v>325</v>
      </c>
      <c r="Y69" s="44" t="s">
        <v>27</v>
      </c>
      <c r="Z69" s="44" t="s">
        <v>22</v>
      </c>
      <c r="AA69" s="44">
        <v>22041</v>
      </c>
      <c r="AB69" s="44" t="s">
        <v>316</v>
      </c>
      <c r="AC69" s="44">
        <v>1973</v>
      </c>
      <c r="AD69" s="9">
        <v>60</v>
      </c>
      <c r="AE69" s="44" t="s">
        <v>324</v>
      </c>
    </row>
    <row r="70" spans="1:31" x14ac:dyDescent="0.35">
      <c r="A70" s="46">
        <v>204000</v>
      </c>
      <c r="B70" s="46">
        <v>60000</v>
      </c>
      <c r="C70" s="46">
        <v>3700</v>
      </c>
      <c r="D70" s="46">
        <f>A70-B70</f>
        <v>144000</v>
      </c>
      <c r="E70" s="38">
        <f>B70/A70</f>
        <v>0.29411764705882354</v>
      </c>
      <c r="F70" s="37">
        <v>2000</v>
      </c>
      <c r="G70" s="38">
        <f>C70+D70+F70</f>
        <v>149700</v>
      </c>
      <c r="H70" s="39">
        <f>-PMT(0.0454/12,360,D70,0)</f>
        <v>733.05329688707536</v>
      </c>
      <c r="I70" s="39">
        <f>(H70*360)-D70</f>
        <v>119899.18687934714</v>
      </c>
      <c r="J70" s="40">
        <f>IF(E70&lt;20%,((D70*0.0052)/12),0)</f>
        <v>0</v>
      </c>
      <c r="K70" s="39">
        <v>70</v>
      </c>
      <c r="L70" s="39">
        <f>(A70*0.00996)/12</f>
        <v>169.32</v>
      </c>
      <c r="M70" s="39">
        <v>395</v>
      </c>
      <c r="N70" s="39">
        <f>H70+J70+K70+L70+M70</f>
        <v>1367.3732968870754</v>
      </c>
      <c r="O70" s="39">
        <f>(A70*0.09)/12</f>
        <v>1530</v>
      </c>
      <c r="P70" s="43">
        <f>O70-N70</f>
        <v>162.62670311292459</v>
      </c>
      <c r="Q70" s="42">
        <f>U70*1500</f>
        <v>1500</v>
      </c>
      <c r="R70" s="42">
        <f>Q70-N70</f>
        <v>132.62670311292459</v>
      </c>
      <c r="S70" s="42">
        <v>666</v>
      </c>
      <c r="T70" s="42">
        <f>A70/S70</f>
        <v>306.30630630630628</v>
      </c>
      <c r="U70" s="42">
        <v>1</v>
      </c>
      <c r="V70" s="48">
        <v>1</v>
      </c>
      <c r="W70" s="44" t="s">
        <v>20</v>
      </c>
      <c r="X70" s="44" t="s">
        <v>155</v>
      </c>
      <c r="Y70" s="44" t="s">
        <v>21</v>
      </c>
      <c r="Z70" s="44" t="s">
        <v>22</v>
      </c>
      <c r="AA70" s="44">
        <v>22203</v>
      </c>
      <c r="AB70" s="44" t="s">
        <v>46</v>
      </c>
      <c r="AC70" s="44">
        <v>1940</v>
      </c>
      <c r="AD70" s="9">
        <v>258</v>
      </c>
      <c r="AE70" s="44" t="s">
        <v>154</v>
      </c>
    </row>
    <row r="71" spans="1:31" x14ac:dyDescent="0.35">
      <c r="A71" s="46">
        <v>204700</v>
      </c>
      <c r="B71" s="46">
        <v>60000</v>
      </c>
      <c r="C71" s="46">
        <v>3700</v>
      </c>
      <c r="D71" s="46">
        <f>A71-B71</f>
        <v>144700</v>
      </c>
      <c r="E71" s="38">
        <f>B71/A71</f>
        <v>0.29311187103077674</v>
      </c>
      <c r="F71" s="37">
        <v>2000</v>
      </c>
      <c r="G71" s="38">
        <f>C71+D71+F71</f>
        <v>150400</v>
      </c>
      <c r="H71" s="39">
        <f>-PMT(0.0454/12,360,D71,0)</f>
        <v>736.61675041360968</v>
      </c>
      <c r="I71" s="39">
        <f>(H71*360)-D71</f>
        <v>120482.03014889947</v>
      </c>
      <c r="J71" s="40">
        <f>IF(E71&lt;20%,((D71*0.0052)/12),0)</f>
        <v>0</v>
      </c>
      <c r="K71" s="39">
        <v>70</v>
      </c>
      <c r="L71" s="39">
        <f>(A71*0.00996)/12</f>
        <v>169.90100000000001</v>
      </c>
      <c r="M71" s="39">
        <v>371</v>
      </c>
      <c r="N71" s="39">
        <f>H71+J71+K71+L71+M71</f>
        <v>1347.5177504136097</v>
      </c>
      <c r="O71" s="39">
        <f>(A71*0.09)/12</f>
        <v>1535.25</v>
      </c>
      <c r="P71" s="43">
        <f>O71-N71</f>
        <v>187.73224958639025</v>
      </c>
      <c r="Q71" s="42">
        <f>U71*1500</f>
        <v>1500</v>
      </c>
      <c r="R71" s="42">
        <f>Q71-N71</f>
        <v>152.48224958639025</v>
      </c>
      <c r="S71" s="42">
        <v>596</v>
      </c>
      <c r="T71" s="42">
        <f>A71/S71</f>
        <v>343.45637583892619</v>
      </c>
      <c r="U71" s="42">
        <v>1</v>
      </c>
      <c r="V71" s="48">
        <v>1</v>
      </c>
      <c r="W71" s="44" t="s">
        <v>20</v>
      </c>
      <c r="X71" s="44" t="s">
        <v>41</v>
      </c>
      <c r="Y71" s="44" t="s">
        <v>42</v>
      </c>
      <c r="Z71" s="44" t="s">
        <v>22</v>
      </c>
      <c r="AA71" s="44">
        <v>22302</v>
      </c>
      <c r="AB71" s="44" t="s">
        <v>43</v>
      </c>
      <c r="AC71" s="44">
        <v>1980</v>
      </c>
      <c r="AD71" s="9">
        <v>65</v>
      </c>
      <c r="AE71" s="56" t="s">
        <v>44</v>
      </c>
    </row>
    <row r="72" spans="1:31" x14ac:dyDescent="0.35">
      <c r="A72" s="46">
        <v>209900</v>
      </c>
      <c r="B72" s="46">
        <v>60000</v>
      </c>
      <c r="C72" s="46">
        <v>3700</v>
      </c>
      <c r="D72" s="46">
        <f>A72-B72</f>
        <v>149900</v>
      </c>
      <c r="E72" s="38">
        <f>B72/A72</f>
        <v>0.28585040495474034</v>
      </c>
      <c r="F72" s="37">
        <v>2000</v>
      </c>
      <c r="G72" s="38">
        <f>C72+D72+F72</f>
        <v>155600</v>
      </c>
      <c r="H72" s="39">
        <f>-PMT(0.0454/12,360,D72,0)</f>
        <v>763.08811946786523</v>
      </c>
      <c r="I72" s="39">
        <f>(H72*360)-D72</f>
        <v>124811.72300843149</v>
      </c>
      <c r="J72" s="40">
        <f>IF(E72&lt;20%,((D72*0.0052)/12),0)</f>
        <v>0</v>
      </c>
      <c r="K72" s="39">
        <v>70</v>
      </c>
      <c r="L72" s="39">
        <f>(A72*0.00996)/12</f>
        <v>174.21699999999998</v>
      </c>
      <c r="M72" s="39">
        <v>339</v>
      </c>
      <c r="N72" s="39">
        <f>H72+J72+K72+L72+M72</f>
        <v>1346.3051194678651</v>
      </c>
      <c r="O72" s="39">
        <f>(A72*0.09)/12</f>
        <v>1574.25</v>
      </c>
      <c r="P72" s="43">
        <f>O72-N72</f>
        <v>227.9448805321349</v>
      </c>
      <c r="Q72" s="42">
        <f>U72*1450</f>
        <v>1450</v>
      </c>
      <c r="R72" s="42">
        <f>Q72-N72</f>
        <v>103.6948805321349</v>
      </c>
      <c r="S72" s="42">
        <v>578</v>
      </c>
      <c r="T72" s="42">
        <f>A72/S72</f>
        <v>363.14878892733566</v>
      </c>
      <c r="U72" s="42">
        <v>1</v>
      </c>
      <c r="V72" s="48">
        <v>1</v>
      </c>
      <c r="W72" s="44" t="s">
        <v>20</v>
      </c>
      <c r="X72" s="44" t="s">
        <v>245</v>
      </c>
      <c r="Y72" s="44" t="s">
        <v>42</v>
      </c>
      <c r="Z72" s="44" t="s">
        <v>22</v>
      </c>
      <c r="AA72" s="44">
        <v>22314</v>
      </c>
      <c r="AB72" s="44" t="s">
        <v>244</v>
      </c>
      <c r="AC72" s="44">
        <v>1942</v>
      </c>
      <c r="AD72" s="9">
        <v>119</v>
      </c>
      <c r="AE72" s="56" t="s">
        <v>243</v>
      </c>
    </row>
    <row r="73" spans="1:31" x14ac:dyDescent="0.35">
      <c r="A73" s="46">
        <v>205000</v>
      </c>
      <c r="B73" s="46">
        <v>60000</v>
      </c>
      <c r="C73" s="46">
        <v>3700</v>
      </c>
      <c r="D73" s="46">
        <f>A73-B73</f>
        <v>145000</v>
      </c>
      <c r="E73" s="38">
        <f>B73/A73</f>
        <v>0.29268292682926828</v>
      </c>
      <c r="F73" s="37">
        <v>2000</v>
      </c>
      <c r="G73" s="38">
        <f>C73+D73+F73</f>
        <v>150700</v>
      </c>
      <c r="H73" s="39">
        <f>-PMT(0.0454/12,360,D73,0)</f>
        <v>738.14394478212455</v>
      </c>
      <c r="I73" s="39">
        <f>(H73*360)-D73</f>
        <v>120731.82012156484</v>
      </c>
      <c r="J73" s="40">
        <f>IF(E73&lt;20%,((D73*0.0052)/12),0)</f>
        <v>0</v>
      </c>
      <c r="K73" s="39">
        <v>70</v>
      </c>
      <c r="L73" s="39">
        <f>(A73*0.00996)/12</f>
        <v>170.15</v>
      </c>
      <c r="M73" s="39">
        <v>367</v>
      </c>
      <c r="N73" s="39">
        <f>H73+J73+K73+L73+M73</f>
        <v>1345.2939447821245</v>
      </c>
      <c r="O73" s="39">
        <f>(A73*0.09)/12</f>
        <v>1537.5</v>
      </c>
      <c r="P73" s="43">
        <f>O73-N73</f>
        <v>192.20605521787547</v>
      </c>
      <c r="Q73" s="42">
        <f>U73*1450</f>
        <v>1450</v>
      </c>
      <c r="R73" s="42">
        <f>Q73-N73</f>
        <v>104.70605521787547</v>
      </c>
      <c r="S73" s="42">
        <v>956</v>
      </c>
      <c r="T73" s="42">
        <f>A73/S73</f>
        <v>214.43514644351464</v>
      </c>
      <c r="U73" s="42">
        <v>1</v>
      </c>
      <c r="V73" s="48">
        <v>1</v>
      </c>
      <c r="W73" s="44" t="s">
        <v>20</v>
      </c>
      <c r="X73" s="44" t="s">
        <v>270</v>
      </c>
      <c r="Y73" s="44" t="s">
        <v>27</v>
      </c>
      <c r="Z73" s="44" t="s">
        <v>22</v>
      </c>
      <c r="AA73" s="44">
        <v>22041</v>
      </c>
      <c r="AB73" s="44" t="s">
        <v>201</v>
      </c>
      <c r="AC73" s="44">
        <v>1982</v>
      </c>
      <c r="AD73" s="9">
        <v>64</v>
      </c>
      <c r="AE73" s="56" t="s">
        <v>269</v>
      </c>
    </row>
    <row r="74" spans="1:31" x14ac:dyDescent="0.35">
      <c r="A74" s="46">
        <v>179000</v>
      </c>
      <c r="B74" s="46">
        <v>60000</v>
      </c>
      <c r="C74" s="46">
        <v>3700</v>
      </c>
      <c r="D74" s="46">
        <f>A74-B74</f>
        <v>119000</v>
      </c>
      <c r="E74" s="53">
        <f>B74/A74</f>
        <v>0.33519553072625696</v>
      </c>
      <c r="F74" s="46">
        <v>2000</v>
      </c>
      <c r="G74" s="53">
        <f>C74+D74+F74</f>
        <v>124700</v>
      </c>
      <c r="H74" s="54">
        <f>-PMT(0.0454/12,360,D74,0)</f>
        <v>605.78709951084693</v>
      </c>
      <c r="I74" s="54">
        <f>(H74*360)-D74</f>
        <v>99083.355823904887</v>
      </c>
      <c r="J74" s="55">
        <f>IF(E74&lt;20%,((D74*0.0052)/12),0)</f>
        <v>0</v>
      </c>
      <c r="K74" s="54">
        <v>70</v>
      </c>
      <c r="L74" s="54">
        <f>(A74*0.00996)/12</f>
        <v>148.57</v>
      </c>
      <c r="M74" s="54">
        <v>500</v>
      </c>
      <c r="N74" s="54">
        <f>H74+J74+K74+L74+M74</f>
        <v>1324.3570995108469</v>
      </c>
      <c r="O74" s="54">
        <f>(A74*0.09)/12</f>
        <v>1342.5</v>
      </c>
      <c r="P74" s="43">
        <f>O74-N74</f>
        <v>18.142900489153135</v>
      </c>
      <c r="Q74" s="42">
        <f>U74*1450</f>
        <v>1450</v>
      </c>
      <c r="R74" s="42">
        <f>Q74-N74</f>
        <v>125.64290048915313</v>
      </c>
      <c r="S74" s="42">
        <v>854</v>
      </c>
      <c r="T74" s="42">
        <f>A74/S74</f>
        <v>209.60187353629976</v>
      </c>
      <c r="U74" s="42">
        <v>1</v>
      </c>
      <c r="V74" s="57">
        <v>1</v>
      </c>
      <c r="W74" s="56" t="s">
        <v>20</v>
      </c>
      <c r="X74" s="56" t="s">
        <v>332</v>
      </c>
      <c r="Y74" s="56" t="s">
        <v>27</v>
      </c>
      <c r="Z74" s="56" t="s">
        <v>22</v>
      </c>
      <c r="AA74" s="56">
        <v>22041</v>
      </c>
      <c r="AB74" s="56" t="s">
        <v>331</v>
      </c>
      <c r="AC74" s="56">
        <v>1967</v>
      </c>
      <c r="AD74" s="52">
        <v>30</v>
      </c>
      <c r="AE74" s="56" t="s">
        <v>330</v>
      </c>
    </row>
    <row r="75" spans="1:31" x14ac:dyDescent="0.35">
      <c r="A75" s="47">
        <v>199900</v>
      </c>
      <c r="B75" s="47">
        <v>60000</v>
      </c>
      <c r="C75" s="47">
        <v>3700</v>
      </c>
      <c r="D75" s="47">
        <f>A75-B75</f>
        <v>139900</v>
      </c>
      <c r="E75" s="12">
        <f>B75/A75</f>
        <v>0.30015007503751878</v>
      </c>
      <c r="F75" s="10">
        <v>15000</v>
      </c>
      <c r="G75" s="12">
        <f>C75+D75+F75</f>
        <v>158600</v>
      </c>
      <c r="H75" s="14">
        <f>-PMT(0.0454/12,360,D75,0)</f>
        <v>712.18164051737392</v>
      </c>
      <c r="I75" s="14">
        <f>(H75*360)-D75</f>
        <v>116485.39058625462</v>
      </c>
      <c r="J75" s="15">
        <f>IF(E75&lt;20%,((D75*0.0052)/12),0)</f>
        <v>0</v>
      </c>
      <c r="K75" s="14">
        <v>70</v>
      </c>
      <c r="L75" s="14">
        <f>(A75*0.00996)/12</f>
        <v>165.917</v>
      </c>
      <c r="M75" s="14">
        <v>325</v>
      </c>
      <c r="N75" s="14">
        <f>H75+J75+K75+L75+M75</f>
        <v>1273.098640517374</v>
      </c>
      <c r="O75" s="14">
        <f>(A75*0.09)/12</f>
        <v>1499.25</v>
      </c>
      <c r="P75" s="18">
        <f>O75-N75</f>
        <v>226.15135948262605</v>
      </c>
      <c r="Q75" s="17">
        <f>U75*1450</f>
        <v>1450</v>
      </c>
      <c r="R75" s="17">
        <f>Q75-N75</f>
        <v>176.90135948262605</v>
      </c>
      <c r="S75" s="17">
        <v>662</v>
      </c>
      <c r="T75" s="17">
        <f>A75/S75</f>
        <v>301.96374622356495</v>
      </c>
      <c r="U75" s="17">
        <v>1</v>
      </c>
      <c r="V75" s="32">
        <v>1</v>
      </c>
      <c r="W75" s="19" t="s">
        <v>20</v>
      </c>
      <c r="X75" s="19" t="s">
        <v>181</v>
      </c>
      <c r="Y75" s="19" t="s">
        <v>21</v>
      </c>
      <c r="Z75" s="19" t="s">
        <v>22</v>
      </c>
      <c r="AA75" s="19">
        <v>22204</v>
      </c>
      <c r="AB75" s="19" t="s">
        <v>39</v>
      </c>
      <c r="AC75" s="19">
        <v>1942</v>
      </c>
      <c r="AD75" s="9">
        <v>66</v>
      </c>
      <c r="AE75" s="19" t="s">
        <v>180</v>
      </c>
    </row>
    <row r="76" spans="1:31" x14ac:dyDescent="0.35">
      <c r="A76" s="47">
        <v>190000</v>
      </c>
      <c r="B76" s="47">
        <v>60000</v>
      </c>
      <c r="C76" s="47">
        <v>3700</v>
      </c>
      <c r="D76" s="47">
        <f>A76-B76</f>
        <v>130000</v>
      </c>
      <c r="E76" s="12">
        <f>B76/A76</f>
        <v>0.31578947368421051</v>
      </c>
      <c r="F76" s="10">
        <v>15000</v>
      </c>
      <c r="G76" s="12">
        <f>C76+D76+F76</f>
        <v>148700</v>
      </c>
      <c r="H76" s="14">
        <f>-PMT(0.0454/12,360,D76,0)</f>
        <v>661.78422635638742</v>
      </c>
      <c r="I76" s="14">
        <f>(H76*360)-D76</f>
        <v>108242.32148829947</v>
      </c>
      <c r="J76" s="15">
        <f>IF(E76&lt;20%,((D76*0.0052)/12),0)</f>
        <v>0</v>
      </c>
      <c r="K76" s="14">
        <v>70</v>
      </c>
      <c r="L76" s="14">
        <f>(A76*0.00996)/12</f>
        <v>157.70000000000002</v>
      </c>
      <c r="M76" s="14">
        <v>341</v>
      </c>
      <c r="N76" s="14">
        <f>H76+J76+K76+L76+M76</f>
        <v>1230.4842263563874</v>
      </c>
      <c r="O76" s="14">
        <f>(A76*0.09)/12</f>
        <v>1425</v>
      </c>
      <c r="P76" s="18">
        <f>O76-N76</f>
        <v>194.51577364361265</v>
      </c>
      <c r="Q76" s="17">
        <f>U76*1100</f>
        <v>2200</v>
      </c>
      <c r="R76" s="17">
        <f>Q76-N76</f>
        <v>969.51577364361265</v>
      </c>
      <c r="S76" s="17">
        <v>1065</v>
      </c>
      <c r="T76" s="17">
        <f>A76/S76</f>
        <v>178.40375586854461</v>
      </c>
      <c r="U76" s="17">
        <v>2</v>
      </c>
      <c r="V76" s="32">
        <v>2</v>
      </c>
      <c r="W76" s="19" t="s">
        <v>20</v>
      </c>
      <c r="X76" s="19" t="s">
        <v>242</v>
      </c>
      <c r="Y76" s="19" t="s">
        <v>42</v>
      </c>
      <c r="Z76" s="19" t="s">
        <v>22</v>
      </c>
      <c r="AA76" s="19">
        <v>22312</v>
      </c>
      <c r="AB76" s="19" t="s">
        <v>241</v>
      </c>
      <c r="AC76" s="19">
        <v>1974</v>
      </c>
      <c r="AD76" s="9">
        <v>75</v>
      </c>
      <c r="AE76" s="73" t="s">
        <v>240</v>
      </c>
    </row>
    <row r="77" spans="1:31" s="56" customFormat="1" x14ac:dyDescent="0.35">
      <c r="A77" s="47">
        <v>169000</v>
      </c>
      <c r="B77" s="47">
        <v>60000</v>
      </c>
      <c r="C77" s="47">
        <v>3700</v>
      </c>
      <c r="D77" s="47">
        <f>A77-B77</f>
        <v>109000</v>
      </c>
      <c r="E77" s="83">
        <f>B77/A77</f>
        <v>0.35502958579881655</v>
      </c>
      <c r="F77" s="47">
        <v>2000</v>
      </c>
      <c r="G77" s="83">
        <f>C77+D77+F77</f>
        <v>114700</v>
      </c>
      <c r="H77" s="84">
        <f>-PMT(0.0454/12,360,D77,0)</f>
        <v>554.88062056035562</v>
      </c>
      <c r="I77" s="84">
        <f>(H77*360)-D77</f>
        <v>90757.023401728016</v>
      </c>
      <c r="J77" s="85">
        <f>IF(E77&lt;20%,((D77*0.0052)/12),0)</f>
        <v>0</v>
      </c>
      <c r="K77" s="84">
        <v>70</v>
      </c>
      <c r="L77" s="84">
        <f>(A77*0.00996)/12</f>
        <v>140.27000000000001</v>
      </c>
      <c r="M77" s="84">
        <v>463</v>
      </c>
      <c r="N77" s="84">
        <f>H77+J77+K77+L77+M77</f>
        <v>1228.1506205603555</v>
      </c>
      <c r="O77" s="84">
        <f>(A77*0.09)/12</f>
        <v>1267.5</v>
      </c>
      <c r="P77" s="71">
        <f>O77-N77</f>
        <v>39.349379439644508</v>
      </c>
      <c r="Q77" s="18">
        <f>U77*1450</f>
        <v>1450</v>
      </c>
      <c r="R77" s="18">
        <f>Q77-N77</f>
        <v>221.84937943964451</v>
      </c>
      <c r="S77" s="18">
        <v>849</v>
      </c>
      <c r="T77" s="18">
        <f>A77/S77</f>
        <v>199.05771495877502</v>
      </c>
      <c r="U77" s="18">
        <v>1</v>
      </c>
      <c r="V77" s="86">
        <v>1</v>
      </c>
      <c r="W77" s="73" t="s">
        <v>20</v>
      </c>
      <c r="X77" s="73" t="s">
        <v>355</v>
      </c>
      <c r="Y77" s="73" t="s">
        <v>42</v>
      </c>
      <c r="Z77" s="73" t="s">
        <v>22</v>
      </c>
      <c r="AA77" s="73">
        <v>22304</v>
      </c>
      <c r="AB77" s="73" t="s">
        <v>354</v>
      </c>
      <c r="AC77" s="73">
        <v>1967</v>
      </c>
      <c r="AD77" s="73">
        <v>2</v>
      </c>
      <c r="AE77" s="72" t="s">
        <v>353</v>
      </c>
    </row>
    <row r="78" spans="1:31" s="56" customFormat="1" x14ac:dyDescent="0.35">
      <c r="A78" s="47">
        <v>170000</v>
      </c>
      <c r="B78" s="47">
        <v>60000</v>
      </c>
      <c r="C78" s="47">
        <v>3700</v>
      </c>
      <c r="D78" s="47">
        <f>A78-B78</f>
        <v>110000</v>
      </c>
      <c r="E78" s="12">
        <f>B78/A78</f>
        <v>0.35294117647058826</v>
      </c>
      <c r="F78" s="11">
        <v>2000</v>
      </c>
      <c r="G78" s="12">
        <f>C78+D78+F78</f>
        <v>115700</v>
      </c>
      <c r="H78" s="14">
        <f>-PMT(0.0454/12,360,D78,0)</f>
        <v>559.9712684554047</v>
      </c>
      <c r="I78" s="14">
        <f>(H78*360)-D78</f>
        <v>91589.656643945695</v>
      </c>
      <c r="J78" s="15">
        <f>IF(E78&lt;20%,((D78*0.0052)/12),0)</f>
        <v>0</v>
      </c>
      <c r="K78" s="14">
        <v>70</v>
      </c>
      <c r="L78" s="14">
        <f>(A78*0.00996)/12</f>
        <v>141.1</v>
      </c>
      <c r="M78" s="14">
        <v>451</v>
      </c>
      <c r="N78" s="14">
        <f>H78+J78+K78+L78+M78</f>
        <v>1222.0712684554046</v>
      </c>
      <c r="O78" s="14">
        <f>(A78*0.09)/12</f>
        <v>1275</v>
      </c>
      <c r="P78" s="71">
        <f>O78-N78</f>
        <v>52.928731544595394</v>
      </c>
      <c r="Q78" s="18">
        <f>U78*1600</f>
        <v>1600</v>
      </c>
      <c r="R78" s="18">
        <f>Q78-N78</f>
        <v>377.92873154459539</v>
      </c>
      <c r="S78" s="18">
        <v>559</v>
      </c>
      <c r="T78" s="18">
        <f>A78/S78</f>
        <v>304.11449016100181</v>
      </c>
      <c r="U78" s="18">
        <v>1</v>
      </c>
      <c r="V78" s="32">
        <v>1</v>
      </c>
      <c r="W78" s="19" t="s">
        <v>20</v>
      </c>
      <c r="X78" s="19" t="s">
        <v>29</v>
      </c>
      <c r="Y78" s="19" t="s">
        <v>21</v>
      </c>
      <c r="Z78" s="19" t="s">
        <v>22</v>
      </c>
      <c r="AA78" s="19">
        <v>22209</v>
      </c>
      <c r="AB78" s="19" t="s">
        <v>30</v>
      </c>
      <c r="AC78" s="19">
        <v>1955</v>
      </c>
      <c r="AD78" s="9">
        <v>55</v>
      </c>
      <c r="AE78" s="72" t="s">
        <v>31</v>
      </c>
    </row>
    <row r="79" spans="1:31" s="56" customFormat="1" x14ac:dyDescent="0.35">
      <c r="A79" s="46">
        <v>244000</v>
      </c>
      <c r="B79" s="46">
        <v>60000</v>
      </c>
      <c r="C79" s="46">
        <v>3700</v>
      </c>
      <c r="D79" s="46">
        <f>A79-B79</f>
        <v>184000</v>
      </c>
      <c r="E79" s="53">
        <f>B79/A79</f>
        <v>0.24590163934426229</v>
      </c>
      <c r="F79" s="46">
        <v>2000</v>
      </c>
      <c r="G79" s="53">
        <f>C79+D79+F79</f>
        <v>189700</v>
      </c>
      <c r="H79" s="54">
        <f>-PMT(0.0454/12,360,D79,0)</f>
        <v>936.6792126890407</v>
      </c>
      <c r="I79" s="54">
        <f>(H79*360)-D79</f>
        <v>153204.51656805468</v>
      </c>
      <c r="J79" s="55">
        <f>IF(E79&lt;20%,((D79*0.0052)/12),0)</f>
        <v>0</v>
      </c>
      <c r="K79" s="54">
        <v>70</v>
      </c>
      <c r="L79" s="54">
        <f>(A79*0.00996)/12</f>
        <v>202.52</v>
      </c>
      <c r="M79" s="54">
        <v>0</v>
      </c>
      <c r="N79" s="54">
        <f>H79+J79+K79+L79+M79</f>
        <v>1209.1992126890407</v>
      </c>
      <c r="O79" s="54">
        <f>(A79*0.09)/12</f>
        <v>1830</v>
      </c>
      <c r="P79" s="60">
        <f>O79-N79</f>
        <v>620.80078731095932</v>
      </c>
      <c r="Q79" s="43">
        <f>U79*1450</f>
        <v>1450</v>
      </c>
      <c r="R79" s="43">
        <f>Q79-N79</f>
        <v>240.80078731095932</v>
      </c>
      <c r="S79" s="43">
        <v>750</v>
      </c>
      <c r="T79" s="43">
        <f>A79/S79</f>
        <v>325.33333333333331</v>
      </c>
      <c r="U79" s="43">
        <v>1</v>
      </c>
      <c r="V79" s="57">
        <v>1</v>
      </c>
      <c r="W79" s="56" t="s">
        <v>20</v>
      </c>
      <c r="X79" s="56" t="s">
        <v>234</v>
      </c>
      <c r="Y79" s="56" t="s">
        <v>42</v>
      </c>
      <c r="Z79" s="56" t="s">
        <v>22</v>
      </c>
      <c r="AA79" s="56">
        <v>22305</v>
      </c>
      <c r="AB79" s="56" t="s">
        <v>42</v>
      </c>
      <c r="AC79" s="56">
        <v>1939</v>
      </c>
      <c r="AD79" s="56">
        <v>253</v>
      </c>
      <c r="AE79" s="59">
        <v>4928971</v>
      </c>
    </row>
    <row r="80" spans="1:31" s="56" customFormat="1" x14ac:dyDescent="0.35">
      <c r="A80" s="47">
        <v>164900</v>
      </c>
      <c r="B80" s="47">
        <v>60000</v>
      </c>
      <c r="C80" s="47">
        <v>3700</v>
      </c>
      <c r="D80" s="47">
        <f>A80-B80</f>
        <v>104900</v>
      </c>
      <c r="E80" s="12">
        <f>B80/A80</f>
        <v>0.3638568829593693</v>
      </c>
      <c r="F80" s="11">
        <v>2000</v>
      </c>
      <c r="G80" s="12">
        <f>C80+D80+F80</f>
        <v>110600</v>
      </c>
      <c r="H80" s="14">
        <f>-PMT(0.0454/12,360,D80,0)</f>
        <v>534.00896419065407</v>
      </c>
      <c r="I80" s="14">
        <f>(H80*360)-D80</f>
        <v>87343.227108635474</v>
      </c>
      <c r="J80" s="15">
        <f>IF(E80&lt;20%,((D80*0.0052)/12),0)</f>
        <v>0</v>
      </c>
      <c r="K80" s="14">
        <v>70</v>
      </c>
      <c r="L80" s="14">
        <f>(A80*0.00996)/12</f>
        <v>136.86699999999999</v>
      </c>
      <c r="M80" s="14">
        <v>443</v>
      </c>
      <c r="N80" s="14">
        <f>H80+J80+K80+L80+M80</f>
        <v>1183.875964190654</v>
      </c>
      <c r="O80" s="14">
        <f>(A80*0.09)/12</f>
        <v>1236.75</v>
      </c>
      <c r="P80" s="71">
        <f>O80-N80</f>
        <v>52.874035809345969</v>
      </c>
      <c r="Q80" s="18">
        <f>U80*1450</f>
        <v>1450</v>
      </c>
      <c r="R80" s="18">
        <f>Q80-N80</f>
        <v>266.12403580934597</v>
      </c>
      <c r="S80" s="18">
        <v>761</v>
      </c>
      <c r="T80" s="18">
        <f>A80/S80</f>
        <v>216.68856767411302</v>
      </c>
      <c r="U80" s="18">
        <v>1</v>
      </c>
      <c r="V80" s="32">
        <v>1</v>
      </c>
      <c r="W80" s="19" t="s">
        <v>20</v>
      </c>
      <c r="X80" s="19" t="s">
        <v>307</v>
      </c>
      <c r="Y80" s="19" t="s">
        <v>42</v>
      </c>
      <c r="Z80" s="19" t="s">
        <v>22</v>
      </c>
      <c r="AA80" s="19">
        <v>22304</v>
      </c>
      <c r="AB80" s="19" t="s">
        <v>306</v>
      </c>
      <c r="AC80" s="19">
        <v>1965</v>
      </c>
      <c r="AD80" s="19">
        <v>23</v>
      </c>
      <c r="AE80" s="72" t="s">
        <v>305</v>
      </c>
    </row>
    <row r="81" spans="1:31" s="56" customFormat="1" x14ac:dyDescent="0.35">
      <c r="A81" s="46">
        <v>204900</v>
      </c>
      <c r="B81" s="46">
        <v>60000</v>
      </c>
      <c r="C81" s="46">
        <v>3700</v>
      </c>
      <c r="D81" s="46">
        <f>A81-B81</f>
        <v>144900</v>
      </c>
      <c r="E81" s="38">
        <f>B81/A81</f>
        <v>0.29282576866764276</v>
      </c>
      <c r="F81" s="37">
        <v>2000</v>
      </c>
      <c r="G81" s="38">
        <f>C81+D81+F81</f>
        <v>150600</v>
      </c>
      <c r="H81" s="39">
        <f>-PMT(0.0454/12,360,D81,0)</f>
        <v>737.63487999261952</v>
      </c>
      <c r="I81" s="39">
        <f>(H81*360)-D81</f>
        <v>120648.55679734302</v>
      </c>
      <c r="J81" s="40">
        <f>IF(E81&lt;20%,((D81*0.0052)/12),0)</f>
        <v>0</v>
      </c>
      <c r="K81" s="39">
        <v>70</v>
      </c>
      <c r="L81" s="39">
        <f>(A81*0.00996)/12</f>
        <v>170.06700000000001</v>
      </c>
      <c r="M81" s="39">
        <v>202</v>
      </c>
      <c r="N81" s="39">
        <f>H81+J81+K81+L81+M81</f>
        <v>1179.7018799926195</v>
      </c>
      <c r="O81" s="39">
        <f>(A81*0.09)/12</f>
        <v>1536.75</v>
      </c>
      <c r="P81" s="60">
        <f>O81-N81</f>
        <v>357.04812000738048</v>
      </c>
      <c r="Q81" s="43">
        <f>U81*1450</f>
        <v>1450</v>
      </c>
      <c r="R81" s="43">
        <f>Q81-N81</f>
        <v>270.29812000738048</v>
      </c>
      <c r="S81" s="43">
        <v>617</v>
      </c>
      <c r="T81" s="43">
        <f>A81/S81</f>
        <v>332.09076175040519</v>
      </c>
      <c r="U81" s="43">
        <v>1</v>
      </c>
      <c r="V81" s="48">
        <v>1</v>
      </c>
      <c r="W81" s="44" t="s">
        <v>20</v>
      </c>
      <c r="X81" s="44" t="s">
        <v>266</v>
      </c>
      <c r="Y81" s="44" t="s">
        <v>42</v>
      </c>
      <c r="Z81" s="44" t="s">
        <v>22</v>
      </c>
      <c r="AA81" s="44">
        <v>22314</v>
      </c>
      <c r="AB81" s="44" t="s">
        <v>265</v>
      </c>
      <c r="AC81" s="44">
        <v>1959</v>
      </c>
      <c r="AD81" s="9">
        <v>46</v>
      </c>
      <c r="AE81" s="59" t="s">
        <v>264</v>
      </c>
    </row>
    <row r="82" spans="1:31" s="56" customFormat="1" ht="15" thickBot="1" x14ac:dyDescent="0.4">
      <c r="A82" s="74">
        <v>149000</v>
      </c>
      <c r="B82" s="74">
        <v>60000</v>
      </c>
      <c r="C82" s="74">
        <v>3700</v>
      </c>
      <c r="D82" s="74">
        <f>A82-B82</f>
        <v>89000</v>
      </c>
      <c r="E82" s="75">
        <f>B82/A82</f>
        <v>0.40268456375838924</v>
      </c>
      <c r="F82" s="61">
        <v>6000</v>
      </c>
      <c r="G82" s="75">
        <f>C82+D82+F82</f>
        <v>98700</v>
      </c>
      <c r="H82" s="76">
        <f>-PMT(0.0454/12,360,D82,0)</f>
        <v>453.0676626593729</v>
      </c>
      <c r="I82" s="76">
        <f>(H82*360)-D82</f>
        <v>74104.358557374246</v>
      </c>
      <c r="J82" s="77">
        <f>IF(E82&lt;20%,((D82*0.0052)/12),0)</f>
        <v>0</v>
      </c>
      <c r="K82" s="76">
        <v>70</v>
      </c>
      <c r="L82" s="76">
        <f>(A82*0.00996)/12</f>
        <v>123.67</v>
      </c>
      <c r="M82" s="76">
        <v>333</v>
      </c>
      <c r="N82" s="76">
        <f>H82+J82+K82+L82+M82</f>
        <v>979.73766265937286</v>
      </c>
      <c r="O82" s="76">
        <f>(A82*0.09)/12</f>
        <v>1117.5</v>
      </c>
      <c r="P82" s="78">
        <f>O82-N82</f>
        <v>137.76233734062714</v>
      </c>
      <c r="Q82" s="79">
        <f>U82*1600</f>
        <v>1600</v>
      </c>
      <c r="R82" s="79">
        <f>Q82-N82</f>
        <v>620.26233734062714</v>
      </c>
      <c r="S82" s="79">
        <v>559</v>
      </c>
      <c r="T82" s="79">
        <f>A82/S82</f>
        <v>266.5474060822898</v>
      </c>
      <c r="U82" s="79">
        <v>1</v>
      </c>
      <c r="V82" s="81">
        <v>1</v>
      </c>
      <c r="W82" s="80" t="s">
        <v>20</v>
      </c>
      <c r="X82" s="80" t="s">
        <v>25</v>
      </c>
      <c r="Y82" s="80" t="s">
        <v>21</v>
      </c>
      <c r="Z82" s="80" t="s">
        <v>22</v>
      </c>
      <c r="AA82" s="80">
        <v>22209</v>
      </c>
      <c r="AB82" s="80" t="s">
        <v>23</v>
      </c>
      <c r="AC82" s="80">
        <v>1955</v>
      </c>
      <c r="AD82" s="58">
        <v>67</v>
      </c>
      <c r="AE82" s="82" t="s">
        <v>26</v>
      </c>
    </row>
    <row r="101" spans="9:9" x14ac:dyDescent="0.35">
      <c r="I101" s="70"/>
    </row>
  </sheetData>
  <autoFilter ref="A1:AE76">
    <sortState ref="A2:AE82">
      <sortCondition descending="1" ref="N1:N7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topLeftCell="A31" workbookViewId="0">
      <selection activeCell="A50" sqref="A50:AE109"/>
    </sheetView>
  </sheetViews>
  <sheetFormatPr defaultRowHeight="12.5" x14ac:dyDescent="0.25"/>
  <cols>
    <col min="1" max="16384" width="8.7265625" style="31"/>
  </cols>
  <sheetData>
    <row r="1" spans="1:31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119</v>
      </c>
      <c r="I1" s="1" t="s">
        <v>120</v>
      </c>
      <c r="J1" s="1" t="s">
        <v>121</v>
      </c>
      <c r="K1" s="1" t="s">
        <v>189</v>
      </c>
      <c r="L1" s="1" t="s">
        <v>122</v>
      </c>
      <c r="M1" s="1" t="s">
        <v>7</v>
      </c>
      <c r="N1" s="1" t="s">
        <v>123</v>
      </c>
      <c r="O1" s="3" t="s">
        <v>188</v>
      </c>
      <c r="P1" s="4" t="s">
        <v>124</v>
      </c>
      <c r="Q1" s="3" t="s">
        <v>125</v>
      </c>
      <c r="R1" s="4" t="s">
        <v>124</v>
      </c>
      <c r="S1" s="1" t="s">
        <v>190</v>
      </c>
      <c r="T1" s="5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customFormat="1" ht="14.5" x14ac:dyDescent="0.35">
      <c r="A2" s="46">
        <v>405000</v>
      </c>
      <c r="B2" s="46">
        <v>60000</v>
      </c>
      <c r="C2" s="46">
        <v>3700</v>
      </c>
      <c r="D2" s="46">
        <f>A2-B2</f>
        <v>345000</v>
      </c>
      <c r="E2" s="38">
        <f>B2/A2</f>
        <v>0.14814814814814814</v>
      </c>
      <c r="F2" s="37">
        <v>6000</v>
      </c>
      <c r="G2" s="36">
        <f>C2+D2+F2</f>
        <v>354700</v>
      </c>
      <c r="H2" s="39">
        <f>-PMT(0.0454/12,360,D2,0)</f>
        <v>1756.2735237919512</v>
      </c>
      <c r="I2" s="39">
        <f>(H2*360)-D2</f>
        <v>287258.46856510243</v>
      </c>
      <c r="J2" s="40">
        <f>IF(E2&lt;20%,((D2*0.0052)/12),0)</f>
        <v>149.5</v>
      </c>
      <c r="K2" s="39">
        <v>70</v>
      </c>
      <c r="L2" s="39">
        <f>(A2*0.00996)/12</f>
        <v>336.15000000000003</v>
      </c>
      <c r="M2" s="10">
        <v>918</v>
      </c>
      <c r="N2" s="8">
        <f>H2+J2+K2+L2+M2</f>
        <v>3229.9235237919511</v>
      </c>
      <c r="O2" s="42">
        <f>(A2*0.09)/12</f>
        <v>3037.5</v>
      </c>
      <c r="P2" s="43">
        <f>O2-N2</f>
        <v>-192.42352379195108</v>
      </c>
      <c r="Q2" s="42">
        <f t="shared" ref="Q2:Q17" si="0">U2*1100</f>
        <v>2200</v>
      </c>
      <c r="R2" s="43">
        <f>Q2-N2</f>
        <v>-1029.9235237919511</v>
      </c>
      <c r="S2" s="44">
        <v>994</v>
      </c>
      <c r="T2" s="45">
        <f>A2/S2</f>
        <v>407.44466800804827</v>
      </c>
      <c r="U2" s="48">
        <v>2</v>
      </c>
      <c r="V2" s="48">
        <v>1</v>
      </c>
      <c r="W2" s="44" t="s">
        <v>108</v>
      </c>
      <c r="X2" s="44" t="s">
        <v>236</v>
      </c>
      <c r="Y2" s="44" t="s">
        <v>21</v>
      </c>
      <c r="Z2" s="44" t="s">
        <v>22</v>
      </c>
      <c r="AA2" s="44">
        <v>22204</v>
      </c>
      <c r="AB2" s="44" t="s">
        <v>109</v>
      </c>
      <c r="AC2" s="44">
        <v>1939</v>
      </c>
      <c r="AD2" s="44">
        <v>2</v>
      </c>
      <c r="AE2" s="44" t="s">
        <v>235</v>
      </c>
    </row>
    <row r="3" spans="1:31" customFormat="1" ht="14.5" x14ac:dyDescent="0.35">
      <c r="A3" s="46">
        <v>440700</v>
      </c>
      <c r="B3" s="46">
        <v>60000</v>
      </c>
      <c r="C3" s="46">
        <v>3700</v>
      </c>
      <c r="D3" s="46">
        <f>A3-B3</f>
        <v>380700</v>
      </c>
      <c r="E3" s="38">
        <f>B3/A3</f>
        <v>0.13614703880190607</v>
      </c>
      <c r="F3" s="37">
        <v>6000</v>
      </c>
      <c r="G3" s="36">
        <f>C3+D3+F3</f>
        <v>390400</v>
      </c>
      <c r="H3" s="39">
        <f>-PMT(0.0454/12,360,D3,0)</f>
        <v>1938.0096536452052</v>
      </c>
      <c r="I3" s="39">
        <f>(H3*360)-D3</f>
        <v>316983.47531227383</v>
      </c>
      <c r="J3" s="40">
        <f>IF(E3&lt;20%,((D3*0.0052)/12),0)</f>
        <v>164.97</v>
      </c>
      <c r="K3" s="39">
        <v>70</v>
      </c>
      <c r="L3" s="39">
        <f>(A3*0.00996)/12</f>
        <v>365.78100000000001</v>
      </c>
      <c r="M3" s="37">
        <v>391</v>
      </c>
      <c r="N3" s="8">
        <f>H3+J3+K3+L3+M3</f>
        <v>2929.7606536452049</v>
      </c>
      <c r="O3" s="42">
        <f>(A3*0.09)/12</f>
        <v>3305.25</v>
      </c>
      <c r="P3" s="43">
        <f>O3-N3</f>
        <v>375.48934635479509</v>
      </c>
      <c r="Q3" s="42">
        <f t="shared" si="0"/>
        <v>2200</v>
      </c>
      <c r="R3" s="43">
        <f>Q3-N3</f>
        <v>-729.76065364520491</v>
      </c>
      <c r="S3" s="44">
        <v>1383</v>
      </c>
      <c r="T3" s="45">
        <f>A3/S3</f>
        <v>318.65509761388284</v>
      </c>
      <c r="U3" s="48">
        <v>2</v>
      </c>
      <c r="V3" s="48">
        <v>2</v>
      </c>
      <c r="W3" s="44" t="s">
        <v>108</v>
      </c>
      <c r="X3" s="44" t="s">
        <v>340</v>
      </c>
      <c r="Y3" s="44" t="s">
        <v>21</v>
      </c>
      <c r="Z3" s="44" t="s">
        <v>22</v>
      </c>
      <c r="AA3" s="44">
        <v>22206</v>
      </c>
      <c r="AB3" s="44" t="s">
        <v>339</v>
      </c>
      <c r="AC3" s="44">
        <v>1944</v>
      </c>
      <c r="AD3" s="44">
        <v>6</v>
      </c>
      <c r="AE3" s="44" t="s">
        <v>338</v>
      </c>
    </row>
    <row r="4" spans="1:31" customFormat="1" ht="14.5" x14ac:dyDescent="0.35">
      <c r="A4" s="46">
        <v>385000</v>
      </c>
      <c r="B4" s="46">
        <v>60000</v>
      </c>
      <c r="C4" s="46">
        <v>3700</v>
      </c>
      <c r="D4" s="46">
        <f>A4-B4</f>
        <v>325000</v>
      </c>
      <c r="E4" s="38">
        <f>B4/A4</f>
        <v>0.15584415584415584</v>
      </c>
      <c r="F4" s="37">
        <v>6000</v>
      </c>
      <c r="G4" s="36">
        <f>C4+D4+F4</f>
        <v>334700</v>
      </c>
      <c r="H4" s="39">
        <f>-PMT(0.0454/12,360,D4,0)</f>
        <v>1654.4605658909686</v>
      </c>
      <c r="I4" s="39">
        <f>(H4*360)-D4</f>
        <v>270605.80372074875</v>
      </c>
      <c r="J4" s="40">
        <f>IF(E4&lt;20%,((D4*0.0052)/12),0)</f>
        <v>140.83333333333334</v>
      </c>
      <c r="K4" s="39">
        <v>70</v>
      </c>
      <c r="L4" s="39">
        <f>(A4*0.00996)/12</f>
        <v>319.55</v>
      </c>
      <c r="M4" s="37">
        <v>335</v>
      </c>
      <c r="N4" s="8">
        <f>H4+J4+K4+L4+M4</f>
        <v>2519.8438992243018</v>
      </c>
      <c r="O4" s="42">
        <f>(A4*0.09)/12</f>
        <v>2887.5</v>
      </c>
      <c r="P4" s="43">
        <f>O4-N4</f>
        <v>367.65610077569818</v>
      </c>
      <c r="Q4" s="42">
        <f t="shared" si="0"/>
        <v>2200</v>
      </c>
      <c r="R4" s="43">
        <f>Q4-N4</f>
        <v>-319.84389922430182</v>
      </c>
      <c r="S4" s="44">
        <v>1450</v>
      </c>
      <c r="T4" s="45">
        <f>A4/S4</f>
        <v>265.51724137931035</v>
      </c>
      <c r="U4" s="48">
        <v>2</v>
      </c>
      <c r="V4" s="48">
        <v>2</v>
      </c>
      <c r="W4" s="44" t="s">
        <v>108</v>
      </c>
      <c r="X4" s="44" t="s">
        <v>375</v>
      </c>
      <c r="Y4" s="44" t="s">
        <v>21</v>
      </c>
      <c r="Z4" s="44" t="s">
        <v>22</v>
      </c>
      <c r="AA4" s="44">
        <v>22206</v>
      </c>
      <c r="AB4" s="44" t="s">
        <v>374</v>
      </c>
      <c r="AC4" s="44">
        <v>1940</v>
      </c>
      <c r="AD4" s="44">
        <v>4</v>
      </c>
      <c r="AE4" s="44" t="s">
        <v>373</v>
      </c>
    </row>
    <row r="5" spans="1:31" customFormat="1" ht="14.5" x14ac:dyDescent="0.35">
      <c r="A5" s="46">
        <v>350000</v>
      </c>
      <c r="B5" s="46">
        <v>60000</v>
      </c>
      <c r="C5" s="46">
        <v>3700</v>
      </c>
      <c r="D5" s="46">
        <f>A5-B5</f>
        <v>290000</v>
      </c>
      <c r="E5" s="38">
        <f>B5/A5</f>
        <v>0.17142857142857143</v>
      </c>
      <c r="F5" s="37">
        <v>6000</v>
      </c>
      <c r="G5" s="36">
        <f>C5+D5+F5</f>
        <v>299700</v>
      </c>
      <c r="H5" s="39">
        <f>-PMT(0.0454/12,360,D5,0)</f>
        <v>1476.2878895642491</v>
      </c>
      <c r="I5" s="39">
        <f>(H5*360)-D5</f>
        <v>241463.64024312969</v>
      </c>
      <c r="J5" s="40">
        <f>IF(E5&lt;20%,((D5*0.0052)/12),0)</f>
        <v>125.66666666666667</v>
      </c>
      <c r="K5" s="39">
        <v>70</v>
      </c>
      <c r="L5" s="39">
        <f>(A5*0.00996)/12</f>
        <v>290.5</v>
      </c>
      <c r="M5" s="37">
        <v>490</v>
      </c>
      <c r="N5" s="8">
        <f>H5+J5+K5+L5+M5</f>
        <v>2452.4545562309158</v>
      </c>
      <c r="O5" s="42">
        <f>(A5*0.09)/12</f>
        <v>2625</v>
      </c>
      <c r="P5" s="43">
        <f>O5-N5</f>
        <v>172.54544376908416</v>
      </c>
      <c r="Q5" s="42">
        <f t="shared" si="0"/>
        <v>2200</v>
      </c>
      <c r="R5" s="43">
        <f>Q5-N5</f>
        <v>-252.45455623091584</v>
      </c>
      <c r="S5" s="44">
        <v>1052</v>
      </c>
      <c r="T5" s="45">
        <f>A5/S5</f>
        <v>332.69961977186313</v>
      </c>
      <c r="U5" s="48">
        <v>2</v>
      </c>
      <c r="V5" s="48">
        <v>2.5</v>
      </c>
      <c r="W5" s="44" t="s">
        <v>108</v>
      </c>
      <c r="X5" s="44" t="s">
        <v>360</v>
      </c>
      <c r="Y5" s="44" t="s">
        <v>27</v>
      </c>
      <c r="Z5" s="44" t="s">
        <v>22</v>
      </c>
      <c r="AA5" s="44">
        <v>22041</v>
      </c>
      <c r="AB5" s="44" t="s">
        <v>359</v>
      </c>
      <c r="AC5" s="44">
        <v>1986</v>
      </c>
      <c r="AD5" s="44">
        <v>41</v>
      </c>
      <c r="AE5" s="44" t="s">
        <v>358</v>
      </c>
    </row>
    <row r="6" spans="1:31" customFormat="1" ht="14.5" x14ac:dyDescent="0.35">
      <c r="A6" s="46">
        <v>349000</v>
      </c>
      <c r="B6" s="46">
        <v>60000</v>
      </c>
      <c r="C6" s="46">
        <v>3700</v>
      </c>
      <c r="D6" s="46">
        <f>A6-B6</f>
        <v>289000</v>
      </c>
      <c r="E6" s="38">
        <f>B6/A6</f>
        <v>0.17191977077363896</v>
      </c>
      <c r="F6" s="37">
        <v>6000</v>
      </c>
      <c r="G6" s="36">
        <f>C6+D6+F6</f>
        <v>298700</v>
      </c>
      <c r="H6" s="39">
        <f>-PMT(0.0454/12,360,D6,0)</f>
        <v>1471.1972416691997</v>
      </c>
      <c r="I6" s="39">
        <f>(H6*360)-D6</f>
        <v>240631.00700091186</v>
      </c>
      <c r="J6" s="40">
        <f>IF(E6&lt;20%,((D6*0.0052)/12),0)</f>
        <v>125.23333333333333</v>
      </c>
      <c r="K6" s="39">
        <v>70</v>
      </c>
      <c r="L6" s="39">
        <f>(A6*0.00996)/12</f>
        <v>289.67</v>
      </c>
      <c r="M6" s="37">
        <v>484</v>
      </c>
      <c r="N6" s="8">
        <f>H6+J6+K6+L6+M6</f>
        <v>2440.1005750025333</v>
      </c>
      <c r="O6" s="42">
        <f>(A6*0.09)/12</f>
        <v>2617.5</v>
      </c>
      <c r="P6" s="43">
        <f>O6-N6</f>
        <v>177.39942499746667</v>
      </c>
      <c r="Q6" s="42">
        <f t="shared" si="0"/>
        <v>2200</v>
      </c>
      <c r="R6" s="43">
        <f>Q6-N6</f>
        <v>-240.10057500253333</v>
      </c>
      <c r="S6" s="44">
        <v>1150</v>
      </c>
      <c r="T6" s="45">
        <f>A6/S6</f>
        <v>303.47826086956519</v>
      </c>
      <c r="U6" s="48">
        <v>2</v>
      </c>
      <c r="V6" s="48">
        <v>2.5</v>
      </c>
      <c r="W6" s="44" t="s">
        <v>20</v>
      </c>
      <c r="X6" s="44" t="s">
        <v>116</v>
      </c>
      <c r="Y6" s="44" t="s">
        <v>21</v>
      </c>
      <c r="Z6" s="44" t="s">
        <v>22</v>
      </c>
      <c r="AA6" s="44">
        <v>22204</v>
      </c>
      <c r="AB6" s="44" t="s">
        <v>117</v>
      </c>
      <c r="AC6" s="44">
        <v>2005</v>
      </c>
      <c r="AD6" s="44">
        <v>18</v>
      </c>
      <c r="AE6" s="44" t="s">
        <v>118</v>
      </c>
    </row>
    <row r="7" spans="1:31" customFormat="1" ht="14.5" x14ac:dyDescent="0.35">
      <c r="A7" s="46">
        <v>339897</v>
      </c>
      <c r="B7" s="46">
        <v>60000</v>
      </c>
      <c r="C7" s="46">
        <v>3700</v>
      </c>
      <c r="D7" s="46">
        <f>A7-B7</f>
        <v>279897</v>
      </c>
      <c r="E7" s="38">
        <f>B7/A7</f>
        <v>0.17652406464311246</v>
      </c>
      <c r="F7" s="37">
        <v>6000</v>
      </c>
      <c r="G7" s="36">
        <f>C7+D7+F7</f>
        <v>289597</v>
      </c>
      <c r="H7" s="39">
        <f>-PMT(0.0454/12,360,D7,0)</f>
        <v>1424.8570738805674</v>
      </c>
      <c r="I7" s="39">
        <f>(H7*360)-D7</f>
        <v>233051.54659700429</v>
      </c>
      <c r="J7" s="40">
        <f>IF(E7&lt;20%,((D7*0.0052)/12),0)</f>
        <v>121.28869999999999</v>
      </c>
      <c r="K7" s="39">
        <v>70</v>
      </c>
      <c r="L7" s="39">
        <f>(A7*0.00996)/12</f>
        <v>282.11451</v>
      </c>
      <c r="M7" s="37">
        <v>535</v>
      </c>
      <c r="N7" s="8">
        <f>H7+J7+K7+L7+M7</f>
        <v>2433.2602838805674</v>
      </c>
      <c r="O7" s="42">
        <f>(A7*0.09)/12</f>
        <v>2549.2275</v>
      </c>
      <c r="P7" s="43">
        <f>O7-N7</f>
        <v>115.96721611943258</v>
      </c>
      <c r="Q7" s="42">
        <f t="shared" si="0"/>
        <v>2200</v>
      </c>
      <c r="R7" s="43">
        <f>Q7-N7</f>
        <v>-233.26028388056739</v>
      </c>
      <c r="S7" s="44">
        <v>1118</v>
      </c>
      <c r="T7" s="45">
        <f>A7/S7</f>
        <v>304.02236135957065</v>
      </c>
      <c r="U7" s="48">
        <v>2</v>
      </c>
      <c r="V7" s="48">
        <v>2</v>
      </c>
      <c r="W7" s="44" t="s">
        <v>20</v>
      </c>
      <c r="X7" s="44" t="s">
        <v>327</v>
      </c>
      <c r="Y7" s="44" t="s">
        <v>42</v>
      </c>
      <c r="Z7" s="44" t="s">
        <v>22</v>
      </c>
      <c r="AA7" s="44">
        <v>22314</v>
      </c>
      <c r="AB7" s="44" t="s">
        <v>191</v>
      </c>
      <c r="AC7" s="44">
        <v>1974</v>
      </c>
      <c r="AD7" s="44">
        <v>11</v>
      </c>
      <c r="AE7" s="44" t="s">
        <v>326</v>
      </c>
    </row>
    <row r="8" spans="1:31" customFormat="1" ht="14.5" x14ac:dyDescent="0.35">
      <c r="A8" s="46">
        <v>349000</v>
      </c>
      <c r="B8" s="46">
        <v>60000</v>
      </c>
      <c r="C8" s="46">
        <v>3700</v>
      </c>
      <c r="D8" s="46">
        <f>A8-B8</f>
        <v>289000</v>
      </c>
      <c r="E8" s="38">
        <f>B8/A8</f>
        <v>0.17191977077363896</v>
      </c>
      <c r="F8" s="37">
        <v>6000</v>
      </c>
      <c r="G8" s="36">
        <f>C8+D8+F8</f>
        <v>298700</v>
      </c>
      <c r="H8" s="39">
        <f>-PMT(0.0454/12,360,D8,0)</f>
        <v>1471.1972416691997</v>
      </c>
      <c r="I8" s="39">
        <f>(H8*360)-D8</f>
        <v>240631.00700091186</v>
      </c>
      <c r="J8" s="40">
        <f>IF(E8&lt;20%,((D8*0.0052)/12),0)</f>
        <v>125.23333333333333</v>
      </c>
      <c r="K8" s="39">
        <v>70</v>
      </c>
      <c r="L8" s="39">
        <f>(A8*0.00996)/12</f>
        <v>289.67</v>
      </c>
      <c r="M8" s="37">
        <v>468</v>
      </c>
      <c r="N8" s="8">
        <f>H8+J8+K8+L8+M8</f>
        <v>2424.1005750025333</v>
      </c>
      <c r="O8" s="42">
        <f>(A8*0.09)/12</f>
        <v>2617.5</v>
      </c>
      <c r="P8" s="43">
        <f>O8-N8</f>
        <v>193.39942499746667</v>
      </c>
      <c r="Q8" s="42">
        <f t="shared" si="0"/>
        <v>2200</v>
      </c>
      <c r="R8" s="43">
        <f>Q8-N8</f>
        <v>-224.10057500253333</v>
      </c>
      <c r="S8" s="44">
        <v>930</v>
      </c>
      <c r="T8" s="45">
        <f>A8/S8</f>
        <v>375.26881720430106</v>
      </c>
      <c r="U8" s="48">
        <v>2</v>
      </c>
      <c r="V8" s="48">
        <v>1</v>
      </c>
      <c r="W8" s="44" t="s">
        <v>108</v>
      </c>
      <c r="X8" s="44" t="s">
        <v>223</v>
      </c>
      <c r="Y8" s="44" t="s">
        <v>42</v>
      </c>
      <c r="Z8" s="44" t="s">
        <v>22</v>
      </c>
      <c r="AA8" s="44">
        <v>22302</v>
      </c>
      <c r="AB8" s="44" t="s">
        <v>127</v>
      </c>
      <c r="AC8" s="44">
        <v>1941</v>
      </c>
      <c r="AD8" s="44">
        <v>2</v>
      </c>
      <c r="AE8" s="44" t="s">
        <v>222</v>
      </c>
    </row>
    <row r="9" spans="1:31" customFormat="1" ht="14.5" x14ac:dyDescent="0.35">
      <c r="A9" s="46">
        <v>365000</v>
      </c>
      <c r="B9" s="46">
        <v>60000</v>
      </c>
      <c r="C9" s="46">
        <v>3700</v>
      </c>
      <c r="D9" s="46">
        <f>A9-B9</f>
        <v>305000</v>
      </c>
      <c r="E9" s="38">
        <f>B9/A9</f>
        <v>0.16438356164383561</v>
      </c>
      <c r="F9" s="37">
        <v>6000</v>
      </c>
      <c r="G9" s="36">
        <f>C9+D9+F9</f>
        <v>314700</v>
      </c>
      <c r="H9" s="39">
        <f>-PMT(0.0454/12,360,D9,0)</f>
        <v>1552.6476079899858</v>
      </c>
      <c r="I9" s="39">
        <f>(H9*360)-D9</f>
        <v>253953.13887639483</v>
      </c>
      <c r="J9" s="40">
        <f>IF(E9&lt;20%,((D9*0.0052)/12),0)</f>
        <v>132.16666666666666</v>
      </c>
      <c r="K9" s="39">
        <v>70</v>
      </c>
      <c r="L9" s="39">
        <f>(A9*0.00996)/12</f>
        <v>302.95</v>
      </c>
      <c r="M9" s="37">
        <v>325</v>
      </c>
      <c r="N9" s="8">
        <f>H9+J9+K9+L9+M9</f>
        <v>2382.7642746566526</v>
      </c>
      <c r="O9" s="42">
        <f>(A9*0.09)/12</f>
        <v>2737.5</v>
      </c>
      <c r="P9" s="43">
        <f>O9-N9</f>
        <v>354.73572534334744</v>
      </c>
      <c r="Q9" s="42">
        <f t="shared" si="0"/>
        <v>2200</v>
      </c>
      <c r="R9" s="43">
        <f>Q9-N9</f>
        <v>-182.76427465665256</v>
      </c>
      <c r="S9" s="44">
        <v>922</v>
      </c>
      <c r="T9" s="45">
        <f>A9/S9</f>
        <v>395.87852494577004</v>
      </c>
      <c r="U9" s="48">
        <v>2</v>
      </c>
      <c r="V9" s="48">
        <v>1</v>
      </c>
      <c r="W9" s="44" t="s">
        <v>108</v>
      </c>
      <c r="X9" s="44" t="s">
        <v>314</v>
      </c>
      <c r="Y9" s="44" t="s">
        <v>21</v>
      </c>
      <c r="Z9" s="44" t="s">
        <v>22</v>
      </c>
      <c r="AA9" s="44">
        <v>22206</v>
      </c>
      <c r="AB9" s="44" t="s">
        <v>313</v>
      </c>
      <c r="AC9" s="44">
        <v>1944</v>
      </c>
      <c r="AD9" s="44">
        <v>8</v>
      </c>
      <c r="AE9" s="44" t="s">
        <v>312</v>
      </c>
    </row>
    <row r="10" spans="1:31" customFormat="1" ht="14.5" x14ac:dyDescent="0.35">
      <c r="A10" s="46">
        <v>349000</v>
      </c>
      <c r="B10" s="46">
        <v>60000</v>
      </c>
      <c r="C10" s="46">
        <v>3700</v>
      </c>
      <c r="D10" s="46">
        <f>A10-B10</f>
        <v>289000</v>
      </c>
      <c r="E10" s="38">
        <f>B10/A10</f>
        <v>0.17191977077363896</v>
      </c>
      <c r="F10" s="37">
        <v>6000</v>
      </c>
      <c r="G10" s="36">
        <f>C10+D10+F10</f>
        <v>298700</v>
      </c>
      <c r="H10" s="39">
        <f>-PMT(0.0454/12,360,D10,0)</f>
        <v>1471.1972416691997</v>
      </c>
      <c r="I10" s="39">
        <f>(H10*360)-D10</f>
        <v>240631.00700091186</v>
      </c>
      <c r="J10" s="40">
        <f>IF(E10&lt;20%,((D10*0.0052)/12),0)</f>
        <v>125.23333333333333</v>
      </c>
      <c r="K10" s="39">
        <v>70</v>
      </c>
      <c r="L10" s="39">
        <f>(A10*0.00996)/12</f>
        <v>289.67</v>
      </c>
      <c r="M10" s="37">
        <v>405</v>
      </c>
      <c r="N10" s="8">
        <f>H10+J10+K10+L10+M10</f>
        <v>2361.1005750025333</v>
      </c>
      <c r="O10" s="42">
        <f>(A10*0.09)/12</f>
        <v>2617.5</v>
      </c>
      <c r="P10" s="43">
        <f>O10-N10</f>
        <v>256.39942499746667</v>
      </c>
      <c r="Q10" s="42">
        <f t="shared" si="0"/>
        <v>2200</v>
      </c>
      <c r="R10" s="43">
        <f>Q10-N10</f>
        <v>-161.10057500253333</v>
      </c>
      <c r="S10" s="44">
        <v>1074</v>
      </c>
      <c r="T10" s="45">
        <f>A10/S10</f>
        <v>324.95344506517694</v>
      </c>
      <c r="U10" s="48">
        <v>2</v>
      </c>
      <c r="V10" s="48">
        <v>2</v>
      </c>
      <c r="W10" s="44" t="s">
        <v>20</v>
      </c>
      <c r="X10" s="44" t="s">
        <v>329</v>
      </c>
      <c r="Y10" s="44" t="s">
        <v>42</v>
      </c>
      <c r="Z10" s="44" t="s">
        <v>22</v>
      </c>
      <c r="AA10" s="44">
        <v>22311</v>
      </c>
      <c r="AB10" s="44" t="s">
        <v>238</v>
      </c>
      <c r="AC10" s="44">
        <v>2000</v>
      </c>
      <c r="AD10" s="44">
        <v>8</v>
      </c>
      <c r="AE10" s="44" t="s">
        <v>328</v>
      </c>
    </row>
    <row r="11" spans="1:31" customFormat="1" ht="14.5" x14ac:dyDescent="0.35">
      <c r="A11" s="46">
        <v>327500</v>
      </c>
      <c r="B11" s="46">
        <v>60000</v>
      </c>
      <c r="C11" s="46">
        <v>3700</v>
      </c>
      <c r="D11" s="46">
        <f>A11-B11</f>
        <v>267500</v>
      </c>
      <c r="E11" s="38">
        <f>B11/A11</f>
        <v>0.18320610687022901</v>
      </c>
      <c r="F11" s="37">
        <v>6000</v>
      </c>
      <c r="G11" s="36">
        <f>C11+D11+F11</f>
        <v>277200</v>
      </c>
      <c r="H11" s="39">
        <f>-PMT(0.0454/12,360,D11,0)</f>
        <v>1361.7483119256433</v>
      </c>
      <c r="I11" s="39">
        <f>(H11*360)-D11</f>
        <v>222729.39229323156</v>
      </c>
      <c r="J11" s="40">
        <f>IF(E11&lt;20%,((D11*0.0052)/12),0)</f>
        <v>115.91666666666667</v>
      </c>
      <c r="K11" s="39">
        <v>70</v>
      </c>
      <c r="L11" s="39">
        <f>(A11*0.00996)/12</f>
        <v>271.82499999999999</v>
      </c>
      <c r="M11" s="37">
        <v>486</v>
      </c>
      <c r="N11" s="8">
        <f>H11+J11+K11+L11+M11</f>
        <v>2305.4899785923099</v>
      </c>
      <c r="O11" s="42">
        <f>(A11*0.09)/12</f>
        <v>2456.25</v>
      </c>
      <c r="P11" s="43">
        <f>O11-N11</f>
        <v>150.76002140769015</v>
      </c>
      <c r="Q11" s="42">
        <f t="shared" si="0"/>
        <v>2200</v>
      </c>
      <c r="R11" s="43">
        <f>Q11-N11</f>
        <v>-105.48997859230985</v>
      </c>
      <c r="S11" s="44">
        <v>930</v>
      </c>
      <c r="T11" s="45">
        <f>A11/S11</f>
        <v>352.15053763440858</v>
      </c>
      <c r="U11" s="48">
        <v>2</v>
      </c>
      <c r="V11" s="48">
        <v>1</v>
      </c>
      <c r="W11" s="44" t="s">
        <v>108</v>
      </c>
      <c r="X11" s="44" t="s">
        <v>225</v>
      </c>
      <c r="Y11" s="44" t="s">
        <v>42</v>
      </c>
      <c r="Z11" s="44" t="s">
        <v>22</v>
      </c>
      <c r="AA11" s="44">
        <v>22302</v>
      </c>
      <c r="AB11" s="44" t="s">
        <v>127</v>
      </c>
      <c r="AC11" s="44">
        <v>1941</v>
      </c>
      <c r="AD11" s="44">
        <v>21</v>
      </c>
      <c r="AE11" s="44" t="s">
        <v>224</v>
      </c>
    </row>
    <row r="12" spans="1:31" customFormat="1" ht="14.5" x14ac:dyDescent="0.35">
      <c r="A12" s="46">
        <v>330000</v>
      </c>
      <c r="B12" s="46">
        <v>60000</v>
      </c>
      <c r="C12" s="46">
        <v>3700</v>
      </c>
      <c r="D12" s="46">
        <f>A12-B12</f>
        <v>270000</v>
      </c>
      <c r="E12" s="38">
        <f>B12/A12</f>
        <v>0.18181818181818182</v>
      </c>
      <c r="F12" s="37">
        <v>6000</v>
      </c>
      <c r="G12" s="36">
        <f>C12+D12+F12</f>
        <v>279700</v>
      </c>
      <c r="H12" s="39">
        <f>-PMT(0.0454/12,360,D12,0)</f>
        <v>1374.4749316632663</v>
      </c>
      <c r="I12" s="39">
        <f>(H12*360)-D12</f>
        <v>224810.97539877583</v>
      </c>
      <c r="J12" s="40">
        <f>IF(E12&lt;20%,((D12*0.0052)/12),0)</f>
        <v>117</v>
      </c>
      <c r="K12" s="39">
        <v>70</v>
      </c>
      <c r="L12" s="39">
        <f>(A12*0.00996)/12</f>
        <v>273.90000000000003</v>
      </c>
      <c r="M12" s="37">
        <v>468</v>
      </c>
      <c r="N12" s="8">
        <f>H12+J12+K12+L12+M12</f>
        <v>2303.3749316632666</v>
      </c>
      <c r="O12" s="42">
        <f>(A12*0.09)/12</f>
        <v>2475</v>
      </c>
      <c r="P12" s="43">
        <f>O12-N12</f>
        <v>171.62506833673342</v>
      </c>
      <c r="Q12" s="42">
        <f t="shared" si="0"/>
        <v>2200</v>
      </c>
      <c r="R12" s="43">
        <f>Q12-N12</f>
        <v>-103.37493166326658</v>
      </c>
      <c r="S12" s="44">
        <v>930</v>
      </c>
      <c r="T12" s="45">
        <f>A12/S12</f>
        <v>354.83870967741933</v>
      </c>
      <c r="U12" s="48">
        <v>2</v>
      </c>
      <c r="V12" s="48">
        <v>1</v>
      </c>
      <c r="W12" s="44" t="s">
        <v>20</v>
      </c>
      <c r="X12" s="44" t="s">
        <v>272</v>
      </c>
      <c r="Y12" s="44" t="s">
        <v>42</v>
      </c>
      <c r="Z12" s="44" t="s">
        <v>22</v>
      </c>
      <c r="AA12" s="44">
        <v>22302</v>
      </c>
      <c r="AB12" s="44" t="s">
        <v>127</v>
      </c>
      <c r="AC12" s="44">
        <v>1941</v>
      </c>
      <c r="AD12" s="44">
        <v>30</v>
      </c>
      <c r="AE12" s="44" t="s">
        <v>271</v>
      </c>
    </row>
    <row r="13" spans="1:31" customFormat="1" ht="14.5" x14ac:dyDescent="0.35">
      <c r="A13" s="46">
        <v>345000</v>
      </c>
      <c r="B13" s="46">
        <v>60000</v>
      </c>
      <c r="C13" s="46">
        <v>3700</v>
      </c>
      <c r="D13" s="46">
        <f>A13-B13</f>
        <v>285000</v>
      </c>
      <c r="E13" s="38">
        <f>B13/A13</f>
        <v>0.17391304347826086</v>
      </c>
      <c r="F13" s="37">
        <v>6000</v>
      </c>
      <c r="G13" s="36">
        <f>C13+D13+F13</f>
        <v>294700</v>
      </c>
      <c r="H13" s="39">
        <f>-PMT(0.0454/12,360,D13,0)</f>
        <v>1450.8346500890034</v>
      </c>
      <c r="I13" s="39">
        <f>(H13*360)-D13</f>
        <v>237300.47403204121</v>
      </c>
      <c r="J13" s="40">
        <f>IF(E13&lt;20%,((D13*0.0052)/12),0)</f>
        <v>123.5</v>
      </c>
      <c r="K13" s="39">
        <v>70</v>
      </c>
      <c r="L13" s="39">
        <f>(A13*0.00996)/12</f>
        <v>286.34999999999997</v>
      </c>
      <c r="M13" s="37">
        <v>317</v>
      </c>
      <c r="N13" s="8">
        <f>H13+J13+K13+L13+M13</f>
        <v>2247.6846500890033</v>
      </c>
      <c r="O13" s="42">
        <f>(A13*0.09)/12</f>
        <v>2587.5</v>
      </c>
      <c r="P13" s="43">
        <f>O13-N13</f>
        <v>339.8153499109967</v>
      </c>
      <c r="Q13" s="42">
        <f t="shared" si="0"/>
        <v>2200</v>
      </c>
      <c r="R13" s="43">
        <f>Q13-N13</f>
        <v>-47.684650089003298</v>
      </c>
      <c r="S13" s="44">
        <v>1150</v>
      </c>
      <c r="T13" s="45">
        <f>A13/S13</f>
        <v>300</v>
      </c>
      <c r="U13" s="48">
        <v>2</v>
      </c>
      <c r="V13" s="48">
        <v>2</v>
      </c>
      <c r="W13" s="44" t="s">
        <v>20</v>
      </c>
      <c r="X13" s="44" t="s">
        <v>369</v>
      </c>
      <c r="Y13" s="44" t="s">
        <v>42</v>
      </c>
      <c r="Z13" s="44" t="s">
        <v>22</v>
      </c>
      <c r="AA13" s="44">
        <v>22304</v>
      </c>
      <c r="AB13" s="44" t="s">
        <v>368</v>
      </c>
      <c r="AC13" s="44">
        <v>1995</v>
      </c>
      <c r="AD13" s="44">
        <v>2</v>
      </c>
      <c r="AE13" s="44" t="s">
        <v>367</v>
      </c>
    </row>
    <row r="14" spans="1:31" customFormat="1" ht="14.5" x14ac:dyDescent="0.35">
      <c r="A14" s="46">
        <v>319000</v>
      </c>
      <c r="B14" s="46">
        <v>60000</v>
      </c>
      <c r="C14" s="46">
        <v>3700</v>
      </c>
      <c r="D14" s="46">
        <f>A14-B14</f>
        <v>259000</v>
      </c>
      <c r="E14" s="38">
        <f>B14/A14</f>
        <v>0.18808777429467086</v>
      </c>
      <c r="F14" s="37">
        <v>6000</v>
      </c>
      <c r="G14" s="36">
        <f>C14+D14+F14</f>
        <v>268700</v>
      </c>
      <c r="H14" s="39">
        <f>-PMT(0.0454/12,360,D14,0)</f>
        <v>1318.4778048177257</v>
      </c>
      <c r="I14" s="39">
        <f>(H14*360)-D14</f>
        <v>215652.00973438122</v>
      </c>
      <c r="J14" s="40">
        <f>IF(E14&lt;20%,((D14*0.0052)/12),0)</f>
        <v>112.23333333333333</v>
      </c>
      <c r="K14" s="39">
        <v>70</v>
      </c>
      <c r="L14" s="39">
        <f>(A14*0.00996)/12</f>
        <v>264.77000000000004</v>
      </c>
      <c r="M14" s="37">
        <v>461</v>
      </c>
      <c r="N14" s="8">
        <f>H14+J14+K14+L14+M14</f>
        <v>2226.481138151059</v>
      </c>
      <c r="O14" s="42">
        <f>(A14*0.09)/12</f>
        <v>2392.5</v>
      </c>
      <c r="P14" s="43">
        <f>O14-N14</f>
        <v>166.01886184894101</v>
      </c>
      <c r="Q14" s="42">
        <f t="shared" si="0"/>
        <v>2200</v>
      </c>
      <c r="R14" s="43">
        <f>Q14-N14</f>
        <v>-26.481138151058985</v>
      </c>
      <c r="S14" s="44">
        <v>1094</v>
      </c>
      <c r="T14" s="45">
        <f>A14/S14</f>
        <v>291.59049360146253</v>
      </c>
      <c r="U14" s="48">
        <v>2</v>
      </c>
      <c r="V14" s="48">
        <v>2</v>
      </c>
      <c r="W14" s="44" t="s">
        <v>20</v>
      </c>
      <c r="X14" s="44" t="s">
        <v>291</v>
      </c>
      <c r="Y14" s="44" t="s">
        <v>42</v>
      </c>
      <c r="Z14" s="44" t="s">
        <v>22</v>
      </c>
      <c r="AA14" s="44">
        <v>22304</v>
      </c>
      <c r="AB14" s="44" t="s">
        <v>250</v>
      </c>
      <c r="AC14" s="44">
        <v>2003</v>
      </c>
      <c r="AD14" s="44">
        <v>1</v>
      </c>
      <c r="AE14" s="44" t="s">
        <v>290</v>
      </c>
    </row>
    <row r="15" spans="1:31" customFormat="1" ht="14.5" x14ac:dyDescent="0.35">
      <c r="A15" s="46">
        <v>349900</v>
      </c>
      <c r="B15" s="46">
        <v>60000</v>
      </c>
      <c r="C15" s="46">
        <v>3700</v>
      </c>
      <c r="D15" s="46">
        <f>A15-B15</f>
        <v>289900</v>
      </c>
      <c r="E15" s="38">
        <f>B15/A15</f>
        <v>0.17147756501857675</v>
      </c>
      <c r="F15" s="37">
        <v>6000</v>
      </c>
      <c r="G15" s="36">
        <f>C15+D15+F15</f>
        <v>299600</v>
      </c>
      <c r="H15" s="39">
        <f>-PMT(0.0454/12,360,D15,0)</f>
        <v>1475.778824774744</v>
      </c>
      <c r="I15" s="39">
        <f>(H15*360)-D15</f>
        <v>241380.37691890786</v>
      </c>
      <c r="J15" s="40">
        <f>IF(E15&lt;20%,((D15*0.0052)/12),0)</f>
        <v>125.62333333333333</v>
      </c>
      <c r="K15" s="39">
        <v>70</v>
      </c>
      <c r="L15" s="39">
        <f>(A15*0.00996)/12</f>
        <v>290.41699999999997</v>
      </c>
      <c r="M15" s="37">
        <v>250</v>
      </c>
      <c r="N15" s="8">
        <f>H15+J15+K15+L15+M15</f>
        <v>2211.8191581080773</v>
      </c>
      <c r="O15" s="42">
        <f>(A15*0.09)/12</f>
        <v>2624.25</v>
      </c>
      <c r="P15" s="43">
        <f>O15-N15</f>
        <v>412.43084189192268</v>
      </c>
      <c r="Q15" s="42">
        <f t="shared" si="0"/>
        <v>2200</v>
      </c>
      <c r="R15" s="43">
        <f>Q15-N15</f>
        <v>-11.819158108077318</v>
      </c>
      <c r="S15" s="44">
        <v>1296</v>
      </c>
      <c r="T15" s="45">
        <f>A15/S15</f>
        <v>269.98456790123458</v>
      </c>
      <c r="U15" s="48">
        <v>2</v>
      </c>
      <c r="V15" s="48">
        <v>2.5</v>
      </c>
      <c r="W15" s="44" t="s">
        <v>108</v>
      </c>
      <c r="X15" s="44" t="s">
        <v>289</v>
      </c>
      <c r="Y15" s="44" t="s">
        <v>42</v>
      </c>
      <c r="Z15" s="44" t="s">
        <v>22</v>
      </c>
      <c r="AA15" s="44">
        <v>22312</v>
      </c>
      <c r="AB15" s="44" t="s">
        <v>288</v>
      </c>
      <c r="AC15" s="44">
        <v>1984</v>
      </c>
      <c r="AD15" s="44">
        <v>12</v>
      </c>
      <c r="AE15" s="44" t="s">
        <v>287</v>
      </c>
    </row>
    <row r="16" spans="1:31" customFormat="1" ht="14.5" x14ac:dyDescent="0.35">
      <c r="A16" s="46">
        <v>315000</v>
      </c>
      <c r="B16" s="46">
        <v>60000</v>
      </c>
      <c r="C16" s="46">
        <v>3700</v>
      </c>
      <c r="D16" s="46">
        <f>A16-B16</f>
        <v>255000</v>
      </c>
      <c r="E16" s="38">
        <f>B16/A16</f>
        <v>0.19047619047619047</v>
      </c>
      <c r="F16" s="37">
        <v>6000</v>
      </c>
      <c r="G16" s="36">
        <f>C16+D16+F16</f>
        <v>264700</v>
      </c>
      <c r="H16" s="39">
        <f>-PMT(0.0454/12,360,D16,0)</f>
        <v>1298.1152132375291</v>
      </c>
      <c r="I16" s="39">
        <f>(H16*360)-D16</f>
        <v>212321.47676551051</v>
      </c>
      <c r="J16" s="40">
        <f>IF(E16&lt;20%,((D16*0.0052)/12),0)</f>
        <v>110.5</v>
      </c>
      <c r="K16" s="39">
        <v>70</v>
      </c>
      <c r="L16" s="39">
        <f>(A16*0.00996)/12</f>
        <v>261.45</v>
      </c>
      <c r="M16" s="37">
        <v>461</v>
      </c>
      <c r="N16" s="8">
        <f>H16+J16+K16+L16+M16</f>
        <v>2201.065213237529</v>
      </c>
      <c r="O16" s="42">
        <f>(A16*0.09)/12</f>
        <v>2362.5</v>
      </c>
      <c r="P16" s="43">
        <f>O16-N16</f>
        <v>161.43478676247105</v>
      </c>
      <c r="Q16" s="42">
        <f t="shared" si="0"/>
        <v>2200</v>
      </c>
      <c r="R16" s="43">
        <f>Q16-N16</f>
        <v>-1.0652132375289511</v>
      </c>
      <c r="S16" s="44">
        <v>1128</v>
      </c>
      <c r="T16" s="45">
        <f>A16/S16</f>
        <v>279.25531914893617</v>
      </c>
      <c r="U16" s="48">
        <v>2</v>
      </c>
      <c r="V16" s="48">
        <v>2</v>
      </c>
      <c r="W16" s="44" t="s">
        <v>20</v>
      </c>
      <c r="X16" s="44" t="s">
        <v>253</v>
      </c>
      <c r="Y16" s="44" t="s">
        <v>42</v>
      </c>
      <c r="Z16" s="44" t="s">
        <v>22</v>
      </c>
      <c r="AA16" s="44">
        <v>22304</v>
      </c>
      <c r="AB16" s="44" t="s">
        <v>250</v>
      </c>
      <c r="AC16" s="44">
        <v>2003</v>
      </c>
      <c r="AD16" s="44">
        <v>10</v>
      </c>
      <c r="AE16" s="44" t="s">
        <v>252</v>
      </c>
    </row>
    <row r="17" spans="1:31" customFormat="1" ht="14.5" x14ac:dyDescent="0.35">
      <c r="A17" s="46">
        <v>309000</v>
      </c>
      <c r="B17" s="46">
        <v>60000</v>
      </c>
      <c r="C17" s="46">
        <v>3700</v>
      </c>
      <c r="D17" s="46">
        <f>A17-B17</f>
        <v>249000</v>
      </c>
      <c r="E17" s="38">
        <f>B17/A17</f>
        <v>0.1941747572815534</v>
      </c>
      <c r="F17" s="37">
        <v>6000</v>
      </c>
      <c r="G17" s="36">
        <f>C17+D17+F17</f>
        <v>258700</v>
      </c>
      <c r="H17" s="39">
        <f>-PMT(0.0454/12,360,D17,0)</f>
        <v>1267.5713258672342</v>
      </c>
      <c r="I17" s="39">
        <f>(H17*360)-D17</f>
        <v>207325.67731220432</v>
      </c>
      <c r="J17" s="40">
        <f>IF(E17&lt;20%,((D17*0.0052)/12),0)</f>
        <v>107.89999999999999</v>
      </c>
      <c r="K17" s="39">
        <v>70</v>
      </c>
      <c r="L17" s="39">
        <f>(A17*0.00996)/12</f>
        <v>256.46999999999997</v>
      </c>
      <c r="M17" s="37">
        <v>474</v>
      </c>
      <c r="N17" s="8">
        <f>H17+J17+K17+L17+M17</f>
        <v>2175.9413258672344</v>
      </c>
      <c r="O17" s="42">
        <f>(A17*0.09)/12</f>
        <v>2317.5</v>
      </c>
      <c r="P17" s="43">
        <f>O17-N17</f>
        <v>141.55867413276565</v>
      </c>
      <c r="Q17" s="42">
        <f t="shared" si="0"/>
        <v>2200</v>
      </c>
      <c r="R17" s="43">
        <f>Q17-N17</f>
        <v>24.058674132765645</v>
      </c>
      <c r="S17" s="44">
        <v>1094</v>
      </c>
      <c r="T17" s="45">
        <f>A17/S17</f>
        <v>282.44972577696524</v>
      </c>
      <c r="U17" s="48">
        <v>2</v>
      </c>
      <c r="V17" s="48">
        <v>2</v>
      </c>
      <c r="W17" s="44" t="s">
        <v>20</v>
      </c>
      <c r="X17" s="44" t="s">
        <v>302</v>
      </c>
      <c r="Y17" s="44" t="s">
        <v>42</v>
      </c>
      <c r="Z17" s="44" t="s">
        <v>22</v>
      </c>
      <c r="AA17" s="44">
        <v>22304</v>
      </c>
      <c r="AB17" s="44" t="s">
        <v>250</v>
      </c>
      <c r="AC17" s="44">
        <v>2003</v>
      </c>
      <c r="AD17" s="44">
        <v>1</v>
      </c>
      <c r="AE17" s="44" t="s">
        <v>301</v>
      </c>
    </row>
    <row r="18" spans="1:31" customFormat="1" ht="14.5" x14ac:dyDescent="0.35">
      <c r="A18" s="46">
        <v>319900</v>
      </c>
      <c r="B18" s="46">
        <v>60000</v>
      </c>
      <c r="C18" s="46">
        <v>3700</v>
      </c>
      <c r="D18" s="46">
        <f>A18-B18</f>
        <v>259900</v>
      </c>
      <c r="E18" s="38">
        <f>B18/A18</f>
        <v>0.1875586120662707</v>
      </c>
      <c r="F18" s="37">
        <v>6000</v>
      </c>
      <c r="G18" s="36">
        <f>C18+D18+F18</f>
        <v>269600</v>
      </c>
      <c r="H18" s="39">
        <f>-PMT(0.0454/12,360,D18,0)</f>
        <v>1323.0593879232699</v>
      </c>
      <c r="I18" s="39">
        <f>(H18*360)-D18</f>
        <v>216401.37965237716</v>
      </c>
      <c r="J18" s="40">
        <f>IF(E18&lt;20%,((D18*0.0052)/12),0)</f>
        <v>112.62333333333333</v>
      </c>
      <c r="K18" s="39">
        <v>70</v>
      </c>
      <c r="L18" s="39">
        <f>(A18*0.00996)/12</f>
        <v>265.517</v>
      </c>
      <c r="M18" s="37">
        <v>391</v>
      </c>
      <c r="N18" s="8">
        <f>H18+J18+K18+L18+M18</f>
        <v>2162.199721256603</v>
      </c>
      <c r="O18" s="42">
        <f>(A18*0.09)/12</f>
        <v>2399.25</v>
      </c>
      <c r="P18" s="43">
        <f>O18-N18</f>
        <v>237.05027874339703</v>
      </c>
      <c r="Q18" s="42">
        <f>U18*800</f>
        <v>2400</v>
      </c>
      <c r="R18" s="43">
        <f>Q18-N18</f>
        <v>237.80027874339703</v>
      </c>
      <c r="S18" s="44">
        <v>1153</v>
      </c>
      <c r="T18" s="45">
        <f>A18/S18</f>
        <v>277.45013009540332</v>
      </c>
      <c r="U18" s="48">
        <v>3</v>
      </c>
      <c r="V18" s="48">
        <v>2</v>
      </c>
      <c r="W18" s="44" t="s">
        <v>20</v>
      </c>
      <c r="X18" s="44" t="s">
        <v>286</v>
      </c>
      <c r="Y18" s="44" t="s">
        <v>42</v>
      </c>
      <c r="Z18" s="44" t="s">
        <v>22</v>
      </c>
      <c r="AA18" s="44">
        <v>22314</v>
      </c>
      <c r="AB18" s="44" t="s">
        <v>265</v>
      </c>
      <c r="AC18" s="44">
        <v>1959</v>
      </c>
      <c r="AD18" s="44">
        <v>32</v>
      </c>
      <c r="AE18" s="44" t="s">
        <v>285</v>
      </c>
    </row>
    <row r="19" spans="1:31" customFormat="1" ht="14.5" x14ac:dyDescent="0.35">
      <c r="A19" s="46">
        <v>349900</v>
      </c>
      <c r="B19" s="46">
        <v>60000</v>
      </c>
      <c r="C19" s="46">
        <v>3700</v>
      </c>
      <c r="D19" s="46">
        <f>A19-B19</f>
        <v>289900</v>
      </c>
      <c r="E19" s="38">
        <f>B19/A19</f>
        <v>0.17147756501857675</v>
      </c>
      <c r="F19" s="37">
        <v>6000</v>
      </c>
      <c r="G19" s="36">
        <f>C19+D19+F19</f>
        <v>299600</v>
      </c>
      <c r="H19" s="39">
        <f>-PMT(0.0454/12,360,D19,0)</f>
        <v>1475.778824774744</v>
      </c>
      <c r="I19" s="39">
        <f>(H19*360)-D19</f>
        <v>241380.37691890786</v>
      </c>
      <c r="J19" s="40">
        <f>IF(E19&lt;20%,((D19*0.0052)/12),0)</f>
        <v>125.62333333333333</v>
      </c>
      <c r="K19" s="39">
        <v>70</v>
      </c>
      <c r="L19" s="39">
        <f>(A19*0.00996)/12</f>
        <v>290.41699999999997</v>
      </c>
      <c r="M19" s="37">
        <v>200</v>
      </c>
      <c r="N19" s="8">
        <f>H19+J19+K19+L19+M19</f>
        <v>2161.8191581080773</v>
      </c>
      <c r="O19" s="42">
        <f>(A19*0.09)/12</f>
        <v>2624.25</v>
      </c>
      <c r="P19" s="43">
        <f>O19-N19</f>
        <v>462.43084189192268</v>
      </c>
      <c r="Q19" s="42">
        <f>U19*1100</f>
        <v>2200</v>
      </c>
      <c r="R19" s="43">
        <f>Q19-N19</f>
        <v>38.180841891922682</v>
      </c>
      <c r="S19" s="44">
        <v>1242</v>
      </c>
      <c r="T19" s="45">
        <f>A19/S19</f>
        <v>281.7230273752013</v>
      </c>
      <c r="U19" s="48">
        <v>2</v>
      </c>
      <c r="V19" s="48">
        <v>2.5</v>
      </c>
      <c r="W19" s="44" t="s">
        <v>108</v>
      </c>
      <c r="X19" s="44" t="s">
        <v>366</v>
      </c>
      <c r="Y19" s="44" t="s">
        <v>27</v>
      </c>
      <c r="Z19" s="44" t="s">
        <v>22</v>
      </c>
      <c r="AA19" s="44">
        <v>22041</v>
      </c>
      <c r="AB19" s="44" t="s">
        <v>365</v>
      </c>
      <c r="AC19" s="44">
        <v>1982</v>
      </c>
      <c r="AD19" s="44">
        <v>58</v>
      </c>
      <c r="AE19" s="44" t="s">
        <v>364</v>
      </c>
    </row>
    <row r="20" spans="1:31" customFormat="1" ht="14.5" x14ac:dyDescent="0.35">
      <c r="A20" s="46">
        <v>259000</v>
      </c>
      <c r="B20" s="46">
        <v>60000</v>
      </c>
      <c r="C20" s="46">
        <v>3700</v>
      </c>
      <c r="D20" s="46">
        <f>A20-B20</f>
        <v>199000</v>
      </c>
      <c r="E20" s="38">
        <f>B20/A20</f>
        <v>0.23166023166023167</v>
      </c>
      <c r="F20" s="37">
        <v>6000</v>
      </c>
      <c r="G20" s="36">
        <f>C20+D20+F20</f>
        <v>208700</v>
      </c>
      <c r="H20" s="39">
        <f>-PMT(0.0454/12,360,D20,0)</f>
        <v>1013.0389311147776</v>
      </c>
      <c r="I20" s="39">
        <f>(H20*360)-D20</f>
        <v>165694.01520131994</v>
      </c>
      <c r="J20" s="40">
        <f>IF(E20&lt;20%,((D20*0.0052)/12),0)</f>
        <v>0</v>
      </c>
      <c r="K20" s="39">
        <v>70</v>
      </c>
      <c r="L20" s="39">
        <f>(A20*0.00996)/12</f>
        <v>214.97</v>
      </c>
      <c r="M20" s="10">
        <v>840</v>
      </c>
      <c r="N20" s="8">
        <f>H20+J20+K20+L20+M20</f>
        <v>2138.0089311147776</v>
      </c>
      <c r="O20" s="42">
        <f>(A20*0.09)/12</f>
        <v>1942.5</v>
      </c>
      <c r="P20" s="43">
        <f>O20-N20</f>
        <v>-195.50893111477762</v>
      </c>
      <c r="Q20" s="42">
        <f>U20*1450</f>
        <v>1450</v>
      </c>
      <c r="R20" s="43">
        <f>Q20-N20</f>
        <v>-688.00893111477762</v>
      </c>
      <c r="S20" s="44">
        <v>785</v>
      </c>
      <c r="T20" s="45">
        <f>A20/S20</f>
        <v>329.93630573248407</v>
      </c>
      <c r="U20" s="48">
        <v>1</v>
      </c>
      <c r="V20" s="48">
        <v>1</v>
      </c>
      <c r="W20" s="44" t="s">
        <v>20</v>
      </c>
      <c r="X20" s="44" t="s">
        <v>348</v>
      </c>
      <c r="Y20" s="44" t="s">
        <v>42</v>
      </c>
      <c r="Z20" s="44" t="s">
        <v>22</v>
      </c>
      <c r="AA20" s="44">
        <v>22314</v>
      </c>
      <c r="AB20" s="44" t="s">
        <v>247</v>
      </c>
      <c r="AC20" s="44">
        <v>1965</v>
      </c>
      <c r="AD20" s="44">
        <v>18</v>
      </c>
      <c r="AE20" s="44" t="s">
        <v>347</v>
      </c>
    </row>
    <row r="21" spans="1:31" customFormat="1" ht="14.5" x14ac:dyDescent="0.35">
      <c r="A21" s="46">
        <v>304500</v>
      </c>
      <c r="B21" s="46">
        <v>60000</v>
      </c>
      <c r="C21" s="46">
        <v>3700</v>
      </c>
      <c r="D21" s="46">
        <f>A21-B21</f>
        <v>244500</v>
      </c>
      <c r="E21" s="38">
        <f>B21/A21</f>
        <v>0.19704433497536947</v>
      </c>
      <c r="F21" s="37">
        <v>6000</v>
      </c>
      <c r="G21" s="36">
        <f>C21+D21+F21</f>
        <v>254200</v>
      </c>
      <c r="H21" s="39">
        <f>-PMT(0.0454/12,360,D21,0)</f>
        <v>1244.6634103395131</v>
      </c>
      <c r="I21" s="39">
        <f>(H21*360)-D21</f>
        <v>203578.8277222247</v>
      </c>
      <c r="J21" s="40">
        <f>IF(E21&lt;20%,((D21*0.0052)/12),0)</f>
        <v>105.94999999999999</v>
      </c>
      <c r="K21" s="39">
        <v>70</v>
      </c>
      <c r="L21" s="39">
        <f>(A21*0.00996)/12</f>
        <v>252.73500000000001</v>
      </c>
      <c r="M21" s="37">
        <v>461</v>
      </c>
      <c r="N21" s="8">
        <f>H21+J21+K21+L21+M21</f>
        <v>2134.3484103395131</v>
      </c>
      <c r="O21" s="42">
        <f>(A21*0.09)/12</f>
        <v>2283.75</v>
      </c>
      <c r="P21" s="43">
        <f>O21-N21</f>
        <v>149.40158966048693</v>
      </c>
      <c r="Q21" s="42">
        <f>U21*1100</f>
        <v>2200</v>
      </c>
      <c r="R21" s="43">
        <f>Q21-N21</f>
        <v>65.651589660486934</v>
      </c>
      <c r="S21" s="44">
        <v>1096</v>
      </c>
      <c r="T21" s="45">
        <f>A21/S21</f>
        <v>277.82846715328469</v>
      </c>
      <c r="U21" s="48">
        <v>2</v>
      </c>
      <c r="V21" s="48">
        <v>2</v>
      </c>
      <c r="W21" s="44" t="s">
        <v>20</v>
      </c>
      <c r="X21" s="44" t="s">
        <v>268</v>
      </c>
      <c r="Y21" s="44" t="s">
        <v>42</v>
      </c>
      <c r="Z21" s="44" t="s">
        <v>22</v>
      </c>
      <c r="AA21" s="44">
        <v>22304</v>
      </c>
      <c r="AB21" s="44" t="s">
        <v>250</v>
      </c>
      <c r="AC21" s="44">
        <v>2003</v>
      </c>
      <c r="AD21" s="44">
        <v>9</v>
      </c>
      <c r="AE21" s="44" t="s">
        <v>267</v>
      </c>
    </row>
    <row r="22" spans="1:31" customFormat="1" ht="14.5" x14ac:dyDescent="0.35">
      <c r="A22" s="46">
        <v>229900</v>
      </c>
      <c r="B22" s="46">
        <v>60000</v>
      </c>
      <c r="C22" s="46">
        <v>3700</v>
      </c>
      <c r="D22" s="46">
        <f>A22-B22</f>
        <v>169900</v>
      </c>
      <c r="E22" s="38">
        <f>B22/A22</f>
        <v>0.26098303610265333</v>
      </c>
      <c r="F22" s="37">
        <v>2000</v>
      </c>
      <c r="G22" s="36">
        <f>C22+D22+F22</f>
        <v>175600</v>
      </c>
      <c r="H22" s="39">
        <f>-PMT(0.0454/12,360,D22,0)</f>
        <v>864.90107736884784</v>
      </c>
      <c r="I22" s="39">
        <f>(H22*360)-D22</f>
        <v>141464.38785278524</v>
      </c>
      <c r="J22" s="40">
        <f>IF(E22&lt;20%,((D22*0.0052)/12),0)</f>
        <v>0</v>
      </c>
      <c r="K22" s="39">
        <v>70</v>
      </c>
      <c r="L22" s="39">
        <f>(A22*0.00996)/12</f>
        <v>190.81700000000001</v>
      </c>
      <c r="M22" s="10">
        <v>803</v>
      </c>
      <c r="N22" s="41">
        <f>H22+J22+K22+L22+M22</f>
        <v>1928.7180773688478</v>
      </c>
      <c r="O22" s="42">
        <f>(A22*0.09)/12</f>
        <v>1724.25</v>
      </c>
      <c r="P22" s="43">
        <f>O22-N22</f>
        <v>-204.46807736884784</v>
      </c>
      <c r="Q22" s="42">
        <f>U22*1100</f>
        <v>2200</v>
      </c>
      <c r="R22" s="43">
        <f>Q22-N22</f>
        <v>271.28192263115216</v>
      </c>
      <c r="S22" s="44">
        <v>1044</v>
      </c>
      <c r="T22" s="45">
        <f>A22/S22</f>
        <v>220.21072796934865</v>
      </c>
      <c r="U22" s="48">
        <v>2</v>
      </c>
      <c r="V22" s="48">
        <v>2</v>
      </c>
      <c r="W22" s="44" t="s">
        <v>20</v>
      </c>
      <c r="X22" s="44" t="s">
        <v>66</v>
      </c>
      <c r="Y22" s="44" t="s">
        <v>21</v>
      </c>
      <c r="Z22" s="44" t="s">
        <v>22</v>
      </c>
      <c r="AA22" s="44">
        <v>22204</v>
      </c>
      <c r="AB22" s="44" t="s">
        <v>67</v>
      </c>
      <c r="AC22" s="44">
        <v>1964</v>
      </c>
      <c r="AD22" s="44">
        <v>94</v>
      </c>
      <c r="AE22" s="44" t="s">
        <v>68</v>
      </c>
    </row>
    <row r="23" spans="1:31" customFormat="1" ht="14.5" x14ac:dyDescent="0.35">
      <c r="A23" s="46">
        <v>230000</v>
      </c>
      <c r="B23" s="46">
        <v>60000</v>
      </c>
      <c r="C23" s="46">
        <v>3700</v>
      </c>
      <c r="D23" s="46">
        <f>A23-B23</f>
        <v>170000</v>
      </c>
      <c r="E23" s="38">
        <f>B23/A23</f>
        <v>0.2608695652173913</v>
      </c>
      <c r="F23" s="37">
        <v>6000</v>
      </c>
      <c r="G23" s="36">
        <f>C23+D23+F23</f>
        <v>179700</v>
      </c>
      <c r="H23" s="39">
        <f>-PMT(0.0454/12,360,D23,0)</f>
        <v>865.41014215835276</v>
      </c>
      <c r="I23" s="39">
        <f>(H23*360)-D23</f>
        <v>141547.65117700701</v>
      </c>
      <c r="J23" s="40">
        <f>IF(E23&lt;20%,((D23*0.0052)/12),0)</f>
        <v>0</v>
      </c>
      <c r="K23" s="39">
        <v>70</v>
      </c>
      <c r="L23" s="39">
        <f>(A23*0.00996)/12</f>
        <v>190.9</v>
      </c>
      <c r="M23" s="10">
        <v>775</v>
      </c>
      <c r="N23" s="41">
        <f>H23+J23+K23+L23+M23</f>
        <v>1901.3101421583528</v>
      </c>
      <c r="O23" s="42">
        <f>(A23*0.09)/12</f>
        <v>1725</v>
      </c>
      <c r="P23" s="43">
        <f>O23-N23</f>
        <v>-176.31014215835285</v>
      </c>
      <c r="Q23" s="42">
        <f>U23*1100</f>
        <v>2200</v>
      </c>
      <c r="R23" s="43">
        <f>Q23-N23</f>
        <v>298.68985784164715</v>
      </c>
      <c r="S23" s="44">
        <v>1084</v>
      </c>
      <c r="T23" s="45">
        <f>A23/S23</f>
        <v>212.17712177121771</v>
      </c>
      <c r="U23" s="48">
        <v>2</v>
      </c>
      <c r="V23" s="48">
        <v>1</v>
      </c>
      <c r="W23" s="44" t="s">
        <v>20</v>
      </c>
      <c r="X23" s="44" t="s">
        <v>70</v>
      </c>
      <c r="Y23" s="44" t="s">
        <v>21</v>
      </c>
      <c r="Z23" s="44" t="s">
        <v>22</v>
      </c>
      <c r="AA23" s="44">
        <v>22204</v>
      </c>
      <c r="AB23" s="44" t="s">
        <v>32</v>
      </c>
      <c r="AC23" s="44">
        <v>1965</v>
      </c>
      <c r="AD23" s="44">
        <v>32</v>
      </c>
      <c r="AE23" s="44" t="s">
        <v>71</v>
      </c>
    </row>
    <row r="24" spans="1:31" customFormat="1" ht="14.5" x14ac:dyDescent="0.35">
      <c r="A24" s="46">
        <v>275000</v>
      </c>
      <c r="B24" s="46">
        <v>60000</v>
      </c>
      <c r="C24" s="46">
        <v>3700</v>
      </c>
      <c r="D24" s="46">
        <f>A24-B24</f>
        <v>215000</v>
      </c>
      <c r="E24" s="38">
        <f>B24/A24</f>
        <v>0.21818181818181817</v>
      </c>
      <c r="F24" s="37">
        <v>6000</v>
      </c>
      <c r="G24" s="36">
        <f>C24+D24+F24</f>
        <v>224700</v>
      </c>
      <c r="H24" s="39">
        <f>-PMT(0.0454/12,360,D24,0)</f>
        <v>1094.4892974355637</v>
      </c>
      <c r="I24" s="39">
        <f>(H24*360)-D24</f>
        <v>179016.14707680291</v>
      </c>
      <c r="J24" s="40">
        <f>IF(E24&lt;20%,((D24*0.0052)/12),0)</f>
        <v>0</v>
      </c>
      <c r="K24" s="39">
        <v>70</v>
      </c>
      <c r="L24" s="39">
        <f>(A24*0.00996)/12</f>
        <v>228.25</v>
      </c>
      <c r="M24" s="10">
        <v>685</v>
      </c>
      <c r="N24" s="41">
        <f>H24+J24+K24+L24+M24</f>
        <v>2077.7392974355635</v>
      </c>
      <c r="O24" s="42">
        <f>(A24*0.09)/12</f>
        <v>2062.5</v>
      </c>
      <c r="P24" s="43">
        <f>O24-N24</f>
        <v>-15.239297435563458</v>
      </c>
      <c r="Q24" s="42">
        <f>U24*1450</f>
        <v>1450</v>
      </c>
      <c r="R24" s="43">
        <f>Q24-N24</f>
        <v>-627.73929743556346</v>
      </c>
      <c r="S24" s="44">
        <v>900</v>
      </c>
      <c r="T24" s="45">
        <f>A24/S24</f>
        <v>305.55555555555554</v>
      </c>
      <c r="U24" s="48">
        <v>1</v>
      </c>
      <c r="V24" s="48">
        <v>1</v>
      </c>
      <c r="W24" s="44" t="s">
        <v>20</v>
      </c>
      <c r="X24" s="44" t="s">
        <v>106</v>
      </c>
      <c r="Y24" s="44" t="s">
        <v>21</v>
      </c>
      <c r="Z24" s="44" t="s">
        <v>22</v>
      </c>
      <c r="AA24" s="44">
        <v>22202</v>
      </c>
      <c r="AB24" s="44" t="s">
        <v>45</v>
      </c>
      <c r="AC24" s="44">
        <v>1965</v>
      </c>
      <c r="AD24" s="44">
        <v>24</v>
      </c>
      <c r="AE24" s="44" t="s">
        <v>107</v>
      </c>
    </row>
    <row r="25" spans="1:31" customFormat="1" ht="14.5" x14ac:dyDescent="0.35">
      <c r="A25" s="46">
        <v>218900</v>
      </c>
      <c r="B25" s="46">
        <v>60000</v>
      </c>
      <c r="C25" s="46">
        <v>3700</v>
      </c>
      <c r="D25" s="46">
        <f>A25-B25</f>
        <v>158900</v>
      </c>
      <c r="E25" s="38">
        <f>B25/A25</f>
        <v>0.27409776153494747</v>
      </c>
      <c r="F25" s="37">
        <v>15000</v>
      </c>
      <c r="G25" s="36">
        <f>C25+D25+F25</f>
        <v>177600</v>
      </c>
      <c r="H25" s="39">
        <f>-PMT(0.0454/12,360,D25,0)</f>
        <v>808.90395052330746</v>
      </c>
      <c r="I25" s="39">
        <f>(H25*360)-D25</f>
        <v>132305.42218839069</v>
      </c>
      <c r="J25" s="40">
        <f>IF(E25&lt;20%,((D25*0.0052)/12),0)</f>
        <v>0</v>
      </c>
      <c r="K25" s="39">
        <v>70</v>
      </c>
      <c r="L25" s="39">
        <f>(A25*0.00996)/12</f>
        <v>181.68700000000001</v>
      </c>
      <c r="M25" s="10">
        <v>677</v>
      </c>
      <c r="N25" s="41">
        <f>H25+J25+K25+L25+M25</f>
        <v>1737.5909505233076</v>
      </c>
      <c r="O25" s="42">
        <f>(A25*0.09)/12</f>
        <v>1641.75</v>
      </c>
      <c r="P25" s="43">
        <f>O25-N25</f>
        <v>-95.840950523307583</v>
      </c>
      <c r="Q25" s="42">
        <f>U25*1100</f>
        <v>2200</v>
      </c>
      <c r="R25" s="43">
        <f>Q25-N25</f>
        <v>462.40904947669242</v>
      </c>
      <c r="S25" s="44">
        <v>1067</v>
      </c>
      <c r="T25" s="45">
        <f>A25/S25</f>
        <v>205.15463917525773</v>
      </c>
      <c r="U25" s="48">
        <v>2</v>
      </c>
      <c r="V25" s="48">
        <v>2</v>
      </c>
      <c r="W25" s="44" t="s">
        <v>20</v>
      </c>
      <c r="X25" s="44" t="s">
        <v>148</v>
      </c>
      <c r="Y25" s="44" t="s">
        <v>27</v>
      </c>
      <c r="Z25" s="44" t="s">
        <v>22</v>
      </c>
      <c r="AA25" s="44">
        <v>22044</v>
      </c>
      <c r="AB25" s="44" t="s">
        <v>28</v>
      </c>
      <c r="AC25" s="44">
        <v>1972</v>
      </c>
      <c r="AD25" s="44">
        <v>10</v>
      </c>
      <c r="AE25" s="44" t="s">
        <v>147</v>
      </c>
    </row>
    <row r="26" spans="1:31" customFormat="1" ht="14.5" x14ac:dyDescent="0.35">
      <c r="A26" s="46">
        <v>270000</v>
      </c>
      <c r="B26" s="46">
        <v>60000</v>
      </c>
      <c r="C26" s="46">
        <v>3700</v>
      </c>
      <c r="D26" s="46">
        <f>A26-B26</f>
        <v>210000</v>
      </c>
      <c r="E26" s="38">
        <f>B26/A26</f>
        <v>0.22222222222222221</v>
      </c>
      <c r="F26" s="37">
        <v>6000</v>
      </c>
      <c r="G26" s="36">
        <f>C26+D26+F26</f>
        <v>219700</v>
      </c>
      <c r="H26" s="39">
        <f>-PMT(0.0454/12,360,D26,0)</f>
        <v>1069.0360579603182</v>
      </c>
      <c r="I26" s="39">
        <f>(H26*360)-D26</f>
        <v>174852.98086571455</v>
      </c>
      <c r="J26" s="40">
        <f>IF(E26&lt;20%,((D26*0.0052)/12),0)</f>
        <v>0</v>
      </c>
      <c r="K26" s="39">
        <v>70</v>
      </c>
      <c r="L26" s="39">
        <f>(A26*0.00996)/12</f>
        <v>224.1</v>
      </c>
      <c r="M26" s="10">
        <v>674</v>
      </c>
      <c r="N26" s="41">
        <f>H26+J26+K26+L26+M26</f>
        <v>2037.1360579603181</v>
      </c>
      <c r="O26" s="42">
        <f>(A26*0.09)/12</f>
        <v>2025</v>
      </c>
      <c r="P26" s="43">
        <f>O26-N26</f>
        <v>-12.136057960318112</v>
      </c>
      <c r="Q26" s="42">
        <f>U26*1450</f>
        <v>1450</v>
      </c>
      <c r="R26" s="43">
        <f>Q26-N26</f>
        <v>-587.13605796031811</v>
      </c>
      <c r="S26" s="44">
        <v>785</v>
      </c>
      <c r="T26" s="45">
        <f>A26/S26</f>
        <v>343.94904458598728</v>
      </c>
      <c r="U26" s="48">
        <v>1</v>
      </c>
      <c r="V26" s="48">
        <v>1</v>
      </c>
      <c r="W26" s="44" t="s">
        <v>20</v>
      </c>
      <c r="X26" s="44" t="s">
        <v>248</v>
      </c>
      <c r="Y26" s="44" t="s">
        <v>42</v>
      </c>
      <c r="Z26" s="44" t="s">
        <v>22</v>
      </c>
      <c r="AA26" s="44">
        <v>22314</v>
      </c>
      <c r="AB26" s="44" t="s">
        <v>247</v>
      </c>
      <c r="AC26" s="44">
        <v>1965</v>
      </c>
      <c r="AD26" s="44">
        <v>3</v>
      </c>
      <c r="AE26" s="44" t="s">
        <v>246</v>
      </c>
    </row>
    <row r="27" spans="1:31" customFormat="1" ht="14.5" x14ac:dyDescent="0.35">
      <c r="A27" s="46">
        <v>224900</v>
      </c>
      <c r="B27" s="46">
        <v>60000</v>
      </c>
      <c r="C27" s="46">
        <v>3700</v>
      </c>
      <c r="D27" s="46">
        <f>A27-B27</f>
        <v>164900</v>
      </c>
      <c r="E27" s="38">
        <f>B27/A27</f>
        <v>0.26678523788350378</v>
      </c>
      <c r="F27" s="37">
        <v>2000</v>
      </c>
      <c r="G27" s="36">
        <f>C27+D27+F27</f>
        <v>170600</v>
      </c>
      <c r="H27" s="39">
        <f>-PMT(0.0454/12,360,D27,0)</f>
        <v>839.44783789360213</v>
      </c>
      <c r="I27" s="39">
        <f>(H27*360)-D27</f>
        <v>137301.22164169676</v>
      </c>
      <c r="J27" s="40">
        <f>IF(E27&lt;20%,((D27*0.0052)/12),0)</f>
        <v>0</v>
      </c>
      <c r="K27" s="39">
        <v>70</v>
      </c>
      <c r="L27" s="39">
        <f>(A27*0.00996)/12</f>
        <v>186.667</v>
      </c>
      <c r="M27" s="10">
        <v>663</v>
      </c>
      <c r="N27" s="41">
        <f>H27+J27+K27+L27+M27</f>
        <v>1759.114837893602</v>
      </c>
      <c r="O27" s="42">
        <f>(A27*0.09)/12</f>
        <v>1686.75</v>
      </c>
      <c r="P27" s="43">
        <f>O27-N27</f>
        <v>-72.364837893602044</v>
      </c>
      <c r="Q27" s="42">
        <f>U27*1450</f>
        <v>1450</v>
      </c>
      <c r="R27" s="43">
        <f>Q27-N27</f>
        <v>-309.11483789360204</v>
      </c>
      <c r="S27" s="44">
        <v>716</v>
      </c>
      <c r="T27" s="45">
        <f>A27/S27</f>
        <v>314.10614525139664</v>
      </c>
      <c r="U27" s="48">
        <v>1</v>
      </c>
      <c r="V27" s="48">
        <v>1</v>
      </c>
      <c r="W27" s="44" t="s">
        <v>20</v>
      </c>
      <c r="X27" s="44" t="s">
        <v>59</v>
      </c>
      <c r="Y27" s="44" t="s">
        <v>21</v>
      </c>
      <c r="Z27" s="44" t="s">
        <v>22</v>
      </c>
      <c r="AA27" s="44">
        <v>22209</v>
      </c>
      <c r="AB27" s="44" t="s">
        <v>23</v>
      </c>
      <c r="AC27" s="44">
        <v>1955</v>
      </c>
      <c r="AD27" s="44">
        <v>72</v>
      </c>
      <c r="AE27" s="44" t="s">
        <v>60</v>
      </c>
    </row>
    <row r="28" spans="1:31" customFormat="1" ht="14.5" x14ac:dyDescent="0.35">
      <c r="A28" s="46">
        <v>245000</v>
      </c>
      <c r="B28" s="46">
        <v>60000</v>
      </c>
      <c r="C28" s="46">
        <v>3700</v>
      </c>
      <c r="D28" s="46">
        <f>A28-B28</f>
        <v>185000</v>
      </c>
      <c r="E28" s="38">
        <f>B28/A28</f>
        <v>0.24489795918367346</v>
      </c>
      <c r="F28" s="37">
        <v>2000</v>
      </c>
      <c r="G28" s="36">
        <f>C28+D28+F28</f>
        <v>190700</v>
      </c>
      <c r="H28" s="39">
        <f>-PMT(0.0454/12,360,D28,0)</f>
        <v>941.76986058408977</v>
      </c>
      <c r="I28" s="39">
        <f>(H28*360)-D28</f>
        <v>154037.14981027233</v>
      </c>
      <c r="J28" s="40">
        <f>IF(E28&lt;20%,((D28*0.0052)/12),0)</f>
        <v>0</v>
      </c>
      <c r="K28" s="39">
        <v>70</v>
      </c>
      <c r="L28" s="39">
        <f>(A28*0.00996)/12</f>
        <v>203.35</v>
      </c>
      <c r="M28" s="10">
        <v>657</v>
      </c>
      <c r="N28" s="41">
        <f>H28+J28+K28+L28+M28</f>
        <v>1872.1198605840898</v>
      </c>
      <c r="O28" s="42">
        <f>(A28*0.09)/12</f>
        <v>1837.5</v>
      </c>
      <c r="P28" s="43">
        <f>O28-N28</f>
        <v>-34.619860584089793</v>
      </c>
      <c r="Q28" s="42">
        <f>U28*1450</f>
        <v>1450</v>
      </c>
      <c r="R28" s="43">
        <f>Q28-N28</f>
        <v>-422.11986058408979</v>
      </c>
      <c r="S28" s="44">
        <v>883</v>
      </c>
      <c r="T28" s="45">
        <f>A28/S28</f>
        <v>277.46319365798416</v>
      </c>
      <c r="U28" s="48">
        <v>1</v>
      </c>
      <c r="V28" s="48">
        <v>1</v>
      </c>
      <c r="W28" s="44" t="s">
        <v>20</v>
      </c>
      <c r="X28" s="44" t="s">
        <v>82</v>
      </c>
      <c r="Y28" s="44" t="s">
        <v>21</v>
      </c>
      <c r="Z28" s="44" t="s">
        <v>22</v>
      </c>
      <c r="AA28" s="44">
        <v>22202</v>
      </c>
      <c r="AB28" s="44" t="s">
        <v>83</v>
      </c>
      <c r="AC28" s="44">
        <v>1958</v>
      </c>
      <c r="AD28" s="44">
        <v>53</v>
      </c>
      <c r="AE28" s="44" t="s">
        <v>84</v>
      </c>
    </row>
    <row r="29" spans="1:31" customFormat="1" ht="14.5" x14ac:dyDescent="0.35">
      <c r="A29" s="46">
        <v>215000</v>
      </c>
      <c r="B29" s="46">
        <v>60000</v>
      </c>
      <c r="C29" s="46">
        <v>3700</v>
      </c>
      <c r="D29" s="46">
        <f>A29-B29</f>
        <v>155000</v>
      </c>
      <c r="E29" s="38">
        <f>B29/A29</f>
        <v>0.27906976744186046</v>
      </c>
      <c r="F29" s="37">
        <v>10000</v>
      </c>
      <c r="G29" s="36">
        <f>C29+D29+F29</f>
        <v>168700</v>
      </c>
      <c r="H29" s="39">
        <f>-PMT(0.0454/12,360,D29,0)</f>
        <v>789.05042373261574</v>
      </c>
      <c r="I29" s="39">
        <f>(H29*360)-D29</f>
        <v>129058.15254374169</v>
      </c>
      <c r="J29" s="40">
        <f>IF(E29&lt;20%,((D29*0.0052)/12),0)</f>
        <v>0</v>
      </c>
      <c r="K29" s="39">
        <v>70</v>
      </c>
      <c r="L29" s="39">
        <f>(A29*0.00996)/12</f>
        <v>178.45000000000002</v>
      </c>
      <c r="M29" s="10">
        <v>636</v>
      </c>
      <c r="N29" s="41">
        <f>H29+J29+K29+L29+M29</f>
        <v>1673.5004237326157</v>
      </c>
      <c r="O29" s="42">
        <f>(A29*0.09)/12</f>
        <v>1612.5</v>
      </c>
      <c r="P29" s="43">
        <f>O29-N29</f>
        <v>-61.000423732615673</v>
      </c>
      <c r="Q29" s="42">
        <f>U29*1100</f>
        <v>2200</v>
      </c>
      <c r="R29" s="43">
        <f>Q29-N29</f>
        <v>526.49957626738433</v>
      </c>
      <c r="S29" s="44">
        <v>1262</v>
      </c>
      <c r="T29" s="45">
        <f>A29/S29</f>
        <v>170.36450079239302</v>
      </c>
      <c r="U29" s="48">
        <v>2</v>
      </c>
      <c r="V29" s="48">
        <v>2</v>
      </c>
      <c r="W29" s="44" t="s">
        <v>20</v>
      </c>
      <c r="X29" s="44" t="s">
        <v>177</v>
      </c>
      <c r="Y29" s="44" t="s">
        <v>21</v>
      </c>
      <c r="Z29" s="44" t="s">
        <v>22</v>
      </c>
      <c r="AA29" s="44">
        <v>22204</v>
      </c>
      <c r="AB29" s="44" t="s">
        <v>172</v>
      </c>
      <c r="AC29" s="44">
        <v>1974</v>
      </c>
      <c r="AD29" s="44">
        <v>3</v>
      </c>
      <c r="AE29" s="44" t="s">
        <v>176</v>
      </c>
    <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>
        <f>A30-B30</f>
        <v>127500</v>
      </c>
      <c r="E30" s="38">
        <f>B30/A30</f>
        <v>0.32</v>
      </c>
      <c r="F30" s="37">
        <v>2000</v>
      </c>
      <c r="G30" s="36">
        <f>C30+D30+F30</f>
        <v>133200</v>
      </c>
      <c r="H30" s="39">
        <f>-PMT(0.0454/12,360,D30,0)</f>
        <v>649.05760661876457</v>
      </c>
      <c r="I30" s="39">
        <f>(H30*360)-D30</f>
        <v>106160.73838275525</v>
      </c>
      <c r="J30" s="40">
        <f>IF(E30&lt;20%,((D30*0.0052)/12),0)</f>
        <v>0</v>
      </c>
      <c r="K30" s="39">
        <v>70</v>
      </c>
      <c r="L30" s="39">
        <f>(A30*0.00996)/12</f>
        <v>155.625</v>
      </c>
      <c r="M30" s="10">
        <v>630</v>
      </c>
      <c r="N30" s="41">
        <f>H30+J30+K30+L30+M30</f>
        <v>1504.6826066187646</v>
      </c>
      <c r="O30" s="42">
        <f>(A30*0.09)/12</f>
        <v>1406.25</v>
      </c>
      <c r="P30" s="43">
        <f>O30-N30</f>
        <v>-98.432606618764567</v>
      </c>
      <c r="Q30" s="42">
        <f>U30*1450</f>
        <v>1450</v>
      </c>
      <c r="R30" s="43">
        <f>Q30-N30</f>
        <v>-54.682606618764567</v>
      </c>
      <c r="S30" s="44">
        <v>880</v>
      </c>
      <c r="T30" s="45">
        <f>A30/S30</f>
        <v>213.06818181818181</v>
      </c>
      <c r="U30" s="48">
        <v>1</v>
      </c>
      <c r="V30" s="48">
        <v>1</v>
      </c>
      <c r="W30" s="44" t="s">
        <v>20</v>
      </c>
      <c r="X30" s="44" t="s">
        <v>183</v>
      </c>
      <c r="Y30" s="44" t="s">
        <v>21</v>
      </c>
      <c r="Z30" s="44" t="s">
        <v>22</v>
      </c>
      <c r="AA30" s="44">
        <v>22204</v>
      </c>
      <c r="AB30" s="44" t="s">
        <v>32</v>
      </c>
      <c r="AC30" s="44">
        <v>1965</v>
      </c>
      <c r="AD30" s="44">
        <v>3</v>
      </c>
      <c r="AE30" s="44" t="s">
        <v>182</v>
      </c>
    </row>
    <row r="31" spans="1:31" customFormat="1" ht="14.5" x14ac:dyDescent="0.35">
      <c r="A31" s="46">
        <v>220000</v>
      </c>
      <c r="B31" s="46">
        <v>60000</v>
      </c>
      <c r="C31" s="46">
        <v>3700</v>
      </c>
      <c r="D31" s="46">
        <f>A31-B31</f>
        <v>160000</v>
      </c>
      <c r="E31" s="38">
        <f>B31/A31</f>
        <v>0.27272727272727271</v>
      </c>
      <c r="F31" s="37">
        <v>2000</v>
      </c>
      <c r="G31" s="36">
        <f>C31+D31+F31</f>
        <v>165700</v>
      </c>
      <c r="H31" s="39">
        <f>-PMT(0.0454/12,360,D31,0)</f>
        <v>814.50366320786145</v>
      </c>
      <c r="I31" s="39">
        <f>(H31*360)-D31</f>
        <v>133221.31875483011</v>
      </c>
      <c r="J31" s="40">
        <f>IF(E31&lt;20%,((D31*0.0052)/12),0)</f>
        <v>0</v>
      </c>
      <c r="K31" s="39">
        <v>70</v>
      </c>
      <c r="L31" s="39">
        <f>(A31*0.00996)/12</f>
        <v>182.6</v>
      </c>
      <c r="M31" s="10">
        <v>626</v>
      </c>
      <c r="N31" s="41">
        <f>H31+J31+K31+L31+M31</f>
        <v>1693.1036632078615</v>
      </c>
      <c r="O31" s="42">
        <f>(A31*0.09)/12</f>
        <v>1650</v>
      </c>
      <c r="P31" s="43">
        <f>O31-N31</f>
        <v>-43.103663207861473</v>
      </c>
      <c r="Q31" s="42">
        <f>U31*1450</f>
        <v>1450</v>
      </c>
      <c r="R31" s="43">
        <f>Q31-N31</f>
        <v>-243.10366320786147</v>
      </c>
      <c r="S31" s="44">
        <v>819</v>
      </c>
      <c r="T31" s="45">
        <f>A31/S31</f>
        <v>268.62026862026863</v>
      </c>
      <c r="U31" s="48">
        <v>1</v>
      </c>
      <c r="V31" s="48">
        <v>1</v>
      </c>
      <c r="W31" s="44" t="s">
        <v>20</v>
      </c>
      <c r="X31" s="44" t="s">
        <v>143</v>
      </c>
      <c r="Y31" s="44" t="s">
        <v>21</v>
      </c>
      <c r="Z31" s="44" t="s">
        <v>22</v>
      </c>
      <c r="AA31" s="44">
        <v>22203</v>
      </c>
      <c r="AB31" s="44" t="s">
        <v>64</v>
      </c>
      <c r="AC31" s="44">
        <v>1965</v>
      </c>
      <c r="AD31" s="44">
        <v>12</v>
      </c>
      <c r="AE31" s="44" t="s">
        <v>142</v>
      </c>
    </row>
    <row r="32" spans="1:31" customFormat="1" ht="14.5" x14ac:dyDescent="0.35">
      <c r="A32" s="46">
        <v>212000</v>
      </c>
      <c r="B32" s="46">
        <v>60000</v>
      </c>
      <c r="C32" s="46">
        <v>3700</v>
      </c>
      <c r="D32" s="46">
        <f>A32-B32</f>
        <v>152000</v>
      </c>
      <c r="E32" s="38">
        <f>B32/A32</f>
        <v>0.28301886792452829</v>
      </c>
      <c r="F32" s="37">
        <v>2000</v>
      </c>
      <c r="G32" s="36">
        <f>C32+D32+F32</f>
        <v>157700</v>
      </c>
      <c r="H32" s="39">
        <f>-PMT(0.0454/12,360,D32,0)</f>
        <v>773.77848004746841</v>
      </c>
      <c r="I32" s="39">
        <f>(H32*360)-D32</f>
        <v>126560.25281708862</v>
      </c>
      <c r="J32" s="40">
        <f>IF(E32&lt;20%,((D32*0.0052)/12),0)</f>
        <v>0</v>
      </c>
      <c r="K32" s="39">
        <v>70</v>
      </c>
      <c r="L32" s="39">
        <f>(A32*0.00996)/12</f>
        <v>175.96</v>
      </c>
      <c r="M32" s="10">
        <v>626</v>
      </c>
      <c r="N32" s="41">
        <f>H32+J32+K32+L32+M32</f>
        <v>1645.7384800474683</v>
      </c>
      <c r="O32" s="42">
        <f>(A32*0.09)/12</f>
        <v>1590</v>
      </c>
      <c r="P32" s="43">
        <f>O32-N32</f>
        <v>-55.738480047468329</v>
      </c>
      <c r="Q32" s="42">
        <f>U32*1450</f>
        <v>1450</v>
      </c>
      <c r="R32" s="43">
        <f>Q32-N32</f>
        <v>-195.73848004746833</v>
      </c>
      <c r="S32" s="44">
        <v>819</v>
      </c>
      <c r="T32" s="45">
        <f>A32/S32</f>
        <v>258.85225885225884</v>
      </c>
      <c r="U32" s="48">
        <v>1</v>
      </c>
      <c r="V32" s="48">
        <v>1</v>
      </c>
      <c r="W32" s="44" t="s">
        <v>20</v>
      </c>
      <c r="X32" s="44" t="s">
        <v>179</v>
      </c>
      <c r="Y32" s="44" t="s">
        <v>21</v>
      </c>
      <c r="Z32" s="44" t="s">
        <v>22</v>
      </c>
      <c r="AA32" s="44">
        <v>22203</v>
      </c>
      <c r="AB32" s="44" t="s">
        <v>64</v>
      </c>
      <c r="AC32" s="44">
        <v>1965</v>
      </c>
      <c r="AD32" s="44">
        <v>3</v>
      </c>
      <c r="AE32" s="44" t="s">
        <v>178</v>
      </c>
    </row>
    <row r="33" spans="1:31" customFormat="1" ht="14.5" x14ac:dyDescent="0.35">
      <c r="A33" s="46">
        <v>199000</v>
      </c>
      <c r="B33" s="46">
        <v>60000</v>
      </c>
      <c r="C33" s="46">
        <v>3700</v>
      </c>
      <c r="D33" s="46">
        <f>A33-B33</f>
        <v>139000</v>
      </c>
      <c r="E33" s="38">
        <f>B33/A33</f>
        <v>0.30150753768844218</v>
      </c>
      <c r="F33" s="37">
        <v>2000</v>
      </c>
      <c r="G33" s="36">
        <f>C33+D33+F33</f>
        <v>144700</v>
      </c>
      <c r="H33" s="39">
        <f>-PMT(0.0454/12,360,D33,0)</f>
        <v>707.60005741182965</v>
      </c>
      <c r="I33" s="39">
        <f>(H33*360)-D33</f>
        <v>115736.02066825869</v>
      </c>
      <c r="J33" s="40">
        <f>IF(E33&lt;20%,((D33*0.0052)/12),0)</f>
        <v>0</v>
      </c>
      <c r="K33" s="39">
        <v>70</v>
      </c>
      <c r="L33" s="39">
        <f>(A33*0.00996)/12</f>
        <v>165.17</v>
      </c>
      <c r="M33" s="10">
        <v>601</v>
      </c>
      <c r="N33" s="41">
        <f>H33+J33+K33+L33+M33</f>
        <v>1543.7700574118296</v>
      </c>
      <c r="O33" s="42">
        <f>(A33*0.09)/12</f>
        <v>1492.5</v>
      </c>
      <c r="P33" s="43">
        <f>O33-N33</f>
        <v>-51.270057411829612</v>
      </c>
      <c r="Q33" s="42">
        <f>U33*1100</f>
        <v>2200</v>
      </c>
      <c r="R33" s="43">
        <f>Q33-N33</f>
        <v>656.22994258817039</v>
      </c>
      <c r="S33" s="44">
        <v>850</v>
      </c>
      <c r="T33" s="45">
        <f>A33/S33</f>
        <v>234.11764705882354</v>
      </c>
      <c r="U33" s="48">
        <v>2</v>
      </c>
      <c r="V33" s="48">
        <v>1</v>
      </c>
      <c r="W33" s="44" t="s">
        <v>20</v>
      </c>
      <c r="X33" s="44" t="s">
        <v>35</v>
      </c>
      <c r="Y33" s="44" t="s">
        <v>21</v>
      </c>
      <c r="Z33" s="44" t="s">
        <v>22</v>
      </c>
      <c r="AA33" s="44">
        <v>22204</v>
      </c>
      <c r="AB33" s="44" t="s">
        <v>36</v>
      </c>
      <c r="AC33" s="44">
        <v>1965</v>
      </c>
      <c r="AD33" s="44">
        <v>17</v>
      </c>
      <c r="AE33" s="44" t="s">
        <v>37</v>
      </c>
    </row>
    <row r="34" spans="1:31" customFormat="1" ht="14.5" x14ac:dyDescent="0.35">
      <c r="A34" s="46">
        <v>275000</v>
      </c>
      <c r="B34" s="46">
        <v>60000</v>
      </c>
      <c r="C34" s="46">
        <v>3700</v>
      </c>
      <c r="D34" s="46">
        <f>A34-B34</f>
        <v>215000</v>
      </c>
      <c r="E34" s="38">
        <f>B34/A34</f>
        <v>0.21818181818181817</v>
      </c>
      <c r="F34" s="37">
        <v>6000</v>
      </c>
      <c r="G34" s="36">
        <f>C34+D34+F34</f>
        <v>224700</v>
      </c>
      <c r="H34" s="39">
        <f>-PMT(0.0454/12,360,D34,0)</f>
        <v>1094.4892974355637</v>
      </c>
      <c r="I34" s="39">
        <f>(H34*360)-D34</f>
        <v>179016.14707680291</v>
      </c>
      <c r="J34" s="40">
        <f>IF(E34&lt;20%,((D34*0.0052)/12),0)</f>
        <v>0</v>
      </c>
      <c r="K34" s="39">
        <v>70</v>
      </c>
      <c r="L34" s="39">
        <f>(A34*0.00996)/12</f>
        <v>228.25</v>
      </c>
      <c r="M34" s="10">
        <v>600</v>
      </c>
      <c r="N34" s="41">
        <f>H34+J34+K34+L34+M34</f>
        <v>1992.7392974355637</v>
      </c>
      <c r="O34" s="42">
        <f>(A34*0.09)/12</f>
        <v>2062.5</v>
      </c>
      <c r="P34" s="43">
        <f>O34-N34</f>
        <v>69.760702564436315</v>
      </c>
      <c r="Q34" s="42">
        <f>U34*800</f>
        <v>2400</v>
      </c>
      <c r="R34" s="43">
        <f>Q34-N34</f>
        <v>407.26070256443631</v>
      </c>
      <c r="S34" s="44">
        <v>1256</v>
      </c>
      <c r="T34" s="45">
        <f>A34/S34</f>
        <v>218.94904458598725</v>
      </c>
      <c r="U34" s="48">
        <v>3</v>
      </c>
      <c r="V34" s="48">
        <v>2</v>
      </c>
      <c r="W34" s="44" t="s">
        <v>108</v>
      </c>
      <c r="X34" s="44" t="s">
        <v>199</v>
      </c>
      <c r="Y34" s="44" t="s">
        <v>42</v>
      </c>
      <c r="Z34" s="44" t="s">
        <v>22</v>
      </c>
      <c r="AA34" s="44">
        <v>22312</v>
      </c>
      <c r="AB34" s="44" t="s">
        <v>198</v>
      </c>
      <c r="AC34" s="44">
        <v>1965</v>
      </c>
      <c r="AD34" s="44">
        <v>37</v>
      </c>
      <c r="AE34" s="44" t="s">
        <v>197</v>
      </c>
    </row>
    <row r="35" spans="1:31" customFormat="1" ht="14.5" x14ac:dyDescent="0.35">
      <c r="A35" s="46">
        <v>225000</v>
      </c>
      <c r="B35" s="46">
        <v>60000</v>
      </c>
      <c r="C35" s="46">
        <v>3700</v>
      </c>
      <c r="D35" s="46">
        <f>A35-B35</f>
        <v>165000</v>
      </c>
      <c r="E35" s="38">
        <f>B35/A35</f>
        <v>0.26666666666666666</v>
      </c>
      <c r="F35" s="37">
        <v>2000</v>
      </c>
      <c r="G35" s="36">
        <f>C35+D35+F35</f>
        <v>170700</v>
      </c>
      <c r="H35" s="39">
        <f>-PMT(0.0454/12,360,D35,0)</f>
        <v>839.95690268310705</v>
      </c>
      <c r="I35" s="39">
        <f>(H35*360)-D35</f>
        <v>137384.48496591853</v>
      </c>
      <c r="J35" s="40">
        <f>IF(E35&lt;20%,((D35*0.0052)/12),0)</f>
        <v>0</v>
      </c>
      <c r="K35" s="39">
        <v>70</v>
      </c>
      <c r="L35" s="39">
        <f>(A35*0.00996)/12</f>
        <v>186.75</v>
      </c>
      <c r="M35" s="10">
        <v>600</v>
      </c>
      <c r="N35" s="41">
        <f>H35+J35+K35+L35+M35</f>
        <v>1696.706902683107</v>
      </c>
      <c r="O35" s="42">
        <f>(A35*0.09)/12</f>
        <v>1687.5</v>
      </c>
      <c r="P35" s="43">
        <f>O35-N35</f>
        <v>-9.206902683107046</v>
      </c>
      <c r="Q35" s="42">
        <f>U35*1450</f>
        <v>1450</v>
      </c>
      <c r="R35" s="43">
        <f>Q35-N35</f>
        <v>-246.70690268310705</v>
      </c>
      <c r="S35" s="44">
        <v>819</v>
      </c>
      <c r="T35" s="45">
        <f>A35/S35</f>
        <v>274.72527472527474</v>
      </c>
      <c r="U35" s="48">
        <v>1</v>
      </c>
      <c r="V35" s="48">
        <v>1</v>
      </c>
      <c r="W35" s="44" t="s">
        <v>20</v>
      </c>
      <c r="X35" s="44" t="s">
        <v>63</v>
      </c>
      <c r="Y35" s="44" t="s">
        <v>21</v>
      </c>
      <c r="Z35" s="44" t="s">
        <v>22</v>
      </c>
      <c r="AA35" s="44">
        <v>22203</v>
      </c>
      <c r="AB35" s="44" t="s">
        <v>64</v>
      </c>
      <c r="AC35" s="44">
        <v>1965</v>
      </c>
      <c r="AD35" s="44">
        <v>184</v>
      </c>
      <c r="AE35" s="44" t="s">
        <v>65</v>
      </c>
    </row>
    <row r="36" spans="1:31" customFormat="1" ht="14.5" x14ac:dyDescent="0.35">
      <c r="A36" s="50">
        <v>219950</v>
      </c>
      <c r="B36" s="50">
        <v>60000</v>
      </c>
      <c r="C36" s="50">
        <v>3700</v>
      </c>
      <c r="D36" s="50">
        <f>A36-B36</f>
        <v>159950</v>
      </c>
      <c r="E36" s="22">
        <f>B36/A36</f>
        <v>0.27278927028870198</v>
      </c>
      <c r="F36" s="21">
        <v>2000</v>
      </c>
      <c r="G36" s="23">
        <f>C36+D36+F36</f>
        <v>165650</v>
      </c>
      <c r="H36" s="24">
        <f>-PMT(0.0454/12,360,D36,0)</f>
        <v>814.24913081310899</v>
      </c>
      <c r="I36" s="24">
        <f>(H36*360)-D36</f>
        <v>133179.68709271925</v>
      </c>
      <c r="J36" s="25">
        <f>IF(E36&lt;20%,((D36*0.0052)/12),0)</f>
        <v>0</v>
      </c>
      <c r="K36" s="24">
        <v>70</v>
      </c>
      <c r="L36" s="24">
        <f>(A36*0.00996)/12</f>
        <v>182.55850000000001</v>
      </c>
      <c r="M36" s="10">
        <v>530</v>
      </c>
      <c r="N36" s="26">
        <f>H36+J36+K36+L36+M36</f>
        <v>1596.807630813109</v>
      </c>
      <c r="O36" s="27">
        <f>(A36*0.09)/12</f>
        <v>1649.625</v>
      </c>
      <c r="P36" s="28">
        <f>O36-N36</f>
        <v>52.817369186891028</v>
      </c>
      <c r="Q36" s="27">
        <f>U36*1600</f>
        <v>1600</v>
      </c>
      <c r="R36" s="28">
        <f>Q36-N36</f>
        <v>3.1923691868910282</v>
      </c>
      <c r="S36" s="29">
        <v>716</v>
      </c>
      <c r="T36" s="30">
        <f>A36/S36</f>
        <v>307.1927374301676</v>
      </c>
      <c r="U36" s="34">
        <v>1</v>
      </c>
      <c r="V36" s="34">
        <v>1</v>
      </c>
      <c r="W36" s="29" t="s">
        <v>20</v>
      </c>
      <c r="X36" s="29" t="s">
        <v>57</v>
      </c>
      <c r="Y36" s="29" t="s">
        <v>21</v>
      </c>
      <c r="Z36" s="29" t="s">
        <v>22</v>
      </c>
      <c r="AA36" s="29">
        <v>22209</v>
      </c>
      <c r="AB36" s="29" t="s">
        <v>24</v>
      </c>
      <c r="AC36" s="29">
        <v>1955</v>
      </c>
      <c r="AD36" s="29">
        <v>225</v>
      </c>
      <c r="AE36" s="29" t="s">
        <v>58</v>
      </c>
    </row>
    <row r="37" spans="1:31" customFormat="1" ht="14.5" x14ac:dyDescent="0.35">
      <c r="A37" s="50">
        <v>269900</v>
      </c>
      <c r="B37" s="50">
        <v>60000</v>
      </c>
      <c r="C37" s="50">
        <v>3700</v>
      </c>
      <c r="D37" s="50">
        <f>A37-B37</f>
        <v>209900</v>
      </c>
      <c r="E37" s="22">
        <f>B37/A37</f>
        <v>0.22230455724342349</v>
      </c>
      <c r="F37" s="21">
        <v>2000</v>
      </c>
      <c r="G37" s="23">
        <f>C37+D37+F37</f>
        <v>215600</v>
      </c>
      <c r="H37" s="24">
        <f>-PMT(0.0454/12,360,D37,0)</f>
        <v>1068.5269931708133</v>
      </c>
      <c r="I37" s="24">
        <f>(H37*360)-D37</f>
        <v>174769.71754149278</v>
      </c>
      <c r="J37" s="25">
        <f>IF(E37&lt;20%,((D37*0.0052)/12),0)</f>
        <v>0</v>
      </c>
      <c r="K37" s="24">
        <v>70</v>
      </c>
      <c r="L37" s="24">
        <f>(A37*0.00996)/12</f>
        <v>224.01700000000002</v>
      </c>
      <c r="M37" s="10">
        <v>590</v>
      </c>
      <c r="N37" s="26">
        <f>H37+J37+K37+L37+M37</f>
        <v>1952.5439931708133</v>
      </c>
      <c r="O37" s="27">
        <f>(A37*0.09)/12</f>
        <v>2024.25</v>
      </c>
      <c r="P37" s="28">
        <f>O37-N37</f>
        <v>71.706006829186663</v>
      </c>
      <c r="Q37" s="27">
        <f>U37*1600</f>
        <v>3200</v>
      </c>
      <c r="R37" s="28">
        <f>Q37-N37</f>
        <v>1247.4560068291867</v>
      </c>
      <c r="S37" s="29">
        <v>884</v>
      </c>
      <c r="T37" s="30">
        <f>A37/S37</f>
        <v>305.31674208144796</v>
      </c>
      <c r="U37" s="34">
        <v>2</v>
      </c>
      <c r="V37" s="33">
        <v>1</v>
      </c>
      <c r="W37" s="29" t="s">
        <v>20</v>
      </c>
      <c r="X37" s="29" t="s">
        <v>104</v>
      </c>
      <c r="Y37" s="29" t="s">
        <v>21</v>
      </c>
      <c r="Z37" s="29" t="s">
        <v>22</v>
      </c>
      <c r="AA37" s="29">
        <v>22209</v>
      </c>
      <c r="AB37" s="29" t="s">
        <v>24</v>
      </c>
      <c r="AC37" s="29">
        <v>1955</v>
      </c>
      <c r="AD37" s="29">
        <v>16</v>
      </c>
      <c r="AE37" s="29" t="s">
        <v>105</v>
      </c>
    </row>
    <row r="38" spans="1:31" customFormat="1" ht="14.5" x14ac:dyDescent="0.35">
      <c r="A38" s="50">
        <v>209900</v>
      </c>
      <c r="B38" s="50">
        <v>60000</v>
      </c>
      <c r="C38" s="50">
        <v>3700</v>
      </c>
      <c r="D38" s="50">
        <f>A38-B38</f>
        <v>149900</v>
      </c>
      <c r="E38" s="22">
        <f>B38/A38</f>
        <v>0.28585040495474034</v>
      </c>
      <c r="F38" s="21">
        <v>2000</v>
      </c>
      <c r="G38" s="23">
        <f>C38+D38+F38</f>
        <v>155600</v>
      </c>
      <c r="H38" s="24">
        <f>-PMT(0.0454/12,360,D38,0)</f>
        <v>763.08811946786523</v>
      </c>
      <c r="I38" s="24">
        <f>(H38*360)-D38</f>
        <v>124811.72300843149</v>
      </c>
      <c r="J38" s="25">
        <f>IF(E38&lt;20%,((D38*0.0052)/12),0)</f>
        <v>0</v>
      </c>
      <c r="K38" s="24">
        <v>70</v>
      </c>
      <c r="L38" s="24">
        <f>(A38*0.00996)/12</f>
        <v>174.21699999999998</v>
      </c>
      <c r="M38" s="10">
        <v>597</v>
      </c>
      <c r="N38" s="26">
        <f>H38+J38+K38+L38+M38</f>
        <v>1604.3051194678651</v>
      </c>
      <c r="O38" s="27">
        <f>(A38*0.09)/12</f>
        <v>1574.25</v>
      </c>
      <c r="P38" s="28">
        <f>O38-N38</f>
        <v>-30.055119467865097</v>
      </c>
      <c r="Q38" s="27">
        <f>U38*1600</f>
        <v>1600</v>
      </c>
      <c r="R38" s="28">
        <f>Q38-N38</f>
        <v>-4.3051194678650972</v>
      </c>
      <c r="S38" s="29">
        <v>716</v>
      </c>
      <c r="T38" s="30">
        <f>A38/S38</f>
        <v>293.15642458100558</v>
      </c>
      <c r="U38" s="34">
        <v>1</v>
      </c>
      <c r="V38" s="34">
        <v>1</v>
      </c>
      <c r="W38" s="29" t="s">
        <v>20</v>
      </c>
      <c r="X38" s="29" t="s">
        <v>47</v>
      </c>
      <c r="Y38" s="29" t="s">
        <v>21</v>
      </c>
      <c r="Z38" s="29" t="s">
        <v>22</v>
      </c>
      <c r="AA38" s="29">
        <v>22209</v>
      </c>
      <c r="AB38" s="29" t="s">
        <v>23</v>
      </c>
      <c r="AC38" s="29">
        <v>1955</v>
      </c>
      <c r="AD38" s="29">
        <v>179</v>
      </c>
      <c r="AE38" s="29" t="s">
        <v>48</v>
      </c>
    </row>
    <row r="39" spans="1:31" customFormat="1" ht="14.5" x14ac:dyDescent="0.35">
      <c r="A39" s="50">
        <v>235000</v>
      </c>
      <c r="B39" s="50">
        <v>60000</v>
      </c>
      <c r="C39" s="50">
        <v>3700</v>
      </c>
      <c r="D39" s="50">
        <f>A39-B39</f>
        <v>175000</v>
      </c>
      <c r="E39" s="22">
        <f>B39/A39</f>
        <v>0.25531914893617019</v>
      </c>
      <c r="F39" s="21">
        <v>2000</v>
      </c>
      <c r="G39" s="23">
        <f>C39+D39+F39</f>
        <v>180700</v>
      </c>
      <c r="H39" s="24">
        <f>-PMT(0.0454/12,360,D39,0)</f>
        <v>890.86338163359846</v>
      </c>
      <c r="I39" s="24">
        <f>(H39*360)-D39</f>
        <v>145710.81738809543</v>
      </c>
      <c r="J39" s="25">
        <f>IF(E39&lt;20%,((D39*0.0052)/12),0)</f>
        <v>0</v>
      </c>
      <c r="K39" s="24">
        <v>70</v>
      </c>
      <c r="L39" s="24">
        <f>(A39*0.00996)/12</f>
        <v>195.04999999999998</v>
      </c>
      <c r="M39" s="10">
        <v>570</v>
      </c>
      <c r="N39" s="26">
        <f>H39+J39+K39+L39+M39</f>
        <v>1725.9133816335984</v>
      </c>
      <c r="O39" s="27">
        <f>(A39*0.09)/12</f>
        <v>1762.5</v>
      </c>
      <c r="P39" s="28">
        <f>O39-N39</f>
        <v>36.586618366401581</v>
      </c>
      <c r="Q39" s="27">
        <f>U39*1500</f>
        <v>1500</v>
      </c>
      <c r="R39" s="28">
        <f>Q39-N39</f>
        <v>-225.91338163359842</v>
      </c>
      <c r="S39" s="29">
        <v>917</v>
      </c>
      <c r="T39" s="30">
        <f>A39/S39</f>
        <v>256.27044711014179</v>
      </c>
      <c r="U39" s="34">
        <v>1</v>
      </c>
      <c r="V39" s="34">
        <v>1</v>
      </c>
      <c r="W39" s="29" t="s">
        <v>20</v>
      </c>
      <c r="X39" s="29" t="s">
        <v>85</v>
      </c>
      <c r="Y39" s="29" t="s">
        <v>42</v>
      </c>
      <c r="Z39" s="29" t="s">
        <v>22</v>
      </c>
      <c r="AA39" s="29">
        <v>22302</v>
      </c>
      <c r="AB39" s="29" t="s">
        <v>43</v>
      </c>
      <c r="AC39" s="29">
        <v>1980</v>
      </c>
      <c r="AD39" s="29">
        <v>20</v>
      </c>
      <c r="AE39" s="29" t="s">
        <v>86</v>
      </c>
    </row>
    <row r="40" spans="1:31" customFormat="1" ht="14.5" x14ac:dyDescent="0.35">
      <c r="A40" s="50">
        <v>217500</v>
      </c>
      <c r="B40" s="50">
        <v>60000</v>
      </c>
      <c r="C40" s="50">
        <v>3700</v>
      </c>
      <c r="D40" s="50">
        <f>A40-B40</f>
        <v>157500</v>
      </c>
      <c r="E40" s="22">
        <f>B40/A40</f>
        <v>0.27586206896551724</v>
      </c>
      <c r="F40" s="10">
        <v>6000</v>
      </c>
      <c r="G40" s="23">
        <f>C40+D40+F40</f>
        <v>167200</v>
      </c>
      <c r="H40" s="24">
        <f>-PMT(0.0454/12,360,D40,0)</f>
        <v>801.7770434702386</v>
      </c>
      <c r="I40" s="24">
        <f>(H40*360)-D40</f>
        <v>131139.7356492859</v>
      </c>
      <c r="J40" s="25">
        <f>IF(E40&lt;20%,((D40*0.0052)/12),0)</f>
        <v>0</v>
      </c>
      <c r="K40" s="24">
        <v>70</v>
      </c>
      <c r="L40" s="24">
        <f>(A40*0.00996)/12</f>
        <v>180.52500000000001</v>
      </c>
      <c r="M40" s="10">
        <v>508</v>
      </c>
      <c r="N40" s="26">
        <f>H40+J40+K40+L40+M40</f>
        <v>1560.3020434702387</v>
      </c>
      <c r="O40" s="27">
        <f>(A40*0.09)/12</f>
        <v>1631.25</v>
      </c>
      <c r="P40" s="28">
        <f>O40-N40</f>
        <v>70.947956529761314</v>
      </c>
      <c r="Q40" s="27">
        <f>U40*1500</f>
        <v>1500</v>
      </c>
      <c r="R40" s="28">
        <f>Q40-N40</f>
        <v>-60.302043470238686</v>
      </c>
      <c r="S40" s="29">
        <v>815</v>
      </c>
      <c r="T40" s="30">
        <f>A40/S40</f>
        <v>266.87116564417175</v>
      </c>
      <c r="U40" s="34">
        <v>1</v>
      </c>
      <c r="V40" s="34">
        <v>1</v>
      </c>
      <c r="W40" s="29" t="s">
        <v>20</v>
      </c>
      <c r="X40" s="29" t="s">
        <v>53</v>
      </c>
      <c r="Y40" s="29" t="s">
        <v>42</v>
      </c>
      <c r="Z40" s="29" t="s">
        <v>22</v>
      </c>
      <c r="AA40" s="29">
        <v>22302</v>
      </c>
      <c r="AB40" s="29" t="s">
        <v>43</v>
      </c>
      <c r="AC40" s="29">
        <v>1980</v>
      </c>
      <c r="AD40" s="29">
        <v>17</v>
      </c>
      <c r="AE40" s="29" t="s">
        <v>54</v>
      </c>
    </row>
    <row r="41" spans="1:31" customFormat="1" ht="14.5" x14ac:dyDescent="0.35">
      <c r="A41" s="50">
        <v>250000</v>
      </c>
      <c r="B41" s="50">
        <v>60000</v>
      </c>
      <c r="C41" s="50">
        <v>3700</v>
      </c>
      <c r="D41" s="50">
        <f>A41-B41</f>
        <v>190000</v>
      </c>
      <c r="E41" s="22">
        <f>B41/A41</f>
        <v>0.24</v>
      </c>
      <c r="F41" s="21">
        <v>2000</v>
      </c>
      <c r="G41" s="23">
        <f>C41+D41+F41</f>
        <v>195700</v>
      </c>
      <c r="H41" s="24">
        <f>-PMT(0.0454/12,360,D41,0)</f>
        <v>967.22310005933548</v>
      </c>
      <c r="I41" s="24">
        <f>(H41*360)-D41</f>
        <v>158200.31602136075</v>
      </c>
      <c r="J41" s="25">
        <f>IF(E41&lt;20%,((D41*0.0052)/12),0)</f>
        <v>0</v>
      </c>
      <c r="K41" s="24">
        <v>70</v>
      </c>
      <c r="L41" s="24">
        <f>(A41*0.00996)/12</f>
        <v>207.5</v>
      </c>
      <c r="M41" s="10">
        <v>522</v>
      </c>
      <c r="N41" s="26">
        <f>H41+J41+K41+L41+M41</f>
        <v>1766.7231000593356</v>
      </c>
      <c r="O41" s="27">
        <f>(A41*0.09)/12</f>
        <v>1875</v>
      </c>
      <c r="P41" s="28">
        <f>O41-N41</f>
        <v>108.27689994066441</v>
      </c>
      <c r="Q41" s="27">
        <f>U41*1500</f>
        <v>1500</v>
      </c>
      <c r="R41" s="28">
        <f>Q41-N41</f>
        <v>-266.72310005933559</v>
      </c>
      <c r="S41" s="29">
        <v>708</v>
      </c>
      <c r="T41" s="30">
        <f>A41/S41</f>
        <v>353.10734463276839</v>
      </c>
      <c r="U41" s="34">
        <v>1</v>
      </c>
      <c r="V41" s="34">
        <v>1</v>
      </c>
      <c r="W41" s="29" t="s">
        <v>20</v>
      </c>
      <c r="X41" s="29" t="s">
        <v>90</v>
      </c>
      <c r="Y41" s="29" t="s">
        <v>21</v>
      </c>
      <c r="Z41" s="29" t="s">
        <v>22</v>
      </c>
      <c r="AA41" s="29">
        <v>22202</v>
      </c>
      <c r="AB41" s="29" t="s">
        <v>83</v>
      </c>
      <c r="AC41" s="29">
        <v>1958</v>
      </c>
      <c r="AD41" s="29">
        <v>28</v>
      </c>
      <c r="AE41" s="29" t="s">
        <v>91</v>
      </c>
    </row>
    <row r="42" spans="1:31" customFormat="1" ht="14.5" x14ac:dyDescent="0.35">
      <c r="A42" s="50">
        <v>166900</v>
      </c>
      <c r="B42" s="50">
        <v>60000</v>
      </c>
      <c r="C42" s="50">
        <v>3700</v>
      </c>
      <c r="D42" s="50">
        <f>A42-B42</f>
        <v>106900</v>
      </c>
      <c r="E42" s="22">
        <f>B42/A42</f>
        <v>0.35949670461354105</v>
      </c>
      <c r="F42" s="21">
        <v>2000</v>
      </c>
      <c r="G42" s="23">
        <f>C42+D42+F42</f>
        <v>112600</v>
      </c>
      <c r="H42" s="24">
        <f>-PMT(0.0454/12,360,D42,0)</f>
        <v>544.19025998075244</v>
      </c>
      <c r="I42" s="24">
        <f>(H42*360)-D42</f>
        <v>89008.493593070889</v>
      </c>
      <c r="J42" s="25">
        <f>IF(E42&lt;20%,((D42*0.0052)/12),0)</f>
        <v>0</v>
      </c>
      <c r="K42" s="24">
        <v>70</v>
      </c>
      <c r="L42" s="24">
        <f>(A42*0.00996)/12</f>
        <v>138.52700000000002</v>
      </c>
      <c r="M42" s="21">
        <v>354</v>
      </c>
      <c r="N42" s="26">
        <f>H42+J42+K42+L42+M42</f>
        <v>1106.7172599807525</v>
      </c>
      <c r="O42" s="27">
        <f>(A42*0.09)/12</f>
        <v>1251.75</v>
      </c>
      <c r="P42" s="28">
        <f>O42-N42</f>
        <v>145.03274001924751</v>
      </c>
      <c r="Q42" s="27">
        <f>U42*1600</f>
        <v>1600</v>
      </c>
      <c r="R42" s="28">
        <f>Q42-N42</f>
        <v>493.28274001924751</v>
      </c>
      <c r="S42" s="9">
        <v>514</v>
      </c>
      <c r="T42" s="30">
        <f>A42/S42</f>
        <v>324.7081712062257</v>
      </c>
      <c r="U42" s="34">
        <v>1</v>
      </c>
      <c r="V42" s="34">
        <v>1</v>
      </c>
      <c r="W42" s="29" t="s">
        <v>20</v>
      </c>
      <c r="X42" s="29" t="s">
        <v>185</v>
      </c>
      <c r="Y42" s="29" t="s">
        <v>21</v>
      </c>
      <c r="Z42" s="29" t="s">
        <v>22</v>
      </c>
      <c r="AA42" s="29">
        <v>22209</v>
      </c>
      <c r="AB42" s="29" t="s">
        <v>23</v>
      </c>
      <c r="AC42" s="29">
        <v>1955</v>
      </c>
      <c r="AD42" s="29">
        <v>2</v>
      </c>
      <c r="AE42" s="29" t="s">
        <v>184</v>
      </c>
    </row>
    <row r="43" spans="1:31" ht="14.5" x14ac:dyDescent="0.35">
      <c r="A43" s="47">
        <v>260000</v>
      </c>
      <c r="B43" s="47">
        <v>60000</v>
      </c>
      <c r="C43" s="47">
        <v>3700</v>
      </c>
      <c r="D43" s="47">
        <f>A43-B43</f>
        <v>200000</v>
      </c>
      <c r="E43" s="12">
        <f>B43/A43</f>
        <v>0.23076923076923078</v>
      </c>
      <c r="F43" s="11">
        <v>2000</v>
      </c>
      <c r="G43" s="13">
        <f>C43+D43+F43</f>
        <v>205700</v>
      </c>
      <c r="H43" s="14">
        <f>-PMT(0.0454/12,360,D43,0)</f>
        <v>1018.1295790098269</v>
      </c>
      <c r="I43" s="14">
        <f>(H43*360)-D43</f>
        <v>166526.64844353771</v>
      </c>
      <c r="J43" s="15">
        <f>IF(E43&lt;20%,((D43*0.0052)/12),0)</f>
        <v>0</v>
      </c>
      <c r="K43" s="14">
        <v>70</v>
      </c>
      <c r="L43" s="14">
        <f>(A43*0.00996)/12</f>
        <v>215.79999999999998</v>
      </c>
      <c r="M43" s="10">
        <v>514</v>
      </c>
      <c r="N43" s="16">
        <f>H43+J43+K43+L43+M43</f>
        <v>1817.929579009827</v>
      </c>
      <c r="O43" s="17">
        <f>(A43*0.09)/12</f>
        <v>1950</v>
      </c>
      <c r="P43" s="18">
        <f>O43-N43</f>
        <v>132.07042099017303</v>
      </c>
      <c r="Q43" s="17">
        <f>U43*1600</f>
        <v>1600</v>
      </c>
      <c r="R43" s="18">
        <f>Q43-N43</f>
        <v>-217.92957900982697</v>
      </c>
      <c r="S43" s="19">
        <v>716</v>
      </c>
      <c r="T43" s="20">
        <f>A43/S43</f>
        <v>363.12849162011173</v>
      </c>
      <c r="U43" s="32">
        <v>1</v>
      </c>
      <c r="V43" s="32">
        <v>1</v>
      </c>
      <c r="W43" s="19" t="s">
        <v>20</v>
      </c>
      <c r="X43" s="19" t="s">
        <v>97</v>
      </c>
      <c r="Y43" s="19" t="s">
        <v>21</v>
      </c>
      <c r="Z43" s="19" t="s">
        <v>22</v>
      </c>
      <c r="AA43" s="19">
        <v>22209</v>
      </c>
      <c r="AB43" s="19" t="s">
        <v>23</v>
      </c>
      <c r="AC43" s="19">
        <v>1955</v>
      </c>
      <c r="AD43" s="19">
        <v>19</v>
      </c>
      <c r="AE43" s="19" t="s">
        <v>98</v>
      </c>
    </row>
    <row r="44" spans="1:31" customFormat="1" ht="14.5" x14ac:dyDescent="0.35">
      <c r="A44" s="50">
        <v>135900</v>
      </c>
      <c r="B44" s="50">
        <v>60000</v>
      </c>
      <c r="C44" s="50">
        <v>3700</v>
      </c>
      <c r="D44" s="50">
        <f>A44-B44</f>
        <v>75900</v>
      </c>
      <c r="E44" s="22">
        <f>B44/A44</f>
        <v>0.44150110375275936</v>
      </c>
      <c r="F44" s="21">
        <v>2000</v>
      </c>
      <c r="G44" s="23">
        <f>C44+D44+F44</f>
        <v>81600</v>
      </c>
      <c r="H44" s="39">
        <f>-PMT(0.0454/12,360,D44,0)</f>
        <v>386.38017523422928</v>
      </c>
      <c r="I44" s="39">
        <f>(H44*360)-D44</f>
        <v>63196.86308432254</v>
      </c>
      <c r="J44" s="40">
        <f>IF(E44&lt;20%,((D44*0.0052)/12),0)</f>
        <v>0</v>
      </c>
      <c r="K44" s="39">
        <v>70</v>
      </c>
      <c r="L44" s="39">
        <f>(A44*0.00996)/12</f>
        <v>112.79700000000001</v>
      </c>
      <c r="M44" s="10">
        <v>412</v>
      </c>
      <c r="N44" s="26">
        <f>H44+J44+K44+L44+M44</f>
        <v>981.17717523422925</v>
      </c>
      <c r="O44" s="27">
        <f>(A44*0.09)/12</f>
        <v>1019.25</v>
      </c>
      <c r="P44" s="28">
        <f>O44-N44</f>
        <v>38.072824765770747</v>
      </c>
      <c r="Q44" s="27">
        <f>U44*1450</f>
        <v>1450</v>
      </c>
      <c r="R44" s="28">
        <f>Q44-N44</f>
        <v>468.82282476577075</v>
      </c>
      <c r="S44" s="29">
        <v>720</v>
      </c>
      <c r="T44" s="30">
        <f>A44/S44</f>
        <v>188.75</v>
      </c>
      <c r="U44" s="34">
        <v>1</v>
      </c>
      <c r="V44" s="34">
        <v>1</v>
      </c>
      <c r="W44" s="29" t="s">
        <v>20</v>
      </c>
      <c r="X44" s="29" t="s">
        <v>378</v>
      </c>
      <c r="Y44" s="29" t="s">
        <v>42</v>
      </c>
      <c r="Z44" s="29" t="s">
        <v>22</v>
      </c>
      <c r="AA44" s="29">
        <v>22312</v>
      </c>
      <c r="AB44" s="29" t="s">
        <v>377</v>
      </c>
      <c r="AC44" s="29">
        <v>1963</v>
      </c>
      <c r="AD44" s="29">
        <v>33</v>
      </c>
      <c r="AE44" s="29" t="s">
        <v>376</v>
      </c>
    </row>
    <row r="45" spans="1:31" customFormat="1" ht="14.5" x14ac:dyDescent="0.35">
      <c r="A45" s="50">
        <v>144998</v>
      </c>
      <c r="B45" s="50">
        <v>60000</v>
      </c>
      <c r="C45" s="50">
        <v>3700</v>
      </c>
      <c r="D45" s="50">
        <f>A45-B45</f>
        <v>84998</v>
      </c>
      <c r="E45" s="22">
        <f>B45/A45</f>
        <v>0.41379881101808302</v>
      </c>
      <c r="F45" s="10">
        <v>7000</v>
      </c>
      <c r="G45" s="23">
        <f>C45+D45+F45</f>
        <v>95698</v>
      </c>
      <c r="H45" s="39">
        <f>-PMT(0.0454/12,360,D45,0)</f>
        <v>432.69488978338632</v>
      </c>
      <c r="I45" s="39">
        <f>(H45*360)-D45</f>
        <v>70772.160322019074</v>
      </c>
      <c r="J45" s="40">
        <f>IF(E45&lt;20%,((D45*0.0052)/12),0)</f>
        <v>0</v>
      </c>
      <c r="K45" s="39">
        <v>70</v>
      </c>
      <c r="L45" s="39">
        <f>(A45*0.00996)/12</f>
        <v>120.34834000000001</v>
      </c>
      <c r="M45" s="10">
        <v>509</v>
      </c>
      <c r="N45" s="26">
        <f>H45+J45+K45+L45+M45</f>
        <v>1132.0432297833863</v>
      </c>
      <c r="O45" s="27">
        <f>(A45*0.09)/12</f>
        <v>1087.4849999999999</v>
      </c>
      <c r="P45" s="28">
        <f>O45-N45</f>
        <v>-44.558229783386423</v>
      </c>
      <c r="Q45" s="27">
        <f>U45*1450</f>
        <v>1450</v>
      </c>
      <c r="R45" s="28">
        <f>Q45-N45</f>
        <v>317.95677021661368</v>
      </c>
      <c r="S45" s="29">
        <v>732</v>
      </c>
      <c r="T45" s="30">
        <f>A45/S45</f>
        <v>198.08469945355191</v>
      </c>
      <c r="U45" s="34">
        <v>1</v>
      </c>
      <c r="V45" s="34">
        <v>1</v>
      </c>
      <c r="W45" s="29" t="s">
        <v>20</v>
      </c>
      <c r="X45" s="29" t="s">
        <v>298</v>
      </c>
      <c r="Y45" s="29" t="s">
        <v>27</v>
      </c>
      <c r="Z45" s="29" t="s">
        <v>22</v>
      </c>
      <c r="AA45" s="29">
        <v>22041</v>
      </c>
      <c r="AB45" s="29" t="s">
        <v>297</v>
      </c>
      <c r="AC45" s="29">
        <v>1964</v>
      </c>
      <c r="AD45" s="29">
        <v>41</v>
      </c>
      <c r="AE45" s="29" t="s">
        <v>296</v>
      </c>
    </row>
    <row r="46" spans="1:31" customFormat="1" ht="14.5" x14ac:dyDescent="0.35">
      <c r="A46" s="50">
        <v>149900</v>
      </c>
      <c r="B46" s="50">
        <v>60000</v>
      </c>
      <c r="C46" s="50">
        <v>3700</v>
      </c>
      <c r="D46" s="50">
        <f>A46-B46</f>
        <v>89900</v>
      </c>
      <c r="E46" s="22">
        <f>B46/A46</f>
        <v>0.40026684456304201</v>
      </c>
      <c r="F46" s="21">
        <v>2000</v>
      </c>
      <c r="G46" s="23">
        <f>C46+D46+F46</f>
        <v>95600</v>
      </c>
      <c r="H46" s="39">
        <f>-PMT(0.0454/12,360,D46,0)</f>
        <v>457.64924576491717</v>
      </c>
      <c r="I46" s="39">
        <f>(H46*360)-D46</f>
        <v>74853.728475370182</v>
      </c>
      <c r="J46" s="40">
        <f>IF(E46&lt;20%,((D46*0.0052)/12),0)</f>
        <v>0</v>
      </c>
      <c r="K46" s="39">
        <v>70</v>
      </c>
      <c r="L46" s="39">
        <f>(A46*0.00996)/12</f>
        <v>124.41699999999999</v>
      </c>
      <c r="M46" s="10">
        <v>503</v>
      </c>
      <c r="N46" s="26">
        <f>H46+J46+K46+L46+M46</f>
        <v>1155.0662457649173</v>
      </c>
      <c r="O46" s="27">
        <f>(A46*0.09)/12</f>
        <v>1124.25</v>
      </c>
      <c r="P46" s="28">
        <f>O46-N46</f>
        <v>-30.816245764917312</v>
      </c>
      <c r="Q46" s="27">
        <f>U46*1450</f>
        <v>1450</v>
      </c>
      <c r="R46" s="28">
        <f>Q46-N46</f>
        <v>294.93375423508269</v>
      </c>
      <c r="S46" s="29">
        <v>850</v>
      </c>
      <c r="T46" s="30">
        <f>A46/S46</f>
        <v>176.35294117647058</v>
      </c>
      <c r="U46" s="34">
        <v>1</v>
      </c>
      <c r="V46" s="34">
        <v>1</v>
      </c>
      <c r="W46" s="29" t="s">
        <v>20</v>
      </c>
      <c r="X46" s="29" t="s">
        <v>335</v>
      </c>
      <c r="Y46" s="29" t="s">
        <v>42</v>
      </c>
      <c r="Z46" s="29" t="s">
        <v>22</v>
      </c>
      <c r="AA46" s="29">
        <v>22304</v>
      </c>
      <c r="AB46" s="29" t="s">
        <v>334</v>
      </c>
      <c r="AC46" s="29">
        <v>1967</v>
      </c>
      <c r="AD46" s="29">
        <v>8</v>
      </c>
      <c r="AE46" s="29" t="s">
        <v>333</v>
      </c>
    </row>
    <row r="47" spans="1:31" ht="14.5" x14ac:dyDescent="0.35">
      <c r="A47" s="50">
        <v>160000</v>
      </c>
      <c r="B47" s="50">
        <v>60000</v>
      </c>
      <c r="C47" s="50">
        <v>3700</v>
      </c>
      <c r="D47" s="50">
        <f>A47-B47</f>
        <v>100000</v>
      </c>
      <c r="E47" s="22">
        <f>B47/A47</f>
        <v>0.375</v>
      </c>
      <c r="F47" s="10">
        <v>15000</v>
      </c>
      <c r="G47" s="23">
        <f>C47+D47+F47</f>
        <v>118700</v>
      </c>
      <c r="H47" s="24">
        <f>-PMT(0.0454/12,360,D47,0)</f>
        <v>509.06478950491345</v>
      </c>
      <c r="I47" s="24">
        <f>(H47*360)-D47</f>
        <v>83263.324221768853</v>
      </c>
      <c r="J47" s="25">
        <f>IF(E47&lt;20%,((D47*0.0052)/12),0)</f>
        <v>0</v>
      </c>
      <c r="K47" s="24">
        <v>70</v>
      </c>
      <c r="L47" s="24">
        <f>(A47*0.00996)/12</f>
        <v>132.79999999999998</v>
      </c>
      <c r="M47" s="21">
        <v>458</v>
      </c>
      <c r="N47" s="26">
        <f>H47+J47+K47+L47+M47</f>
        <v>1169.8647895049135</v>
      </c>
      <c r="O47" s="27">
        <f>(A47*0.09)/12</f>
        <v>1200</v>
      </c>
      <c r="P47" s="28">
        <f>O47-N47</f>
        <v>30.13521049508654</v>
      </c>
      <c r="Q47" s="27">
        <f>U47*1450</f>
        <v>1450</v>
      </c>
      <c r="R47" s="28">
        <f>Q47-N47</f>
        <v>280.13521049508654</v>
      </c>
      <c r="S47" s="29">
        <v>708</v>
      </c>
      <c r="T47" s="30">
        <f>A47/S47</f>
        <v>225.98870056497177</v>
      </c>
      <c r="U47" s="34">
        <v>1</v>
      </c>
      <c r="V47" s="34">
        <v>1</v>
      </c>
      <c r="W47" s="29" t="s">
        <v>20</v>
      </c>
      <c r="X47" s="29" t="s">
        <v>323</v>
      </c>
      <c r="Y47" s="29" t="s">
        <v>42</v>
      </c>
      <c r="Z47" s="29" t="s">
        <v>22</v>
      </c>
      <c r="AA47" s="29">
        <v>22312</v>
      </c>
      <c r="AB47" s="29" t="s">
        <v>322</v>
      </c>
      <c r="AC47" s="29">
        <v>1968</v>
      </c>
      <c r="AD47" s="9">
        <v>60</v>
      </c>
      <c r="AE47" s="29" t="s">
        <v>321</v>
      </c>
    </row>
    <row r="48" spans="1:31" ht="14.5" x14ac:dyDescent="0.35">
      <c r="A48" s="50">
        <v>163000</v>
      </c>
      <c r="B48" s="50">
        <v>60000</v>
      </c>
      <c r="C48" s="50">
        <v>3700</v>
      </c>
      <c r="D48" s="50">
        <f>A48-B48</f>
        <v>103000</v>
      </c>
      <c r="E48" s="22">
        <f>B48/A48</f>
        <v>0.36809815950920244</v>
      </c>
      <c r="F48" s="10">
        <v>6000</v>
      </c>
      <c r="G48" s="23">
        <f>C48+D48+F48</f>
        <v>112700</v>
      </c>
      <c r="H48" s="24">
        <f>-PMT(0.0454/12,360,D48,0)</f>
        <v>524.33673319006084</v>
      </c>
      <c r="I48" s="24">
        <f>(H48*360)-D48</f>
        <v>85761.223948421888</v>
      </c>
      <c r="J48" s="25">
        <f>IF(E48&lt;20%,((D48*0.0052)/12),0)</f>
        <v>0</v>
      </c>
      <c r="K48" s="24">
        <v>70</v>
      </c>
      <c r="L48" s="24">
        <f>(A48*0.00996)/12</f>
        <v>135.29</v>
      </c>
      <c r="M48" s="21">
        <v>488</v>
      </c>
      <c r="N48" s="26">
        <f>H48+J48+K48+L48+M48</f>
        <v>1217.6267331900608</v>
      </c>
      <c r="O48" s="27">
        <f>(A48*0.09)/12</f>
        <v>1222.5</v>
      </c>
      <c r="P48" s="28">
        <f>O48-N48</f>
        <v>4.8732668099391958</v>
      </c>
      <c r="Q48" s="27">
        <f>U48*1450</f>
        <v>1450</v>
      </c>
      <c r="R48" s="28">
        <f>Q48-N48</f>
        <v>232.3732668099392</v>
      </c>
      <c r="S48" s="29">
        <v>687</v>
      </c>
      <c r="T48" s="30">
        <f>A48/S48</f>
        <v>237.26346433770016</v>
      </c>
      <c r="U48" s="34">
        <v>1</v>
      </c>
      <c r="V48" s="34">
        <v>1</v>
      </c>
      <c r="W48" s="29" t="s">
        <v>20</v>
      </c>
      <c r="X48" s="29" t="s">
        <v>187</v>
      </c>
      <c r="Y48" s="29" t="s">
        <v>21</v>
      </c>
      <c r="Z48" s="29" t="s">
        <v>22</v>
      </c>
      <c r="AA48" s="29">
        <v>22204</v>
      </c>
      <c r="AB48" s="29" t="s">
        <v>36</v>
      </c>
      <c r="AC48" s="29">
        <v>1965</v>
      </c>
      <c r="AD48" s="29">
        <v>3</v>
      </c>
      <c r="AE48" s="29" t="s">
        <v>186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opLeftCell="D1" workbookViewId="0">
      <selection activeCell="AD16" sqref="AD16"/>
    </sheetView>
  </sheetViews>
  <sheetFormatPr defaultRowHeight="14.5" x14ac:dyDescent="0.35"/>
  <cols>
    <col min="1" max="1" width="12.08984375" bestFit="1" customWidth="1"/>
    <col min="2" max="2" width="32.26953125" bestFit="1" customWidth="1"/>
    <col min="3" max="3" width="10.81640625" bestFit="1" customWidth="1"/>
    <col min="4" max="4" width="5.90625" bestFit="1" customWidth="1"/>
    <col min="5" max="5" width="5.81640625" bestFit="1" customWidth="1"/>
    <col min="6" max="6" width="9.26953125" bestFit="1" customWidth="1"/>
    <col min="7" max="7" width="5.08984375" bestFit="1" customWidth="1"/>
    <col min="8" max="8" width="6.26953125" bestFit="1" customWidth="1"/>
    <col min="9" max="9" width="25.6328125" bestFit="1" customWidth="1"/>
    <col min="10" max="10" width="5" bestFit="1" customWidth="1"/>
    <col min="11" max="11" width="10.26953125" bestFit="1" customWidth="1"/>
    <col min="12" max="12" width="13.90625" bestFit="1" customWidth="1"/>
    <col min="13" max="13" width="12.6328125" bestFit="1" customWidth="1"/>
    <col min="14" max="14" width="15.81640625" bestFit="1" customWidth="1"/>
    <col min="15" max="15" width="13.1796875" bestFit="1" customWidth="1"/>
    <col min="16" max="16" width="22.81640625" bestFit="1" customWidth="1"/>
    <col min="17" max="17" width="18" bestFit="1" customWidth="1"/>
    <col min="18" max="18" width="14.08984375" bestFit="1" customWidth="1"/>
    <col min="19" max="19" width="14.36328125" bestFit="1" customWidth="1"/>
    <col min="20" max="20" width="11.08984375" bestFit="1" customWidth="1"/>
  </cols>
  <sheetData>
    <row r="1" spans="1:20" x14ac:dyDescent="0.35">
      <c r="A1" t="s">
        <v>391</v>
      </c>
      <c r="B1" t="s">
        <v>165</v>
      </c>
      <c r="C1" t="s">
        <v>164</v>
      </c>
      <c r="D1" t="s">
        <v>163</v>
      </c>
      <c r="E1" t="s">
        <v>162</v>
      </c>
      <c r="F1" t="s">
        <v>390</v>
      </c>
      <c r="G1" t="s">
        <v>161</v>
      </c>
      <c r="H1" t="s">
        <v>160</v>
      </c>
      <c r="I1" t="s">
        <v>159</v>
      </c>
      <c r="J1" t="s">
        <v>389</v>
      </c>
      <c r="K1" t="s">
        <v>158</v>
      </c>
      <c r="L1" t="s">
        <v>388</v>
      </c>
      <c r="M1" t="s">
        <v>387</v>
      </c>
      <c r="N1" t="s">
        <v>157</v>
      </c>
      <c r="O1" t="s">
        <v>156</v>
      </c>
      <c r="P1" t="s">
        <v>386</v>
      </c>
      <c r="Q1" t="s">
        <v>385</v>
      </c>
      <c r="R1" t="s">
        <v>384</v>
      </c>
      <c r="S1" t="s">
        <v>383</v>
      </c>
      <c r="T1" t="s">
        <v>382</v>
      </c>
    </row>
    <row r="2" spans="1:20" x14ac:dyDescent="0.35">
      <c r="A2" t="s">
        <v>20</v>
      </c>
      <c r="B2" t="s">
        <v>381</v>
      </c>
      <c r="C2" t="s">
        <v>42</v>
      </c>
      <c r="D2" t="s">
        <v>22</v>
      </c>
      <c r="E2">
        <v>22304</v>
      </c>
      <c r="F2">
        <v>198000</v>
      </c>
      <c r="G2">
        <v>2</v>
      </c>
      <c r="H2">
        <v>2</v>
      </c>
      <c r="I2" t="s">
        <v>380</v>
      </c>
      <c r="J2">
        <v>1048</v>
      </c>
      <c r="K2">
        <v>1963</v>
      </c>
      <c r="L2">
        <v>1</v>
      </c>
      <c r="N2">
        <v>50</v>
      </c>
      <c r="O2" t="s">
        <v>126</v>
      </c>
      <c r="P2" s="35">
        <v>43223</v>
      </c>
      <c r="Q2">
        <v>200000</v>
      </c>
      <c r="R2" s="35">
        <v>39115</v>
      </c>
      <c r="S2">
        <v>223000</v>
      </c>
      <c r="T2" t="s">
        <v>379</v>
      </c>
    </row>
    <row r="3" spans="1:20" x14ac:dyDescent="0.35">
      <c r="A3" t="s">
        <v>20</v>
      </c>
      <c r="B3" t="s">
        <v>378</v>
      </c>
      <c r="C3" t="s">
        <v>42</v>
      </c>
      <c r="D3" t="s">
        <v>22</v>
      </c>
      <c r="E3">
        <v>22312</v>
      </c>
      <c r="F3">
        <v>135900</v>
      </c>
      <c r="G3">
        <v>1</v>
      </c>
      <c r="H3">
        <v>1</v>
      </c>
      <c r="I3" t="s">
        <v>377</v>
      </c>
      <c r="J3">
        <v>720</v>
      </c>
      <c r="K3">
        <v>1963</v>
      </c>
      <c r="L3">
        <v>1</v>
      </c>
      <c r="N3">
        <v>33</v>
      </c>
      <c r="O3" t="s">
        <v>126</v>
      </c>
      <c r="P3" s="35">
        <v>43224</v>
      </c>
      <c r="Q3">
        <v>139500</v>
      </c>
      <c r="R3" s="35">
        <v>40395</v>
      </c>
      <c r="S3">
        <v>65500</v>
      </c>
      <c r="T3" t="s">
        <v>376</v>
      </c>
    </row>
    <row r="4" spans="1:20" x14ac:dyDescent="0.35">
      <c r="A4" t="s">
        <v>108</v>
      </c>
      <c r="B4" t="s">
        <v>375</v>
      </c>
      <c r="C4" t="s">
        <v>21</v>
      </c>
      <c r="D4" t="s">
        <v>22</v>
      </c>
      <c r="E4">
        <v>22206</v>
      </c>
      <c r="F4">
        <v>385000</v>
      </c>
      <c r="G4">
        <v>2</v>
      </c>
      <c r="H4">
        <v>2</v>
      </c>
      <c r="I4" t="s">
        <v>374</v>
      </c>
      <c r="J4">
        <v>1450</v>
      </c>
      <c r="K4">
        <v>1940</v>
      </c>
      <c r="L4">
        <v>1</v>
      </c>
      <c r="N4">
        <v>4</v>
      </c>
      <c r="O4" t="s">
        <v>126</v>
      </c>
      <c r="Q4">
        <v>385000</v>
      </c>
      <c r="R4" s="35">
        <v>40723</v>
      </c>
      <c r="S4">
        <v>340000</v>
      </c>
      <c r="T4" t="s">
        <v>373</v>
      </c>
    </row>
    <row r="5" spans="1:20" x14ac:dyDescent="0.35">
      <c r="A5" t="s">
        <v>20</v>
      </c>
      <c r="B5" t="s">
        <v>372</v>
      </c>
      <c r="C5" t="s">
        <v>310</v>
      </c>
      <c r="D5" t="s">
        <v>22</v>
      </c>
      <c r="E5">
        <v>22102</v>
      </c>
      <c r="F5">
        <v>280000</v>
      </c>
      <c r="G5">
        <v>2</v>
      </c>
      <c r="H5">
        <v>2</v>
      </c>
      <c r="I5" t="s">
        <v>371</v>
      </c>
      <c r="J5">
        <v>1154</v>
      </c>
      <c r="K5">
        <v>1974</v>
      </c>
      <c r="L5">
        <v>1</v>
      </c>
      <c r="N5">
        <v>2</v>
      </c>
      <c r="O5" t="s">
        <v>126</v>
      </c>
      <c r="Q5">
        <v>280000</v>
      </c>
      <c r="T5" t="s">
        <v>370</v>
      </c>
    </row>
    <row r="6" spans="1:20" x14ac:dyDescent="0.35">
      <c r="A6" t="s">
        <v>20</v>
      </c>
      <c r="B6" t="s">
        <v>369</v>
      </c>
      <c r="C6" t="s">
        <v>42</v>
      </c>
      <c r="D6" t="s">
        <v>22</v>
      </c>
      <c r="E6">
        <v>22304</v>
      </c>
      <c r="F6">
        <v>345000</v>
      </c>
      <c r="G6">
        <v>2</v>
      </c>
      <c r="H6">
        <v>2</v>
      </c>
      <c r="I6" t="s">
        <v>368</v>
      </c>
      <c r="J6">
        <v>1150</v>
      </c>
      <c r="K6">
        <v>1995</v>
      </c>
      <c r="L6">
        <v>2</v>
      </c>
      <c r="N6">
        <v>2</v>
      </c>
      <c r="O6" t="s">
        <v>126</v>
      </c>
      <c r="Q6">
        <v>345000</v>
      </c>
      <c r="R6" s="35">
        <v>42138</v>
      </c>
      <c r="S6">
        <v>317500</v>
      </c>
      <c r="T6" t="s">
        <v>367</v>
      </c>
    </row>
    <row r="7" spans="1:20" x14ac:dyDescent="0.35">
      <c r="A7" t="s">
        <v>108</v>
      </c>
      <c r="B7" t="s">
        <v>366</v>
      </c>
      <c r="C7" t="s">
        <v>27</v>
      </c>
      <c r="D7" t="s">
        <v>22</v>
      </c>
      <c r="E7">
        <v>22041</v>
      </c>
      <c r="F7">
        <v>349900</v>
      </c>
      <c r="G7">
        <v>2</v>
      </c>
      <c r="H7">
        <v>2.5</v>
      </c>
      <c r="I7" t="s">
        <v>365</v>
      </c>
      <c r="J7">
        <v>1242</v>
      </c>
      <c r="K7">
        <v>1982</v>
      </c>
      <c r="L7">
        <v>1</v>
      </c>
      <c r="N7">
        <v>58</v>
      </c>
      <c r="O7" t="s">
        <v>126</v>
      </c>
      <c r="Q7">
        <v>349900</v>
      </c>
      <c r="T7" t="s">
        <v>364</v>
      </c>
    </row>
    <row r="8" spans="1:20" x14ac:dyDescent="0.35">
      <c r="A8" t="s">
        <v>20</v>
      </c>
      <c r="B8" t="s">
        <v>25</v>
      </c>
      <c r="C8" t="s">
        <v>21</v>
      </c>
      <c r="D8" t="s">
        <v>22</v>
      </c>
      <c r="E8">
        <v>22209</v>
      </c>
      <c r="F8">
        <v>149000</v>
      </c>
      <c r="G8">
        <v>1</v>
      </c>
      <c r="H8">
        <v>1</v>
      </c>
      <c r="I8" t="s">
        <v>23</v>
      </c>
      <c r="J8">
        <v>559</v>
      </c>
      <c r="K8">
        <v>1955</v>
      </c>
      <c r="L8">
        <v>0</v>
      </c>
      <c r="N8">
        <v>67</v>
      </c>
      <c r="O8" t="s">
        <v>126</v>
      </c>
      <c r="Q8">
        <v>149000</v>
      </c>
      <c r="R8" s="35">
        <v>41829</v>
      </c>
      <c r="S8">
        <v>155000</v>
      </c>
      <c r="T8" t="s">
        <v>26</v>
      </c>
    </row>
    <row r="9" spans="1:20" x14ac:dyDescent="0.35">
      <c r="A9" t="s">
        <v>20</v>
      </c>
      <c r="B9" t="s">
        <v>363</v>
      </c>
      <c r="C9" t="s">
        <v>42</v>
      </c>
      <c r="D9" t="s">
        <v>22</v>
      </c>
      <c r="E9">
        <v>22314</v>
      </c>
      <c r="F9">
        <v>279900</v>
      </c>
      <c r="G9">
        <v>1</v>
      </c>
      <c r="H9">
        <v>1</v>
      </c>
      <c r="I9" t="s">
        <v>362</v>
      </c>
      <c r="J9">
        <v>685</v>
      </c>
      <c r="K9">
        <v>1944</v>
      </c>
      <c r="L9">
        <v>1</v>
      </c>
      <c r="N9">
        <v>13</v>
      </c>
      <c r="O9" t="s">
        <v>126</v>
      </c>
      <c r="Q9">
        <v>279900</v>
      </c>
      <c r="R9" s="35">
        <v>38156</v>
      </c>
      <c r="S9">
        <v>275250</v>
      </c>
      <c r="T9" t="s">
        <v>361</v>
      </c>
    </row>
    <row r="10" spans="1:20" x14ac:dyDescent="0.35">
      <c r="A10" t="s">
        <v>20</v>
      </c>
      <c r="B10" t="s">
        <v>141</v>
      </c>
      <c r="C10" t="s">
        <v>21</v>
      </c>
      <c r="D10" t="s">
        <v>22</v>
      </c>
      <c r="E10">
        <v>22207</v>
      </c>
      <c r="F10">
        <v>249900</v>
      </c>
      <c r="G10">
        <v>2</v>
      </c>
      <c r="H10">
        <v>1</v>
      </c>
      <c r="I10" t="s">
        <v>40</v>
      </c>
      <c r="J10">
        <v>674</v>
      </c>
      <c r="K10">
        <v>1953</v>
      </c>
      <c r="L10">
        <v>1</v>
      </c>
      <c r="N10">
        <v>12</v>
      </c>
      <c r="O10" t="s">
        <v>126</v>
      </c>
      <c r="Q10">
        <v>249900</v>
      </c>
      <c r="R10" s="35">
        <v>37426</v>
      </c>
      <c r="S10">
        <v>101000</v>
      </c>
      <c r="T10" t="s">
        <v>140</v>
      </c>
    </row>
    <row r="11" spans="1:20" x14ac:dyDescent="0.35">
      <c r="A11" t="s">
        <v>108</v>
      </c>
      <c r="B11" t="s">
        <v>360</v>
      </c>
      <c r="C11" t="s">
        <v>27</v>
      </c>
      <c r="D11" t="s">
        <v>22</v>
      </c>
      <c r="E11">
        <v>22041</v>
      </c>
      <c r="F11">
        <v>350000</v>
      </c>
      <c r="G11">
        <v>2</v>
      </c>
      <c r="H11">
        <v>2.5</v>
      </c>
      <c r="I11" t="s">
        <v>359</v>
      </c>
      <c r="J11">
        <v>1052</v>
      </c>
      <c r="K11">
        <v>1986</v>
      </c>
      <c r="L11">
        <v>1</v>
      </c>
      <c r="N11">
        <v>41</v>
      </c>
      <c r="O11" t="s">
        <v>126</v>
      </c>
      <c r="P11" s="35">
        <v>43199</v>
      </c>
      <c r="Q11">
        <v>365000</v>
      </c>
      <c r="R11" s="35">
        <v>40239</v>
      </c>
      <c r="S11">
        <v>305000</v>
      </c>
      <c r="T11" t="s">
        <v>358</v>
      </c>
    </row>
    <row r="12" spans="1:20" x14ac:dyDescent="0.35">
      <c r="A12" t="s">
        <v>108</v>
      </c>
      <c r="B12" t="s">
        <v>110</v>
      </c>
      <c r="C12" t="s">
        <v>21</v>
      </c>
      <c r="D12" t="s">
        <v>22</v>
      </c>
      <c r="E12">
        <v>22204</v>
      </c>
      <c r="F12">
        <v>299900</v>
      </c>
      <c r="G12">
        <v>1</v>
      </c>
      <c r="H12">
        <v>1</v>
      </c>
      <c r="I12" t="s">
        <v>109</v>
      </c>
      <c r="J12">
        <v>800</v>
      </c>
      <c r="K12">
        <v>1939</v>
      </c>
      <c r="L12">
        <v>0</v>
      </c>
      <c r="N12">
        <v>43</v>
      </c>
      <c r="O12" t="s">
        <v>126</v>
      </c>
      <c r="P12" s="35">
        <v>43214</v>
      </c>
      <c r="Q12">
        <v>305000</v>
      </c>
      <c r="R12" s="35">
        <v>38366</v>
      </c>
      <c r="S12">
        <v>301000</v>
      </c>
      <c r="T12" t="s">
        <v>111</v>
      </c>
    </row>
    <row r="13" spans="1:20" x14ac:dyDescent="0.35">
      <c r="A13" t="s">
        <v>20</v>
      </c>
      <c r="B13" t="s">
        <v>92</v>
      </c>
      <c r="C13" t="s">
        <v>21</v>
      </c>
      <c r="D13" t="s">
        <v>22</v>
      </c>
      <c r="E13">
        <v>22201</v>
      </c>
      <c r="F13">
        <v>247500</v>
      </c>
      <c r="G13">
        <v>1</v>
      </c>
      <c r="H13">
        <v>1</v>
      </c>
      <c r="I13" t="s">
        <v>93</v>
      </c>
      <c r="J13">
        <v>649</v>
      </c>
      <c r="K13">
        <v>1960</v>
      </c>
      <c r="L13">
        <v>1</v>
      </c>
      <c r="N13">
        <v>78</v>
      </c>
      <c r="O13" t="s">
        <v>126</v>
      </c>
      <c r="P13" s="35">
        <v>43220</v>
      </c>
      <c r="Q13">
        <v>259900</v>
      </c>
      <c r="T13" t="s">
        <v>94</v>
      </c>
    </row>
    <row r="14" spans="1:20" x14ac:dyDescent="0.35">
      <c r="A14" t="s">
        <v>20</v>
      </c>
      <c r="B14" t="s">
        <v>150</v>
      </c>
      <c r="C14" t="s">
        <v>21</v>
      </c>
      <c r="D14" t="s">
        <v>22</v>
      </c>
      <c r="E14">
        <v>22203</v>
      </c>
      <c r="F14">
        <v>218000</v>
      </c>
      <c r="G14">
        <v>1</v>
      </c>
      <c r="H14">
        <v>1</v>
      </c>
      <c r="I14" t="s">
        <v>46</v>
      </c>
      <c r="J14">
        <v>651</v>
      </c>
      <c r="K14">
        <v>1940</v>
      </c>
      <c r="L14">
        <v>1</v>
      </c>
      <c r="N14">
        <v>10</v>
      </c>
      <c r="O14" t="s">
        <v>126</v>
      </c>
      <c r="Q14">
        <v>218000</v>
      </c>
      <c r="R14" s="35">
        <v>41270</v>
      </c>
      <c r="S14">
        <v>213000</v>
      </c>
      <c r="T14" t="s">
        <v>149</v>
      </c>
    </row>
    <row r="15" spans="1:20" x14ac:dyDescent="0.35">
      <c r="A15" t="s">
        <v>20</v>
      </c>
      <c r="B15" t="s">
        <v>357</v>
      </c>
      <c r="C15" t="s">
        <v>42</v>
      </c>
      <c r="D15" t="s">
        <v>22</v>
      </c>
      <c r="E15">
        <v>22314</v>
      </c>
      <c r="F15">
        <v>245000</v>
      </c>
      <c r="G15">
        <v>1</v>
      </c>
      <c r="H15">
        <v>1</v>
      </c>
      <c r="I15" t="s">
        <v>259</v>
      </c>
      <c r="J15">
        <v>631</v>
      </c>
      <c r="K15">
        <v>1941</v>
      </c>
      <c r="L15">
        <v>1</v>
      </c>
      <c r="N15">
        <v>24</v>
      </c>
      <c r="O15" t="s">
        <v>126</v>
      </c>
      <c r="Q15">
        <v>245000</v>
      </c>
      <c r="R15" s="35">
        <v>39002</v>
      </c>
      <c r="S15">
        <v>289900</v>
      </c>
      <c r="T15" t="s">
        <v>356</v>
      </c>
    </row>
    <row r="16" spans="1:20" x14ac:dyDescent="0.35">
      <c r="A16" t="s">
        <v>20</v>
      </c>
      <c r="B16" t="s">
        <v>355</v>
      </c>
      <c r="C16" t="s">
        <v>42</v>
      </c>
      <c r="D16" t="s">
        <v>22</v>
      </c>
      <c r="E16">
        <v>22304</v>
      </c>
      <c r="F16">
        <v>169000</v>
      </c>
      <c r="G16">
        <v>1</v>
      </c>
      <c r="H16">
        <v>1</v>
      </c>
      <c r="I16" t="s">
        <v>354</v>
      </c>
      <c r="J16">
        <v>849</v>
      </c>
      <c r="K16">
        <v>1967</v>
      </c>
      <c r="L16">
        <v>0</v>
      </c>
      <c r="N16">
        <v>2</v>
      </c>
      <c r="O16" t="s">
        <v>126</v>
      </c>
      <c r="Q16">
        <v>169000</v>
      </c>
      <c r="R16" s="35">
        <v>41075</v>
      </c>
      <c r="S16">
        <v>135000</v>
      </c>
      <c r="T16" t="s">
        <v>353</v>
      </c>
    </row>
    <row r="17" spans="1:20" x14ac:dyDescent="0.35">
      <c r="A17" t="s">
        <v>20</v>
      </c>
      <c r="B17" t="s">
        <v>181</v>
      </c>
      <c r="C17" t="s">
        <v>21</v>
      </c>
      <c r="D17" t="s">
        <v>22</v>
      </c>
      <c r="E17">
        <v>22204</v>
      </c>
      <c r="F17">
        <v>199900</v>
      </c>
      <c r="G17">
        <v>1</v>
      </c>
      <c r="H17">
        <v>1</v>
      </c>
      <c r="I17" t="s">
        <v>39</v>
      </c>
      <c r="J17">
        <v>662</v>
      </c>
      <c r="K17">
        <v>1942</v>
      </c>
      <c r="L17">
        <v>0</v>
      </c>
      <c r="N17">
        <v>66</v>
      </c>
      <c r="O17" t="s">
        <v>126</v>
      </c>
      <c r="Q17">
        <v>195000</v>
      </c>
      <c r="R17" s="35">
        <v>37189</v>
      </c>
      <c r="S17">
        <v>81000</v>
      </c>
      <c r="T17" t="s">
        <v>180</v>
      </c>
    </row>
    <row r="18" spans="1:20" x14ac:dyDescent="0.35">
      <c r="A18" t="s">
        <v>20</v>
      </c>
      <c r="B18" t="s">
        <v>352</v>
      </c>
      <c r="C18" t="s">
        <v>27</v>
      </c>
      <c r="D18" t="s">
        <v>22</v>
      </c>
      <c r="E18">
        <v>22041</v>
      </c>
      <c r="F18">
        <v>284900</v>
      </c>
      <c r="G18">
        <v>2</v>
      </c>
      <c r="H18">
        <v>2</v>
      </c>
      <c r="I18" t="s">
        <v>213</v>
      </c>
      <c r="J18">
        <v>1252</v>
      </c>
      <c r="K18">
        <v>1983</v>
      </c>
      <c r="L18">
        <v>1</v>
      </c>
      <c r="M18" t="s">
        <v>195</v>
      </c>
      <c r="N18">
        <v>2</v>
      </c>
      <c r="O18" t="s">
        <v>126</v>
      </c>
      <c r="Q18">
        <v>284900</v>
      </c>
      <c r="R18" s="35">
        <v>37663</v>
      </c>
      <c r="S18">
        <v>180000</v>
      </c>
      <c r="T18" t="s">
        <v>351</v>
      </c>
    </row>
    <row r="19" spans="1:20" x14ac:dyDescent="0.35">
      <c r="A19" t="s">
        <v>20</v>
      </c>
      <c r="B19" t="s">
        <v>350</v>
      </c>
      <c r="C19" t="s">
        <v>42</v>
      </c>
      <c r="D19" t="s">
        <v>22</v>
      </c>
      <c r="E19">
        <v>22302</v>
      </c>
      <c r="F19">
        <v>235000</v>
      </c>
      <c r="G19">
        <v>1</v>
      </c>
      <c r="H19">
        <v>1</v>
      </c>
      <c r="I19" t="s">
        <v>127</v>
      </c>
      <c r="J19">
        <v>805</v>
      </c>
      <c r="K19">
        <v>1941</v>
      </c>
      <c r="L19">
        <v>0</v>
      </c>
      <c r="N19">
        <v>31</v>
      </c>
      <c r="O19" t="s">
        <v>126</v>
      </c>
      <c r="P19" s="35">
        <v>43222</v>
      </c>
      <c r="Q19">
        <v>260000</v>
      </c>
      <c r="R19" s="35">
        <v>38069</v>
      </c>
      <c r="S19">
        <v>226000</v>
      </c>
      <c r="T19" t="s">
        <v>349</v>
      </c>
    </row>
    <row r="20" spans="1:20" x14ac:dyDescent="0.35">
      <c r="A20" t="s">
        <v>20</v>
      </c>
      <c r="B20" t="s">
        <v>348</v>
      </c>
      <c r="C20" t="s">
        <v>42</v>
      </c>
      <c r="D20" t="s">
        <v>22</v>
      </c>
      <c r="E20">
        <v>22314</v>
      </c>
      <c r="F20">
        <v>259000</v>
      </c>
      <c r="G20">
        <v>1</v>
      </c>
      <c r="H20">
        <v>1</v>
      </c>
      <c r="I20" t="s">
        <v>247</v>
      </c>
      <c r="J20">
        <v>785</v>
      </c>
      <c r="K20">
        <v>1965</v>
      </c>
      <c r="L20">
        <v>0</v>
      </c>
      <c r="N20">
        <v>18</v>
      </c>
      <c r="O20" t="s">
        <v>126</v>
      </c>
      <c r="Q20">
        <v>259000</v>
      </c>
      <c r="R20" s="35">
        <v>38174</v>
      </c>
      <c r="S20">
        <v>128000</v>
      </c>
      <c r="T20" t="s">
        <v>347</v>
      </c>
    </row>
    <row r="21" spans="1:20" x14ac:dyDescent="0.35">
      <c r="A21" t="s">
        <v>20</v>
      </c>
      <c r="B21" t="s">
        <v>85</v>
      </c>
      <c r="C21" t="s">
        <v>42</v>
      </c>
      <c r="D21" t="s">
        <v>22</v>
      </c>
      <c r="E21">
        <v>22302</v>
      </c>
      <c r="F21">
        <v>235000</v>
      </c>
      <c r="G21">
        <v>1</v>
      </c>
      <c r="H21">
        <v>1</v>
      </c>
      <c r="I21" t="s">
        <v>43</v>
      </c>
      <c r="J21">
        <v>917</v>
      </c>
      <c r="K21">
        <v>1980</v>
      </c>
      <c r="L21">
        <v>1</v>
      </c>
      <c r="N21">
        <v>20</v>
      </c>
      <c r="O21" t="s">
        <v>126</v>
      </c>
      <c r="P21" s="35">
        <v>43215</v>
      </c>
      <c r="Q21">
        <v>245000</v>
      </c>
      <c r="R21" s="35">
        <v>41670</v>
      </c>
      <c r="S21">
        <v>225000</v>
      </c>
      <c r="T21" t="s">
        <v>86</v>
      </c>
    </row>
    <row r="22" spans="1:20" x14ac:dyDescent="0.35">
      <c r="A22" t="s">
        <v>20</v>
      </c>
      <c r="B22" t="s">
        <v>106</v>
      </c>
      <c r="C22" t="s">
        <v>21</v>
      </c>
      <c r="D22" t="s">
        <v>22</v>
      </c>
      <c r="E22">
        <v>22202</v>
      </c>
      <c r="F22">
        <v>275000</v>
      </c>
      <c r="G22">
        <v>1</v>
      </c>
      <c r="H22">
        <v>1</v>
      </c>
      <c r="I22" t="s">
        <v>45</v>
      </c>
      <c r="J22">
        <v>900</v>
      </c>
      <c r="K22">
        <v>1965</v>
      </c>
      <c r="L22">
        <v>1</v>
      </c>
      <c r="N22">
        <v>24</v>
      </c>
      <c r="O22" t="s">
        <v>126</v>
      </c>
      <c r="P22" s="35">
        <v>43216</v>
      </c>
      <c r="Q22">
        <v>279900</v>
      </c>
      <c r="R22" s="35">
        <v>41912</v>
      </c>
      <c r="S22">
        <v>242000</v>
      </c>
      <c r="T22" t="s">
        <v>107</v>
      </c>
    </row>
    <row r="23" spans="1:20" x14ac:dyDescent="0.35">
      <c r="A23" t="s">
        <v>20</v>
      </c>
      <c r="B23" t="s">
        <v>167</v>
      </c>
      <c r="C23" t="s">
        <v>21</v>
      </c>
      <c r="D23" t="s">
        <v>22</v>
      </c>
      <c r="E23">
        <v>22206</v>
      </c>
      <c r="F23">
        <v>315000</v>
      </c>
      <c r="G23">
        <v>2</v>
      </c>
      <c r="H23">
        <v>1</v>
      </c>
      <c r="I23" t="s">
        <v>112</v>
      </c>
      <c r="J23">
        <v>755</v>
      </c>
      <c r="K23">
        <v>1950</v>
      </c>
      <c r="L23">
        <v>1</v>
      </c>
      <c r="N23">
        <v>3</v>
      </c>
      <c r="O23" t="s">
        <v>126</v>
      </c>
      <c r="Q23">
        <v>315000</v>
      </c>
      <c r="R23" s="35">
        <v>40031</v>
      </c>
      <c r="S23">
        <v>275000</v>
      </c>
      <c r="T23" t="s">
        <v>166</v>
      </c>
    </row>
    <row r="24" spans="1:20" x14ac:dyDescent="0.35">
      <c r="A24" t="s">
        <v>20</v>
      </c>
      <c r="B24" t="s">
        <v>346</v>
      </c>
      <c r="C24" t="s">
        <v>42</v>
      </c>
      <c r="D24" t="s">
        <v>22</v>
      </c>
      <c r="E24">
        <v>22304</v>
      </c>
      <c r="F24">
        <v>202000</v>
      </c>
      <c r="G24">
        <v>1</v>
      </c>
      <c r="H24">
        <v>1.5</v>
      </c>
      <c r="I24" t="s">
        <v>345</v>
      </c>
      <c r="J24">
        <v>930</v>
      </c>
      <c r="K24">
        <v>1974</v>
      </c>
      <c r="L24">
        <v>1</v>
      </c>
      <c r="N24">
        <v>33</v>
      </c>
      <c r="O24" t="s">
        <v>126</v>
      </c>
      <c r="Q24">
        <v>202000</v>
      </c>
      <c r="T24" t="s">
        <v>344</v>
      </c>
    </row>
    <row r="25" spans="1:20" x14ac:dyDescent="0.35">
      <c r="A25" t="s">
        <v>20</v>
      </c>
      <c r="B25" t="s">
        <v>343</v>
      </c>
      <c r="C25" t="s">
        <v>42</v>
      </c>
      <c r="D25" t="s">
        <v>22</v>
      </c>
      <c r="E25">
        <v>22302</v>
      </c>
      <c r="F25">
        <v>239900</v>
      </c>
      <c r="G25">
        <v>1</v>
      </c>
      <c r="H25">
        <v>1</v>
      </c>
      <c r="I25" t="s">
        <v>342</v>
      </c>
      <c r="J25">
        <v>715</v>
      </c>
      <c r="K25">
        <v>2004</v>
      </c>
      <c r="L25">
        <v>1</v>
      </c>
      <c r="M25" t="s">
        <v>195</v>
      </c>
      <c r="N25">
        <v>17</v>
      </c>
      <c r="O25" t="s">
        <v>126</v>
      </c>
      <c r="Q25">
        <v>239900</v>
      </c>
      <c r="T25" t="s">
        <v>341</v>
      </c>
    </row>
    <row r="26" spans="1:20" x14ac:dyDescent="0.35">
      <c r="A26" t="s">
        <v>108</v>
      </c>
      <c r="B26" t="s">
        <v>340</v>
      </c>
      <c r="C26" t="s">
        <v>21</v>
      </c>
      <c r="D26" t="s">
        <v>22</v>
      </c>
      <c r="E26">
        <v>22206</v>
      </c>
      <c r="F26">
        <v>440700</v>
      </c>
      <c r="G26">
        <v>2</v>
      </c>
      <c r="H26">
        <v>2</v>
      </c>
      <c r="I26" t="s">
        <v>339</v>
      </c>
      <c r="J26">
        <v>1383</v>
      </c>
      <c r="K26">
        <v>1944</v>
      </c>
      <c r="L26">
        <v>0</v>
      </c>
      <c r="N26">
        <v>6</v>
      </c>
      <c r="O26" t="s">
        <v>126</v>
      </c>
      <c r="Q26">
        <v>440700</v>
      </c>
      <c r="T26" t="s">
        <v>338</v>
      </c>
    </row>
    <row r="27" spans="1:20" x14ac:dyDescent="0.35">
      <c r="A27" t="s">
        <v>20</v>
      </c>
      <c r="B27" t="s">
        <v>99</v>
      </c>
      <c r="C27" t="s">
        <v>21</v>
      </c>
      <c r="D27" t="s">
        <v>22</v>
      </c>
      <c r="E27">
        <v>22201</v>
      </c>
      <c r="F27">
        <v>264750</v>
      </c>
      <c r="G27">
        <v>1</v>
      </c>
      <c r="H27">
        <v>1</v>
      </c>
      <c r="I27" t="s">
        <v>100</v>
      </c>
      <c r="J27">
        <v>642</v>
      </c>
      <c r="K27">
        <v>1943</v>
      </c>
      <c r="L27">
        <v>1</v>
      </c>
      <c r="N27">
        <v>23</v>
      </c>
      <c r="O27" t="s">
        <v>126</v>
      </c>
      <c r="Q27">
        <v>264750</v>
      </c>
      <c r="T27" t="s">
        <v>101</v>
      </c>
    </row>
    <row r="28" spans="1:20" x14ac:dyDescent="0.35">
      <c r="A28" t="s">
        <v>108</v>
      </c>
      <c r="B28" t="s">
        <v>337</v>
      </c>
      <c r="C28" t="s">
        <v>42</v>
      </c>
      <c r="D28" t="s">
        <v>22</v>
      </c>
      <c r="E28">
        <v>22305</v>
      </c>
      <c r="F28">
        <v>325000</v>
      </c>
      <c r="G28">
        <v>3</v>
      </c>
      <c r="H28">
        <v>1</v>
      </c>
      <c r="I28" t="s">
        <v>220</v>
      </c>
      <c r="J28">
        <v>1056</v>
      </c>
      <c r="K28">
        <v>1953</v>
      </c>
      <c r="L28">
        <v>1</v>
      </c>
      <c r="N28">
        <v>65</v>
      </c>
      <c r="O28" t="s">
        <v>126</v>
      </c>
      <c r="P28" s="35">
        <v>43206</v>
      </c>
      <c r="Q28">
        <v>350000</v>
      </c>
      <c r="T28" t="s">
        <v>336</v>
      </c>
    </row>
    <row r="29" spans="1:20" x14ac:dyDescent="0.35">
      <c r="A29" t="s">
        <v>20</v>
      </c>
      <c r="B29" t="s">
        <v>335</v>
      </c>
      <c r="C29" t="s">
        <v>42</v>
      </c>
      <c r="D29" t="s">
        <v>22</v>
      </c>
      <c r="E29">
        <v>22304</v>
      </c>
      <c r="F29">
        <v>149900</v>
      </c>
      <c r="G29">
        <v>1</v>
      </c>
      <c r="H29">
        <v>1</v>
      </c>
      <c r="I29" t="s">
        <v>334</v>
      </c>
      <c r="J29">
        <v>850</v>
      </c>
      <c r="K29">
        <v>1967</v>
      </c>
      <c r="L29">
        <v>1</v>
      </c>
      <c r="N29">
        <v>8</v>
      </c>
      <c r="O29" t="s">
        <v>126</v>
      </c>
      <c r="Q29">
        <v>149900</v>
      </c>
      <c r="R29" s="35">
        <v>41422</v>
      </c>
      <c r="S29">
        <v>115000</v>
      </c>
      <c r="T29" t="s">
        <v>333</v>
      </c>
    </row>
    <row r="30" spans="1:20" x14ac:dyDescent="0.35">
      <c r="A30" t="s">
        <v>20</v>
      </c>
      <c r="B30" t="s">
        <v>332</v>
      </c>
      <c r="C30" t="s">
        <v>27</v>
      </c>
      <c r="D30" t="s">
        <v>22</v>
      </c>
      <c r="E30">
        <v>22041</v>
      </c>
      <c r="F30">
        <v>179000</v>
      </c>
      <c r="G30">
        <v>1</v>
      </c>
      <c r="H30">
        <v>1</v>
      </c>
      <c r="I30" t="s">
        <v>331</v>
      </c>
      <c r="J30">
        <v>854</v>
      </c>
      <c r="K30">
        <v>1967</v>
      </c>
      <c r="L30">
        <v>1</v>
      </c>
      <c r="N30">
        <v>30</v>
      </c>
      <c r="O30" t="s">
        <v>126</v>
      </c>
      <c r="Q30">
        <v>179000</v>
      </c>
      <c r="R30" s="35">
        <v>38135</v>
      </c>
      <c r="S30">
        <v>162000</v>
      </c>
      <c r="T30" t="s">
        <v>330</v>
      </c>
    </row>
    <row r="31" spans="1:20" x14ac:dyDescent="0.35">
      <c r="A31" t="s">
        <v>20</v>
      </c>
      <c r="B31" t="s">
        <v>329</v>
      </c>
      <c r="C31" t="s">
        <v>42</v>
      </c>
      <c r="D31" t="s">
        <v>22</v>
      </c>
      <c r="E31">
        <v>22311</v>
      </c>
      <c r="F31">
        <v>349000</v>
      </c>
      <c r="G31">
        <v>2</v>
      </c>
      <c r="H31">
        <v>2</v>
      </c>
      <c r="I31" t="s">
        <v>238</v>
      </c>
      <c r="J31">
        <v>1074</v>
      </c>
      <c r="K31">
        <v>2000</v>
      </c>
      <c r="L31">
        <v>4</v>
      </c>
      <c r="M31" t="s">
        <v>195</v>
      </c>
      <c r="N31">
        <v>8</v>
      </c>
      <c r="O31" t="s">
        <v>126</v>
      </c>
      <c r="Q31">
        <v>349000</v>
      </c>
      <c r="R31" s="35">
        <v>38520</v>
      </c>
      <c r="S31">
        <v>415900</v>
      </c>
      <c r="T31" t="s">
        <v>328</v>
      </c>
    </row>
    <row r="32" spans="1:20" x14ac:dyDescent="0.35">
      <c r="A32" t="s">
        <v>20</v>
      </c>
      <c r="B32" t="s">
        <v>50</v>
      </c>
      <c r="C32" t="s">
        <v>21</v>
      </c>
      <c r="D32" t="s">
        <v>22</v>
      </c>
      <c r="E32">
        <v>22203</v>
      </c>
      <c r="F32">
        <v>214900</v>
      </c>
      <c r="G32">
        <v>1</v>
      </c>
      <c r="H32">
        <v>1</v>
      </c>
      <c r="I32" t="s">
        <v>51</v>
      </c>
      <c r="J32">
        <v>666</v>
      </c>
      <c r="K32">
        <v>1940</v>
      </c>
      <c r="L32">
        <v>1</v>
      </c>
      <c r="N32">
        <v>24</v>
      </c>
      <c r="O32" t="s">
        <v>126</v>
      </c>
      <c r="Q32">
        <v>214900</v>
      </c>
      <c r="T32" t="s">
        <v>52</v>
      </c>
    </row>
    <row r="33" spans="1:20" x14ac:dyDescent="0.35">
      <c r="A33" t="s">
        <v>20</v>
      </c>
      <c r="B33" t="s">
        <v>90</v>
      </c>
      <c r="C33" t="s">
        <v>21</v>
      </c>
      <c r="D33" t="s">
        <v>22</v>
      </c>
      <c r="E33">
        <v>22202</v>
      </c>
      <c r="F33">
        <v>250000</v>
      </c>
      <c r="G33">
        <v>1</v>
      </c>
      <c r="H33">
        <v>1</v>
      </c>
      <c r="I33" t="s">
        <v>83</v>
      </c>
      <c r="J33">
        <v>708</v>
      </c>
      <c r="K33">
        <v>1958</v>
      </c>
      <c r="L33">
        <v>1</v>
      </c>
      <c r="N33">
        <v>28</v>
      </c>
      <c r="O33" t="s">
        <v>126</v>
      </c>
      <c r="Q33">
        <v>250000</v>
      </c>
      <c r="R33" s="35">
        <v>38803</v>
      </c>
      <c r="S33">
        <v>260000</v>
      </c>
      <c r="T33" t="s">
        <v>91</v>
      </c>
    </row>
    <row r="34" spans="1:20" x14ac:dyDescent="0.35">
      <c r="A34" t="s">
        <v>20</v>
      </c>
      <c r="B34" t="s">
        <v>327</v>
      </c>
      <c r="C34" t="s">
        <v>42</v>
      </c>
      <c r="D34" t="s">
        <v>22</v>
      </c>
      <c r="E34">
        <v>22314</v>
      </c>
      <c r="F34">
        <v>339897</v>
      </c>
      <c r="G34">
        <v>2</v>
      </c>
      <c r="H34">
        <v>2</v>
      </c>
      <c r="I34" t="s">
        <v>191</v>
      </c>
      <c r="J34">
        <v>1118</v>
      </c>
      <c r="K34">
        <v>1974</v>
      </c>
      <c r="L34">
        <v>0</v>
      </c>
      <c r="N34">
        <v>11</v>
      </c>
      <c r="O34" t="s">
        <v>126</v>
      </c>
      <c r="Q34">
        <v>339897</v>
      </c>
      <c r="R34" s="35">
        <v>42293</v>
      </c>
      <c r="S34">
        <v>340000</v>
      </c>
      <c r="T34" t="s">
        <v>326</v>
      </c>
    </row>
    <row r="35" spans="1:20" x14ac:dyDescent="0.35">
      <c r="A35" t="s">
        <v>20</v>
      </c>
      <c r="B35" t="s">
        <v>325</v>
      </c>
      <c r="C35" t="s">
        <v>27</v>
      </c>
      <c r="D35" t="s">
        <v>22</v>
      </c>
      <c r="E35">
        <v>22041</v>
      </c>
      <c r="F35">
        <v>212500</v>
      </c>
      <c r="G35">
        <v>1</v>
      </c>
      <c r="H35">
        <v>1</v>
      </c>
      <c r="I35" t="s">
        <v>316</v>
      </c>
      <c r="J35">
        <v>756</v>
      </c>
      <c r="K35">
        <v>1973</v>
      </c>
      <c r="L35">
        <v>1</v>
      </c>
      <c r="M35" t="s">
        <v>195</v>
      </c>
      <c r="N35">
        <v>60</v>
      </c>
      <c r="O35" t="s">
        <v>126</v>
      </c>
      <c r="P35" s="35">
        <v>43194</v>
      </c>
      <c r="Q35">
        <v>219500</v>
      </c>
      <c r="T35" t="s">
        <v>324</v>
      </c>
    </row>
    <row r="36" spans="1:20" x14ac:dyDescent="0.35">
      <c r="A36" t="s">
        <v>20</v>
      </c>
      <c r="B36" t="s">
        <v>323</v>
      </c>
      <c r="C36" t="s">
        <v>42</v>
      </c>
      <c r="D36" t="s">
        <v>22</v>
      </c>
      <c r="E36">
        <v>22312</v>
      </c>
      <c r="F36">
        <v>160000</v>
      </c>
      <c r="G36">
        <v>1</v>
      </c>
      <c r="H36">
        <v>1</v>
      </c>
      <c r="I36" t="s">
        <v>322</v>
      </c>
      <c r="J36">
        <v>708</v>
      </c>
      <c r="K36">
        <v>1968</v>
      </c>
      <c r="L36">
        <v>1</v>
      </c>
      <c r="M36" t="s">
        <v>195</v>
      </c>
      <c r="N36">
        <v>60</v>
      </c>
      <c r="O36" t="s">
        <v>126</v>
      </c>
      <c r="Q36">
        <v>160000</v>
      </c>
      <c r="R36" s="35">
        <v>40031</v>
      </c>
      <c r="S36">
        <v>97000</v>
      </c>
      <c r="T36" t="s">
        <v>321</v>
      </c>
    </row>
    <row r="37" spans="1:20" x14ac:dyDescent="0.35">
      <c r="A37" t="s">
        <v>20</v>
      </c>
      <c r="B37" t="s">
        <v>320</v>
      </c>
      <c r="C37" t="s">
        <v>42</v>
      </c>
      <c r="D37" t="s">
        <v>22</v>
      </c>
      <c r="E37">
        <v>22314</v>
      </c>
      <c r="F37">
        <v>275000</v>
      </c>
      <c r="G37">
        <v>2</v>
      </c>
      <c r="H37">
        <v>1</v>
      </c>
      <c r="I37" t="s">
        <v>319</v>
      </c>
      <c r="J37">
        <v>697</v>
      </c>
      <c r="K37">
        <v>1940</v>
      </c>
      <c r="L37">
        <v>1</v>
      </c>
      <c r="N37">
        <v>80</v>
      </c>
      <c r="O37" t="s">
        <v>126</v>
      </c>
      <c r="P37" s="35">
        <v>43201</v>
      </c>
      <c r="Q37">
        <v>295000</v>
      </c>
      <c r="R37" s="35">
        <v>39191</v>
      </c>
      <c r="S37">
        <v>374900</v>
      </c>
      <c r="T37" t="s">
        <v>318</v>
      </c>
    </row>
    <row r="38" spans="1:20" x14ac:dyDescent="0.35">
      <c r="A38" t="s">
        <v>20</v>
      </c>
      <c r="B38" t="s">
        <v>70</v>
      </c>
      <c r="C38" t="s">
        <v>21</v>
      </c>
      <c r="D38" t="s">
        <v>22</v>
      </c>
      <c r="E38">
        <v>22204</v>
      </c>
      <c r="F38">
        <v>230000</v>
      </c>
      <c r="G38">
        <v>2</v>
      </c>
      <c r="H38">
        <v>1</v>
      </c>
      <c r="I38" t="s">
        <v>32</v>
      </c>
      <c r="J38">
        <v>1084</v>
      </c>
      <c r="K38">
        <v>1965</v>
      </c>
      <c r="L38">
        <v>1</v>
      </c>
      <c r="M38" t="s">
        <v>195</v>
      </c>
      <c r="N38">
        <v>32</v>
      </c>
      <c r="O38" t="s">
        <v>126</v>
      </c>
      <c r="Q38">
        <v>230000</v>
      </c>
      <c r="R38" s="35">
        <v>37294</v>
      </c>
      <c r="S38">
        <v>101000</v>
      </c>
      <c r="T38" t="s">
        <v>71</v>
      </c>
    </row>
    <row r="39" spans="1:20" x14ac:dyDescent="0.35">
      <c r="A39" t="s">
        <v>20</v>
      </c>
      <c r="B39" t="s">
        <v>317</v>
      </c>
      <c r="C39" t="s">
        <v>27</v>
      </c>
      <c r="D39" t="s">
        <v>22</v>
      </c>
      <c r="E39">
        <v>22041</v>
      </c>
      <c r="F39">
        <v>239888</v>
      </c>
      <c r="G39">
        <v>1</v>
      </c>
      <c r="H39">
        <v>1.5</v>
      </c>
      <c r="I39" t="s">
        <v>316</v>
      </c>
      <c r="J39">
        <v>992</v>
      </c>
      <c r="K39">
        <v>1973</v>
      </c>
      <c r="L39">
        <v>1</v>
      </c>
      <c r="M39" t="s">
        <v>195</v>
      </c>
      <c r="N39">
        <v>31</v>
      </c>
      <c r="O39" t="s">
        <v>126</v>
      </c>
      <c r="Q39">
        <v>239888</v>
      </c>
      <c r="T39" t="s">
        <v>315</v>
      </c>
    </row>
    <row r="40" spans="1:20" x14ac:dyDescent="0.35">
      <c r="A40" t="s">
        <v>108</v>
      </c>
      <c r="B40" t="s">
        <v>314</v>
      </c>
      <c r="C40" t="s">
        <v>21</v>
      </c>
      <c r="D40" t="s">
        <v>22</v>
      </c>
      <c r="E40">
        <v>22206</v>
      </c>
      <c r="F40">
        <v>365000</v>
      </c>
      <c r="G40">
        <v>2</v>
      </c>
      <c r="H40">
        <v>1</v>
      </c>
      <c r="I40" t="s">
        <v>313</v>
      </c>
      <c r="J40">
        <v>922</v>
      </c>
      <c r="K40">
        <v>1944</v>
      </c>
      <c r="L40">
        <v>0</v>
      </c>
      <c r="N40">
        <v>8</v>
      </c>
      <c r="O40" t="s">
        <v>126</v>
      </c>
      <c r="Q40">
        <v>365000</v>
      </c>
      <c r="T40" t="s">
        <v>312</v>
      </c>
    </row>
    <row r="41" spans="1:20" x14ac:dyDescent="0.35">
      <c r="A41" t="s">
        <v>20</v>
      </c>
      <c r="B41" t="s">
        <v>311</v>
      </c>
      <c r="C41" t="s">
        <v>310</v>
      </c>
      <c r="D41" t="s">
        <v>22</v>
      </c>
      <c r="E41">
        <v>22102</v>
      </c>
      <c r="F41">
        <v>235000</v>
      </c>
      <c r="G41">
        <v>1</v>
      </c>
      <c r="H41">
        <v>1</v>
      </c>
      <c r="I41" t="s">
        <v>309</v>
      </c>
      <c r="J41">
        <v>689</v>
      </c>
      <c r="K41">
        <v>1988</v>
      </c>
      <c r="L41">
        <v>1</v>
      </c>
      <c r="M41" t="s">
        <v>195</v>
      </c>
      <c r="N41">
        <v>1</v>
      </c>
      <c r="O41" t="s">
        <v>126</v>
      </c>
      <c r="Q41">
        <v>235000</v>
      </c>
      <c r="R41" s="35">
        <v>37967</v>
      </c>
      <c r="S41">
        <v>204900</v>
      </c>
      <c r="T41" t="s">
        <v>308</v>
      </c>
    </row>
    <row r="42" spans="1:20" x14ac:dyDescent="0.35">
      <c r="A42" t="s">
        <v>20</v>
      </c>
      <c r="B42" t="s">
        <v>41</v>
      </c>
      <c r="C42" t="s">
        <v>42</v>
      </c>
      <c r="D42" t="s">
        <v>22</v>
      </c>
      <c r="E42">
        <v>22302</v>
      </c>
      <c r="F42">
        <v>204700</v>
      </c>
      <c r="G42">
        <v>1</v>
      </c>
      <c r="H42">
        <v>1</v>
      </c>
      <c r="I42" t="s">
        <v>43</v>
      </c>
      <c r="J42">
        <v>596</v>
      </c>
      <c r="K42">
        <v>1980</v>
      </c>
      <c r="L42">
        <v>1</v>
      </c>
      <c r="N42">
        <v>65</v>
      </c>
      <c r="O42" t="s">
        <v>126</v>
      </c>
      <c r="Q42">
        <v>188700</v>
      </c>
      <c r="R42" s="35">
        <v>38422</v>
      </c>
      <c r="S42">
        <v>182500</v>
      </c>
      <c r="T42" t="s">
        <v>44</v>
      </c>
    </row>
    <row r="43" spans="1:20" x14ac:dyDescent="0.35">
      <c r="A43" t="s">
        <v>20</v>
      </c>
      <c r="B43" t="s">
        <v>307</v>
      </c>
      <c r="C43" t="s">
        <v>42</v>
      </c>
      <c r="D43" t="s">
        <v>22</v>
      </c>
      <c r="E43">
        <v>22304</v>
      </c>
      <c r="F43">
        <v>164900</v>
      </c>
      <c r="G43">
        <v>1</v>
      </c>
      <c r="H43">
        <v>1</v>
      </c>
      <c r="I43" t="s">
        <v>306</v>
      </c>
      <c r="J43">
        <v>761</v>
      </c>
      <c r="K43">
        <v>1965</v>
      </c>
      <c r="L43">
        <v>1</v>
      </c>
      <c r="N43">
        <v>23</v>
      </c>
      <c r="O43" t="s">
        <v>126</v>
      </c>
      <c r="P43" s="35">
        <v>43223</v>
      </c>
      <c r="Q43">
        <v>169900</v>
      </c>
      <c r="R43" s="35">
        <v>36101</v>
      </c>
      <c r="S43">
        <v>50000</v>
      </c>
      <c r="T43" t="s">
        <v>305</v>
      </c>
    </row>
    <row r="44" spans="1:20" x14ac:dyDescent="0.35">
      <c r="A44" t="s">
        <v>20</v>
      </c>
      <c r="B44" t="s">
        <v>129</v>
      </c>
      <c r="C44" t="s">
        <v>21</v>
      </c>
      <c r="D44" t="s">
        <v>22</v>
      </c>
      <c r="E44">
        <v>22206</v>
      </c>
      <c r="F44">
        <v>312000</v>
      </c>
      <c r="G44">
        <v>2</v>
      </c>
      <c r="H44">
        <v>1</v>
      </c>
      <c r="I44" t="s">
        <v>112</v>
      </c>
      <c r="J44">
        <v>755</v>
      </c>
      <c r="K44">
        <v>1950</v>
      </c>
      <c r="L44">
        <v>1</v>
      </c>
      <c r="N44">
        <v>12</v>
      </c>
      <c r="O44" t="s">
        <v>126</v>
      </c>
      <c r="Q44">
        <v>312000</v>
      </c>
      <c r="R44" s="35">
        <v>39094</v>
      </c>
      <c r="S44">
        <v>305000</v>
      </c>
      <c r="T44" t="s">
        <v>128</v>
      </c>
    </row>
    <row r="45" spans="1:20" x14ac:dyDescent="0.35">
      <c r="A45" t="s">
        <v>20</v>
      </c>
      <c r="B45" t="s">
        <v>175</v>
      </c>
      <c r="C45" t="s">
        <v>21</v>
      </c>
      <c r="D45" t="s">
        <v>22</v>
      </c>
      <c r="E45">
        <v>22209</v>
      </c>
      <c r="F45">
        <v>234900</v>
      </c>
      <c r="G45">
        <v>1</v>
      </c>
      <c r="H45">
        <v>1</v>
      </c>
      <c r="I45" t="s">
        <v>145</v>
      </c>
      <c r="J45">
        <v>641</v>
      </c>
      <c r="K45">
        <v>1947</v>
      </c>
      <c r="L45">
        <v>1</v>
      </c>
      <c r="N45">
        <v>3</v>
      </c>
      <c r="O45" t="s">
        <v>126</v>
      </c>
      <c r="Q45">
        <v>234900</v>
      </c>
      <c r="R45" s="35">
        <v>39535</v>
      </c>
      <c r="S45">
        <v>238500</v>
      </c>
      <c r="T45" t="s">
        <v>174</v>
      </c>
    </row>
    <row r="46" spans="1:20" x14ac:dyDescent="0.35">
      <c r="A46" t="s">
        <v>20</v>
      </c>
      <c r="B46" t="s">
        <v>304</v>
      </c>
      <c r="C46" t="s">
        <v>42</v>
      </c>
      <c r="D46" t="s">
        <v>22</v>
      </c>
      <c r="E46">
        <v>22312</v>
      </c>
      <c r="F46">
        <v>289900</v>
      </c>
      <c r="G46">
        <v>3</v>
      </c>
      <c r="H46">
        <v>2</v>
      </c>
      <c r="I46" t="s">
        <v>275</v>
      </c>
      <c r="J46">
        <v>1320</v>
      </c>
      <c r="K46">
        <v>1964</v>
      </c>
      <c r="L46">
        <v>1</v>
      </c>
      <c r="N46">
        <v>10</v>
      </c>
      <c r="O46" t="s">
        <v>126</v>
      </c>
      <c r="Q46">
        <v>289900</v>
      </c>
      <c r="R46" s="35">
        <v>40630</v>
      </c>
      <c r="S46">
        <v>178000</v>
      </c>
      <c r="T46" t="s">
        <v>303</v>
      </c>
    </row>
    <row r="47" spans="1:20" x14ac:dyDescent="0.35">
      <c r="A47" t="s">
        <v>20</v>
      </c>
      <c r="B47" t="s">
        <v>302</v>
      </c>
      <c r="C47" t="s">
        <v>42</v>
      </c>
      <c r="D47" t="s">
        <v>22</v>
      </c>
      <c r="E47">
        <v>22304</v>
      </c>
      <c r="F47">
        <v>309000</v>
      </c>
      <c r="G47">
        <v>2</v>
      </c>
      <c r="H47">
        <v>2</v>
      </c>
      <c r="I47" t="s">
        <v>250</v>
      </c>
      <c r="J47">
        <v>1094</v>
      </c>
      <c r="K47">
        <v>2003</v>
      </c>
      <c r="L47">
        <v>2</v>
      </c>
      <c r="M47" t="s">
        <v>195</v>
      </c>
      <c r="N47">
        <v>1</v>
      </c>
      <c r="O47" t="s">
        <v>126</v>
      </c>
      <c r="Q47">
        <v>309000</v>
      </c>
      <c r="R47" s="35">
        <v>38643</v>
      </c>
      <c r="S47">
        <v>395905</v>
      </c>
      <c r="T47" t="s">
        <v>301</v>
      </c>
    </row>
    <row r="48" spans="1:20" x14ac:dyDescent="0.35">
      <c r="A48" t="s">
        <v>20</v>
      </c>
      <c r="B48" t="s">
        <v>300</v>
      </c>
      <c r="C48" t="s">
        <v>42</v>
      </c>
      <c r="D48" t="s">
        <v>22</v>
      </c>
      <c r="E48">
        <v>22302</v>
      </c>
      <c r="F48">
        <v>240000</v>
      </c>
      <c r="G48">
        <v>1</v>
      </c>
      <c r="H48">
        <v>1</v>
      </c>
      <c r="I48" t="s">
        <v>127</v>
      </c>
      <c r="J48">
        <v>805</v>
      </c>
      <c r="K48">
        <v>1941</v>
      </c>
      <c r="L48">
        <v>0</v>
      </c>
      <c r="N48">
        <v>28</v>
      </c>
      <c r="O48" t="s">
        <v>126</v>
      </c>
      <c r="Q48">
        <v>240000</v>
      </c>
      <c r="T48" t="s">
        <v>299</v>
      </c>
    </row>
    <row r="49" spans="1:20" x14ac:dyDescent="0.35">
      <c r="A49" t="s">
        <v>20</v>
      </c>
      <c r="B49" t="s">
        <v>82</v>
      </c>
      <c r="C49" t="s">
        <v>21</v>
      </c>
      <c r="D49" t="s">
        <v>22</v>
      </c>
      <c r="E49">
        <v>22202</v>
      </c>
      <c r="F49">
        <v>245000</v>
      </c>
      <c r="G49">
        <v>1</v>
      </c>
      <c r="H49">
        <v>1</v>
      </c>
      <c r="I49" t="s">
        <v>83</v>
      </c>
      <c r="J49">
        <v>883</v>
      </c>
      <c r="K49">
        <v>1958</v>
      </c>
      <c r="L49">
        <v>0</v>
      </c>
      <c r="N49">
        <v>53</v>
      </c>
      <c r="O49" t="s">
        <v>126</v>
      </c>
      <c r="P49" s="35">
        <v>43208</v>
      </c>
      <c r="Q49">
        <v>255000</v>
      </c>
      <c r="R49" s="35">
        <v>38603</v>
      </c>
      <c r="S49">
        <v>290000</v>
      </c>
      <c r="T49" t="s">
        <v>84</v>
      </c>
    </row>
    <row r="50" spans="1:20" x14ac:dyDescent="0.35">
      <c r="A50" t="s">
        <v>20</v>
      </c>
      <c r="B50" t="s">
        <v>298</v>
      </c>
      <c r="C50" t="s">
        <v>27</v>
      </c>
      <c r="D50" t="s">
        <v>22</v>
      </c>
      <c r="E50">
        <v>22041</v>
      </c>
      <c r="F50">
        <v>144998</v>
      </c>
      <c r="G50">
        <v>1</v>
      </c>
      <c r="H50">
        <v>1</v>
      </c>
      <c r="I50" t="s">
        <v>297</v>
      </c>
      <c r="J50">
        <v>732</v>
      </c>
      <c r="K50">
        <v>1964</v>
      </c>
      <c r="L50">
        <v>1</v>
      </c>
      <c r="N50">
        <v>41</v>
      </c>
      <c r="O50" t="s">
        <v>126</v>
      </c>
      <c r="Q50">
        <v>144998</v>
      </c>
      <c r="R50" s="35">
        <v>39293</v>
      </c>
      <c r="S50">
        <v>176900</v>
      </c>
      <c r="T50" t="s">
        <v>296</v>
      </c>
    </row>
    <row r="51" spans="1:20" x14ac:dyDescent="0.35">
      <c r="A51" t="s">
        <v>20</v>
      </c>
      <c r="B51" t="s">
        <v>295</v>
      </c>
      <c r="C51" t="s">
        <v>42</v>
      </c>
      <c r="D51" t="s">
        <v>22</v>
      </c>
      <c r="E51">
        <v>22311</v>
      </c>
      <c r="F51">
        <v>226500</v>
      </c>
      <c r="G51">
        <v>1</v>
      </c>
      <c r="H51">
        <v>1</v>
      </c>
      <c r="I51" t="s">
        <v>42</v>
      </c>
      <c r="J51">
        <v>726</v>
      </c>
      <c r="K51">
        <v>2000</v>
      </c>
      <c r="L51">
        <v>1</v>
      </c>
      <c r="M51" t="s">
        <v>195</v>
      </c>
      <c r="N51">
        <v>33</v>
      </c>
      <c r="O51" t="s">
        <v>126</v>
      </c>
      <c r="Q51">
        <v>226500</v>
      </c>
      <c r="R51" s="35">
        <v>38587</v>
      </c>
      <c r="S51">
        <v>287900</v>
      </c>
      <c r="T51">
        <v>4956360</v>
      </c>
    </row>
    <row r="52" spans="1:20" x14ac:dyDescent="0.35">
      <c r="A52" t="s">
        <v>20</v>
      </c>
      <c r="B52" t="s">
        <v>294</v>
      </c>
      <c r="C52" t="s">
        <v>42</v>
      </c>
      <c r="D52" t="s">
        <v>22</v>
      </c>
      <c r="E52">
        <v>22314</v>
      </c>
      <c r="F52">
        <v>249999</v>
      </c>
      <c r="G52">
        <v>1</v>
      </c>
      <c r="H52">
        <v>1</v>
      </c>
      <c r="I52" t="s">
        <v>259</v>
      </c>
      <c r="J52">
        <v>632</v>
      </c>
      <c r="K52">
        <v>1941</v>
      </c>
      <c r="L52">
        <v>1</v>
      </c>
      <c r="N52">
        <v>95</v>
      </c>
      <c r="O52" t="s">
        <v>126</v>
      </c>
      <c r="P52" s="35">
        <v>43176</v>
      </c>
      <c r="Q52">
        <v>258900</v>
      </c>
      <c r="R52" s="35">
        <v>38966</v>
      </c>
      <c r="S52">
        <v>314000</v>
      </c>
      <c r="T52" t="s">
        <v>293</v>
      </c>
    </row>
    <row r="53" spans="1:20" x14ac:dyDescent="0.35">
      <c r="A53" t="s">
        <v>20</v>
      </c>
      <c r="B53" t="s">
        <v>292</v>
      </c>
      <c r="C53" t="s">
        <v>42</v>
      </c>
      <c r="D53" t="s">
        <v>22</v>
      </c>
      <c r="E53">
        <v>22304</v>
      </c>
      <c r="F53">
        <v>210000</v>
      </c>
      <c r="G53">
        <v>2</v>
      </c>
      <c r="H53">
        <v>2</v>
      </c>
      <c r="I53" t="s">
        <v>42</v>
      </c>
      <c r="J53">
        <v>1018</v>
      </c>
      <c r="K53">
        <v>1978</v>
      </c>
      <c r="L53">
        <v>0</v>
      </c>
      <c r="N53">
        <v>262</v>
      </c>
      <c r="O53" t="s">
        <v>126</v>
      </c>
      <c r="Q53">
        <v>210000</v>
      </c>
      <c r="R53" s="35">
        <v>37263</v>
      </c>
      <c r="S53">
        <v>109900</v>
      </c>
      <c r="T53">
        <v>24156682</v>
      </c>
    </row>
    <row r="54" spans="1:20" x14ac:dyDescent="0.35">
      <c r="A54" t="s">
        <v>20</v>
      </c>
      <c r="B54" t="s">
        <v>291</v>
      </c>
      <c r="C54" t="s">
        <v>42</v>
      </c>
      <c r="D54" t="s">
        <v>22</v>
      </c>
      <c r="E54">
        <v>22304</v>
      </c>
      <c r="F54">
        <v>319000</v>
      </c>
      <c r="G54">
        <v>2</v>
      </c>
      <c r="H54">
        <v>2</v>
      </c>
      <c r="I54" t="s">
        <v>250</v>
      </c>
      <c r="J54">
        <v>1094</v>
      </c>
      <c r="K54">
        <v>2003</v>
      </c>
      <c r="L54">
        <v>2</v>
      </c>
      <c r="M54" t="s">
        <v>195</v>
      </c>
      <c r="N54">
        <v>1</v>
      </c>
      <c r="O54" t="s">
        <v>126</v>
      </c>
      <c r="Q54">
        <v>319000</v>
      </c>
      <c r="R54" s="35">
        <v>41422</v>
      </c>
      <c r="S54">
        <v>265000</v>
      </c>
      <c r="T54" t="s">
        <v>290</v>
      </c>
    </row>
    <row r="55" spans="1:20" x14ac:dyDescent="0.35">
      <c r="A55" t="s">
        <v>108</v>
      </c>
      <c r="B55" t="s">
        <v>289</v>
      </c>
      <c r="C55" t="s">
        <v>42</v>
      </c>
      <c r="D55" t="s">
        <v>22</v>
      </c>
      <c r="E55">
        <v>22312</v>
      </c>
      <c r="F55">
        <v>349900</v>
      </c>
      <c r="G55">
        <v>2</v>
      </c>
      <c r="H55">
        <v>2.5</v>
      </c>
      <c r="I55" t="s">
        <v>288</v>
      </c>
      <c r="J55">
        <v>1296</v>
      </c>
      <c r="K55">
        <v>1984</v>
      </c>
      <c r="L55">
        <v>2</v>
      </c>
      <c r="N55">
        <v>12</v>
      </c>
      <c r="O55" t="s">
        <v>126</v>
      </c>
      <c r="Q55">
        <v>349900</v>
      </c>
      <c r="R55" s="35">
        <v>38776</v>
      </c>
      <c r="S55">
        <v>370000</v>
      </c>
      <c r="T55" t="s">
        <v>287</v>
      </c>
    </row>
    <row r="56" spans="1:20" x14ac:dyDescent="0.35">
      <c r="A56" t="s">
        <v>20</v>
      </c>
      <c r="B56" t="s">
        <v>286</v>
      </c>
      <c r="C56" t="s">
        <v>42</v>
      </c>
      <c r="D56" t="s">
        <v>22</v>
      </c>
      <c r="E56">
        <v>22314</v>
      </c>
      <c r="F56">
        <v>319900</v>
      </c>
      <c r="G56">
        <v>3</v>
      </c>
      <c r="H56">
        <v>2</v>
      </c>
      <c r="I56" t="s">
        <v>265</v>
      </c>
      <c r="J56">
        <v>1153</v>
      </c>
      <c r="K56">
        <v>1959</v>
      </c>
      <c r="L56">
        <v>1</v>
      </c>
      <c r="N56">
        <v>32</v>
      </c>
      <c r="O56" t="s">
        <v>126</v>
      </c>
      <c r="P56" s="35">
        <v>43212</v>
      </c>
      <c r="Q56">
        <v>325000</v>
      </c>
      <c r="R56" s="35">
        <v>38770</v>
      </c>
      <c r="S56">
        <v>339990</v>
      </c>
      <c r="T56" t="s">
        <v>285</v>
      </c>
    </row>
    <row r="57" spans="1:20" x14ac:dyDescent="0.35">
      <c r="A57" t="s">
        <v>20</v>
      </c>
      <c r="B57" t="s">
        <v>187</v>
      </c>
      <c r="C57" t="s">
        <v>21</v>
      </c>
      <c r="D57" t="s">
        <v>22</v>
      </c>
      <c r="E57">
        <v>22204</v>
      </c>
      <c r="F57">
        <v>163000</v>
      </c>
      <c r="G57">
        <v>1</v>
      </c>
      <c r="H57">
        <v>1</v>
      </c>
      <c r="I57" t="s">
        <v>36</v>
      </c>
      <c r="J57">
        <v>687</v>
      </c>
      <c r="K57">
        <v>1965</v>
      </c>
      <c r="L57">
        <v>1</v>
      </c>
      <c r="N57">
        <v>3</v>
      </c>
      <c r="O57" t="s">
        <v>126</v>
      </c>
      <c r="Q57">
        <v>163000</v>
      </c>
      <c r="R57" s="35">
        <v>43195</v>
      </c>
      <c r="S57">
        <v>161511</v>
      </c>
      <c r="T57" t="s">
        <v>186</v>
      </c>
    </row>
    <row r="58" spans="1:20" x14ac:dyDescent="0.35">
      <c r="A58" t="s">
        <v>20</v>
      </c>
      <c r="B58" t="s">
        <v>284</v>
      </c>
      <c r="C58" t="s">
        <v>42</v>
      </c>
      <c r="D58" t="s">
        <v>22</v>
      </c>
      <c r="E58">
        <v>22314</v>
      </c>
      <c r="F58">
        <v>285000</v>
      </c>
      <c r="G58">
        <v>1</v>
      </c>
      <c r="H58">
        <v>1</v>
      </c>
      <c r="I58" t="s">
        <v>283</v>
      </c>
      <c r="J58">
        <v>729</v>
      </c>
      <c r="K58">
        <v>1942</v>
      </c>
      <c r="L58">
        <v>1</v>
      </c>
      <c r="N58">
        <v>5</v>
      </c>
      <c r="O58" t="s">
        <v>126</v>
      </c>
      <c r="Q58">
        <v>285000</v>
      </c>
      <c r="R58" s="35">
        <v>41269</v>
      </c>
      <c r="S58">
        <v>275500</v>
      </c>
      <c r="T58" t="s">
        <v>282</v>
      </c>
    </row>
    <row r="59" spans="1:20" x14ac:dyDescent="0.35">
      <c r="A59" t="s">
        <v>20</v>
      </c>
      <c r="B59" t="s">
        <v>155</v>
      </c>
      <c r="C59" t="s">
        <v>21</v>
      </c>
      <c r="D59" t="s">
        <v>22</v>
      </c>
      <c r="E59">
        <v>22203</v>
      </c>
      <c r="F59">
        <v>204000</v>
      </c>
      <c r="G59">
        <v>1</v>
      </c>
      <c r="H59">
        <v>1</v>
      </c>
      <c r="I59" t="s">
        <v>46</v>
      </c>
      <c r="J59">
        <v>666</v>
      </c>
      <c r="K59">
        <v>1940</v>
      </c>
      <c r="L59">
        <v>0</v>
      </c>
      <c r="N59">
        <v>258</v>
      </c>
      <c r="O59" t="s">
        <v>126</v>
      </c>
      <c r="P59" s="35">
        <v>43118</v>
      </c>
      <c r="Q59">
        <v>214000</v>
      </c>
      <c r="R59" s="35">
        <v>39896</v>
      </c>
      <c r="S59">
        <v>205000</v>
      </c>
      <c r="T59" t="s">
        <v>154</v>
      </c>
    </row>
    <row r="60" spans="1:20" x14ac:dyDescent="0.35">
      <c r="A60" t="s">
        <v>20</v>
      </c>
      <c r="B60" t="s">
        <v>173</v>
      </c>
      <c r="C60" t="s">
        <v>21</v>
      </c>
      <c r="D60" t="s">
        <v>22</v>
      </c>
      <c r="E60">
        <v>22204</v>
      </c>
      <c r="F60">
        <v>239900</v>
      </c>
      <c r="G60">
        <v>1</v>
      </c>
      <c r="H60">
        <v>1.5</v>
      </c>
      <c r="I60" t="s">
        <v>172</v>
      </c>
      <c r="J60">
        <v>939</v>
      </c>
      <c r="K60">
        <v>1974</v>
      </c>
      <c r="L60">
        <v>1</v>
      </c>
      <c r="M60" t="s">
        <v>195</v>
      </c>
      <c r="N60">
        <v>2</v>
      </c>
      <c r="O60" t="s">
        <v>126</v>
      </c>
      <c r="Q60">
        <v>239900</v>
      </c>
      <c r="R60" s="35">
        <v>42305</v>
      </c>
      <c r="S60">
        <v>213000</v>
      </c>
      <c r="T60" t="s">
        <v>171</v>
      </c>
    </row>
    <row r="61" spans="1:20" x14ac:dyDescent="0.35">
      <c r="A61" t="s">
        <v>20</v>
      </c>
      <c r="B61" t="s">
        <v>281</v>
      </c>
      <c r="C61" t="s">
        <v>27</v>
      </c>
      <c r="D61" t="s">
        <v>22</v>
      </c>
      <c r="E61">
        <v>22041</v>
      </c>
      <c r="F61">
        <v>279500</v>
      </c>
      <c r="G61">
        <v>2</v>
      </c>
      <c r="H61">
        <v>2</v>
      </c>
      <c r="I61" t="s">
        <v>213</v>
      </c>
      <c r="J61">
        <v>1252</v>
      </c>
      <c r="K61">
        <v>1983</v>
      </c>
      <c r="L61">
        <v>1</v>
      </c>
      <c r="M61" t="s">
        <v>195</v>
      </c>
      <c r="N61">
        <v>2</v>
      </c>
      <c r="O61" t="s">
        <v>126</v>
      </c>
      <c r="Q61">
        <v>279500</v>
      </c>
      <c r="R61" s="35">
        <v>39051</v>
      </c>
      <c r="S61">
        <v>300000</v>
      </c>
      <c r="T61" t="s">
        <v>280</v>
      </c>
    </row>
    <row r="62" spans="1:20" x14ac:dyDescent="0.35">
      <c r="A62" t="s">
        <v>20</v>
      </c>
      <c r="B62" t="s">
        <v>279</v>
      </c>
      <c r="C62" t="s">
        <v>42</v>
      </c>
      <c r="D62" t="s">
        <v>22</v>
      </c>
      <c r="E62">
        <v>22303</v>
      </c>
      <c r="F62">
        <v>204999</v>
      </c>
      <c r="G62">
        <v>3</v>
      </c>
      <c r="H62">
        <v>2</v>
      </c>
      <c r="I62" t="s">
        <v>278</v>
      </c>
      <c r="J62">
        <v>840</v>
      </c>
      <c r="K62">
        <v>1950</v>
      </c>
      <c r="L62">
        <v>1</v>
      </c>
      <c r="N62">
        <v>6</v>
      </c>
      <c r="O62" t="s">
        <v>126</v>
      </c>
      <c r="Q62">
        <v>204999</v>
      </c>
      <c r="R62" s="35">
        <v>41943</v>
      </c>
      <c r="S62">
        <v>159900</v>
      </c>
      <c r="T62" t="s">
        <v>277</v>
      </c>
    </row>
    <row r="63" spans="1:20" x14ac:dyDescent="0.35">
      <c r="A63" t="s">
        <v>20</v>
      </c>
      <c r="B63" t="s">
        <v>276</v>
      </c>
      <c r="C63" t="s">
        <v>42</v>
      </c>
      <c r="D63" t="s">
        <v>22</v>
      </c>
      <c r="E63">
        <v>22312</v>
      </c>
      <c r="F63">
        <v>228000</v>
      </c>
      <c r="G63">
        <v>2</v>
      </c>
      <c r="H63">
        <v>1.5</v>
      </c>
      <c r="I63" t="s">
        <v>275</v>
      </c>
      <c r="J63">
        <v>1038</v>
      </c>
      <c r="K63">
        <v>1964</v>
      </c>
      <c r="L63">
        <v>0</v>
      </c>
      <c r="N63">
        <v>4</v>
      </c>
      <c r="O63" t="s">
        <v>126</v>
      </c>
      <c r="Q63">
        <v>228000</v>
      </c>
      <c r="R63" s="35">
        <v>41423</v>
      </c>
      <c r="S63">
        <v>211400</v>
      </c>
      <c r="T63" t="s">
        <v>274</v>
      </c>
    </row>
    <row r="64" spans="1:20" x14ac:dyDescent="0.35">
      <c r="A64" t="s">
        <v>20</v>
      </c>
      <c r="B64" t="s">
        <v>273</v>
      </c>
      <c r="C64" t="s">
        <v>42</v>
      </c>
      <c r="D64" t="s">
        <v>22</v>
      </c>
      <c r="E64">
        <v>22302</v>
      </c>
      <c r="F64">
        <v>260000</v>
      </c>
      <c r="G64">
        <v>1</v>
      </c>
      <c r="H64">
        <v>1</v>
      </c>
      <c r="I64" t="s">
        <v>42</v>
      </c>
      <c r="J64">
        <v>805</v>
      </c>
      <c r="K64">
        <v>1941</v>
      </c>
      <c r="L64">
        <v>1</v>
      </c>
      <c r="M64" t="s">
        <v>195</v>
      </c>
      <c r="N64">
        <v>24</v>
      </c>
      <c r="O64" t="s">
        <v>126</v>
      </c>
      <c r="Q64">
        <v>260000</v>
      </c>
      <c r="T64">
        <v>4957483</v>
      </c>
    </row>
    <row r="65" spans="1:20" x14ac:dyDescent="0.35">
      <c r="A65" t="s">
        <v>20</v>
      </c>
      <c r="B65" t="s">
        <v>29</v>
      </c>
      <c r="C65" t="s">
        <v>21</v>
      </c>
      <c r="D65" t="s">
        <v>22</v>
      </c>
      <c r="E65">
        <v>22209</v>
      </c>
      <c r="F65">
        <v>170000</v>
      </c>
      <c r="G65">
        <v>1</v>
      </c>
      <c r="H65">
        <v>1</v>
      </c>
      <c r="I65" t="s">
        <v>30</v>
      </c>
      <c r="J65">
        <v>559</v>
      </c>
      <c r="K65">
        <v>1955</v>
      </c>
      <c r="L65">
        <v>1</v>
      </c>
      <c r="M65" t="s">
        <v>195</v>
      </c>
      <c r="N65">
        <v>55</v>
      </c>
      <c r="O65" t="s">
        <v>126</v>
      </c>
      <c r="Q65">
        <v>170000</v>
      </c>
      <c r="R65" s="35">
        <v>39624</v>
      </c>
      <c r="S65">
        <v>205000</v>
      </c>
      <c r="T65" t="s">
        <v>31</v>
      </c>
    </row>
    <row r="66" spans="1:20" x14ac:dyDescent="0.35">
      <c r="A66" t="s">
        <v>20</v>
      </c>
      <c r="B66" t="s">
        <v>272</v>
      </c>
      <c r="C66" t="s">
        <v>42</v>
      </c>
      <c r="D66" t="s">
        <v>22</v>
      </c>
      <c r="E66">
        <v>22302</v>
      </c>
      <c r="F66">
        <v>330000</v>
      </c>
      <c r="G66">
        <v>2</v>
      </c>
      <c r="H66">
        <v>1</v>
      </c>
      <c r="I66" t="s">
        <v>127</v>
      </c>
      <c r="J66">
        <v>930</v>
      </c>
      <c r="K66">
        <v>1941</v>
      </c>
      <c r="L66">
        <v>1</v>
      </c>
      <c r="N66">
        <v>30</v>
      </c>
      <c r="O66" t="s">
        <v>126</v>
      </c>
      <c r="Q66">
        <v>330000</v>
      </c>
      <c r="T66" t="s">
        <v>271</v>
      </c>
    </row>
    <row r="67" spans="1:20" x14ac:dyDescent="0.35">
      <c r="A67" t="s">
        <v>20</v>
      </c>
      <c r="B67" t="s">
        <v>270</v>
      </c>
      <c r="C67" t="s">
        <v>27</v>
      </c>
      <c r="D67" t="s">
        <v>22</v>
      </c>
      <c r="E67">
        <v>22041</v>
      </c>
      <c r="F67">
        <v>205000</v>
      </c>
      <c r="G67">
        <v>1</v>
      </c>
      <c r="H67">
        <v>1</v>
      </c>
      <c r="I67" t="s">
        <v>201</v>
      </c>
      <c r="J67">
        <v>956</v>
      </c>
      <c r="K67">
        <v>1982</v>
      </c>
      <c r="L67">
        <v>1</v>
      </c>
      <c r="M67" t="s">
        <v>195</v>
      </c>
      <c r="N67">
        <v>64</v>
      </c>
      <c r="O67" t="s">
        <v>126</v>
      </c>
      <c r="Q67">
        <v>205000</v>
      </c>
      <c r="R67" s="35">
        <v>40976</v>
      </c>
      <c r="S67">
        <v>165000</v>
      </c>
      <c r="T67" t="s">
        <v>269</v>
      </c>
    </row>
    <row r="68" spans="1:20" x14ac:dyDescent="0.35">
      <c r="A68" t="s">
        <v>20</v>
      </c>
      <c r="B68" t="s">
        <v>268</v>
      </c>
      <c r="C68" t="s">
        <v>42</v>
      </c>
      <c r="D68" t="s">
        <v>22</v>
      </c>
      <c r="E68">
        <v>22304</v>
      </c>
      <c r="F68">
        <v>304500</v>
      </c>
      <c r="G68">
        <v>2</v>
      </c>
      <c r="H68">
        <v>2</v>
      </c>
      <c r="I68" t="s">
        <v>250</v>
      </c>
      <c r="J68">
        <v>1096</v>
      </c>
      <c r="K68">
        <v>2003</v>
      </c>
      <c r="L68">
        <v>1</v>
      </c>
      <c r="N68">
        <v>9</v>
      </c>
      <c r="O68" t="s">
        <v>126</v>
      </c>
      <c r="Q68">
        <v>304500</v>
      </c>
      <c r="R68" s="35">
        <v>40718</v>
      </c>
      <c r="S68">
        <v>251000</v>
      </c>
      <c r="T68" t="s">
        <v>267</v>
      </c>
    </row>
    <row r="69" spans="1:20" x14ac:dyDescent="0.35">
      <c r="A69" t="s">
        <v>20</v>
      </c>
      <c r="B69" t="s">
        <v>266</v>
      </c>
      <c r="C69" t="s">
        <v>42</v>
      </c>
      <c r="D69" t="s">
        <v>22</v>
      </c>
      <c r="E69">
        <v>22314</v>
      </c>
      <c r="F69">
        <v>204900</v>
      </c>
      <c r="G69">
        <v>1</v>
      </c>
      <c r="H69">
        <v>1</v>
      </c>
      <c r="I69" t="s">
        <v>265</v>
      </c>
      <c r="J69">
        <v>617</v>
      </c>
      <c r="K69">
        <v>1959</v>
      </c>
      <c r="L69">
        <v>0</v>
      </c>
      <c r="N69">
        <v>46</v>
      </c>
      <c r="O69" t="s">
        <v>126</v>
      </c>
      <c r="Q69">
        <v>204900</v>
      </c>
      <c r="R69" s="35">
        <v>40058</v>
      </c>
      <c r="S69">
        <v>123375</v>
      </c>
      <c r="T69" t="s">
        <v>264</v>
      </c>
    </row>
    <row r="70" spans="1:20" x14ac:dyDescent="0.35">
      <c r="A70" t="s">
        <v>20</v>
      </c>
      <c r="B70" t="s">
        <v>139</v>
      </c>
      <c r="C70" t="s">
        <v>21</v>
      </c>
      <c r="D70" t="s">
        <v>22</v>
      </c>
      <c r="E70">
        <v>22206</v>
      </c>
      <c r="F70">
        <v>269900</v>
      </c>
      <c r="G70">
        <v>1</v>
      </c>
      <c r="H70">
        <v>1</v>
      </c>
      <c r="I70" t="s">
        <v>138</v>
      </c>
      <c r="J70">
        <v>623</v>
      </c>
      <c r="K70">
        <v>1983</v>
      </c>
      <c r="L70">
        <v>1</v>
      </c>
      <c r="N70">
        <v>9</v>
      </c>
      <c r="O70" t="s">
        <v>126</v>
      </c>
      <c r="Q70">
        <v>269900</v>
      </c>
      <c r="T70" t="s">
        <v>137</v>
      </c>
    </row>
    <row r="71" spans="1:20" x14ac:dyDescent="0.35">
      <c r="A71" t="s">
        <v>20</v>
      </c>
      <c r="B71" t="s">
        <v>61</v>
      </c>
      <c r="C71" t="s">
        <v>21</v>
      </c>
      <c r="D71" t="s">
        <v>22</v>
      </c>
      <c r="E71">
        <v>22209</v>
      </c>
      <c r="F71">
        <v>207900</v>
      </c>
      <c r="G71">
        <v>1</v>
      </c>
      <c r="H71">
        <v>1</v>
      </c>
      <c r="I71" t="s">
        <v>23</v>
      </c>
      <c r="J71">
        <v>716</v>
      </c>
      <c r="K71">
        <v>1955</v>
      </c>
      <c r="L71">
        <v>1</v>
      </c>
      <c r="M71" t="s">
        <v>195</v>
      </c>
      <c r="N71">
        <v>68</v>
      </c>
      <c r="O71" t="s">
        <v>126</v>
      </c>
      <c r="P71" s="35">
        <v>43225</v>
      </c>
      <c r="Q71">
        <v>225000</v>
      </c>
      <c r="T71" t="s">
        <v>62</v>
      </c>
    </row>
    <row r="72" spans="1:20" x14ac:dyDescent="0.35">
      <c r="A72" t="s">
        <v>20</v>
      </c>
      <c r="B72" t="s">
        <v>263</v>
      </c>
      <c r="C72" t="s">
        <v>42</v>
      </c>
      <c r="D72" t="s">
        <v>22</v>
      </c>
      <c r="E72">
        <v>22314</v>
      </c>
      <c r="F72">
        <v>240000</v>
      </c>
      <c r="G72">
        <v>1</v>
      </c>
      <c r="H72">
        <v>1</v>
      </c>
      <c r="I72" t="s">
        <v>262</v>
      </c>
      <c r="J72">
        <v>605</v>
      </c>
      <c r="K72">
        <v>1970</v>
      </c>
      <c r="L72">
        <v>1</v>
      </c>
      <c r="N72">
        <v>65</v>
      </c>
      <c r="O72" t="s">
        <v>126</v>
      </c>
      <c r="Q72">
        <v>240000</v>
      </c>
      <c r="R72" s="35">
        <v>42083</v>
      </c>
      <c r="S72">
        <v>242500</v>
      </c>
      <c r="T72" t="s">
        <v>261</v>
      </c>
    </row>
    <row r="73" spans="1:20" x14ac:dyDescent="0.35">
      <c r="A73" t="s">
        <v>20</v>
      </c>
      <c r="B73" t="s">
        <v>260</v>
      </c>
      <c r="C73" t="s">
        <v>42</v>
      </c>
      <c r="D73" t="s">
        <v>22</v>
      </c>
      <c r="E73">
        <v>22314</v>
      </c>
      <c r="F73">
        <v>259000</v>
      </c>
      <c r="G73">
        <v>1</v>
      </c>
      <c r="H73">
        <v>1</v>
      </c>
      <c r="I73" t="s">
        <v>259</v>
      </c>
      <c r="J73">
        <v>678</v>
      </c>
      <c r="K73">
        <v>1941</v>
      </c>
      <c r="L73">
        <v>1</v>
      </c>
      <c r="N73">
        <v>93</v>
      </c>
      <c r="O73" t="s">
        <v>126</v>
      </c>
      <c r="P73" s="35">
        <v>43179</v>
      </c>
      <c r="Q73">
        <v>265000</v>
      </c>
      <c r="R73" s="35">
        <v>38764</v>
      </c>
      <c r="S73">
        <v>279275</v>
      </c>
      <c r="T73" t="s">
        <v>258</v>
      </c>
    </row>
    <row r="74" spans="1:20" x14ac:dyDescent="0.35">
      <c r="A74" t="s">
        <v>20</v>
      </c>
      <c r="B74" t="s">
        <v>134</v>
      </c>
      <c r="C74" t="s">
        <v>21</v>
      </c>
      <c r="D74" t="s">
        <v>22</v>
      </c>
      <c r="E74">
        <v>22201</v>
      </c>
      <c r="F74">
        <v>272900</v>
      </c>
      <c r="G74">
        <v>1</v>
      </c>
      <c r="H74">
        <v>1</v>
      </c>
      <c r="I74" t="s">
        <v>133</v>
      </c>
      <c r="J74">
        <v>539</v>
      </c>
      <c r="K74">
        <v>1947</v>
      </c>
      <c r="L74">
        <v>1</v>
      </c>
      <c r="N74">
        <v>13</v>
      </c>
      <c r="O74" t="s">
        <v>126</v>
      </c>
      <c r="Q74">
        <v>272900</v>
      </c>
      <c r="T74" t="s">
        <v>132</v>
      </c>
    </row>
    <row r="75" spans="1:20" x14ac:dyDescent="0.35">
      <c r="A75" t="s">
        <v>20</v>
      </c>
      <c r="B75" t="s">
        <v>102</v>
      </c>
      <c r="C75" t="s">
        <v>21</v>
      </c>
      <c r="D75" t="s">
        <v>22</v>
      </c>
      <c r="E75">
        <v>22201</v>
      </c>
      <c r="F75">
        <v>264950</v>
      </c>
      <c r="G75">
        <v>1</v>
      </c>
      <c r="H75">
        <v>1</v>
      </c>
      <c r="I75" t="s">
        <v>100</v>
      </c>
      <c r="J75">
        <v>642</v>
      </c>
      <c r="K75">
        <v>1944</v>
      </c>
      <c r="L75">
        <v>1</v>
      </c>
      <c r="N75">
        <v>30</v>
      </c>
      <c r="O75" t="s">
        <v>126</v>
      </c>
      <c r="Q75">
        <v>264950</v>
      </c>
      <c r="R75" s="35">
        <v>40330</v>
      </c>
      <c r="S75">
        <v>240000</v>
      </c>
      <c r="T75" t="s">
        <v>103</v>
      </c>
    </row>
    <row r="76" spans="1:20" x14ac:dyDescent="0.35">
      <c r="A76" t="s">
        <v>20</v>
      </c>
      <c r="B76" t="s">
        <v>116</v>
      </c>
      <c r="C76" t="s">
        <v>21</v>
      </c>
      <c r="D76" t="s">
        <v>22</v>
      </c>
      <c r="E76">
        <v>22204</v>
      </c>
      <c r="F76">
        <v>349000</v>
      </c>
      <c r="G76">
        <v>2</v>
      </c>
      <c r="H76">
        <v>2.5</v>
      </c>
      <c r="I76" t="s">
        <v>117</v>
      </c>
      <c r="J76">
        <v>1150</v>
      </c>
      <c r="K76">
        <v>2005</v>
      </c>
      <c r="L76">
        <v>1</v>
      </c>
      <c r="M76" t="s">
        <v>195</v>
      </c>
      <c r="N76">
        <v>18</v>
      </c>
      <c r="O76" t="s">
        <v>126</v>
      </c>
      <c r="Q76">
        <v>349000</v>
      </c>
      <c r="R76" s="35">
        <v>42208</v>
      </c>
      <c r="S76">
        <v>330000</v>
      </c>
      <c r="T76" t="s">
        <v>118</v>
      </c>
    </row>
    <row r="77" spans="1:20" x14ac:dyDescent="0.35">
      <c r="A77" t="s">
        <v>108</v>
      </c>
      <c r="B77" t="s">
        <v>131</v>
      </c>
      <c r="C77" t="s">
        <v>21</v>
      </c>
      <c r="D77" t="s">
        <v>22</v>
      </c>
      <c r="E77">
        <v>22204</v>
      </c>
      <c r="F77">
        <v>305000</v>
      </c>
      <c r="G77">
        <v>1</v>
      </c>
      <c r="H77">
        <v>1</v>
      </c>
      <c r="I77" t="s">
        <v>109</v>
      </c>
      <c r="J77">
        <v>800</v>
      </c>
      <c r="K77">
        <v>1939</v>
      </c>
      <c r="L77">
        <v>1</v>
      </c>
      <c r="N77">
        <v>5</v>
      </c>
      <c r="O77" t="s">
        <v>126</v>
      </c>
      <c r="Q77">
        <v>305000</v>
      </c>
      <c r="R77" s="35">
        <v>38163</v>
      </c>
      <c r="S77">
        <v>285000</v>
      </c>
      <c r="T77" t="s">
        <v>130</v>
      </c>
    </row>
    <row r="78" spans="1:20" x14ac:dyDescent="0.35">
      <c r="A78" t="s">
        <v>20</v>
      </c>
      <c r="B78" t="s">
        <v>35</v>
      </c>
      <c r="C78" t="s">
        <v>21</v>
      </c>
      <c r="D78" t="s">
        <v>22</v>
      </c>
      <c r="E78">
        <v>22204</v>
      </c>
      <c r="F78">
        <v>199000</v>
      </c>
      <c r="G78">
        <v>2</v>
      </c>
      <c r="H78">
        <v>1</v>
      </c>
      <c r="I78" t="s">
        <v>36</v>
      </c>
      <c r="J78">
        <v>850</v>
      </c>
      <c r="K78">
        <v>1965</v>
      </c>
      <c r="L78">
        <v>1</v>
      </c>
      <c r="N78">
        <v>17</v>
      </c>
      <c r="O78" t="s">
        <v>126</v>
      </c>
      <c r="Q78">
        <v>199000</v>
      </c>
      <c r="R78" s="35">
        <v>39966</v>
      </c>
      <c r="S78">
        <v>145000</v>
      </c>
      <c r="T78" t="s">
        <v>37</v>
      </c>
    </row>
    <row r="79" spans="1:20" x14ac:dyDescent="0.35">
      <c r="A79" t="s">
        <v>20</v>
      </c>
      <c r="B79" t="s">
        <v>257</v>
      </c>
      <c r="C79" t="s">
        <v>42</v>
      </c>
      <c r="D79" t="s">
        <v>22</v>
      </c>
      <c r="E79">
        <v>22304</v>
      </c>
      <c r="F79">
        <v>230000</v>
      </c>
      <c r="G79">
        <v>1</v>
      </c>
      <c r="H79">
        <v>1</v>
      </c>
      <c r="I79" t="s">
        <v>250</v>
      </c>
      <c r="J79">
        <v>771</v>
      </c>
      <c r="K79">
        <v>2003</v>
      </c>
      <c r="L79">
        <v>2</v>
      </c>
      <c r="M79" t="s">
        <v>195</v>
      </c>
      <c r="N79">
        <v>2</v>
      </c>
      <c r="O79" t="s">
        <v>126</v>
      </c>
      <c r="Q79">
        <v>230000</v>
      </c>
      <c r="R79" s="35">
        <v>39568</v>
      </c>
      <c r="S79">
        <v>250000</v>
      </c>
      <c r="T79" t="s">
        <v>256</v>
      </c>
    </row>
    <row r="80" spans="1:20" x14ac:dyDescent="0.35">
      <c r="A80" t="s">
        <v>20</v>
      </c>
      <c r="B80" t="s">
        <v>255</v>
      </c>
      <c r="C80" t="s">
        <v>42</v>
      </c>
      <c r="D80" t="s">
        <v>22</v>
      </c>
      <c r="E80">
        <v>22314</v>
      </c>
      <c r="F80">
        <v>219900</v>
      </c>
      <c r="G80">
        <v>1</v>
      </c>
      <c r="H80">
        <v>1</v>
      </c>
      <c r="I80" t="s">
        <v>244</v>
      </c>
      <c r="J80">
        <v>582</v>
      </c>
      <c r="K80">
        <v>1942</v>
      </c>
      <c r="L80">
        <v>0</v>
      </c>
      <c r="N80">
        <v>13</v>
      </c>
      <c r="O80" t="s">
        <v>126</v>
      </c>
      <c r="P80" s="35">
        <v>43222</v>
      </c>
      <c r="Q80">
        <v>224900</v>
      </c>
      <c r="R80" s="35">
        <v>42835</v>
      </c>
      <c r="S80">
        <v>215000</v>
      </c>
      <c r="T80" t="s">
        <v>254</v>
      </c>
    </row>
    <row r="81" spans="1:20" x14ac:dyDescent="0.35">
      <c r="A81" t="s">
        <v>20</v>
      </c>
      <c r="B81" t="s">
        <v>253</v>
      </c>
      <c r="C81" t="s">
        <v>42</v>
      </c>
      <c r="D81" t="s">
        <v>22</v>
      </c>
      <c r="E81">
        <v>22304</v>
      </c>
      <c r="F81">
        <v>315000</v>
      </c>
      <c r="G81">
        <v>2</v>
      </c>
      <c r="H81">
        <v>2</v>
      </c>
      <c r="I81" t="s">
        <v>250</v>
      </c>
      <c r="J81">
        <v>1128</v>
      </c>
      <c r="K81">
        <v>2003</v>
      </c>
      <c r="L81">
        <v>2</v>
      </c>
      <c r="M81" t="s">
        <v>195</v>
      </c>
      <c r="N81">
        <v>10</v>
      </c>
      <c r="O81" t="s">
        <v>126</v>
      </c>
      <c r="Q81">
        <v>315000</v>
      </c>
      <c r="R81" s="35">
        <v>42492</v>
      </c>
      <c r="S81">
        <v>312500</v>
      </c>
      <c r="T81" t="s">
        <v>252</v>
      </c>
    </row>
    <row r="82" spans="1:20" x14ac:dyDescent="0.35">
      <c r="A82" t="s">
        <v>20</v>
      </c>
      <c r="B82" t="s">
        <v>136</v>
      </c>
      <c r="C82" t="s">
        <v>42</v>
      </c>
      <c r="D82" t="s">
        <v>22</v>
      </c>
      <c r="E82">
        <v>22302</v>
      </c>
      <c r="F82">
        <v>269900</v>
      </c>
      <c r="G82">
        <v>1</v>
      </c>
      <c r="H82">
        <v>1</v>
      </c>
      <c r="I82" t="s">
        <v>127</v>
      </c>
      <c r="J82">
        <v>750</v>
      </c>
      <c r="K82">
        <v>1941</v>
      </c>
      <c r="L82">
        <v>1</v>
      </c>
      <c r="N82">
        <v>5</v>
      </c>
      <c r="O82" t="s">
        <v>126</v>
      </c>
      <c r="Q82">
        <v>269900</v>
      </c>
      <c r="R82" s="35">
        <v>38799</v>
      </c>
      <c r="S82">
        <v>285000</v>
      </c>
      <c r="T82" t="s">
        <v>135</v>
      </c>
    </row>
    <row r="83" spans="1:20" x14ac:dyDescent="0.35">
      <c r="A83" t="s">
        <v>20</v>
      </c>
      <c r="B83" t="s">
        <v>170</v>
      </c>
      <c r="C83" t="s">
        <v>21</v>
      </c>
      <c r="D83" t="s">
        <v>22</v>
      </c>
      <c r="E83">
        <v>22206</v>
      </c>
      <c r="F83">
        <v>250000</v>
      </c>
      <c r="G83">
        <v>1</v>
      </c>
      <c r="H83">
        <v>1</v>
      </c>
      <c r="I83" t="s">
        <v>169</v>
      </c>
      <c r="J83">
        <v>673</v>
      </c>
      <c r="K83">
        <v>1983</v>
      </c>
      <c r="L83">
        <v>1</v>
      </c>
      <c r="N83">
        <v>4</v>
      </c>
      <c r="O83" t="s">
        <v>126</v>
      </c>
      <c r="Q83">
        <v>250000</v>
      </c>
      <c r="R83" s="35">
        <v>37057</v>
      </c>
      <c r="S83">
        <v>110500</v>
      </c>
      <c r="T83" t="s">
        <v>168</v>
      </c>
    </row>
    <row r="84" spans="1:20" x14ac:dyDescent="0.35">
      <c r="A84" t="s">
        <v>20</v>
      </c>
      <c r="B84" t="s">
        <v>251</v>
      </c>
      <c r="C84" t="s">
        <v>42</v>
      </c>
      <c r="D84" t="s">
        <v>22</v>
      </c>
      <c r="E84">
        <v>22304</v>
      </c>
      <c r="F84">
        <v>299999</v>
      </c>
      <c r="G84">
        <v>2</v>
      </c>
      <c r="H84">
        <v>2</v>
      </c>
      <c r="I84" t="s">
        <v>250</v>
      </c>
      <c r="J84">
        <v>1284</v>
      </c>
      <c r="K84">
        <v>2003</v>
      </c>
      <c r="L84">
        <v>2</v>
      </c>
      <c r="N84">
        <v>3</v>
      </c>
      <c r="O84" t="s">
        <v>126</v>
      </c>
      <c r="Q84">
        <v>299999</v>
      </c>
      <c r="R84" s="35">
        <v>38924</v>
      </c>
      <c r="S84">
        <v>421980</v>
      </c>
      <c r="T84" t="s">
        <v>249</v>
      </c>
    </row>
    <row r="85" spans="1:20" x14ac:dyDescent="0.35">
      <c r="A85" t="s">
        <v>20</v>
      </c>
      <c r="B85" t="s">
        <v>248</v>
      </c>
      <c r="C85" t="s">
        <v>42</v>
      </c>
      <c r="D85" t="s">
        <v>22</v>
      </c>
      <c r="E85">
        <v>22314</v>
      </c>
      <c r="F85">
        <v>270000</v>
      </c>
      <c r="G85">
        <v>1</v>
      </c>
      <c r="H85">
        <v>1</v>
      </c>
      <c r="I85" t="s">
        <v>247</v>
      </c>
      <c r="J85">
        <v>785</v>
      </c>
      <c r="K85">
        <v>1965</v>
      </c>
      <c r="L85">
        <v>1</v>
      </c>
      <c r="N85">
        <v>3</v>
      </c>
      <c r="O85" t="s">
        <v>126</v>
      </c>
      <c r="Q85">
        <v>270000</v>
      </c>
      <c r="R85" s="35">
        <v>41801</v>
      </c>
      <c r="S85">
        <v>250000</v>
      </c>
      <c r="T85" t="s">
        <v>246</v>
      </c>
    </row>
    <row r="86" spans="1:20" x14ac:dyDescent="0.35">
      <c r="A86" t="s">
        <v>20</v>
      </c>
      <c r="B86" t="s">
        <v>49</v>
      </c>
      <c r="C86" t="s">
        <v>21</v>
      </c>
      <c r="D86" t="s">
        <v>22</v>
      </c>
      <c r="E86">
        <v>22203</v>
      </c>
      <c r="F86">
        <v>212000</v>
      </c>
      <c r="G86">
        <v>1</v>
      </c>
      <c r="H86">
        <v>1</v>
      </c>
      <c r="I86" t="s">
        <v>46</v>
      </c>
      <c r="J86">
        <v>666</v>
      </c>
      <c r="K86">
        <v>1940</v>
      </c>
      <c r="L86">
        <v>0</v>
      </c>
      <c r="N86">
        <v>9</v>
      </c>
      <c r="O86" t="s">
        <v>126</v>
      </c>
      <c r="Q86">
        <v>212000</v>
      </c>
      <c r="R86" s="35">
        <v>39500</v>
      </c>
      <c r="S86">
        <v>220000</v>
      </c>
      <c r="T86" t="s">
        <v>153</v>
      </c>
    </row>
    <row r="87" spans="1:20" x14ac:dyDescent="0.35">
      <c r="A87" t="s">
        <v>20</v>
      </c>
      <c r="B87" t="s">
        <v>245</v>
      </c>
      <c r="C87" t="s">
        <v>42</v>
      </c>
      <c r="D87" t="s">
        <v>22</v>
      </c>
      <c r="E87">
        <v>22314</v>
      </c>
      <c r="F87">
        <v>209900</v>
      </c>
      <c r="G87">
        <v>1</v>
      </c>
      <c r="H87">
        <v>1</v>
      </c>
      <c r="I87" t="s">
        <v>244</v>
      </c>
      <c r="J87">
        <v>578</v>
      </c>
      <c r="K87">
        <v>1942</v>
      </c>
      <c r="L87">
        <v>0</v>
      </c>
      <c r="N87">
        <v>119</v>
      </c>
      <c r="O87" t="s">
        <v>126</v>
      </c>
      <c r="P87" s="35">
        <v>43138</v>
      </c>
      <c r="Q87">
        <v>219900</v>
      </c>
      <c r="R87" s="35">
        <v>37337</v>
      </c>
      <c r="S87">
        <v>144000</v>
      </c>
      <c r="T87" t="s">
        <v>243</v>
      </c>
    </row>
    <row r="88" spans="1:20" x14ac:dyDescent="0.35">
      <c r="A88" t="s">
        <v>20</v>
      </c>
      <c r="B88" t="s">
        <v>242</v>
      </c>
      <c r="C88" t="s">
        <v>42</v>
      </c>
      <c r="D88" t="s">
        <v>22</v>
      </c>
      <c r="E88">
        <v>22312</v>
      </c>
      <c r="F88">
        <v>190000</v>
      </c>
      <c r="G88">
        <v>2</v>
      </c>
      <c r="H88">
        <v>2</v>
      </c>
      <c r="I88" t="s">
        <v>241</v>
      </c>
      <c r="J88">
        <v>1065</v>
      </c>
      <c r="K88">
        <v>1974</v>
      </c>
      <c r="L88">
        <v>1</v>
      </c>
      <c r="N88">
        <v>75</v>
      </c>
      <c r="O88" t="s">
        <v>126</v>
      </c>
      <c r="Q88">
        <v>190000</v>
      </c>
      <c r="R88" s="35">
        <v>37340</v>
      </c>
      <c r="S88">
        <v>111000</v>
      </c>
      <c r="T88" t="s">
        <v>240</v>
      </c>
    </row>
    <row r="89" spans="1:20" x14ac:dyDescent="0.35">
      <c r="A89" t="s">
        <v>20</v>
      </c>
      <c r="B89" t="s">
        <v>72</v>
      </c>
      <c r="C89" t="s">
        <v>21</v>
      </c>
      <c r="D89" t="s">
        <v>22</v>
      </c>
      <c r="E89">
        <v>22209</v>
      </c>
      <c r="F89">
        <v>230000</v>
      </c>
      <c r="G89">
        <v>1</v>
      </c>
      <c r="H89">
        <v>1</v>
      </c>
      <c r="I89" t="s">
        <v>23</v>
      </c>
      <c r="J89">
        <v>716</v>
      </c>
      <c r="K89">
        <v>1955</v>
      </c>
      <c r="L89">
        <v>1</v>
      </c>
      <c r="N89">
        <v>201</v>
      </c>
      <c r="O89" t="s">
        <v>126</v>
      </c>
      <c r="P89" s="35">
        <v>43128</v>
      </c>
      <c r="Q89">
        <v>265000</v>
      </c>
      <c r="R89" s="35">
        <v>41689</v>
      </c>
      <c r="S89">
        <v>240000</v>
      </c>
      <c r="T89" t="s">
        <v>73</v>
      </c>
    </row>
    <row r="90" spans="1:20" x14ac:dyDescent="0.35">
      <c r="A90" t="s">
        <v>20</v>
      </c>
      <c r="B90" t="s">
        <v>239</v>
      </c>
      <c r="C90" t="s">
        <v>42</v>
      </c>
      <c r="D90" t="s">
        <v>22</v>
      </c>
      <c r="E90">
        <v>22311</v>
      </c>
      <c r="F90">
        <v>226500</v>
      </c>
      <c r="G90">
        <v>1</v>
      </c>
      <c r="H90">
        <v>1</v>
      </c>
      <c r="I90" t="s">
        <v>238</v>
      </c>
      <c r="J90">
        <v>726</v>
      </c>
      <c r="K90">
        <v>2000</v>
      </c>
      <c r="L90">
        <v>1</v>
      </c>
      <c r="M90" t="s">
        <v>195</v>
      </c>
      <c r="N90">
        <v>32</v>
      </c>
      <c r="O90" t="s">
        <v>126</v>
      </c>
      <c r="P90" s="35">
        <v>43214</v>
      </c>
      <c r="Q90">
        <v>229900</v>
      </c>
      <c r="T90" t="s">
        <v>237</v>
      </c>
    </row>
    <row r="91" spans="1:20" x14ac:dyDescent="0.35">
      <c r="A91" t="s">
        <v>108</v>
      </c>
      <c r="B91" t="s">
        <v>236</v>
      </c>
      <c r="C91" t="s">
        <v>21</v>
      </c>
      <c r="D91" t="s">
        <v>22</v>
      </c>
      <c r="E91">
        <v>22204</v>
      </c>
      <c r="F91">
        <v>405000</v>
      </c>
      <c r="G91">
        <v>2</v>
      </c>
      <c r="H91">
        <v>1</v>
      </c>
      <c r="I91" t="s">
        <v>109</v>
      </c>
      <c r="J91">
        <v>994</v>
      </c>
      <c r="K91">
        <v>1939</v>
      </c>
      <c r="L91">
        <v>1</v>
      </c>
      <c r="N91">
        <v>2</v>
      </c>
      <c r="O91" t="s">
        <v>126</v>
      </c>
      <c r="Q91">
        <v>400000</v>
      </c>
      <c r="R91" s="35">
        <v>35489</v>
      </c>
      <c r="S91">
        <v>113000</v>
      </c>
      <c r="T91" t="s">
        <v>235</v>
      </c>
    </row>
    <row r="92" spans="1:20" x14ac:dyDescent="0.35">
      <c r="A92" t="s">
        <v>20</v>
      </c>
      <c r="B92" t="s">
        <v>113</v>
      </c>
      <c r="C92" t="s">
        <v>42</v>
      </c>
      <c r="D92" t="s">
        <v>22</v>
      </c>
      <c r="E92">
        <v>22302</v>
      </c>
      <c r="F92">
        <v>320000</v>
      </c>
      <c r="G92">
        <v>2</v>
      </c>
      <c r="H92">
        <v>2</v>
      </c>
      <c r="I92" t="s">
        <v>114</v>
      </c>
      <c r="J92">
        <v>1086</v>
      </c>
      <c r="K92">
        <v>1975</v>
      </c>
      <c r="L92">
        <v>1</v>
      </c>
      <c r="N92">
        <v>16</v>
      </c>
      <c r="O92" t="s">
        <v>126</v>
      </c>
      <c r="Q92">
        <v>320000</v>
      </c>
      <c r="T92" t="s">
        <v>115</v>
      </c>
    </row>
    <row r="93" spans="1:20" x14ac:dyDescent="0.35">
      <c r="A93" t="s">
        <v>20</v>
      </c>
      <c r="B93" t="s">
        <v>234</v>
      </c>
      <c r="C93" t="s">
        <v>42</v>
      </c>
      <c r="D93" t="s">
        <v>22</v>
      </c>
      <c r="E93">
        <v>22305</v>
      </c>
      <c r="F93">
        <v>244000</v>
      </c>
      <c r="G93">
        <v>1</v>
      </c>
      <c r="H93">
        <v>1</v>
      </c>
      <c r="I93" t="s">
        <v>42</v>
      </c>
      <c r="J93">
        <v>750</v>
      </c>
      <c r="K93">
        <v>1939</v>
      </c>
      <c r="L93">
        <v>1</v>
      </c>
      <c r="M93" t="s">
        <v>195</v>
      </c>
      <c r="N93">
        <v>253</v>
      </c>
      <c r="O93" t="s">
        <v>126</v>
      </c>
      <c r="P93" s="35">
        <v>42974</v>
      </c>
      <c r="Q93">
        <v>265000</v>
      </c>
      <c r="T93">
        <v>4928971</v>
      </c>
    </row>
    <row r="94" spans="1:20" x14ac:dyDescent="0.35">
      <c r="A94" t="s">
        <v>108</v>
      </c>
      <c r="B94" t="s">
        <v>233</v>
      </c>
      <c r="C94" t="s">
        <v>42</v>
      </c>
      <c r="D94" t="s">
        <v>22</v>
      </c>
      <c r="E94">
        <v>22304</v>
      </c>
      <c r="F94">
        <v>316500</v>
      </c>
      <c r="G94">
        <v>2</v>
      </c>
      <c r="H94">
        <v>1.5</v>
      </c>
      <c r="I94" t="s">
        <v>232</v>
      </c>
      <c r="J94">
        <v>1060</v>
      </c>
      <c r="K94">
        <v>1963</v>
      </c>
      <c r="L94">
        <v>1</v>
      </c>
      <c r="N94">
        <v>191</v>
      </c>
      <c r="O94" t="s">
        <v>126</v>
      </c>
      <c r="P94" s="35">
        <v>43144</v>
      </c>
      <c r="Q94">
        <v>320000</v>
      </c>
      <c r="T94" t="s">
        <v>231</v>
      </c>
    </row>
    <row r="95" spans="1:20" x14ac:dyDescent="0.35">
      <c r="A95" t="s">
        <v>108</v>
      </c>
      <c r="B95" t="s">
        <v>230</v>
      </c>
      <c r="C95" t="s">
        <v>42</v>
      </c>
      <c r="D95" t="s">
        <v>22</v>
      </c>
      <c r="E95">
        <v>22304</v>
      </c>
      <c r="F95">
        <v>316000</v>
      </c>
      <c r="G95">
        <v>2</v>
      </c>
      <c r="H95">
        <v>1.5</v>
      </c>
      <c r="I95" t="s">
        <v>227</v>
      </c>
      <c r="J95">
        <v>1060</v>
      </c>
      <c r="K95">
        <v>1963</v>
      </c>
      <c r="L95">
        <v>1</v>
      </c>
      <c r="N95">
        <v>8</v>
      </c>
      <c r="O95" t="s">
        <v>126</v>
      </c>
      <c r="Q95">
        <v>316000</v>
      </c>
      <c r="T95" t="s">
        <v>229</v>
      </c>
    </row>
    <row r="96" spans="1:20" x14ac:dyDescent="0.35">
      <c r="A96" t="s">
        <v>108</v>
      </c>
      <c r="B96" t="s">
        <v>228</v>
      </c>
      <c r="C96" t="s">
        <v>42</v>
      </c>
      <c r="D96" t="s">
        <v>22</v>
      </c>
      <c r="E96">
        <v>22304</v>
      </c>
      <c r="F96">
        <v>314900</v>
      </c>
      <c r="G96">
        <v>2</v>
      </c>
      <c r="H96">
        <v>1.5</v>
      </c>
      <c r="I96" t="s">
        <v>227</v>
      </c>
      <c r="J96">
        <v>1060</v>
      </c>
      <c r="K96">
        <v>1963</v>
      </c>
      <c r="L96">
        <v>1</v>
      </c>
      <c r="N96">
        <v>43</v>
      </c>
      <c r="O96" t="s">
        <v>126</v>
      </c>
      <c r="Q96">
        <v>314900</v>
      </c>
      <c r="R96" s="35">
        <v>38952</v>
      </c>
      <c r="S96">
        <v>339900</v>
      </c>
      <c r="T96" t="s">
        <v>226</v>
      </c>
    </row>
    <row r="97" spans="1:20" x14ac:dyDescent="0.35">
      <c r="A97" t="s">
        <v>108</v>
      </c>
      <c r="B97" t="s">
        <v>225</v>
      </c>
      <c r="C97" t="s">
        <v>42</v>
      </c>
      <c r="D97" t="s">
        <v>22</v>
      </c>
      <c r="E97">
        <v>22302</v>
      </c>
      <c r="F97">
        <v>327500</v>
      </c>
      <c r="G97">
        <v>2</v>
      </c>
      <c r="H97">
        <v>1</v>
      </c>
      <c r="I97" t="s">
        <v>127</v>
      </c>
      <c r="J97">
        <v>930</v>
      </c>
      <c r="K97">
        <v>1941</v>
      </c>
      <c r="L97">
        <v>0</v>
      </c>
      <c r="N97">
        <v>21</v>
      </c>
      <c r="O97" t="s">
        <v>126</v>
      </c>
      <c r="Q97">
        <v>327500</v>
      </c>
      <c r="T97" t="s">
        <v>224</v>
      </c>
    </row>
    <row r="98" spans="1:20" x14ac:dyDescent="0.35">
      <c r="A98" t="s">
        <v>108</v>
      </c>
      <c r="B98" t="s">
        <v>223</v>
      </c>
      <c r="C98" t="s">
        <v>42</v>
      </c>
      <c r="D98" t="s">
        <v>22</v>
      </c>
      <c r="E98">
        <v>22302</v>
      </c>
      <c r="F98">
        <v>349000</v>
      </c>
      <c r="G98">
        <v>2</v>
      </c>
      <c r="H98">
        <v>1</v>
      </c>
      <c r="I98" t="s">
        <v>127</v>
      </c>
      <c r="J98">
        <v>930</v>
      </c>
      <c r="K98">
        <v>1941</v>
      </c>
      <c r="L98">
        <v>0</v>
      </c>
      <c r="N98">
        <v>2</v>
      </c>
      <c r="O98" t="s">
        <v>126</v>
      </c>
      <c r="Q98">
        <v>349000</v>
      </c>
      <c r="R98" s="35">
        <v>42124</v>
      </c>
      <c r="S98">
        <v>269000</v>
      </c>
      <c r="T98" t="s">
        <v>222</v>
      </c>
    </row>
    <row r="99" spans="1:20" x14ac:dyDescent="0.35">
      <c r="A99" t="s">
        <v>108</v>
      </c>
      <c r="B99" t="s">
        <v>221</v>
      </c>
      <c r="C99" t="s">
        <v>42</v>
      </c>
      <c r="D99" t="s">
        <v>22</v>
      </c>
      <c r="E99">
        <v>22305</v>
      </c>
      <c r="F99">
        <v>325000</v>
      </c>
      <c r="G99">
        <v>3</v>
      </c>
      <c r="H99">
        <v>1</v>
      </c>
      <c r="I99" t="s">
        <v>220</v>
      </c>
      <c r="J99">
        <v>1056</v>
      </c>
      <c r="K99">
        <v>1953</v>
      </c>
      <c r="L99">
        <v>1</v>
      </c>
      <c r="N99">
        <v>65</v>
      </c>
      <c r="O99" t="s">
        <v>126</v>
      </c>
      <c r="P99" s="35">
        <v>43206</v>
      </c>
      <c r="Q99">
        <v>350000</v>
      </c>
      <c r="T99" t="s">
        <v>219</v>
      </c>
    </row>
    <row r="100" spans="1:20" x14ac:dyDescent="0.35">
      <c r="A100" t="s">
        <v>108</v>
      </c>
      <c r="B100" t="s">
        <v>218</v>
      </c>
      <c r="C100" t="s">
        <v>42</v>
      </c>
      <c r="D100" t="s">
        <v>22</v>
      </c>
      <c r="E100">
        <v>22302</v>
      </c>
      <c r="F100">
        <v>231900</v>
      </c>
      <c r="G100">
        <v>1</v>
      </c>
      <c r="H100">
        <v>1</v>
      </c>
      <c r="I100" t="s">
        <v>127</v>
      </c>
      <c r="J100">
        <v>750</v>
      </c>
      <c r="K100">
        <v>1941</v>
      </c>
      <c r="L100">
        <v>1</v>
      </c>
      <c r="N100">
        <v>17</v>
      </c>
      <c r="O100" t="s">
        <v>126</v>
      </c>
      <c r="P100" s="35">
        <v>43223</v>
      </c>
      <c r="Q100">
        <v>237000</v>
      </c>
      <c r="R100" s="35">
        <v>37319</v>
      </c>
      <c r="S100">
        <v>103000</v>
      </c>
      <c r="T100" t="s">
        <v>217</v>
      </c>
    </row>
    <row r="101" spans="1:20" x14ac:dyDescent="0.35">
      <c r="A101" t="s">
        <v>20</v>
      </c>
      <c r="B101" t="s">
        <v>97</v>
      </c>
      <c r="C101" t="s">
        <v>21</v>
      </c>
      <c r="D101" t="s">
        <v>22</v>
      </c>
      <c r="E101">
        <v>22209</v>
      </c>
      <c r="F101">
        <v>260000</v>
      </c>
      <c r="G101">
        <v>1</v>
      </c>
      <c r="H101">
        <v>1</v>
      </c>
      <c r="I101" t="s">
        <v>23</v>
      </c>
      <c r="J101">
        <v>716</v>
      </c>
      <c r="K101">
        <v>1955</v>
      </c>
      <c r="L101">
        <v>2</v>
      </c>
      <c r="M101" t="s">
        <v>195</v>
      </c>
      <c r="N101">
        <v>19</v>
      </c>
      <c r="O101" t="s">
        <v>126</v>
      </c>
      <c r="Q101">
        <v>260000</v>
      </c>
      <c r="R101" s="35">
        <v>41873</v>
      </c>
      <c r="S101">
        <v>259000</v>
      </c>
      <c r="T101" t="s">
        <v>98</v>
      </c>
    </row>
    <row r="102" spans="1:20" x14ac:dyDescent="0.35">
      <c r="A102" t="s">
        <v>20</v>
      </c>
      <c r="B102" t="s">
        <v>146</v>
      </c>
      <c r="C102" t="s">
        <v>21</v>
      </c>
      <c r="D102" t="s">
        <v>22</v>
      </c>
      <c r="E102">
        <v>22209</v>
      </c>
      <c r="F102">
        <v>220000</v>
      </c>
      <c r="G102">
        <v>1</v>
      </c>
      <c r="H102">
        <v>1</v>
      </c>
      <c r="I102" t="s">
        <v>145</v>
      </c>
      <c r="J102">
        <v>636</v>
      </c>
      <c r="K102">
        <v>1947</v>
      </c>
      <c r="L102">
        <v>0</v>
      </c>
      <c r="N102">
        <v>139</v>
      </c>
      <c r="O102" t="s">
        <v>126</v>
      </c>
      <c r="Q102">
        <v>220000</v>
      </c>
      <c r="R102" s="35">
        <v>39171</v>
      </c>
      <c r="S102">
        <v>279000</v>
      </c>
      <c r="T102" t="s">
        <v>144</v>
      </c>
    </row>
    <row r="103" spans="1:20" x14ac:dyDescent="0.35">
      <c r="A103" t="s">
        <v>20</v>
      </c>
      <c r="B103" t="s">
        <v>55</v>
      </c>
      <c r="C103" t="s">
        <v>21</v>
      </c>
      <c r="D103" t="s">
        <v>22</v>
      </c>
      <c r="E103">
        <v>22203</v>
      </c>
      <c r="F103">
        <v>219900</v>
      </c>
      <c r="G103">
        <v>1</v>
      </c>
      <c r="H103">
        <v>1</v>
      </c>
      <c r="I103" t="s">
        <v>46</v>
      </c>
      <c r="J103">
        <v>651</v>
      </c>
      <c r="K103">
        <v>1940</v>
      </c>
      <c r="L103">
        <v>0</v>
      </c>
      <c r="N103">
        <v>18</v>
      </c>
      <c r="O103" t="s">
        <v>126</v>
      </c>
      <c r="Q103">
        <v>219900</v>
      </c>
      <c r="R103" s="35">
        <v>38927</v>
      </c>
      <c r="S103">
        <v>269999</v>
      </c>
      <c r="T103" t="s">
        <v>56</v>
      </c>
    </row>
    <row r="104" spans="1:20" x14ac:dyDescent="0.35">
      <c r="A104" t="s">
        <v>20</v>
      </c>
      <c r="B104" t="s">
        <v>216</v>
      </c>
      <c r="C104" t="s">
        <v>27</v>
      </c>
      <c r="D104" t="s">
        <v>22</v>
      </c>
      <c r="E104">
        <v>22041</v>
      </c>
      <c r="F104">
        <v>280000</v>
      </c>
      <c r="G104">
        <v>2</v>
      </c>
      <c r="H104">
        <v>2</v>
      </c>
      <c r="I104" t="s">
        <v>201</v>
      </c>
      <c r="J104">
        <v>1340</v>
      </c>
      <c r="K104">
        <v>1982</v>
      </c>
      <c r="L104">
        <v>1</v>
      </c>
      <c r="M104" t="s">
        <v>195</v>
      </c>
      <c r="N104">
        <v>10</v>
      </c>
      <c r="O104" t="s">
        <v>126</v>
      </c>
      <c r="Q104">
        <v>280000</v>
      </c>
      <c r="R104" s="35">
        <v>42590</v>
      </c>
      <c r="S104">
        <v>270000</v>
      </c>
      <c r="T104" t="s">
        <v>215</v>
      </c>
    </row>
    <row r="105" spans="1:20" x14ac:dyDescent="0.35">
      <c r="A105" t="s">
        <v>20</v>
      </c>
      <c r="B105" t="s">
        <v>214</v>
      </c>
      <c r="C105" t="s">
        <v>27</v>
      </c>
      <c r="D105" t="s">
        <v>22</v>
      </c>
      <c r="E105">
        <v>22041</v>
      </c>
      <c r="F105">
        <v>274900</v>
      </c>
      <c r="G105">
        <v>2</v>
      </c>
      <c r="H105">
        <v>2</v>
      </c>
      <c r="I105" t="s">
        <v>213</v>
      </c>
      <c r="J105">
        <v>1252</v>
      </c>
      <c r="K105">
        <v>1983</v>
      </c>
      <c r="L105">
        <v>1</v>
      </c>
      <c r="M105" t="s">
        <v>195</v>
      </c>
      <c r="N105">
        <v>39</v>
      </c>
      <c r="O105" t="s">
        <v>126</v>
      </c>
      <c r="P105" s="35">
        <v>43221</v>
      </c>
      <c r="Q105">
        <v>284900</v>
      </c>
      <c r="R105" s="35">
        <v>36091</v>
      </c>
      <c r="S105">
        <v>89000</v>
      </c>
      <c r="T105" t="s">
        <v>212</v>
      </c>
    </row>
    <row r="106" spans="1:20" x14ac:dyDescent="0.35">
      <c r="A106" t="s">
        <v>20</v>
      </c>
      <c r="B106" t="s">
        <v>211</v>
      </c>
      <c r="C106" t="s">
        <v>27</v>
      </c>
      <c r="D106" t="s">
        <v>22</v>
      </c>
      <c r="E106">
        <v>22041</v>
      </c>
      <c r="F106">
        <v>264900</v>
      </c>
      <c r="G106">
        <v>2</v>
      </c>
      <c r="H106">
        <v>1.5</v>
      </c>
      <c r="I106" t="s">
        <v>201</v>
      </c>
      <c r="J106">
        <v>1259</v>
      </c>
      <c r="K106">
        <v>1982</v>
      </c>
      <c r="L106">
        <v>2</v>
      </c>
      <c r="M106" t="s">
        <v>195</v>
      </c>
      <c r="N106">
        <v>6</v>
      </c>
      <c r="O106" t="s">
        <v>126</v>
      </c>
      <c r="Q106">
        <v>264900</v>
      </c>
      <c r="R106" s="35">
        <v>42496</v>
      </c>
      <c r="S106">
        <v>230900</v>
      </c>
      <c r="T106" t="s">
        <v>210</v>
      </c>
    </row>
    <row r="107" spans="1:20" x14ac:dyDescent="0.35">
      <c r="A107" t="s">
        <v>20</v>
      </c>
      <c r="B107" t="s">
        <v>95</v>
      </c>
      <c r="C107" t="s">
        <v>21</v>
      </c>
      <c r="D107" t="s">
        <v>22</v>
      </c>
      <c r="E107">
        <v>22204</v>
      </c>
      <c r="F107">
        <v>259900</v>
      </c>
      <c r="G107">
        <v>2</v>
      </c>
      <c r="H107">
        <v>1.5</v>
      </c>
      <c r="I107" t="s">
        <v>38</v>
      </c>
      <c r="J107">
        <v>1063</v>
      </c>
      <c r="K107">
        <v>1969</v>
      </c>
      <c r="L107">
        <v>1</v>
      </c>
      <c r="N107">
        <v>44</v>
      </c>
      <c r="O107" t="s">
        <v>126</v>
      </c>
      <c r="Q107">
        <v>259900</v>
      </c>
      <c r="T107" t="s">
        <v>96</v>
      </c>
    </row>
    <row r="108" spans="1:20" x14ac:dyDescent="0.35">
      <c r="A108" t="s">
        <v>20</v>
      </c>
      <c r="B108" t="s">
        <v>209</v>
      </c>
      <c r="C108" t="s">
        <v>27</v>
      </c>
      <c r="D108" t="s">
        <v>22</v>
      </c>
      <c r="E108">
        <v>22041</v>
      </c>
      <c r="F108">
        <v>259900</v>
      </c>
      <c r="G108">
        <v>2</v>
      </c>
      <c r="H108">
        <v>2</v>
      </c>
      <c r="I108" t="s">
        <v>201</v>
      </c>
      <c r="J108">
        <v>1073</v>
      </c>
      <c r="K108">
        <v>1987</v>
      </c>
      <c r="L108">
        <v>1</v>
      </c>
      <c r="N108">
        <v>77</v>
      </c>
      <c r="O108" t="s">
        <v>126</v>
      </c>
      <c r="P108" s="35">
        <v>43200</v>
      </c>
      <c r="Q108">
        <v>289000</v>
      </c>
      <c r="T108" t="s">
        <v>208</v>
      </c>
    </row>
    <row r="109" spans="1:20" x14ac:dyDescent="0.35">
      <c r="A109" t="s">
        <v>20</v>
      </c>
      <c r="B109" t="s">
        <v>207</v>
      </c>
      <c r="C109" t="s">
        <v>27</v>
      </c>
      <c r="D109" t="s">
        <v>22</v>
      </c>
      <c r="E109">
        <v>22041</v>
      </c>
      <c r="F109">
        <v>240000</v>
      </c>
      <c r="G109">
        <v>2</v>
      </c>
      <c r="H109">
        <v>1.5</v>
      </c>
      <c r="I109" t="s">
        <v>206</v>
      </c>
      <c r="J109">
        <v>1194</v>
      </c>
      <c r="K109">
        <v>1980</v>
      </c>
      <c r="L109">
        <v>2</v>
      </c>
      <c r="M109" t="s">
        <v>195</v>
      </c>
      <c r="N109">
        <v>34</v>
      </c>
      <c r="O109" t="s">
        <v>126</v>
      </c>
      <c r="Q109">
        <v>240000</v>
      </c>
      <c r="T109" t="s">
        <v>205</v>
      </c>
    </row>
    <row r="110" spans="1:20" x14ac:dyDescent="0.35">
      <c r="A110" t="s">
        <v>20</v>
      </c>
      <c r="B110" t="s">
        <v>204</v>
      </c>
      <c r="C110" t="s">
        <v>27</v>
      </c>
      <c r="D110" t="s">
        <v>22</v>
      </c>
      <c r="E110">
        <v>22041</v>
      </c>
      <c r="F110">
        <v>257000</v>
      </c>
      <c r="G110">
        <v>2</v>
      </c>
      <c r="H110">
        <v>2</v>
      </c>
      <c r="I110" t="s">
        <v>201</v>
      </c>
      <c r="J110">
        <v>1170</v>
      </c>
      <c r="K110">
        <v>1984</v>
      </c>
      <c r="L110">
        <v>1</v>
      </c>
      <c r="N110">
        <v>468</v>
      </c>
      <c r="O110" t="s">
        <v>126</v>
      </c>
      <c r="P110" s="35">
        <v>43197</v>
      </c>
      <c r="Q110">
        <v>219900</v>
      </c>
      <c r="R110" s="35">
        <v>41880</v>
      </c>
      <c r="S110">
        <v>255000</v>
      </c>
      <c r="T110" t="s">
        <v>203</v>
      </c>
    </row>
    <row r="111" spans="1:20" x14ac:dyDescent="0.35">
      <c r="A111" t="s">
        <v>20</v>
      </c>
      <c r="B111" t="s">
        <v>202</v>
      </c>
      <c r="C111" t="s">
        <v>27</v>
      </c>
      <c r="D111" t="s">
        <v>22</v>
      </c>
      <c r="E111">
        <v>22041</v>
      </c>
      <c r="F111">
        <v>225000</v>
      </c>
      <c r="G111">
        <v>2</v>
      </c>
      <c r="H111">
        <v>2</v>
      </c>
      <c r="I111" t="s">
        <v>201</v>
      </c>
      <c r="J111">
        <v>1303</v>
      </c>
      <c r="K111">
        <v>1982</v>
      </c>
      <c r="L111">
        <v>1</v>
      </c>
      <c r="N111">
        <v>107</v>
      </c>
      <c r="O111" t="s">
        <v>126</v>
      </c>
      <c r="P111" s="35">
        <v>43221</v>
      </c>
      <c r="Q111">
        <v>215000</v>
      </c>
      <c r="R111" s="35">
        <v>38238</v>
      </c>
      <c r="S111">
        <v>219000</v>
      </c>
      <c r="T111" t="s">
        <v>200</v>
      </c>
    </row>
    <row r="112" spans="1:20" x14ac:dyDescent="0.35">
      <c r="A112" t="s">
        <v>108</v>
      </c>
      <c r="B112" t="s">
        <v>199</v>
      </c>
      <c r="C112" t="s">
        <v>42</v>
      </c>
      <c r="D112" t="s">
        <v>22</v>
      </c>
      <c r="E112">
        <v>22312</v>
      </c>
      <c r="F112">
        <v>275000</v>
      </c>
      <c r="G112">
        <v>3</v>
      </c>
      <c r="H112">
        <v>2</v>
      </c>
      <c r="I112" t="s">
        <v>198</v>
      </c>
      <c r="J112">
        <v>1256</v>
      </c>
      <c r="K112">
        <v>1965</v>
      </c>
      <c r="L112">
        <v>1</v>
      </c>
      <c r="N112">
        <v>37</v>
      </c>
      <c r="O112" t="s">
        <v>126</v>
      </c>
      <c r="Q112">
        <v>275000</v>
      </c>
      <c r="R112" s="35">
        <v>41906</v>
      </c>
      <c r="S112">
        <v>225000</v>
      </c>
      <c r="T112" t="s">
        <v>197</v>
      </c>
    </row>
    <row r="113" spans="1:20" x14ac:dyDescent="0.35">
      <c r="A113" t="s">
        <v>20</v>
      </c>
      <c r="B113" t="s">
        <v>196</v>
      </c>
      <c r="C113" t="s">
        <v>27</v>
      </c>
      <c r="D113" t="s">
        <v>22</v>
      </c>
      <c r="E113">
        <v>22041</v>
      </c>
      <c r="F113">
        <v>290000</v>
      </c>
      <c r="G113">
        <v>2</v>
      </c>
      <c r="H113">
        <v>2.5</v>
      </c>
      <c r="I113" t="s">
        <v>27</v>
      </c>
      <c r="J113">
        <v>1286</v>
      </c>
      <c r="K113">
        <v>1979</v>
      </c>
      <c r="L113">
        <v>1</v>
      </c>
      <c r="M113" t="s">
        <v>195</v>
      </c>
      <c r="N113">
        <v>4</v>
      </c>
      <c r="O113" t="s">
        <v>192</v>
      </c>
      <c r="Q113">
        <v>290000</v>
      </c>
      <c r="R113" s="35">
        <v>38852</v>
      </c>
      <c r="S113">
        <v>332000</v>
      </c>
      <c r="T113">
        <v>12214</v>
      </c>
    </row>
    <row r="114" spans="1:20" x14ac:dyDescent="0.35">
      <c r="A114" t="s">
        <v>20</v>
      </c>
      <c r="B114" t="s">
        <v>194</v>
      </c>
      <c r="C114" t="s">
        <v>42</v>
      </c>
      <c r="D114" t="s">
        <v>22</v>
      </c>
      <c r="E114">
        <v>22312</v>
      </c>
      <c r="F114">
        <v>280000</v>
      </c>
      <c r="G114">
        <v>3</v>
      </c>
      <c r="H114">
        <v>1.5</v>
      </c>
      <c r="I114" t="s">
        <v>42</v>
      </c>
      <c r="J114">
        <v>1177</v>
      </c>
      <c r="K114">
        <v>1964</v>
      </c>
      <c r="N114">
        <v>5</v>
      </c>
      <c r="O114" t="s">
        <v>192</v>
      </c>
      <c r="Q114">
        <v>280000</v>
      </c>
      <c r="R114" s="35">
        <v>38401</v>
      </c>
      <c r="S114">
        <v>215524</v>
      </c>
      <c r="T114">
        <v>11802</v>
      </c>
    </row>
    <row r="115" spans="1:20" x14ac:dyDescent="0.35">
      <c r="A115" t="s">
        <v>20</v>
      </c>
      <c r="B115" t="s">
        <v>193</v>
      </c>
      <c r="C115" t="s">
        <v>42</v>
      </c>
      <c r="D115" t="s">
        <v>22</v>
      </c>
      <c r="E115">
        <v>22304</v>
      </c>
      <c r="F115">
        <v>274900</v>
      </c>
      <c r="G115">
        <v>2</v>
      </c>
      <c r="H115">
        <v>2</v>
      </c>
      <c r="I115" t="s">
        <v>42</v>
      </c>
      <c r="J115">
        <v>975</v>
      </c>
      <c r="K115">
        <v>1988</v>
      </c>
      <c r="N115">
        <v>3</v>
      </c>
      <c r="O115" t="s">
        <v>192</v>
      </c>
      <c r="Q115">
        <v>274900</v>
      </c>
      <c r="R115" s="35">
        <v>40921</v>
      </c>
      <c r="S115">
        <v>230000</v>
      </c>
      <c r="T115">
        <v>12766</v>
      </c>
    </row>
  </sheetData>
  <autoFilter ref="A1:T1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Arlington_Main</vt:lpstr>
      <vt:lpstr>Removed</vt:lpstr>
      <vt:lpstr>redfin_2018-05-06-19-19-16_resu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Khalid, Hasan CTR JS DOM (US)</dc:creator>
  <cp:lastModifiedBy>Hasan Khalid</cp:lastModifiedBy>
  <dcterms:created xsi:type="dcterms:W3CDTF">2018-04-23T16:55:41Z</dcterms:created>
  <dcterms:modified xsi:type="dcterms:W3CDTF">2018-05-07T19:32:27Z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f54121d4-8c20-4fb7-9301-a4e667809945</vt:lpwstr>
  </property>
</Properties>
</file>