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elderman\PycharmProjects\STEERS App\"/>
    </mc:Choice>
  </mc:AlternateContent>
  <bookViews>
    <workbookView xWindow="0" yWindow="0" windowWidth="19200" windowHeight="6300"/>
  </bookViews>
  <sheets>
    <sheet name="Sheet1" sheetId="1" r:id="rId1"/>
    <sheet name="Sheet2" sheetId="2" r:id="rId2"/>
  </sheets>
  <definedNames>
    <definedName name="_xlnm._FilterDatabase" localSheetId="0" hidden="1">Sheet1!$A$1:$M$61</definedName>
  </definedNames>
  <calcPr calcId="162913"/>
</workbook>
</file>

<file path=xl/calcChain.xml><?xml version="1.0" encoding="utf-8"?>
<calcChain xmlns="http://schemas.openxmlformats.org/spreadsheetml/2006/main">
  <c r="K25" i="2" l="1"/>
  <c r="J25" i="2"/>
  <c r="I25" i="2"/>
  <c r="H61" i="1" l="1"/>
  <c r="G61" i="1"/>
  <c r="H59" i="1"/>
  <c r="G59" i="1"/>
  <c r="H57" i="1"/>
  <c r="G57" i="1"/>
  <c r="H55" i="1"/>
  <c r="G55" i="1"/>
  <c r="H53" i="1"/>
  <c r="G53" i="1"/>
  <c r="H51" i="1"/>
  <c r="G51" i="1"/>
  <c r="H49" i="1"/>
  <c r="G49" i="1"/>
  <c r="H47" i="1"/>
  <c r="G47" i="1"/>
  <c r="H45" i="1"/>
  <c r="G45" i="1"/>
  <c r="H43" i="1"/>
  <c r="G43" i="1"/>
  <c r="H41" i="1"/>
  <c r="G41" i="1"/>
  <c r="H39" i="1"/>
  <c r="G39" i="1"/>
  <c r="H37" i="1"/>
  <c r="G37" i="1"/>
  <c r="H35" i="1"/>
  <c r="G35" i="1"/>
  <c r="H33" i="1"/>
  <c r="G33" i="1"/>
  <c r="H31" i="1"/>
  <c r="G31" i="1"/>
  <c r="H29" i="1"/>
  <c r="G29" i="1"/>
  <c r="H27" i="1"/>
  <c r="G27" i="1"/>
  <c r="H25" i="1"/>
  <c r="G25" i="1"/>
  <c r="H23" i="1"/>
  <c r="G23" i="1"/>
  <c r="H21" i="1"/>
  <c r="G21" i="1"/>
  <c r="H19" i="1"/>
  <c r="G19" i="1"/>
  <c r="H17" i="1"/>
  <c r="G17" i="1"/>
  <c r="H15" i="1"/>
  <c r="G15" i="1"/>
  <c r="H13" i="1"/>
  <c r="G13" i="1"/>
  <c r="H11" i="1"/>
  <c r="G11" i="1"/>
  <c r="H9" i="1"/>
  <c r="G9" i="1"/>
  <c r="H7" i="1"/>
  <c r="G7" i="1"/>
  <c r="H5" i="1"/>
  <c r="G5" i="1"/>
  <c r="H3" i="1"/>
  <c r="G3" i="1"/>
  <c r="H25" i="2"/>
  <c r="G25" i="2"/>
  <c r="F25" i="2"/>
  <c r="E25" i="2"/>
  <c r="D25" i="2"/>
  <c r="C25" i="2"/>
  <c r="H60" i="1"/>
  <c r="G60" i="1"/>
  <c r="H58" i="1"/>
  <c r="G58" i="1"/>
  <c r="H56" i="1"/>
  <c r="G56" i="1"/>
  <c r="H54" i="1"/>
  <c r="G54" i="1"/>
  <c r="H52" i="1"/>
  <c r="G52" i="1"/>
  <c r="H50" i="1"/>
  <c r="G50" i="1"/>
  <c r="H48" i="1"/>
  <c r="G48" i="1"/>
  <c r="H46" i="1"/>
  <c r="G46" i="1"/>
  <c r="H44" i="1"/>
  <c r="G44" i="1"/>
  <c r="H42" i="1"/>
  <c r="G42" i="1"/>
  <c r="H40" i="1"/>
  <c r="G40" i="1"/>
  <c r="H38" i="1"/>
  <c r="G38" i="1"/>
  <c r="H36" i="1"/>
  <c r="G36" i="1"/>
  <c r="H34" i="1"/>
  <c r="G34" i="1"/>
  <c r="H32" i="1"/>
  <c r="G32" i="1"/>
  <c r="H30" i="1"/>
  <c r="G30" i="1"/>
  <c r="H28" i="1"/>
  <c r="G28" i="1"/>
  <c r="H26" i="1"/>
  <c r="G26" i="1"/>
  <c r="H24" i="1"/>
  <c r="G24" i="1"/>
  <c r="H22" i="1"/>
  <c r="G22" i="1"/>
  <c r="H20" i="1"/>
  <c r="G20" i="1"/>
  <c r="H18" i="1"/>
  <c r="G18" i="1"/>
  <c r="H16" i="1"/>
  <c r="G16" i="1"/>
  <c r="H14" i="1"/>
  <c r="G14" i="1"/>
  <c r="H12" i="1"/>
  <c r="G12" i="1"/>
  <c r="H10" i="1"/>
  <c r="G10" i="1"/>
  <c r="H8" i="1"/>
  <c r="G8" i="1"/>
  <c r="H6" i="1"/>
  <c r="G6" i="1"/>
  <c r="H4" i="1"/>
  <c r="G4" i="1"/>
  <c r="H2" i="1"/>
  <c r="G2" i="1"/>
</calcChain>
</file>

<file path=xl/sharedStrings.xml><?xml version="1.0" encoding="utf-8"?>
<sst xmlns="http://schemas.openxmlformats.org/spreadsheetml/2006/main" count="448" uniqueCount="112">
  <si>
    <t>rn_number</t>
  </si>
  <si>
    <t>rn_name</t>
  </si>
  <si>
    <t>Region</t>
  </si>
  <si>
    <t>RN106586795</t>
  </si>
  <si>
    <t>RN100210806</t>
  </si>
  <si>
    <t>RN102552031</t>
  </si>
  <si>
    <t>RN102516937</t>
  </si>
  <si>
    <t>RN110883436</t>
  </si>
  <si>
    <t>RN100212653</t>
  </si>
  <si>
    <t>RN107128977</t>
  </si>
  <si>
    <t>RN103758470</t>
  </si>
  <si>
    <t>RN102303336</t>
  </si>
  <si>
    <t>RN100222330</t>
  </si>
  <si>
    <t>RN109732966</t>
  </si>
  <si>
    <t>RN102297827</t>
  </si>
  <si>
    <t>RN100215102</t>
  </si>
  <si>
    <t>RN102450756</t>
  </si>
  <si>
    <t>RN103919817</t>
  </si>
  <si>
    <t>RN104964267</t>
  </si>
  <si>
    <t>RN106481500</t>
  </si>
  <si>
    <t>RN103196689</t>
  </si>
  <si>
    <t>RN102212925</t>
  </si>
  <si>
    <t>RN102457520</t>
  </si>
  <si>
    <t>RN100218130</t>
  </si>
  <si>
    <t>BEAUMONT GAS TO GASOLINE PLANT</t>
  </si>
  <si>
    <t>INTERCONTINENTAL TERMINALS DEER PARK TERMINAL</t>
  </si>
  <si>
    <t>SAND HILLS GAS PLANT</t>
  </si>
  <si>
    <t>BENEDUM GAS PLANT</t>
  </si>
  <si>
    <t>MIGURA B LANIK A SA 2H</t>
  </si>
  <si>
    <t>SALE RANCH GAS PLANT</t>
  </si>
  <si>
    <t>MARTIN COUNTY GAS PLANT</t>
  </si>
  <si>
    <t>SEMINOLE GAS PROCESSING PLANT</t>
  </si>
  <si>
    <t>JT MCELROY 202 TB</t>
  </si>
  <si>
    <t>GOLDSMITH GAS PLANT</t>
  </si>
  <si>
    <t>OAHU GAS PLANT</t>
  </si>
  <si>
    <t>MCELROY SECTION 199 EMERGENCY FLARE</t>
  </si>
  <si>
    <t>DRIVER GAS PLANT</t>
  </si>
  <si>
    <t>EXXONMOBIL BEAUMONT REFINERY</t>
  </si>
  <si>
    <t>CHEVRON PHILLIPS CHEMICAL CEDAR BAYOU PLANT</t>
  </si>
  <si>
    <t>TPC GROUP PORT NECHES OPERATIONS</t>
  </si>
  <si>
    <t>FREEPORT LNG PRETREATMENT FACILITY</t>
  </si>
  <si>
    <t>FREEPORT LNG LIQUEFACTION PLANT</t>
  </si>
  <si>
    <t>EXXON MOBIL CHEMICAL BAYTOWN OLEFINS PLANT</t>
  </si>
  <si>
    <t>PORT ARTHUR REFINERY</t>
  </si>
  <si>
    <t>HOUSTON REFINING</t>
  </si>
  <si>
    <t>Texas</t>
  </si>
  <si>
    <t>Permian Basin</t>
  </si>
  <si>
    <t>Gulf Coast</t>
  </si>
  <si>
    <t>Carbon Dioxide, Carbon Monoxide, Nitrogen Oxides, Methane, VOC - Unclassified</t>
  </si>
  <si>
    <t>PM, Carbon Monoxide, Xylene, Benzene, Hexane</t>
  </si>
  <si>
    <t>Sulfur Dioxide, Carbon Monoxide, Nitrogen Oxides, Propane, Hydrogen Sulfide</t>
  </si>
  <si>
    <t>Carbon Monoxide, Nitrogen Oxides, Natural Gas, Nitrogen Dioxide, Propane</t>
  </si>
  <si>
    <t>Natural Gas, Carbon Monoxide, Nitrogen Oxides</t>
  </si>
  <si>
    <t>Carbon Monoxide, Nitrogen Oxides, Natural Gas, Nitrogen Dioxide, NMNE Natural Gas</t>
  </si>
  <si>
    <t>Carbon Monoxide, Nitrogen Oxides, Nitrogen Dioxide, Natural Gas, Sulfur Dioxide</t>
  </si>
  <si>
    <t>Sulfur Dioxide, Carbon Monoxide, NMNE Natural Gas, Nitrogen Oxides, Hydrogen Sulfide</t>
  </si>
  <si>
    <t>Sulfur Dioxide, Natural Gas, Hydrogen Sulfide, Carbon Monoxide, Nitrogen Oxides</t>
  </si>
  <si>
    <t>Sulfur Dioxide, Carbon Monoxide, Propane, Butane, Nitrogen Oxides</t>
  </si>
  <si>
    <t>Sulfur Dioxide, Natural Gas, Carbon Monoxide, Hydrogen Sulfide, Nitrogen Oxides</t>
  </si>
  <si>
    <t>Carbon Monoxide, Nitrogen Oxides, Propane, Butane, Pentane</t>
  </si>
  <si>
    <t>Carbon Monoxide, Sulfur Dioxide, Pentanes, Butanes, VOC - Unclassified</t>
  </si>
  <si>
    <t>Carbon Monoxide, Ethylene, Nitrogen Oxides, Benzene, Propylene</t>
  </si>
  <si>
    <t>1,3-Butadiene, PM, Carbon Monoxide, PM2.5, Butane</t>
  </si>
  <si>
    <t>Carbon Monoxide, Nitrogen Oxides, Butanes, PM10, PM2.5</t>
  </si>
  <si>
    <t>Carbon Monoxide, Nitrogen Oxides, Propane, Ethylene, Butanes</t>
  </si>
  <si>
    <t>Carbon Monoxide, Ethylene, Nitrogen Oxides, Propylene, 1,3-Butadiene</t>
  </si>
  <si>
    <t>Sulfur Dioxide, VOC - Unclassified, Carbon Monoxide, Benzene, Other Material</t>
  </si>
  <si>
    <t>Sulfur Dioxide, Carbon Monoxide, Hydrogen Sulfide, Nitrogen Oxides, Naptha</t>
  </si>
  <si>
    <t>latitude</t>
  </si>
  <si>
    <t>longitude</t>
  </si>
  <si>
    <t>pop_1_mile</t>
  </si>
  <si>
    <t>pop_3_mile</t>
  </si>
  <si>
    <t>below_pov_1_mile</t>
  </si>
  <si>
    <t>below_pov_3_mile</t>
  </si>
  <si>
    <t>https://echo.epa.gov/detailed-facility-report?fid=110050572861</t>
  </si>
  <si>
    <t>link</t>
  </si>
  <si>
    <t>https://echo.epa.gov/detailed-facility-report?fid=110025328795</t>
  </si>
  <si>
    <t>https://echo.epa.gov/detailed-facility-report?fid=110070111620</t>
  </si>
  <si>
    <t>https://echo.epa.gov/detailed-facility-report?fid=110027375105</t>
  </si>
  <si>
    <t>https://echo.epa.gov/detailed-facility-report?fid=110000504801</t>
  </si>
  <si>
    <t>https://echo.epa.gov/detailed-facility-report?fid=110000463169</t>
  </si>
  <si>
    <t>https://echo.epa.gov/detailed-facility-report?fid=110043786070</t>
  </si>
  <si>
    <t>https://echo.epa.gov/detailed-facility-report?fid=110015737210</t>
  </si>
  <si>
    <t>https://echo.epa.gov/detailed-facility-report?fid=110007177768</t>
  </si>
  <si>
    <t>https://echo.epa.gov/detailed-facility-report?fid=110041990913</t>
  </si>
  <si>
    <t>https://echo.epa.gov/detailed-facility-report?fid=110046424295</t>
  </si>
  <si>
    <t>https://echo.epa.gov/detailed-facility-report?fid=110038413455</t>
  </si>
  <si>
    <t>https://echo.epa.gov/detailed-facility-report?fid=110070394010</t>
  </si>
  <si>
    <t>https://echo.epa.gov/detailed-facility-report?fid=110035784522</t>
  </si>
  <si>
    <t>https://echo.epa.gov/detailed-facility-report?fid=110033349552</t>
  </si>
  <si>
    <t>https://echo.epa.gov/detailed-facility-report?fid=110067553917</t>
  </si>
  <si>
    <t>https://echo.epa.gov/detailed-facility-report?fid=110000716798</t>
  </si>
  <si>
    <t>na</t>
  </si>
  <si>
    <t>https://echo.epa.gov/detailed-facility-report?fid=110041931309</t>
  </si>
  <si>
    <t>https://echo.epa.gov/detailed-facility-report?fid=110064577006</t>
  </si>
  <si>
    <t>equation for later</t>
  </si>
  <si>
    <t>1-mile</t>
  </si>
  <si>
    <t>3-mile</t>
  </si>
  <si>
    <t>minority_1_mile</t>
  </si>
  <si>
    <t>minority_3_mile</t>
  </si>
  <si>
    <t>RN Number</t>
  </si>
  <si>
    <t>Facility</t>
  </si>
  <si>
    <t>Number of Events</t>
  </si>
  <si>
    <t>Tons Emitted</t>
  </si>
  <si>
    <t>Contaminants</t>
  </si>
  <si>
    <t>Latitude</t>
  </si>
  <si>
    <t>Longitude</t>
  </si>
  <si>
    <t>Range</t>
  </si>
  <si>
    <t>Population</t>
  </si>
  <si>
    <t>Below Poverty</t>
  </si>
  <si>
    <t>Minority Population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</si>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</sst>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cho.epa.gov/detailed-facility-report?fid=110015737210" TargetMode="External"/><Relationship Id="rId13" Type="http://schemas.openxmlformats.org/officeDocument/2006/relationships/hyperlink" Target="https://echo.epa.gov/detailed-facility-report?fid=110070394010" TargetMode="External"/><Relationship Id="rId18" Type="http://schemas.openxmlformats.org/officeDocument/2006/relationships/hyperlink" Target="https://echo.epa.gov/detailed-facility-report?fid=110041931309" TargetMode="External"/><Relationship Id="rId3" Type="http://schemas.openxmlformats.org/officeDocument/2006/relationships/hyperlink" Target="https://echo.epa.gov/detailed-facility-report?fid=110027375105" TargetMode="External"/><Relationship Id="rId7" Type="http://schemas.openxmlformats.org/officeDocument/2006/relationships/hyperlink" Target="https://echo.epa.gov/detailed-facility-report?fid=110043786070" TargetMode="External"/><Relationship Id="rId12" Type="http://schemas.openxmlformats.org/officeDocument/2006/relationships/hyperlink" Target="https://echo.epa.gov/detailed-facility-report?fid=110038413455" TargetMode="External"/><Relationship Id="rId17" Type="http://schemas.openxmlformats.org/officeDocument/2006/relationships/hyperlink" Target="https://echo.epa.gov/detailed-facility-report?fid=110000716798" TargetMode="External"/><Relationship Id="rId2" Type="http://schemas.openxmlformats.org/officeDocument/2006/relationships/hyperlink" Target="https://echo.epa.gov/detailed-facility-report?fid=110025328795" TargetMode="External"/><Relationship Id="rId16" Type="http://schemas.openxmlformats.org/officeDocument/2006/relationships/hyperlink" Target="https://echo.epa.gov/detailed-facility-report?fid=110067553917" TargetMode="External"/><Relationship Id="rId1" Type="http://schemas.openxmlformats.org/officeDocument/2006/relationships/hyperlink" Target="https://echo.epa.gov/detailed-facility-report?fid=110050572861" TargetMode="External"/><Relationship Id="rId6" Type="http://schemas.openxmlformats.org/officeDocument/2006/relationships/hyperlink" Target="https://echo.epa.gov/detailed-facility-report?fid=110000463169" TargetMode="External"/><Relationship Id="rId11" Type="http://schemas.openxmlformats.org/officeDocument/2006/relationships/hyperlink" Target="https://echo.epa.gov/detailed-facility-report?fid=110046424295" TargetMode="External"/><Relationship Id="rId5" Type="http://schemas.openxmlformats.org/officeDocument/2006/relationships/hyperlink" Target="https://echo.epa.gov/detailed-facility-report?fid=110000504801" TargetMode="External"/><Relationship Id="rId15" Type="http://schemas.openxmlformats.org/officeDocument/2006/relationships/hyperlink" Target="https://echo.epa.gov/detailed-facility-report?fid=110033349552" TargetMode="External"/><Relationship Id="rId10" Type="http://schemas.openxmlformats.org/officeDocument/2006/relationships/hyperlink" Target="https://echo.epa.gov/detailed-facility-report?fid=110041990913" TargetMode="External"/><Relationship Id="rId19" Type="http://schemas.openxmlformats.org/officeDocument/2006/relationships/hyperlink" Target="https://echo.epa.gov/detailed-facility-report?fid=110064577006" TargetMode="External"/><Relationship Id="rId4" Type="http://schemas.openxmlformats.org/officeDocument/2006/relationships/hyperlink" Target="https://echo.epa.gov/detailed-facility-report?fid=110070111620" TargetMode="External"/><Relationship Id="rId9" Type="http://schemas.openxmlformats.org/officeDocument/2006/relationships/hyperlink" Target="https://echo.epa.gov/detailed-facility-report?fid=110007177768" TargetMode="External"/><Relationship Id="rId14" Type="http://schemas.openxmlformats.org/officeDocument/2006/relationships/hyperlink" Target="https://echo.epa.gov/detailed-facility-report?fid=110035784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K7" sqref="K7"/>
    </sheetView>
  </sheetViews>
  <sheetFormatPr defaultRowHeight="15" x14ac:dyDescent="0.25"/>
  <sheetData>
    <row r="1" spans="1:13" x14ac:dyDescent="0.25">
      <c r="A1" t="s">
        <v>100</v>
      </c>
      <c r="B1" t="s">
        <v>101</v>
      </c>
      <c r="C1" t="s">
        <v>102</v>
      </c>
      <c r="D1" t="s">
        <v>103</v>
      </c>
      <c r="E1" t="s">
        <v>2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x14ac:dyDescent="0.25">
      <c r="A2" t="s">
        <v>3</v>
      </c>
      <c r="B2" t="s">
        <v>24</v>
      </c>
      <c r="C2">
        <v>16</v>
      </c>
      <c r="D2">
        <v>36347</v>
      </c>
      <c r="E2" t="s">
        <v>45</v>
      </c>
      <c r="F2" t="s">
        <v>48</v>
      </c>
      <c r="G2">
        <f>VLOOKUP($A2,Sheet2!$A$2:$K$22,3,FALSE)</f>
        <v>30.034731000000001</v>
      </c>
      <c r="H2">
        <f>VLOOKUP($A2,Sheet2!$A$2:$K$22,4,FALSE)</f>
        <v>-94.047055999999998</v>
      </c>
      <c r="I2" t="s">
        <v>96</v>
      </c>
      <c r="J2">
        <v>136</v>
      </c>
      <c r="K2" s="2">
        <v>30.147058823529409</v>
      </c>
      <c r="L2">
        <v>51</v>
      </c>
      <c r="M2" t="s">
        <v>94</v>
      </c>
    </row>
    <row r="3" spans="1:13" x14ac:dyDescent="0.25">
      <c r="A3" t="s">
        <v>3</v>
      </c>
      <c r="B3" t="s">
        <v>24</v>
      </c>
      <c r="C3">
        <v>16</v>
      </c>
      <c r="D3">
        <v>36347</v>
      </c>
      <c r="E3" t="s">
        <v>45</v>
      </c>
      <c r="F3" t="s">
        <v>48</v>
      </c>
      <c r="G3">
        <f>VLOOKUP($A3,Sheet2!$A$2:$K$22,3,FALSE)</f>
        <v>30.034731000000001</v>
      </c>
      <c r="H3">
        <f>VLOOKUP($A3,Sheet2!$A$2:$K$22,4,FALSE)</f>
        <v>-94.047055999999998</v>
      </c>
      <c r="I3" t="s">
        <v>97</v>
      </c>
      <c r="J3">
        <v>17263</v>
      </c>
      <c r="K3" s="2">
        <v>38.857672478711699</v>
      </c>
      <c r="L3">
        <v>77</v>
      </c>
      <c r="M3" t="s">
        <v>94</v>
      </c>
    </row>
    <row r="4" spans="1:13" x14ac:dyDescent="0.25">
      <c r="A4" t="s">
        <v>4</v>
      </c>
      <c r="B4" t="s">
        <v>25</v>
      </c>
      <c r="C4">
        <v>3</v>
      </c>
      <c r="D4">
        <v>7698</v>
      </c>
      <c r="E4" t="s">
        <v>45</v>
      </c>
      <c r="F4" t="s">
        <v>49</v>
      </c>
      <c r="G4">
        <f>VLOOKUP($A4,Sheet2!$A$2:$K$22,3,FALSE)</f>
        <v>29.742948999999999</v>
      </c>
      <c r="H4">
        <f>VLOOKUP($A4,Sheet2!$A$2:$K$22,4,FALSE)</f>
        <v>-95.097847000000002</v>
      </c>
      <c r="I4" t="s">
        <v>96</v>
      </c>
      <c r="J4">
        <v>1</v>
      </c>
      <c r="K4" s="2">
        <v>0</v>
      </c>
      <c r="L4">
        <v>0</v>
      </c>
      <c r="M4" t="s">
        <v>93</v>
      </c>
    </row>
    <row r="5" spans="1:13" x14ac:dyDescent="0.25">
      <c r="A5" t="s">
        <v>4</v>
      </c>
      <c r="B5" t="s">
        <v>25</v>
      </c>
      <c r="C5">
        <v>3</v>
      </c>
      <c r="D5">
        <v>7698</v>
      </c>
      <c r="E5" t="s">
        <v>45</v>
      </c>
      <c r="F5" t="s">
        <v>49</v>
      </c>
      <c r="G5">
        <f>VLOOKUP($A5,Sheet2!$A$2:$K$22,3,FALSE)</f>
        <v>29.742948999999999</v>
      </c>
      <c r="H5">
        <f>VLOOKUP($A5,Sheet2!$A$2:$K$22,4,FALSE)</f>
        <v>-95.097847000000002</v>
      </c>
      <c r="I5" t="s">
        <v>97</v>
      </c>
      <c r="J5">
        <v>5380</v>
      </c>
      <c r="K5" s="2">
        <v>39.405204460966544</v>
      </c>
      <c r="L5">
        <v>55</v>
      </c>
      <c r="M5" t="s">
        <v>93</v>
      </c>
    </row>
    <row r="6" spans="1:13" x14ac:dyDescent="0.25">
      <c r="A6" t="s">
        <v>5</v>
      </c>
      <c r="B6" t="s">
        <v>26</v>
      </c>
      <c r="C6">
        <v>110</v>
      </c>
      <c r="D6">
        <v>2717</v>
      </c>
      <c r="E6" t="s">
        <v>45</v>
      </c>
      <c r="F6" t="s">
        <v>50</v>
      </c>
      <c r="G6">
        <f>VLOOKUP($A6,Sheet2!$A$2:$K$22,3,FALSE)</f>
        <v>31.501667000000001</v>
      </c>
      <c r="H6">
        <f>VLOOKUP($A6,Sheet2!$A$2:$K$22,4,FALSE)</f>
        <v>-102.640277</v>
      </c>
      <c r="I6" t="s">
        <v>96</v>
      </c>
      <c r="J6">
        <v>0</v>
      </c>
      <c r="K6" s="2">
        <v>0</v>
      </c>
      <c r="L6">
        <v>0</v>
      </c>
      <c r="M6" t="s">
        <v>74</v>
      </c>
    </row>
    <row r="7" spans="1:13" x14ac:dyDescent="0.25">
      <c r="A7" t="s">
        <v>5</v>
      </c>
      <c r="B7" t="s">
        <v>26</v>
      </c>
      <c r="C7">
        <v>110</v>
      </c>
      <c r="D7">
        <v>2717</v>
      </c>
      <c r="E7" t="s">
        <v>45</v>
      </c>
      <c r="F7" t="s">
        <v>50</v>
      </c>
      <c r="G7">
        <f>VLOOKUP($A7,Sheet2!$A$2:$K$22,3,FALSE)</f>
        <v>31.501667000000001</v>
      </c>
      <c r="H7">
        <f>VLOOKUP($A7,Sheet2!$A$2:$K$22,4,FALSE)</f>
        <v>-102.640277</v>
      </c>
      <c r="I7" t="s">
        <v>97</v>
      </c>
      <c r="J7">
        <v>2</v>
      </c>
      <c r="K7" s="2">
        <v>0</v>
      </c>
      <c r="L7">
        <v>100</v>
      </c>
      <c r="M7" t="s">
        <v>74</v>
      </c>
    </row>
    <row r="8" spans="1:13" x14ac:dyDescent="0.25">
      <c r="A8" t="s">
        <v>6</v>
      </c>
      <c r="B8" t="s">
        <v>27</v>
      </c>
      <c r="C8">
        <v>42</v>
      </c>
      <c r="D8">
        <v>2461</v>
      </c>
      <c r="E8" t="s">
        <v>45</v>
      </c>
      <c r="F8" t="s">
        <v>51</v>
      </c>
      <c r="G8">
        <f>VLOOKUP($A8,Sheet2!$A$2:$K$22,3,FALSE)</f>
        <v>31.362088</v>
      </c>
      <c r="H8">
        <f>VLOOKUP($A8,Sheet2!$A$2:$K$22,4,FALSE)</f>
        <v>-101.77961999999999</v>
      </c>
      <c r="I8" t="s">
        <v>96</v>
      </c>
      <c r="J8">
        <v>4</v>
      </c>
      <c r="K8" s="2">
        <v>25</v>
      </c>
      <c r="L8">
        <v>75</v>
      </c>
      <c r="M8" t="s">
        <v>76</v>
      </c>
    </row>
    <row r="9" spans="1:13" x14ac:dyDescent="0.25">
      <c r="A9" t="s">
        <v>6</v>
      </c>
      <c r="B9" t="s">
        <v>27</v>
      </c>
      <c r="C9">
        <v>42</v>
      </c>
      <c r="D9">
        <v>2461</v>
      </c>
      <c r="E9" t="s">
        <v>45</v>
      </c>
      <c r="F9" t="s">
        <v>51</v>
      </c>
      <c r="G9">
        <f>VLOOKUP($A9,Sheet2!$A$2:$K$22,3,FALSE)</f>
        <v>31.362088</v>
      </c>
      <c r="H9">
        <f>VLOOKUP($A9,Sheet2!$A$2:$K$22,4,FALSE)</f>
        <v>-101.77961999999999</v>
      </c>
      <c r="I9" t="s">
        <v>97</v>
      </c>
      <c r="J9">
        <v>15</v>
      </c>
      <c r="K9" s="2">
        <v>20</v>
      </c>
      <c r="L9">
        <v>87</v>
      </c>
      <c r="M9" t="s">
        <v>76</v>
      </c>
    </row>
    <row r="10" spans="1:13" x14ac:dyDescent="0.25">
      <c r="A10" t="s">
        <v>7</v>
      </c>
      <c r="B10" t="s">
        <v>28</v>
      </c>
      <c r="C10">
        <v>1</v>
      </c>
      <c r="D10">
        <v>2206</v>
      </c>
      <c r="E10" t="s">
        <v>45</v>
      </c>
      <c r="F10" t="s">
        <v>52</v>
      </c>
      <c r="G10">
        <f>VLOOKUP($A10,Sheet2!$A$2:$K$22,3,FALSE)</f>
        <v>28.9941</v>
      </c>
      <c r="H10">
        <f>VLOOKUP($A10,Sheet2!$A$2:$K$22,4,FALSE)</f>
        <v>-97.612099999999998</v>
      </c>
      <c r="I10" t="s">
        <v>96</v>
      </c>
      <c r="J10">
        <v>0</v>
      </c>
      <c r="K10" s="2">
        <v>0</v>
      </c>
      <c r="L10">
        <v>0</v>
      </c>
      <c r="M10" t="s">
        <v>92</v>
      </c>
    </row>
    <row r="11" spans="1:13" x14ac:dyDescent="0.25">
      <c r="A11" t="s">
        <v>7</v>
      </c>
      <c r="B11" t="s">
        <v>28</v>
      </c>
      <c r="C11">
        <v>1</v>
      </c>
      <c r="D11">
        <v>2206</v>
      </c>
      <c r="E11" t="s">
        <v>45</v>
      </c>
      <c r="F11" t="s">
        <v>52</v>
      </c>
      <c r="G11">
        <f>VLOOKUP($A11,Sheet2!$A$2:$K$22,3,FALSE)</f>
        <v>28.9941</v>
      </c>
      <c r="H11">
        <f>VLOOKUP($A11,Sheet2!$A$2:$K$22,4,FALSE)</f>
        <v>-97.612099999999998</v>
      </c>
      <c r="I11" t="s">
        <v>97</v>
      </c>
      <c r="J11">
        <v>0</v>
      </c>
      <c r="K11" s="2">
        <v>0</v>
      </c>
      <c r="L11">
        <v>0</v>
      </c>
      <c r="M11" t="s">
        <v>92</v>
      </c>
    </row>
    <row r="12" spans="1:13" x14ac:dyDescent="0.25">
      <c r="A12" t="s">
        <v>8</v>
      </c>
      <c r="B12" t="s">
        <v>29</v>
      </c>
      <c r="C12">
        <v>19</v>
      </c>
      <c r="D12">
        <v>2013</v>
      </c>
      <c r="E12" t="s">
        <v>45</v>
      </c>
      <c r="F12" t="s">
        <v>53</v>
      </c>
      <c r="G12">
        <f>VLOOKUP($A12,Sheet2!$A$2:$K$22,3,FALSE)</f>
        <v>32.215555999999999</v>
      </c>
      <c r="H12">
        <f>VLOOKUP($A12,Sheet2!$A$2:$K$22,4,FALSE)</f>
        <v>-101.936111</v>
      </c>
      <c r="I12" t="s">
        <v>96</v>
      </c>
      <c r="J12">
        <v>1</v>
      </c>
      <c r="K12" s="2">
        <v>0</v>
      </c>
      <c r="L12">
        <v>0</v>
      </c>
      <c r="M12" t="s">
        <v>91</v>
      </c>
    </row>
    <row r="13" spans="1:13" x14ac:dyDescent="0.25">
      <c r="A13" t="s">
        <v>8</v>
      </c>
      <c r="B13" t="s">
        <v>29</v>
      </c>
      <c r="C13">
        <v>19</v>
      </c>
      <c r="D13">
        <v>2013</v>
      </c>
      <c r="E13" t="s">
        <v>45</v>
      </c>
      <c r="F13" t="s">
        <v>53</v>
      </c>
      <c r="G13">
        <f>VLOOKUP($A13,Sheet2!$A$2:$K$22,3,FALSE)</f>
        <v>32.215555999999999</v>
      </c>
      <c r="H13">
        <f>VLOOKUP($A13,Sheet2!$A$2:$K$22,4,FALSE)</f>
        <v>-101.936111</v>
      </c>
      <c r="I13" t="s">
        <v>97</v>
      </c>
      <c r="J13">
        <v>31</v>
      </c>
      <c r="K13" s="2">
        <v>32.258064516129032</v>
      </c>
      <c r="L13">
        <v>13</v>
      </c>
      <c r="M13" t="s">
        <v>91</v>
      </c>
    </row>
    <row r="14" spans="1:13" x14ac:dyDescent="0.25">
      <c r="A14" t="s">
        <v>9</v>
      </c>
      <c r="B14" t="s">
        <v>30</v>
      </c>
      <c r="C14">
        <v>26</v>
      </c>
      <c r="D14">
        <v>1590</v>
      </c>
      <c r="E14" t="s">
        <v>45</v>
      </c>
      <c r="F14" t="s">
        <v>54</v>
      </c>
      <c r="G14">
        <f>VLOOKUP($A14,Sheet2!$A$2:$K$22,3,FALSE)</f>
        <v>32.155061000000003</v>
      </c>
      <c r="H14">
        <f>VLOOKUP($A14,Sheet2!$A$2:$K$22,4,FALSE)</f>
        <v>-101.933053</v>
      </c>
      <c r="I14" t="s">
        <v>96</v>
      </c>
      <c r="J14">
        <v>4</v>
      </c>
      <c r="K14" s="2">
        <v>25</v>
      </c>
      <c r="L14">
        <v>0</v>
      </c>
      <c r="M14" t="s">
        <v>90</v>
      </c>
    </row>
    <row r="15" spans="1:13" x14ac:dyDescent="0.25">
      <c r="A15" t="s">
        <v>9</v>
      </c>
      <c r="B15" t="s">
        <v>30</v>
      </c>
      <c r="C15">
        <v>26</v>
      </c>
      <c r="D15">
        <v>1590</v>
      </c>
      <c r="E15" t="s">
        <v>45</v>
      </c>
      <c r="F15" t="s">
        <v>54</v>
      </c>
      <c r="G15">
        <f>VLOOKUP($A15,Sheet2!$A$2:$K$22,3,FALSE)</f>
        <v>32.155061000000003</v>
      </c>
      <c r="H15">
        <f>VLOOKUP($A15,Sheet2!$A$2:$K$22,4,FALSE)</f>
        <v>-101.933053</v>
      </c>
      <c r="I15" t="s">
        <v>97</v>
      </c>
      <c r="J15">
        <v>239</v>
      </c>
      <c r="K15" s="2">
        <v>30.543933054393307</v>
      </c>
      <c r="L15">
        <v>53</v>
      </c>
      <c r="M15" t="s">
        <v>90</v>
      </c>
    </row>
    <row r="16" spans="1:13" x14ac:dyDescent="0.25">
      <c r="A16" t="s">
        <v>10</v>
      </c>
      <c r="B16" t="s">
        <v>31</v>
      </c>
      <c r="C16">
        <v>54</v>
      </c>
      <c r="D16">
        <v>1473</v>
      </c>
      <c r="E16" t="s">
        <v>45</v>
      </c>
      <c r="F16" t="s">
        <v>55</v>
      </c>
      <c r="G16">
        <f>VLOOKUP($A16,Sheet2!$A$2:$K$22,3,FALSE)</f>
        <v>32.757800000000003</v>
      </c>
      <c r="H16">
        <f>VLOOKUP($A16,Sheet2!$A$2:$K$22,4,FALSE)</f>
        <v>-102.681</v>
      </c>
      <c r="I16" t="s">
        <v>96</v>
      </c>
      <c r="J16">
        <v>58</v>
      </c>
      <c r="K16" s="2">
        <v>18.96551724137931</v>
      </c>
      <c r="L16">
        <v>16</v>
      </c>
      <c r="M16" t="s">
        <v>89</v>
      </c>
    </row>
    <row r="17" spans="1:13" x14ac:dyDescent="0.25">
      <c r="A17" t="s">
        <v>10</v>
      </c>
      <c r="B17" t="s">
        <v>31</v>
      </c>
      <c r="C17">
        <v>54</v>
      </c>
      <c r="D17">
        <v>1473</v>
      </c>
      <c r="E17" t="s">
        <v>45</v>
      </c>
      <c r="F17" t="s">
        <v>55</v>
      </c>
      <c r="G17">
        <f>VLOOKUP($A17,Sheet2!$A$2:$K$22,3,FALSE)</f>
        <v>32.757800000000003</v>
      </c>
      <c r="H17">
        <f>VLOOKUP($A17,Sheet2!$A$2:$K$22,4,FALSE)</f>
        <v>-102.681</v>
      </c>
      <c r="I17" t="s">
        <v>97</v>
      </c>
      <c r="J17">
        <v>2249</v>
      </c>
      <c r="K17" s="2">
        <v>29.746554024010674</v>
      </c>
      <c r="L17">
        <v>32</v>
      </c>
      <c r="M17" t="s">
        <v>89</v>
      </c>
    </row>
    <row r="18" spans="1:13" x14ac:dyDescent="0.25">
      <c r="A18" t="s">
        <v>11</v>
      </c>
      <c r="B18" t="s">
        <v>32</v>
      </c>
      <c r="C18">
        <v>18</v>
      </c>
      <c r="D18">
        <v>1413</v>
      </c>
      <c r="E18" t="s">
        <v>45</v>
      </c>
      <c r="F18" t="s">
        <v>56</v>
      </c>
      <c r="G18">
        <f>VLOOKUP($A18,Sheet2!$A$2:$K$22,3,FALSE)</f>
        <v>31.419170000000001</v>
      </c>
      <c r="H18">
        <f>VLOOKUP($A18,Sheet2!$A$2:$K$22,4,FALSE)</f>
        <v>-102.33167</v>
      </c>
      <c r="I18" t="s">
        <v>96</v>
      </c>
      <c r="J18">
        <v>0</v>
      </c>
      <c r="K18" s="2">
        <v>0</v>
      </c>
      <c r="L18">
        <v>0</v>
      </c>
      <c r="M18" t="s">
        <v>92</v>
      </c>
    </row>
    <row r="19" spans="1:13" x14ac:dyDescent="0.25">
      <c r="A19" t="s">
        <v>11</v>
      </c>
      <c r="B19" t="s">
        <v>32</v>
      </c>
      <c r="C19">
        <v>18</v>
      </c>
      <c r="D19">
        <v>1413</v>
      </c>
      <c r="E19" t="s">
        <v>45</v>
      </c>
      <c r="F19" t="s">
        <v>56</v>
      </c>
      <c r="G19">
        <f>VLOOKUP($A19,Sheet2!$A$2:$K$22,3,FALSE)</f>
        <v>31.419170000000001</v>
      </c>
      <c r="H19">
        <f>VLOOKUP($A19,Sheet2!$A$2:$K$22,4,FALSE)</f>
        <v>-102.33167</v>
      </c>
      <c r="I19" t="s">
        <v>97</v>
      </c>
      <c r="J19">
        <v>0</v>
      </c>
      <c r="K19" s="2">
        <v>0</v>
      </c>
      <c r="L19">
        <v>0</v>
      </c>
      <c r="M19" t="s">
        <v>92</v>
      </c>
    </row>
    <row r="20" spans="1:13" x14ac:dyDescent="0.25">
      <c r="A20" t="s">
        <v>12</v>
      </c>
      <c r="B20" t="s">
        <v>33</v>
      </c>
      <c r="C20">
        <v>74</v>
      </c>
      <c r="D20">
        <v>1387</v>
      </c>
      <c r="E20" t="s">
        <v>45</v>
      </c>
      <c r="F20" t="s">
        <v>55</v>
      </c>
      <c r="G20">
        <f>VLOOKUP($A20,Sheet2!$A$2:$K$22,3,FALSE)</f>
        <v>31.983332999999998</v>
      </c>
      <c r="H20">
        <f>VLOOKUP($A20,Sheet2!$A$2:$K$22,4,FALSE)</f>
        <v>-102.6375</v>
      </c>
      <c r="I20" t="s">
        <v>96</v>
      </c>
      <c r="J20">
        <v>0</v>
      </c>
      <c r="K20" s="2">
        <v>0</v>
      </c>
      <c r="L20">
        <v>0</v>
      </c>
      <c r="M20" t="s">
        <v>88</v>
      </c>
    </row>
    <row r="21" spans="1:13" x14ac:dyDescent="0.25">
      <c r="A21" t="s">
        <v>12</v>
      </c>
      <c r="B21" t="s">
        <v>33</v>
      </c>
      <c r="C21">
        <v>74</v>
      </c>
      <c r="D21">
        <v>1387</v>
      </c>
      <c r="E21" t="s">
        <v>45</v>
      </c>
      <c r="F21" t="s">
        <v>55</v>
      </c>
      <c r="G21">
        <f>VLOOKUP($A21,Sheet2!$A$2:$K$22,3,FALSE)</f>
        <v>31.983332999999998</v>
      </c>
      <c r="H21">
        <f>VLOOKUP($A21,Sheet2!$A$2:$K$22,4,FALSE)</f>
        <v>-102.6375</v>
      </c>
      <c r="I21" t="s">
        <v>97</v>
      </c>
      <c r="J21">
        <v>263</v>
      </c>
      <c r="K21" s="2">
        <v>51.71102661596958</v>
      </c>
      <c r="L21">
        <v>22</v>
      </c>
      <c r="M21" t="s">
        <v>88</v>
      </c>
    </row>
    <row r="22" spans="1:13" x14ac:dyDescent="0.25">
      <c r="A22" t="s">
        <v>5</v>
      </c>
      <c r="B22" t="s">
        <v>26</v>
      </c>
      <c r="C22">
        <v>110</v>
      </c>
      <c r="D22">
        <v>2717</v>
      </c>
      <c r="E22" t="s">
        <v>46</v>
      </c>
      <c r="F22" t="s">
        <v>50</v>
      </c>
      <c r="G22">
        <f>VLOOKUP($A22,Sheet2!$A$2:$K$22,3,FALSE)</f>
        <v>31.501667000000001</v>
      </c>
      <c r="H22">
        <f>VLOOKUP($A22,Sheet2!$A$2:$K$22,4,FALSE)</f>
        <v>-102.640277</v>
      </c>
      <c r="I22" t="s">
        <v>96</v>
      </c>
      <c r="J22">
        <v>0</v>
      </c>
      <c r="K22" s="2">
        <v>0</v>
      </c>
      <c r="L22">
        <v>0</v>
      </c>
      <c r="M22" t="s">
        <v>74</v>
      </c>
    </row>
    <row r="23" spans="1:13" x14ac:dyDescent="0.25">
      <c r="A23" t="s">
        <v>5</v>
      </c>
      <c r="B23" t="s">
        <v>26</v>
      </c>
      <c r="C23">
        <v>110</v>
      </c>
      <c r="D23">
        <v>2717</v>
      </c>
      <c r="E23" t="s">
        <v>46</v>
      </c>
      <c r="F23" t="s">
        <v>50</v>
      </c>
      <c r="G23">
        <f>VLOOKUP($A23,Sheet2!$A$2:$K$22,3,FALSE)</f>
        <v>31.501667000000001</v>
      </c>
      <c r="H23">
        <f>VLOOKUP($A23,Sheet2!$A$2:$K$22,4,FALSE)</f>
        <v>-102.640277</v>
      </c>
      <c r="I23" t="s">
        <v>97</v>
      </c>
      <c r="J23">
        <v>2</v>
      </c>
      <c r="K23" s="2">
        <v>0</v>
      </c>
      <c r="L23">
        <v>100</v>
      </c>
      <c r="M23" t="s">
        <v>74</v>
      </c>
    </row>
    <row r="24" spans="1:13" x14ac:dyDescent="0.25">
      <c r="A24" t="s">
        <v>6</v>
      </c>
      <c r="B24" t="s">
        <v>27</v>
      </c>
      <c r="C24">
        <v>42</v>
      </c>
      <c r="D24">
        <v>2461</v>
      </c>
      <c r="E24" t="s">
        <v>46</v>
      </c>
      <c r="F24" t="s">
        <v>51</v>
      </c>
      <c r="G24">
        <f>VLOOKUP($A24,Sheet2!$A$2:$K$22,3,FALSE)</f>
        <v>31.362088</v>
      </c>
      <c r="H24">
        <f>VLOOKUP($A24,Sheet2!$A$2:$K$22,4,FALSE)</f>
        <v>-101.77961999999999</v>
      </c>
      <c r="I24" t="s">
        <v>96</v>
      </c>
      <c r="J24">
        <v>4</v>
      </c>
      <c r="K24" s="2">
        <v>25</v>
      </c>
      <c r="L24">
        <v>75</v>
      </c>
      <c r="M24" t="s">
        <v>76</v>
      </c>
    </row>
    <row r="25" spans="1:13" x14ac:dyDescent="0.25">
      <c r="A25" t="s">
        <v>6</v>
      </c>
      <c r="B25" t="s">
        <v>27</v>
      </c>
      <c r="C25">
        <v>42</v>
      </c>
      <c r="D25">
        <v>2461</v>
      </c>
      <c r="E25" t="s">
        <v>46</v>
      </c>
      <c r="F25" t="s">
        <v>51</v>
      </c>
      <c r="G25">
        <f>VLOOKUP($A25,Sheet2!$A$2:$K$22,3,FALSE)</f>
        <v>31.362088</v>
      </c>
      <c r="H25">
        <f>VLOOKUP($A25,Sheet2!$A$2:$K$22,4,FALSE)</f>
        <v>-101.77961999999999</v>
      </c>
      <c r="I25" t="s">
        <v>97</v>
      </c>
      <c r="J25">
        <v>15</v>
      </c>
      <c r="K25" s="2">
        <v>20</v>
      </c>
      <c r="L25">
        <v>87</v>
      </c>
      <c r="M25" t="s">
        <v>76</v>
      </c>
    </row>
    <row r="26" spans="1:13" x14ac:dyDescent="0.25">
      <c r="A26" t="s">
        <v>8</v>
      </c>
      <c r="B26" t="s">
        <v>29</v>
      </c>
      <c r="C26">
        <v>19</v>
      </c>
      <c r="D26">
        <v>2013</v>
      </c>
      <c r="E26" t="s">
        <v>46</v>
      </c>
      <c r="F26" t="s">
        <v>53</v>
      </c>
      <c r="G26">
        <f>VLOOKUP($A26,Sheet2!$A$2:$K$22,3,FALSE)</f>
        <v>32.215555999999999</v>
      </c>
      <c r="H26">
        <f>VLOOKUP($A26,Sheet2!$A$2:$K$22,4,FALSE)</f>
        <v>-101.936111</v>
      </c>
      <c r="I26" t="s">
        <v>96</v>
      </c>
      <c r="J26">
        <v>1</v>
      </c>
      <c r="K26" s="2">
        <v>0</v>
      </c>
      <c r="L26">
        <v>0</v>
      </c>
      <c r="M26" t="s">
        <v>91</v>
      </c>
    </row>
    <row r="27" spans="1:13" x14ac:dyDescent="0.25">
      <c r="A27" t="s">
        <v>8</v>
      </c>
      <c r="B27" t="s">
        <v>29</v>
      </c>
      <c r="C27">
        <v>19</v>
      </c>
      <c r="D27">
        <v>2013</v>
      </c>
      <c r="E27" t="s">
        <v>46</v>
      </c>
      <c r="F27" t="s">
        <v>53</v>
      </c>
      <c r="G27">
        <f>VLOOKUP($A27,Sheet2!$A$2:$K$22,3,FALSE)</f>
        <v>32.215555999999999</v>
      </c>
      <c r="H27">
        <f>VLOOKUP($A27,Sheet2!$A$2:$K$22,4,FALSE)</f>
        <v>-101.936111</v>
      </c>
      <c r="I27" t="s">
        <v>97</v>
      </c>
      <c r="J27">
        <v>31</v>
      </c>
      <c r="K27" s="2">
        <v>32.258064516129032</v>
      </c>
      <c r="L27">
        <v>13</v>
      </c>
      <c r="M27" t="s">
        <v>91</v>
      </c>
    </row>
    <row r="28" spans="1:13" x14ac:dyDescent="0.25">
      <c r="A28" t="s">
        <v>9</v>
      </c>
      <c r="B28" t="s">
        <v>30</v>
      </c>
      <c r="C28">
        <v>26</v>
      </c>
      <c r="D28">
        <v>1590</v>
      </c>
      <c r="E28" t="s">
        <v>46</v>
      </c>
      <c r="F28" t="s">
        <v>54</v>
      </c>
      <c r="G28">
        <f>VLOOKUP($A28,Sheet2!$A$2:$K$22,3,FALSE)</f>
        <v>32.155061000000003</v>
      </c>
      <c r="H28">
        <f>VLOOKUP($A28,Sheet2!$A$2:$K$22,4,FALSE)</f>
        <v>-101.933053</v>
      </c>
      <c r="I28" t="s">
        <v>96</v>
      </c>
      <c r="J28">
        <v>4</v>
      </c>
      <c r="K28" s="2">
        <v>25</v>
      </c>
      <c r="L28">
        <v>0</v>
      </c>
      <c r="M28" t="s">
        <v>90</v>
      </c>
    </row>
    <row r="29" spans="1:13" x14ac:dyDescent="0.25">
      <c r="A29" t="s">
        <v>9</v>
      </c>
      <c r="B29" t="s">
        <v>30</v>
      </c>
      <c r="C29">
        <v>26</v>
      </c>
      <c r="D29">
        <v>1590</v>
      </c>
      <c r="E29" t="s">
        <v>46</v>
      </c>
      <c r="F29" t="s">
        <v>54</v>
      </c>
      <c r="G29">
        <f>VLOOKUP($A29,Sheet2!$A$2:$K$22,3,FALSE)</f>
        <v>32.155061000000003</v>
      </c>
      <c r="H29">
        <f>VLOOKUP($A29,Sheet2!$A$2:$K$22,4,FALSE)</f>
        <v>-101.933053</v>
      </c>
      <c r="I29" t="s">
        <v>97</v>
      </c>
      <c r="J29">
        <v>239</v>
      </c>
      <c r="K29" s="2">
        <v>30.543933054393307</v>
      </c>
      <c r="L29">
        <v>53</v>
      </c>
      <c r="M29" t="s">
        <v>90</v>
      </c>
    </row>
    <row r="30" spans="1:13" x14ac:dyDescent="0.25">
      <c r="A30" t="s">
        <v>10</v>
      </c>
      <c r="B30" t="s">
        <v>31</v>
      </c>
      <c r="C30">
        <v>54</v>
      </c>
      <c r="D30">
        <v>1473</v>
      </c>
      <c r="E30" t="s">
        <v>46</v>
      </c>
      <c r="F30" t="s">
        <v>55</v>
      </c>
      <c r="G30">
        <f>VLOOKUP($A30,Sheet2!$A$2:$K$22,3,FALSE)</f>
        <v>32.757800000000003</v>
      </c>
      <c r="H30">
        <f>VLOOKUP($A30,Sheet2!$A$2:$K$22,4,FALSE)</f>
        <v>-102.681</v>
      </c>
      <c r="I30" t="s">
        <v>96</v>
      </c>
      <c r="J30">
        <v>58</v>
      </c>
      <c r="K30" s="2">
        <v>18.96551724137931</v>
      </c>
      <c r="L30">
        <v>16</v>
      </c>
      <c r="M30" t="s">
        <v>89</v>
      </c>
    </row>
    <row r="31" spans="1:13" x14ac:dyDescent="0.25">
      <c r="A31" t="s">
        <v>10</v>
      </c>
      <c r="B31" t="s">
        <v>31</v>
      </c>
      <c r="C31">
        <v>54</v>
      </c>
      <c r="D31">
        <v>1473</v>
      </c>
      <c r="E31" t="s">
        <v>46</v>
      </c>
      <c r="F31" t="s">
        <v>55</v>
      </c>
      <c r="G31">
        <f>VLOOKUP($A31,Sheet2!$A$2:$K$22,3,FALSE)</f>
        <v>32.757800000000003</v>
      </c>
      <c r="H31">
        <f>VLOOKUP($A31,Sheet2!$A$2:$K$22,4,FALSE)</f>
        <v>-102.681</v>
      </c>
      <c r="I31" t="s">
        <v>97</v>
      </c>
      <c r="J31">
        <v>2249</v>
      </c>
      <c r="K31" s="2">
        <v>29.746554024010674</v>
      </c>
      <c r="L31">
        <v>32</v>
      </c>
      <c r="M31" t="s">
        <v>89</v>
      </c>
    </row>
    <row r="32" spans="1:13" x14ac:dyDescent="0.25">
      <c r="A32" t="s">
        <v>11</v>
      </c>
      <c r="B32" t="s">
        <v>32</v>
      </c>
      <c r="C32">
        <v>18</v>
      </c>
      <c r="D32">
        <v>1413</v>
      </c>
      <c r="E32" t="s">
        <v>46</v>
      </c>
      <c r="F32" t="s">
        <v>56</v>
      </c>
      <c r="G32">
        <f>VLOOKUP($A32,Sheet2!$A$2:$K$22,3,FALSE)</f>
        <v>31.419170000000001</v>
      </c>
      <c r="H32">
        <f>VLOOKUP($A32,Sheet2!$A$2:$K$22,4,FALSE)</f>
        <v>-102.33167</v>
      </c>
      <c r="I32" t="s">
        <v>96</v>
      </c>
      <c r="J32">
        <v>0</v>
      </c>
      <c r="K32" s="2">
        <v>0</v>
      </c>
      <c r="L32">
        <v>0</v>
      </c>
      <c r="M32" t="s">
        <v>92</v>
      </c>
    </row>
    <row r="33" spans="1:13" x14ac:dyDescent="0.25">
      <c r="A33" t="s">
        <v>11</v>
      </c>
      <c r="B33" t="s">
        <v>32</v>
      </c>
      <c r="C33">
        <v>18</v>
      </c>
      <c r="D33">
        <v>1413</v>
      </c>
      <c r="E33" t="s">
        <v>46</v>
      </c>
      <c r="F33" t="s">
        <v>56</v>
      </c>
      <c r="G33">
        <f>VLOOKUP($A33,Sheet2!$A$2:$K$22,3,FALSE)</f>
        <v>31.419170000000001</v>
      </c>
      <c r="H33">
        <f>VLOOKUP($A33,Sheet2!$A$2:$K$22,4,FALSE)</f>
        <v>-102.33167</v>
      </c>
      <c r="I33" t="s">
        <v>97</v>
      </c>
      <c r="J33">
        <v>0</v>
      </c>
      <c r="K33" s="2">
        <v>0</v>
      </c>
      <c r="L33">
        <v>0</v>
      </c>
      <c r="M33" t="s">
        <v>92</v>
      </c>
    </row>
    <row r="34" spans="1:13" x14ac:dyDescent="0.25">
      <c r="A34" t="s">
        <v>12</v>
      </c>
      <c r="B34" t="s">
        <v>33</v>
      </c>
      <c r="C34">
        <v>74</v>
      </c>
      <c r="D34">
        <v>1387</v>
      </c>
      <c r="E34" t="s">
        <v>46</v>
      </c>
      <c r="F34" t="s">
        <v>55</v>
      </c>
      <c r="G34">
        <f>VLOOKUP($A34,Sheet2!$A$2:$K$22,3,FALSE)</f>
        <v>31.983332999999998</v>
      </c>
      <c r="H34">
        <f>VLOOKUP($A34,Sheet2!$A$2:$K$22,4,FALSE)</f>
        <v>-102.6375</v>
      </c>
      <c r="I34" t="s">
        <v>96</v>
      </c>
      <c r="J34">
        <v>0</v>
      </c>
      <c r="K34" s="2">
        <v>0</v>
      </c>
      <c r="L34">
        <v>0</v>
      </c>
      <c r="M34" t="s">
        <v>88</v>
      </c>
    </row>
    <row r="35" spans="1:13" x14ac:dyDescent="0.25">
      <c r="A35" t="s">
        <v>12</v>
      </c>
      <c r="B35" t="s">
        <v>33</v>
      </c>
      <c r="C35">
        <v>74</v>
      </c>
      <c r="D35">
        <v>1387</v>
      </c>
      <c r="E35" t="s">
        <v>46</v>
      </c>
      <c r="F35" t="s">
        <v>55</v>
      </c>
      <c r="G35">
        <f>VLOOKUP($A35,Sheet2!$A$2:$K$22,3,FALSE)</f>
        <v>31.983332999999998</v>
      </c>
      <c r="H35">
        <f>VLOOKUP($A35,Sheet2!$A$2:$K$22,4,FALSE)</f>
        <v>-102.6375</v>
      </c>
      <c r="I35" t="s">
        <v>97</v>
      </c>
      <c r="J35">
        <v>263</v>
      </c>
      <c r="K35" s="2">
        <v>51.71102661596958</v>
      </c>
      <c r="L35">
        <v>22</v>
      </c>
      <c r="M35" t="s">
        <v>88</v>
      </c>
    </row>
    <row r="36" spans="1:13" x14ac:dyDescent="0.25">
      <c r="A36" t="s">
        <v>13</v>
      </c>
      <c r="B36" t="s">
        <v>34</v>
      </c>
      <c r="C36">
        <v>26</v>
      </c>
      <c r="D36">
        <v>1025</v>
      </c>
      <c r="E36" t="s">
        <v>46</v>
      </c>
      <c r="F36" t="s">
        <v>57</v>
      </c>
      <c r="G36">
        <f>VLOOKUP($A36,Sheet2!$A$2:$K$22,3,FALSE)</f>
        <v>31.337980999999999</v>
      </c>
      <c r="H36">
        <f>VLOOKUP($A36,Sheet2!$A$2:$K$22,4,FALSE)</f>
        <v>-103.01663600000001</v>
      </c>
      <c r="I36" t="s">
        <v>96</v>
      </c>
      <c r="J36">
        <v>0</v>
      </c>
      <c r="K36" s="2">
        <v>0</v>
      </c>
      <c r="L36">
        <v>0</v>
      </c>
      <c r="M36" t="s">
        <v>87</v>
      </c>
    </row>
    <row r="37" spans="1:13" x14ac:dyDescent="0.25">
      <c r="A37" t="s">
        <v>13</v>
      </c>
      <c r="B37" t="s">
        <v>34</v>
      </c>
      <c r="C37">
        <v>26</v>
      </c>
      <c r="D37">
        <v>1025</v>
      </c>
      <c r="E37" t="s">
        <v>46</v>
      </c>
      <c r="F37" t="s">
        <v>57</v>
      </c>
      <c r="G37">
        <f>VLOOKUP($A37,Sheet2!$A$2:$K$22,3,FALSE)</f>
        <v>31.337980999999999</v>
      </c>
      <c r="H37">
        <f>VLOOKUP($A37,Sheet2!$A$2:$K$22,4,FALSE)</f>
        <v>-103.01663600000001</v>
      </c>
      <c r="I37" t="s">
        <v>97</v>
      </c>
      <c r="J37">
        <v>0</v>
      </c>
      <c r="K37" s="2">
        <v>0</v>
      </c>
      <c r="L37">
        <v>0</v>
      </c>
      <c r="M37" t="s">
        <v>87</v>
      </c>
    </row>
    <row r="38" spans="1:13" x14ac:dyDescent="0.25">
      <c r="A38" t="s">
        <v>14</v>
      </c>
      <c r="B38" t="s">
        <v>35</v>
      </c>
      <c r="C38">
        <v>15</v>
      </c>
      <c r="D38">
        <v>817</v>
      </c>
      <c r="E38" t="s">
        <v>46</v>
      </c>
      <c r="F38" t="s">
        <v>58</v>
      </c>
      <c r="G38">
        <f>VLOOKUP($A38,Sheet2!$A$2:$K$22,3,FALSE)</f>
        <v>31.405692999999999</v>
      </c>
      <c r="H38">
        <f>VLOOKUP($A38,Sheet2!$A$2:$K$22,4,FALSE)</f>
        <v>-102.31449600000001</v>
      </c>
      <c r="I38" t="s">
        <v>96</v>
      </c>
      <c r="J38">
        <v>0</v>
      </c>
      <c r="K38" s="2">
        <v>0</v>
      </c>
      <c r="L38">
        <v>0</v>
      </c>
      <c r="M38" t="s">
        <v>86</v>
      </c>
    </row>
    <row r="39" spans="1:13" x14ac:dyDescent="0.25">
      <c r="A39" t="s">
        <v>14</v>
      </c>
      <c r="B39" t="s">
        <v>35</v>
      </c>
      <c r="C39">
        <v>15</v>
      </c>
      <c r="D39">
        <v>817</v>
      </c>
      <c r="E39" t="s">
        <v>46</v>
      </c>
      <c r="F39" t="s">
        <v>58</v>
      </c>
      <c r="G39">
        <f>VLOOKUP($A39,Sheet2!$A$2:$K$22,3,FALSE)</f>
        <v>31.405692999999999</v>
      </c>
      <c r="H39">
        <f>VLOOKUP($A39,Sheet2!$A$2:$K$22,4,FALSE)</f>
        <v>-102.31449600000001</v>
      </c>
      <c r="I39" t="s">
        <v>97</v>
      </c>
      <c r="J39">
        <v>0</v>
      </c>
      <c r="K39" s="2">
        <v>0</v>
      </c>
      <c r="L39">
        <v>0</v>
      </c>
      <c r="M39" t="s">
        <v>86</v>
      </c>
    </row>
    <row r="40" spans="1:13" x14ac:dyDescent="0.25">
      <c r="A40" t="s">
        <v>15</v>
      </c>
      <c r="B40" t="s">
        <v>36</v>
      </c>
      <c r="C40">
        <v>65</v>
      </c>
      <c r="D40">
        <v>720</v>
      </c>
      <c r="E40" t="s">
        <v>46</v>
      </c>
      <c r="F40" t="s">
        <v>59</v>
      </c>
      <c r="G40">
        <f>VLOOKUP($A40,Sheet2!$A$2:$K$22,3,FALSE)</f>
        <v>31.735600000000002</v>
      </c>
      <c r="H40">
        <f>VLOOKUP($A40,Sheet2!$A$2:$K$22,4,FALSE)</f>
        <v>-101.79810000000001</v>
      </c>
      <c r="I40" t="s">
        <v>96</v>
      </c>
      <c r="J40">
        <v>0</v>
      </c>
      <c r="K40" s="2">
        <v>0</v>
      </c>
      <c r="L40">
        <v>0</v>
      </c>
      <c r="M40" t="s">
        <v>85</v>
      </c>
    </row>
    <row r="41" spans="1:13" x14ac:dyDescent="0.25">
      <c r="A41" t="s">
        <v>15</v>
      </c>
      <c r="B41" t="s">
        <v>36</v>
      </c>
      <c r="C41">
        <v>65</v>
      </c>
      <c r="D41">
        <v>720</v>
      </c>
      <c r="E41" t="s">
        <v>46</v>
      </c>
      <c r="F41" t="s">
        <v>59</v>
      </c>
      <c r="G41">
        <f>VLOOKUP($A41,Sheet2!$A$2:$K$22,3,FALSE)</f>
        <v>31.735600000000002</v>
      </c>
      <c r="H41">
        <f>VLOOKUP($A41,Sheet2!$A$2:$K$22,4,FALSE)</f>
        <v>-101.79810000000001</v>
      </c>
      <c r="I41" t="s">
        <v>97</v>
      </c>
      <c r="J41">
        <v>3</v>
      </c>
      <c r="K41" s="2">
        <v>33.333333333333329</v>
      </c>
      <c r="L41">
        <v>33</v>
      </c>
      <c r="M41" t="s">
        <v>85</v>
      </c>
    </row>
    <row r="42" spans="1:13" x14ac:dyDescent="0.25">
      <c r="A42" t="s">
        <v>3</v>
      </c>
      <c r="B42" t="s">
        <v>24</v>
      </c>
      <c r="C42">
        <v>16</v>
      </c>
      <c r="D42">
        <v>36347</v>
      </c>
      <c r="E42" t="s">
        <v>47</v>
      </c>
      <c r="F42" t="s">
        <v>48</v>
      </c>
      <c r="G42">
        <f>VLOOKUP($A42,Sheet2!$A$2:$K$22,3,FALSE)</f>
        <v>30.034731000000001</v>
      </c>
      <c r="H42">
        <f>VLOOKUP($A42,Sheet2!$A$2:$K$22,4,FALSE)</f>
        <v>-94.047055999999998</v>
      </c>
      <c r="I42" t="s">
        <v>96</v>
      </c>
      <c r="J42">
        <v>136</v>
      </c>
      <c r="K42" s="2">
        <v>30.147058823529409</v>
      </c>
      <c r="L42">
        <v>51</v>
      </c>
      <c r="M42" t="s">
        <v>94</v>
      </c>
    </row>
    <row r="43" spans="1:13" x14ac:dyDescent="0.25">
      <c r="A43" t="s">
        <v>3</v>
      </c>
      <c r="B43" t="s">
        <v>24</v>
      </c>
      <c r="C43">
        <v>16</v>
      </c>
      <c r="D43">
        <v>36347</v>
      </c>
      <c r="E43" t="s">
        <v>47</v>
      </c>
      <c r="F43" t="s">
        <v>48</v>
      </c>
      <c r="G43">
        <f>VLOOKUP($A43,Sheet2!$A$2:$K$22,3,FALSE)</f>
        <v>30.034731000000001</v>
      </c>
      <c r="H43">
        <f>VLOOKUP($A43,Sheet2!$A$2:$K$22,4,FALSE)</f>
        <v>-94.047055999999998</v>
      </c>
      <c r="I43" t="s">
        <v>97</v>
      </c>
      <c r="J43">
        <v>17263</v>
      </c>
      <c r="K43" s="2">
        <v>38.857672478711699</v>
      </c>
      <c r="L43">
        <v>77</v>
      </c>
      <c r="M43" t="s">
        <v>94</v>
      </c>
    </row>
    <row r="44" spans="1:13" x14ac:dyDescent="0.25">
      <c r="A44" t="s">
        <v>4</v>
      </c>
      <c r="B44" t="s">
        <v>25</v>
      </c>
      <c r="C44">
        <v>3</v>
      </c>
      <c r="D44">
        <v>7698</v>
      </c>
      <c r="E44" t="s">
        <v>47</v>
      </c>
      <c r="F44" t="s">
        <v>49</v>
      </c>
      <c r="G44">
        <f>VLOOKUP($A44,Sheet2!$A$2:$K$22,3,FALSE)</f>
        <v>29.742948999999999</v>
      </c>
      <c r="H44">
        <f>VLOOKUP($A44,Sheet2!$A$2:$K$22,4,FALSE)</f>
        <v>-95.097847000000002</v>
      </c>
      <c r="I44" t="s">
        <v>96</v>
      </c>
      <c r="J44">
        <v>1</v>
      </c>
      <c r="K44" s="2">
        <v>0</v>
      </c>
      <c r="L44">
        <v>0</v>
      </c>
      <c r="M44" t="s">
        <v>93</v>
      </c>
    </row>
    <row r="45" spans="1:13" x14ac:dyDescent="0.25">
      <c r="A45" t="s">
        <v>4</v>
      </c>
      <c r="B45" t="s">
        <v>25</v>
      </c>
      <c r="C45">
        <v>3</v>
      </c>
      <c r="D45">
        <v>7698</v>
      </c>
      <c r="E45" t="s">
        <v>47</v>
      </c>
      <c r="F45" t="s">
        <v>49</v>
      </c>
      <c r="G45">
        <f>VLOOKUP($A45,Sheet2!$A$2:$K$22,3,FALSE)</f>
        <v>29.742948999999999</v>
      </c>
      <c r="H45">
        <f>VLOOKUP($A45,Sheet2!$A$2:$K$22,4,FALSE)</f>
        <v>-95.097847000000002</v>
      </c>
      <c r="I45" t="s">
        <v>97</v>
      </c>
      <c r="J45">
        <v>5380</v>
      </c>
      <c r="K45" s="2">
        <v>39.405204460966544</v>
      </c>
      <c r="L45">
        <v>55</v>
      </c>
      <c r="M45" t="s">
        <v>93</v>
      </c>
    </row>
    <row r="46" spans="1:13" x14ac:dyDescent="0.25">
      <c r="A46" t="s">
        <v>16</v>
      </c>
      <c r="B46" t="s">
        <v>37</v>
      </c>
      <c r="C46">
        <v>18</v>
      </c>
      <c r="D46">
        <v>979</v>
      </c>
      <c r="E46" t="s">
        <v>47</v>
      </c>
      <c r="F46" t="s">
        <v>60</v>
      </c>
      <c r="G46">
        <f>VLOOKUP($A46,Sheet2!$A$2:$K$22,3,FALSE)</f>
        <v>30.065833000000001</v>
      </c>
      <c r="H46">
        <f>VLOOKUP($A46,Sheet2!$A$2:$K$22,4,FALSE)</f>
        <v>-94.071387999999999</v>
      </c>
      <c r="I46" t="s">
        <v>96</v>
      </c>
      <c r="J46">
        <v>1190</v>
      </c>
      <c r="K46" s="2">
        <v>86.470588235294116</v>
      </c>
      <c r="L46">
        <v>97</v>
      </c>
      <c r="M46" t="s">
        <v>84</v>
      </c>
    </row>
    <row r="47" spans="1:13" x14ac:dyDescent="0.25">
      <c r="A47" t="s">
        <v>16</v>
      </c>
      <c r="B47" t="s">
        <v>37</v>
      </c>
      <c r="C47">
        <v>18</v>
      </c>
      <c r="D47">
        <v>979</v>
      </c>
      <c r="E47" t="s">
        <v>47</v>
      </c>
      <c r="F47" t="s">
        <v>60</v>
      </c>
      <c r="G47">
        <f>VLOOKUP($A47,Sheet2!$A$2:$K$22,3,FALSE)</f>
        <v>30.065833000000001</v>
      </c>
      <c r="H47">
        <f>VLOOKUP($A47,Sheet2!$A$2:$K$22,4,FALSE)</f>
        <v>-94.071387999999999</v>
      </c>
      <c r="I47" t="s">
        <v>97</v>
      </c>
      <c r="J47">
        <v>28800</v>
      </c>
      <c r="K47" s="2">
        <v>58.329861111111114</v>
      </c>
      <c r="L47">
        <v>89</v>
      </c>
      <c r="M47" t="s">
        <v>84</v>
      </c>
    </row>
    <row r="48" spans="1:13" x14ac:dyDescent="0.25">
      <c r="A48" t="s">
        <v>17</v>
      </c>
      <c r="B48" t="s">
        <v>38</v>
      </c>
      <c r="C48">
        <v>18</v>
      </c>
      <c r="D48">
        <v>715</v>
      </c>
      <c r="E48" t="s">
        <v>47</v>
      </c>
      <c r="F48" t="s">
        <v>61</v>
      </c>
      <c r="G48">
        <f>VLOOKUP($A48,Sheet2!$A$2:$K$22,3,FALSE)</f>
        <v>29.826000000000001</v>
      </c>
      <c r="H48">
        <f>VLOOKUP($A48,Sheet2!$A$2:$K$22,4,FALSE)</f>
        <v>-94.921916999999993</v>
      </c>
      <c r="I48" t="s">
        <v>96</v>
      </c>
      <c r="J48">
        <v>91</v>
      </c>
      <c r="K48" s="2">
        <v>21.978021978021978</v>
      </c>
      <c r="L48">
        <v>34</v>
      </c>
      <c r="M48" t="s">
        <v>83</v>
      </c>
    </row>
    <row r="49" spans="1:13" x14ac:dyDescent="0.25">
      <c r="A49" t="s">
        <v>17</v>
      </c>
      <c r="B49" t="s">
        <v>38</v>
      </c>
      <c r="C49">
        <v>18</v>
      </c>
      <c r="D49">
        <v>715</v>
      </c>
      <c r="E49" t="s">
        <v>47</v>
      </c>
      <c r="F49" t="s">
        <v>61</v>
      </c>
      <c r="G49">
        <f>VLOOKUP($A49,Sheet2!$A$2:$K$22,3,FALSE)</f>
        <v>29.826000000000001</v>
      </c>
      <c r="H49">
        <f>VLOOKUP($A49,Sheet2!$A$2:$K$22,4,FALSE)</f>
        <v>-94.921916999999993</v>
      </c>
      <c r="I49" t="s">
        <v>97</v>
      </c>
      <c r="J49">
        <v>9085</v>
      </c>
      <c r="K49" s="2">
        <v>21.100715465052282</v>
      </c>
      <c r="L49">
        <v>37</v>
      </c>
      <c r="M49" t="s">
        <v>83</v>
      </c>
    </row>
    <row r="50" spans="1:13" x14ac:dyDescent="0.25">
      <c r="A50" t="s">
        <v>18</v>
      </c>
      <c r="B50" t="s">
        <v>39</v>
      </c>
      <c r="C50">
        <v>8</v>
      </c>
      <c r="D50">
        <v>609</v>
      </c>
      <c r="E50" t="s">
        <v>47</v>
      </c>
      <c r="F50" t="s">
        <v>62</v>
      </c>
      <c r="G50">
        <f>VLOOKUP($A50,Sheet2!$A$2:$K$22,3,FALSE)</f>
        <v>29.964146</v>
      </c>
      <c r="H50">
        <f>VLOOKUP($A50,Sheet2!$A$2:$K$22,4,FALSE)</f>
        <v>-93.930137999999999</v>
      </c>
      <c r="I50" t="s">
        <v>96</v>
      </c>
      <c r="J50">
        <v>2197</v>
      </c>
      <c r="K50" s="2">
        <v>19.253527537551207</v>
      </c>
      <c r="L50">
        <v>13</v>
      </c>
      <c r="M50" t="s">
        <v>79</v>
      </c>
    </row>
    <row r="51" spans="1:13" x14ac:dyDescent="0.25">
      <c r="A51" t="s">
        <v>18</v>
      </c>
      <c r="B51" t="s">
        <v>39</v>
      </c>
      <c r="C51">
        <v>8</v>
      </c>
      <c r="D51">
        <v>609</v>
      </c>
      <c r="E51" t="s">
        <v>47</v>
      </c>
      <c r="F51" t="s">
        <v>62</v>
      </c>
      <c r="G51">
        <f>VLOOKUP($A51,Sheet2!$A$2:$K$22,3,FALSE)</f>
        <v>29.964146</v>
      </c>
      <c r="H51">
        <f>VLOOKUP($A51,Sheet2!$A$2:$K$22,4,FALSE)</f>
        <v>-93.930137999999999</v>
      </c>
      <c r="I51" t="s">
        <v>97</v>
      </c>
      <c r="J51">
        <v>38006</v>
      </c>
      <c r="K51" s="2">
        <v>31.626585276009049</v>
      </c>
      <c r="L51">
        <v>30</v>
      </c>
      <c r="M51" t="s">
        <v>79</v>
      </c>
    </row>
    <row r="52" spans="1:13" x14ac:dyDescent="0.25">
      <c r="A52" t="s">
        <v>19</v>
      </c>
      <c r="B52" t="s">
        <v>40</v>
      </c>
      <c r="C52">
        <v>23</v>
      </c>
      <c r="D52">
        <v>584</v>
      </c>
      <c r="E52" t="s">
        <v>47</v>
      </c>
      <c r="F52" t="s">
        <v>63</v>
      </c>
      <c r="G52">
        <f>VLOOKUP($A52,Sheet2!$A$2:$K$22,3,FALSE)</f>
        <v>28.980267000000001</v>
      </c>
      <c r="H52">
        <f>VLOOKUP($A52,Sheet2!$A$2:$K$22,4,FALSE)</f>
        <v>-95.305261999999999</v>
      </c>
      <c r="I52" t="s">
        <v>96</v>
      </c>
      <c r="J52">
        <v>28</v>
      </c>
      <c r="K52" s="2">
        <v>39.285714285714285</v>
      </c>
      <c r="L52">
        <v>46</v>
      </c>
      <c r="M52" t="s">
        <v>77</v>
      </c>
    </row>
    <row r="53" spans="1:13" x14ac:dyDescent="0.25">
      <c r="A53" t="s">
        <v>19</v>
      </c>
      <c r="B53" t="s">
        <v>40</v>
      </c>
      <c r="C53">
        <v>23</v>
      </c>
      <c r="D53">
        <v>584</v>
      </c>
      <c r="E53" t="s">
        <v>47</v>
      </c>
      <c r="F53" t="s">
        <v>63</v>
      </c>
      <c r="G53">
        <f>VLOOKUP($A53,Sheet2!$A$2:$K$22,3,FALSE)</f>
        <v>28.980267000000001</v>
      </c>
      <c r="H53">
        <f>VLOOKUP($A53,Sheet2!$A$2:$K$22,4,FALSE)</f>
        <v>-95.305261999999999</v>
      </c>
      <c r="I53" t="s">
        <v>97</v>
      </c>
      <c r="J53">
        <v>2090</v>
      </c>
      <c r="K53" s="2">
        <v>43.971291866028707</v>
      </c>
      <c r="L53">
        <v>23</v>
      </c>
      <c r="M53" t="s">
        <v>77</v>
      </c>
    </row>
    <row r="54" spans="1:13" x14ac:dyDescent="0.25">
      <c r="A54" t="s">
        <v>20</v>
      </c>
      <c r="B54" t="s">
        <v>41</v>
      </c>
      <c r="C54">
        <v>25</v>
      </c>
      <c r="D54">
        <v>576</v>
      </c>
      <c r="E54" t="s">
        <v>47</v>
      </c>
      <c r="F54" t="s">
        <v>64</v>
      </c>
      <c r="G54">
        <f>VLOOKUP($A54,Sheet2!$A$2:$K$22,3,FALSE)</f>
        <v>28.928585000000002</v>
      </c>
      <c r="H54">
        <f>VLOOKUP($A54,Sheet2!$A$2:$K$22,4,FALSE)</f>
        <v>-95.315566000000004</v>
      </c>
      <c r="I54" t="s">
        <v>96</v>
      </c>
      <c r="J54">
        <v>40</v>
      </c>
      <c r="K54" s="2">
        <v>12.5</v>
      </c>
      <c r="L54">
        <v>30</v>
      </c>
      <c r="M54" t="s">
        <v>78</v>
      </c>
    </row>
    <row r="55" spans="1:13" x14ac:dyDescent="0.25">
      <c r="A55" t="s">
        <v>20</v>
      </c>
      <c r="B55" t="s">
        <v>41</v>
      </c>
      <c r="C55">
        <v>25</v>
      </c>
      <c r="D55">
        <v>576</v>
      </c>
      <c r="E55" t="s">
        <v>47</v>
      </c>
      <c r="F55" t="s">
        <v>64</v>
      </c>
      <c r="G55">
        <f>VLOOKUP($A55,Sheet2!$A$2:$K$22,3,FALSE)</f>
        <v>28.928585000000002</v>
      </c>
      <c r="H55">
        <f>VLOOKUP($A55,Sheet2!$A$2:$K$22,4,FALSE)</f>
        <v>-95.315566000000004</v>
      </c>
      <c r="I55" t="s">
        <v>97</v>
      </c>
      <c r="J55">
        <v>3233</v>
      </c>
      <c r="K55" s="2">
        <v>57.655428394679866</v>
      </c>
      <c r="L55">
        <v>68</v>
      </c>
      <c r="M55" t="s">
        <v>78</v>
      </c>
    </row>
    <row r="56" spans="1:13" x14ac:dyDescent="0.25">
      <c r="A56" t="s">
        <v>21</v>
      </c>
      <c r="B56" t="s">
        <v>42</v>
      </c>
      <c r="C56">
        <v>11</v>
      </c>
      <c r="D56">
        <v>288</v>
      </c>
      <c r="E56" t="s">
        <v>47</v>
      </c>
      <c r="F56" t="s">
        <v>65</v>
      </c>
      <c r="G56">
        <f>VLOOKUP($A56,Sheet2!$A$2:$K$22,3,FALSE)</f>
        <v>29.756256</v>
      </c>
      <c r="H56">
        <f>VLOOKUP($A56,Sheet2!$A$2:$K$22,4,FALSE)</f>
        <v>-95.011032</v>
      </c>
      <c r="I56" t="s">
        <v>96</v>
      </c>
      <c r="J56">
        <v>1423</v>
      </c>
      <c r="K56" s="2">
        <v>42.726633872101196</v>
      </c>
      <c r="L56">
        <v>52</v>
      </c>
      <c r="M56" t="s">
        <v>80</v>
      </c>
    </row>
    <row r="57" spans="1:13" x14ac:dyDescent="0.25">
      <c r="A57" t="s">
        <v>21</v>
      </c>
      <c r="B57" t="s">
        <v>42</v>
      </c>
      <c r="C57">
        <v>11</v>
      </c>
      <c r="D57">
        <v>288</v>
      </c>
      <c r="E57" t="s">
        <v>47</v>
      </c>
      <c r="F57" t="s">
        <v>65</v>
      </c>
      <c r="G57">
        <f>VLOOKUP($A57,Sheet2!$A$2:$K$22,3,FALSE)</f>
        <v>29.756256</v>
      </c>
      <c r="H57">
        <f>VLOOKUP($A57,Sheet2!$A$2:$K$22,4,FALSE)</f>
        <v>-95.011032</v>
      </c>
      <c r="I57" t="s">
        <v>97</v>
      </c>
      <c r="J57">
        <v>37772</v>
      </c>
      <c r="K57" s="2">
        <v>43.458117123795404</v>
      </c>
      <c r="L57">
        <v>67</v>
      </c>
      <c r="M57" t="s">
        <v>80</v>
      </c>
    </row>
    <row r="58" spans="1:13" x14ac:dyDescent="0.25">
      <c r="A58" t="s">
        <v>22</v>
      </c>
      <c r="B58" t="s">
        <v>43</v>
      </c>
      <c r="C58">
        <v>24</v>
      </c>
      <c r="D58">
        <v>245</v>
      </c>
      <c r="E58" t="s">
        <v>47</v>
      </c>
      <c r="F58" t="s">
        <v>66</v>
      </c>
      <c r="G58">
        <f>VLOOKUP($A58,Sheet2!$A$2:$K$22,3,FALSE)</f>
        <v>29.96001</v>
      </c>
      <c r="H58">
        <f>VLOOKUP($A58,Sheet2!$A$2:$K$22,4,FALSE)</f>
        <v>-93.895579999999995</v>
      </c>
      <c r="I58" t="s">
        <v>96</v>
      </c>
      <c r="J58">
        <v>3036</v>
      </c>
      <c r="K58" s="2">
        <v>21.673254281949934</v>
      </c>
      <c r="L58">
        <v>18</v>
      </c>
      <c r="M58" t="s">
        <v>81</v>
      </c>
    </row>
    <row r="59" spans="1:13" x14ac:dyDescent="0.25">
      <c r="A59" t="s">
        <v>22</v>
      </c>
      <c r="B59" t="s">
        <v>43</v>
      </c>
      <c r="C59">
        <v>24</v>
      </c>
      <c r="D59">
        <v>245</v>
      </c>
      <c r="E59" t="s">
        <v>47</v>
      </c>
      <c r="F59" t="s">
        <v>66</v>
      </c>
      <c r="G59">
        <f>VLOOKUP($A59,Sheet2!$A$2:$K$22,3,FALSE)</f>
        <v>29.96001</v>
      </c>
      <c r="H59">
        <f>VLOOKUP($A59,Sheet2!$A$2:$K$22,4,FALSE)</f>
        <v>-93.895579999999995</v>
      </c>
      <c r="I59" t="s">
        <v>97</v>
      </c>
      <c r="J59">
        <v>22034</v>
      </c>
      <c r="K59" s="2">
        <v>36.107833348461469</v>
      </c>
      <c r="L59">
        <v>38</v>
      </c>
      <c r="M59" t="s">
        <v>81</v>
      </c>
    </row>
    <row r="60" spans="1:13" x14ac:dyDescent="0.25">
      <c r="A60" t="s">
        <v>23</v>
      </c>
      <c r="B60" t="s">
        <v>44</v>
      </c>
      <c r="C60">
        <v>6</v>
      </c>
      <c r="D60">
        <v>223</v>
      </c>
      <c r="E60" t="s">
        <v>47</v>
      </c>
      <c r="F60" t="s">
        <v>67</v>
      </c>
      <c r="G60">
        <f>VLOOKUP($A60,Sheet2!$A$2:$K$22,3,FALSE)</f>
        <v>29.709842999999999</v>
      </c>
      <c r="H60">
        <f>VLOOKUP($A60,Sheet2!$A$2:$K$22,4,FALSE)</f>
        <v>-95.236270000000005</v>
      </c>
      <c r="I60" t="s">
        <v>96</v>
      </c>
      <c r="J60">
        <v>2897</v>
      </c>
      <c r="K60" s="2">
        <v>60.959613393165348</v>
      </c>
      <c r="L60">
        <v>87</v>
      </c>
      <c r="M60" t="s">
        <v>82</v>
      </c>
    </row>
    <row r="61" spans="1:13" x14ac:dyDescent="0.25">
      <c r="A61" t="s">
        <v>23</v>
      </c>
      <c r="B61" t="s">
        <v>44</v>
      </c>
      <c r="C61">
        <v>6</v>
      </c>
      <c r="D61">
        <v>223</v>
      </c>
      <c r="E61" t="s">
        <v>47</v>
      </c>
      <c r="F61" t="s">
        <v>67</v>
      </c>
      <c r="G61">
        <f>VLOOKUP($A61,Sheet2!$A$2:$K$22,3,FALSE)</f>
        <v>29.709842999999999</v>
      </c>
      <c r="H61">
        <f>VLOOKUP($A61,Sheet2!$A$2:$K$22,4,FALSE)</f>
        <v>-95.236270000000005</v>
      </c>
      <c r="I61" t="s">
        <v>97</v>
      </c>
      <c r="J61">
        <v>94034</v>
      </c>
      <c r="K61" s="2">
        <v>55.666035689218795</v>
      </c>
      <c r="L61">
        <v>89</v>
      </c>
      <c r="M61" t="s">
        <v>82</v>
      </c>
    </row>
  </sheetData>
  <autoFilter ref="A1:M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25" sqref="C25"/>
    </sheetView>
  </sheetViews>
  <sheetFormatPr defaultRowHeight="15" x14ac:dyDescent="0.25"/>
  <cols>
    <col min="1" max="1" width="12.5703125" bestFit="1" customWidth="1"/>
    <col min="2" max="2" width="49.85546875" bestFit="1" customWidth="1"/>
    <col min="7" max="7" width="11.28515625" customWidth="1"/>
    <col min="8" max="8" width="9.5703125" bestFit="1" customWidth="1"/>
    <col min="9" max="10" width="12.5703125" customWidth="1"/>
  </cols>
  <sheetData>
    <row r="1" spans="1:11" x14ac:dyDescent="0.25">
      <c r="A1" t="s">
        <v>0</v>
      </c>
      <c r="B1" t="s">
        <v>1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98</v>
      </c>
      <c r="J1" t="s">
        <v>99</v>
      </c>
      <c r="K1" t="s">
        <v>75</v>
      </c>
    </row>
    <row r="2" spans="1:11" x14ac:dyDescent="0.25">
      <c r="A2" t="s">
        <v>3</v>
      </c>
      <c r="B2" t="s">
        <v>24</v>
      </c>
      <c r="C2">
        <v>30.034731000000001</v>
      </c>
      <c r="D2">
        <v>-94.047055999999998</v>
      </c>
      <c r="E2">
        <v>136</v>
      </c>
      <c r="F2">
        <v>17263</v>
      </c>
      <c r="G2" s="2">
        <v>30.147058823529409</v>
      </c>
      <c r="H2" s="2">
        <v>38.857672478711699</v>
      </c>
      <c r="I2">
        <v>51</v>
      </c>
      <c r="J2">
        <v>77</v>
      </c>
      <c r="K2" s="1" t="s">
        <v>94</v>
      </c>
    </row>
    <row r="3" spans="1:11" x14ac:dyDescent="0.25">
      <c r="A3" t="s">
        <v>4</v>
      </c>
      <c r="B3" t="s">
        <v>25</v>
      </c>
      <c r="C3">
        <v>29.742948999999999</v>
      </c>
      <c r="D3">
        <v>-95.097847000000002</v>
      </c>
      <c r="E3">
        <v>1</v>
      </c>
      <c r="F3">
        <v>5380</v>
      </c>
      <c r="G3" s="2">
        <v>0</v>
      </c>
      <c r="H3" s="2">
        <v>39.405204460966544</v>
      </c>
      <c r="I3">
        <v>0</v>
      </c>
      <c r="J3">
        <v>55</v>
      </c>
      <c r="K3" s="1" t="s">
        <v>93</v>
      </c>
    </row>
    <row r="4" spans="1:11" x14ac:dyDescent="0.25">
      <c r="A4" t="s">
        <v>5</v>
      </c>
      <c r="B4" t="s">
        <v>26</v>
      </c>
      <c r="C4">
        <v>31.501667000000001</v>
      </c>
      <c r="D4">
        <v>-102.640277</v>
      </c>
      <c r="E4">
        <v>0</v>
      </c>
      <c r="F4">
        <v>2</v>
      </c>
      <c r="G4" s="2">
        <v>0</v>
      </c>
      <c r="H4" s="2">
        <v>0</v>
      </c>
      <c r="I4">
        <v>0</v>
      </c>
      <c r="J4">
        <v>100</v>
      </c>
      <c r="K4" s="1" t="s">
        <v>74</v>
      </c>
    </row>
    <row r="5" spans="1:11" x14ac:dyDescent="0.25">
      <c r="A5" t="s">
        <v>6</v>
      </c>
      <c r="B5" t="s">
        <v>27</v>
      </c>
      <c r="C5">
        <v>31.362088</v>
      </c>
      <c r="D5">
        <v>-101.77961999999999</v>
      </c>
      <c r="E5">
        <v>4</v>
      </c>
      <c r="F5">
        <v>15</v>
      </c>
      <c r="G5" s="2">
        <v>25</v>
      </c>
      <c r="H5" s="2">
        <v>20</v>
      </c>
      <c r="I5">
        <v>75</v>
      </c>
      <c r="J5">
        <v>87</v>
      </c>
      <c r="K5" s="1" t="s">
        <v>76</v>
      </c>
    </row>
    <row r="6" spans="1:11" x14ac:dyDescent="0.25">
      <c r="A6" t="s">
        <v>7</v>
      </c>
      <c r="B6" t="s">
        <v>28</v>
      </c>
      <c r="C6">
        <v>28.9941</v>
      </c>
      <c r="D6">
        <v>-97.612099999999998</v>
      </c>
      <c r="E6">
        <v>0</v>
      </c>
      <c r="F6">
        <v>0</v>
      </c>
      <c r="G6" s="2">
        <v>0</v>
      </c>
      <c r="H6" s="2">
        <v>0</v>
      </c>
      <c r="I6">
        <v>0</v>
      </c>
      <c r="J6">
        <v>0</v>
      </c>
      <c r="K6" t="s">
        <v>92</v>
      </c>
    </row>
    <row r="7" spans="1:11" x14ac:dyDescent="0.25">
      <c r="A7" t="s">
        <v>8</v>
      </c>
      <c r="B7" t="s">
        <v>29</v>
      </c>
      <c r="C7">
        <v>32.215555999999999</v>
      </c>
      <c r="D7">
        <v>-101.936111</v>
      </c>
      <c r="E7">
        <v>1</v>
      </c>
      <c r="F7">
        <v>31</v>
      </c>
      <c r="G7" s="2">
        <v>0</v>
      </c>
      <c r="H7" s="2">
        <v>32.258064516129032</v>
      </c>
      <c r="I7">
        <v>0</v>
      </c>
      <c r="J7">
        <v>13</v>
      </c>
      <c r="K7" s="1" t="s">
        <v>91</v>
      </c>
    </row>
    <row r="8" spans="1:11" x14ac:dyDescent="0.25">
      <c r="A8" t="s">
        <v>9</v>
      </c>
      <c r="B8" t="s">
        <v>30</v>
      </c>
      <c r="C8">
        <v>32.155061000000003</v>
      </c>
      <c r="D8">
        <v>-101.933053</v>
      </c>
      <c r="E8">
        <v>4</v>
      </c>
      <c r="F8">
        <v>239</v>
      </c>
      <c r="G8" s="2">
        <v>25</v>
      </c>
      <c r="H8" s="2">
        <v>30.543933054393307</v>
      </c>
      <c r="I8">
        <v>0</v>
      </c>
      <c r="J8">
        <v>53</v>
      </c>
      <c r="K8" s="1" t="s">
        <v>90</v>
      </c>
    </row>
    <row r="9" spans="1:11" x14ac:dyDescent="0.25">
      <c r="A9" t="s">
        <v>10</v>
      </c>
      <c r="B9" t="s">
        <v>31</v>
      </c>
      <c r="C9">
        <v>32.757800000000003</v>
      </c>
      <c r="D9">
        <v>-102.681</v>
      </c>
      <c r="E9">
        <v>58</v>
      </c>
      <c r="F9">
        <v>2249</v>
      </c>
      <c r="G9" s="2">
        <v>18.96551724137931</v>
      </c>
      <c r="H9" s="2">
        <v>29.746554024010674</v>
      </c>
      <c r="I9">
        <v>16</v>
      </c>
      <c r="J9">
        <v>32</v>
      </c>
      <c r="K9" s="1" t="s">
        <v>89</v>
      </c>
    </row>
    <row r="10" spans="1:11" x14ac:dyDescent="0.25">
      <c r="A10" t="s">
        <v>11</v>
      </c>
      <c r="B10" t="s">
        <v>32</v>
      </c>
      <c r="C10">
        <v>31.419170000000001</v>
      </c>
      <c r="D10">
        <v>-102.33167</v>
      </c>
      <c r="E10">
        <v>0</v>
      </c>
      <c r="F10">
        <v>0</v>
      </c>
      <c r="G10" s="2">
        <v>0</v>
      </c>
      <c r="H10" s="2">
        <v>0</v>
      </c>
      <c r="I10">
        <v>0</v>
      </c>
      <c r="J10">
        <v>0</v>
      </c>
      <c r="K10" t="s">
        <v>92</v>
      </c>
    </row>
    <row r="11" spans="1:11" x14ac:dyDescent="0.25">
      <c r="A11" t="s">
        <v>12</v>
      </c>
      <c r="B11" t="s">
        <v>33</v>
      </c>
      <c r="C11">
        <v>31.983332999999998</v>
      </c>
      <c r="D11">
        <v>-102.6375</v>
      </c>
      <c r="E11">
        <v>0</v>
      </c>
      <c r="F11">
        <v>263</v>
      </c>
      <c r="G11" s="2">
        <v>0</v>
      </c>
      <c r="H11" s="2">
        <v>51.71102661596958</v>
      </c>
      <c r="I11">
        <v>0</v>
      </c>
      <c r="J11">
        <v>22</v>
      </c>
      <c r="K11" s="1" t="s">
        <v>88</v>
      </c>
    </row>
    <row r="12" spans="1:11" x14ac:dyDescent="0.25">
      <c r="A12" t="s">
        <v>13</v>
      </c>
      <c r="B12" t="s">
        <v>34</v>
      </c>
      <c r="C12">
        <v>31.337980999999999</v>
      </c>
      <c r="D12">
        <v>-103.01663600000001</v>
      </c>
      <c r="E12">
        <v>0</v>
      </c>
      <c r="F12">
        <v>0</v>
      </c>
      <c r="G12" s="2">
        <v>0</v>
      </c>
      <c r="H12" s="2">
        <v>0</v>
      </c>
      <c r="I12">
        <v>0</v>
      </c>
      <c r="J12">
        <v>0</v>
      </c>
      <c r="K12" s="1" t="s">
        <v>87</v>
      </c>
    </row>
    <row r="13" spans="1:11" x14ac:dyDescent="0.25">
      <c r="A13" t="s">
        <v>14</v>
      </c>
      <c r="B13" t="s">
        <v>35</v>
      </c>
      <c r="C13">
        <v>31.405692999999999</v>
      </c>
      <c r="D13">
        <v>-102.31449600000001</v>
      </c>
      <c r="E13">
        <v>0</v>
      </c>
      <c r="F13">
        <v>0</v>
      </c>
      <c r="G13" s="2">
        <v>0</v>
      </c>
      <c r="H13" s="2">
        <v>0</v>
      </c>
      <c r="I13">
        <v>0</v>
      </c>
      <c r="J13">
        <v>0</v>
      </c>
      <c r="K13" s="1" t="s">
        <v>86</v>
      </c>
    </row>
    <row r="14" spans="1:11" x14ac:dyDescent="0.25">
      <c r="A14" t="s">
        <v>15</v>
      </c>
      <c r="B14" t="s">
        <v>36</v>
      </c>
      <c r="C14">
        <v>31.735600000000002</v>
      </c>
      <c r="D14">
        <v>-101.79810000000001</v>
      </c>
      <c r="E14">
        <v>0</v>
      </c>
      <c r="F14">
        <v>3</v>
      </c>
      <c r="G14" s="2">
        <v>0</v>
      </c>
      <c r="H14" s="2">
        <v>33.333333333333329</v>
      </c>
      <c r="I14">
        <v>0</v>
      </c>
      <c r="J14">
        <v>33</v>
      </c>
      <c r="K14" s="1" t="s">
        <v>85</v>
      </c>
    </row>
    <row r="15" spans="1:11" x14ac:dyDescent="0.25">
      <c r="A15" t="s">
        <v>16</v>
      </c>
      <c r="B15" t="s">
        <v>37</v>
      </c>
      <c r="C15">
        <v>30.065833000000001</v>
      </c>
      <c r="D15">
        <v>-94.071387999999999</v>
      </c>
      <c r="E15">
        <v>1190</v>
      </c>
      <c r="F15">
        <v>28800</v>
      </c>
      <c r="G15" s="2">
        <v>86.470588235294116</v>
      </c>
      <c r="H15" s="2">
        <v>58.329861111111114</v>
      </c>
      <c r="I15">
        <v>97</v>
      </c>
      <c r="J15">
        <v>89</v>
      </c>
      <c r="K15" s="1" t="s">
        <v>84</v>
      </c>
    </row>
    <row r="16" spans="1:11" x14ac:dyDescent="0.25">
      <c r="A16" t="s">
        <v>17</v>
      </c>
      <c r="B16" t="s">
        <v>38</v>
      </c>
      <c r="C16">
        <v>29.826000000000001</v>
      </c>
      <c r="D16">
        <v>-94.921916999999993</v>
      </c>
      <c r="E16">
        <v>91</v>
      </c>
      <c r="F16">
        <v>9085</v>
      </c>
      <c r="G16" s="2">
        <v>21.978021978021978</v>
      </c>
      <c r="H16" s="2">
        <v>21.100715465052282</v>
      </c>
      <c r="I16">
        <v>34</v>
      </c>
      <c r="J16">
        <v>37</v>
      </c>
      <c r="K16" s="1" t="s">
        <v>83</v>
      </c>
    </row>
    <row r="17" spans="1:11" x14ac:dyDescent="0.25">
      <c r="A17" t="s">
        <v>18</v>
      </c>
      <c r="B17" t="s">
        <v>39</v>
      </c>
      <c r="C17">
        <v>29.964146</v>
      </c>
      <c r="D17">
        <v>-93.930137999999999</v>
      </c>
      <c r="E17">
        <v>2197</v>
      </c>
      <c r="F17">
        <v>38006</v>
      </c>
      <c r="G17" s="2">
        <v>19.253527537551207</v>
      </c>
      <c r="H17" s="2">
        <v>31.626585276009049</v>
      </c>
      <c r="I17">
        <v>13</v>
      </c>
      <c r="J17">
        <v>30</v>
      </c>
      <c r="K17" s="1" t="s">
        <v>79</v>
      </c>
    </row>
    <row r="18" spans="1:11" x14ac:dyDescent="0.25">
      <c r="A18" t="s">
        <v>19</v>
      </c>
      <c r="B18" t="s">
        <v>40</v>
      </c>
      <c r="C18">
        <v>28.980267000000001</v>
      </c>
      <c r="D18">
        <v>-95.305261999999999</v>
      </c>
      <c r="E18">
        <v>28</v>
      </c>
      <c r="F18">
        <v>2090</v>
      </c>
      <c r="G18" s="2">
        <v>39.285714285714285</v>
      </c>
      <c r="H18" s="2">
        <v>43.971291866028707</v>
      </c>
      <c r="I18">
        <v>46</v>
      </c>
      <c r="J18">
        <v>23</v>
      </c>
      <c r="K18" s="1" t="s">
        <v>77</v>
      </c>
    </row>
    <row r="19" spans="1:11" x14ac:dyDescent="0.25">
      <c r="A19" t="s">
        <v>20</v>
      </c>
      <c r="B19" t="s">
        <v>41</v>
      </c>
      <c r="C19">
        <v>28.928585000000002</v>
      </c>
      <c r="D19">
        <v>-95.315566000000004</v>
      </c>
      <c r="E19">
        <v>40</v>
      </c>
      <c r="F19">
        <v>3233</v>
      </c>
      <c r="G19" s="2">
        <v>12.5</v>
      </c>
      <c r="H19" s="2">
        <v>57.655428394679866</v>
      </c>
      <c r="I19">
        <v>30</v>
      </c>
      <c r="J19">
        <v>68</v>
      </c>
      <c r="K19" s="1" t="s">
        <v>78</v>
      </c>
    </row>
    <row r="20" spans="1:11" x14ac:dyDescent="0.25">
      <c r="A20" t="s">
        <v>21</v>
      </c>
      <c r="B20" t="s">
        <v>42</v>
      </c>
      <c r="C20">
        <v>29.756256</v>
      </c>
      <c r="D20">
        <v>-95.011032</v>
      </c>
      <c r="E20">
        <v>1423</v>
      </c>
      <c r="F20">
        <v>37772</v>
      </c>
      <c r="G20" s="2">
        <v>42.726633872101196</v>
      </c>
      <c r="H20" s="2">
        <v>43.458117123795404</v>
      </c>
      <c r="I20">
        <v>52</v>
      </c>
      <c r="J20">
        <v>67</v>
      </c>
      <c r="K20" s="1" t="s">
        <v>80</v>
      </c>
    </row>
    <row r="21" spans="1:11" x14ac:dyDescent="0.25">
      <c r="A21" t="s">
        <v>22</v>
      </c>
      <c r="B21" t="s">
        <v>43</v>
      </c>
      <c r="C21">
        <v>29.96001</v>
      </c>
      <c r="D21">
        <v>-93.895579999999995</v>
      </c>
      <c r="E21">
        <v>3036</v>
      </c>
      <c r="F21">
        <v>22034</v>
      </c>
      <c r="G21" s="2">
        <v>21.673254281949934</v>
      </c>
      <c r="H21" s="2">
        <v>36.107833348461469</v>
      </c>
      <c r="I21">
        <v>18</v>
      </c>
      <c r="J21">
        <v>38</v>
      </c>
      <c r="K21" s="1" t="s">
        <v>81</v>
      </c>
    </row>
    <row r="22" spans="1:11" x14ac:dyDescent="0.25">
      <c r="A22" t="s">
        <v>23</v>
      </c>
      <c r="B22" t="s">
        <v>44</v>
      </c>
      <c r="C22">
        <v>29.709842999999999</v>
      </c>
      <c r="D22">
        <v>-95.236270000000005</v>
      </c>
      <c r="E22">
        <v>2897</v>
      </c>
      <c r="F22">
        <v>94034</v>
      </c>
      <c r="G22" s="2">
        <v>60.959613393165348</v>
      </c>
      <c r="H22" s="2">
        <v>55.666035689218795</v>
      </c>
      <c r="I22">
        <v>87</v>
      </c>
      <c r="J22">
        <v>89</v>
      </c>
      <c r="K22" s="1" t="s">
        <v>82</v>
      </c>
    </row>
    <row r="25" spans="1:11" x14ac:dyDescent="0.25">
      <c r="B25" t="s">
        <v>95</v>
      </c>
      <c r="C25" t="e">
        <f>VLOOKUP($A25,Sheet2!$A$2:$K$22,3,FALSE)</f>
        <v>#N/A</v>
      </c>
      <c r="D25" t="e">
        <f>VLOOKUP($A25,Sheet2!$A$2:$K$22,4,FALSE)</f>
        <v>#N/A</v>
      </c>
      <c r="E25" t="e">
        <f>VLOOKUP($A25,Sheet2!$A$2:$K$22,5,FALSE)</f>
        <v>#N/A</v>
      </c>
      <c r="F25" t="e">
        <f>VLOOKUP($A25,Sheet2!$A$2:$K$22,6,FALSE)</f>
        <v>#N/A</v>
      </c>
      <c r="G25" t="e">
        <f>VLOOKUP($A25,Sheet2!$A$2:$K$22,7,FALSE)</f>
        <v>#N/A</v>
      </c>
      <c r="H25" t="e">
        <f>VLOOKUP($A25,Sheet2!$A$2:$K$22,8,FALSE)</f>
        <v>#N/A</v>
      </c>
      <c r="I25" t="e">
        <f>VLOOKUP($A25,Sheet2!$A$2:$K$22,9,FALSE)</f>
        <v>#N/A</v>
      </c>
      <c r="J25" t="e">
        <f>VLOOKUP($A25,Sheet2!$A$2:$K$22,10,FALSE)</f>
        <v>#N/A</v>
      </c>
      <c r="K25" t="e">
        <f>VLOOKUP($A25,Sheet2!$A$2:$K$22,11,FALSE)</f>
        <v>#N/A</v>
      </c>
    </row>
  </sheetData>
  <hyperlinks>
    <hyperlink ref="K4" r:id="rId1"/>
    <hyperlink ref="K5" r:id="rId2"/>
    <hyperlink ref="K19" r:id="rId3"/>
    <hyperlink ref="K18" r:id="rId4"/>
    <hyperlink ref="K17" r:id="rId5"/>
    <hyperlink ref="K20" r:id="rId6"/>
    <hyperlink ref="K21" r:id="rId7"/>
    <hyperlink ref="K22" r:id="rId8"/>
    <hyperlink ref="K16" r:id="rId9"/>
    <hyperlink ref="K15" r:id="rId10"/>
    <hyperlink ref="K14" r:id="rId11"/>
    <hyperlink ref="K13" r:id="rId12"/>
    <hyperlink ref="K12" r:id="rId13"/>
    <hyperlink ref="K11" r:id="rId14"/>
    <hyperlink ref="K9" r:id="rId15"/>
    <hyperlink ref="K8" r:id="rId16"/>
    <hyperlink ref="K7" r:id="rId17"/>
    <hyperlink ref="K3" r:id="rId18"/>
    <hyperlink ref="K2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Keene Kelderman</cp:lastModifiedBy>
  <dcterms:created xsi:type="dcterms:W3CDTF">2020-06-22T21:01:27Z</dcterms:created>
  <dcterms:modified xsi:type="dcterms:W3CDTF">2020-07-09T15:42:18Z</dcterms:modified>
</cp:coreProperties>
</file>