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yhome.itap.purdue.edu\myhome\hkolagan\ENGR132\MATLAB\PS06\"/>
    </mc:Choice>
  </mc:AlternateContent>
  <bookViews>
    <workbookView xWindow="0" yWindow="0" windowWidth="11580" windowHeight="6216" activeTab="2"/>
  </bookViews>
  <sheets>
    <sheet name="Two Point" sheetId="1" r:id="rId1"/>
    <sheet name="Least Squares" sheetId="2" r:id="rId2"/>
    <sheet name="Analysis" sheetId="4" r:id="rId3"/>
  </sheets>
  <calcPr calcId="171027"/>
</workbook>
</file>

<file path=xl/calcChain.xml><?xml version="1.0" encoding="utf-8"?>
<calcChain xmlns="http://schemas.openxmlformats.org/spreadsheetml/2006/main">
  <c r="B30" i="4" l="1"/>
  <c r="B29" i="4"/>
  <c r="B25" i="4"/>
  <c r="I24" i="2"/>
  <c r="I36" i="2"/>
  <c r="I21" i="2"/>
  <c r="C32" i="2"/>
  <c r="I25" i="2" s="1"/>
  <c r="D32" i="2"/>
  <c r="E32" i="2"/>
  <c r="C31" i="2"/>
  <c r="D31" i="2"/>
  <c r="E31" i="2"/>
  <c r="F16" i="2"/>
  <c r="H22" i="2" s="1"/>
  <c r="F17" i="2"/>
  <c r="H23" i="2" s="1"/>
  <c r="F18" i="2"/>
  <c r="F19" i="2"/>
  <c r="H25" i="2" s="1"/>
  <c r="F20" i="2"/>
  <c r="H26" i="2" s="1"/>
  <c r="F21" i="2"/>
  <c r="H27" i="2" s="1"/>
  <c r="F22" i="2"/>
  <c r="H28" i="2" s="1"/>
  <c r="F23" i="2"/>
  <c r="H29" i="2" s="1"/>
  <c r="F24" i="2"/>
  <c r="H30" i="2" s="1"/>
  <c r="F25" i="2"/>
  <c r="H31" i="2" s="1"/>
  <c r="F26" i="2"/>
  <c r="H32" i="2" s="1"/>
  <c r="F27" i="2"/>
  <c r="H33" i="2" s="1"/>
  <c r="F28" i="2"/>
  <c r="H34" i="2" s="1"/>
  <c r="F29" i="2"/>
  <c r="H35" i="2" s="1"/>
  <c r="F30" i="2"/>
  <c r="H36" i="2" s="1"/>
  <c r="F15" i="2"/>
  <c r="H21" i="2" s="1"/>
  <c r="F32" i="2" l="1"/>
  <c r="I32" i="2"/>
  <c r="H24" i="2"/>
  <c r="H38" i="2" s="1"/>
  <c r="F31" i="2"/>
  <c r="I28" i="2"/>
  <c r="I35" i="2"/>
  <c r="I31" i="2"/>
  <c r="I27" i="2"/>
  <c r="I23" i="2"/>
  <c r="I34" i="2"/>
  <c r="I30" i="2"/>
  <c r="I26" i="2"/>
  <c r="I22" i="2"/>
  <c r="I33" i="2"/>
  <c r="I29" i="2"/>
  <c r="B32" i="2"/>
  <c r="B31" i="2"/>
  <c r="I38" i="2" l="1"/>
  <c r="H37" i="2"/>
  <c r="I37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5" i="2"/>
  <c r="B14" i="4"/>
  <c r="B6" i="4"/>
  <c r="C33" i="1"/>
  <c r="G29" i="1" s="1"/>
  <c r="C32" i="1"/>
  <c r="B33" i="1"/>
  <c r="B32" i="1"/>
  <c r="D17" i="1"/>
  <c r="F27" i="1" s="1"/>
  <c r="D18" i="1"/>
  <c r="F28" i="1" s="1"/>
  <c r="D19" i="1"/>
  <c r="F29" i="1" s="1"/>
  <c r="D20" i="1"/>
  <c r="F30" i="1" s="1"/>
  <c r="D21" i="1"/>
  <c r="F31" i="1" s="1"/>
  <c r="D22" i="1"/>
  <c r="F32" i="1" s="1"/>
  <c r="D23" i="1"/>
  <c r="F33" i="1" s="1"/>
  <c r="D24" i="1"/>
  <c r="F34" i="1" s="1"/>
  <c r="D25" i="1"/>
  <c r="F35" i="1" s="1"/>
  <c r="D26" i="1"/>
  <c r="F36" i="1" s="1"/>
  <c r="D27" i="1"/>
  <c r="F37" i="1" s="1"/>
  <c r="D28" i="1"/>
  <c r="F38" i="1" s="1"/>
  <c r="D29" i="1"/>
  <c r="F39" i="1" s="1"/>
  <c r="D30" i="1"/>
  <c r="F40" i="1" s="1"/>
  <c r="D31" i="1"/>
  <c r="F41" i="1" s="1"/>
  <c r="D16" i="1"/>
  <c r="F26" i="1" s="1"/>
  <c r="G19" i="1"/>
  <c r="G20" i="1" s="1"/>
  <c r="G36" i="1" l="1"/>
  <c r="G26" i="1"/>
  <c r="G34" i="1"/>
  <c r="G40" i="1"/>
  <c r="G32" i="1"/>
  <c r="G38" i="1"/>
  <c r="G28" i="1"/>
  <c r="G39" i="1"/>
  <c r="G35" i="1"/>
  <c r="G31" i="1"/>
  <c r="G27" i="1"/>
  <c r="G30" i="1"/>
  <c r="G41" i="1"/>
  <c r="G37" i="1"/>
  <c r="G33" i="1"/>
  <c r="F42" i="1"/>
  <c r="D33" i="1"/>
  <c r="D32" i="1"/>
  <c r="G42" i="1" l="1"/>
</calcChain>
</file>

<file path=xl/sharedStrings.xml><?xml version="1.0" encoding="utf-8"?>
<sst xmlns="http://schemas.openxmlformats.org/spreadsheetml/2006/main" count="99" uniqueCount="64">
  <si>
    <t>Output Section:</t>
  </si>
  <si>
    <t>Calculation Section:</t>
  </si>
  <si>
    <t>Input Section:</t>
  </si>
  <si>
    <t>I/We have not used material obtained from any other unauthorized source, either modified</t>
  </si>
  <si>
    <t xml:space="preserve">or unmodified.  Neither have I/we provided access to my/our work to another. </t>
  </si>
  <si>
    <t>The solution I/we am/are submitting is my/our own original work.</t>
  </si>
  <si>
    <t>Assignment</t>
  </si>
  <si>
    <t>Problem Description</t>
  </si>
  <si>
    <t xml:space="preserve">ENGR 132 </t>
  </si>
  <si>
    <t>SSE:</t>
  </si>
  <si>
    <t>SST:</t>
  </si>
  <si>
    <t>r^2:</t>
  </si>
  <si>
    <t>Equation:</t>
  </si>
  <si>
    <r>
      <rPr>
        <b/>
        <sz val="10"/>
        <rFont val="Arial"/>
        <family val="2"/>
      </rPr>
      <t>Q1</t>
    </r>
    <r>
      <rPr>
        <sz val="10"/>
        <rFont val="Arial"/>
        <family val="2"/>
      </rPr>
      <t>: Report your linear model. Use professional formatting</t>
    </r>
  </si>
  <si>
    <r>
      <rPr>
        <b/>
        <sz val="10"/>
        <rFont val="Arial"/>
        <family val="2"/>
      </rPr>
      <t>Q2</t>
    </r>
    <r>
      <rPr>
        <sz val="10"/>
        <rFont val="Arial"/>
        <family val="2"/>
      </rPr>
      <t>: Explain how well your model represents the relationship between the data. Justify your answer.</t>
    </r>
  </si>
  <si>
    <t>$4.25/gal</t>
  </si>
  <si>
    <t>$2.35/gal</t>
  </si>
  <si>
    <r>
      <rPr>
        <b/>
        <sz val="10"/>
        <rFont val="Arial"/>
        <family val="2"/>
      </rPr>
      <t>Q4</t>
    </r>
    <r>
      <rPr>
        <sz val="10"/>
        <rFont val="Arial"/>
        <family val="2"/>
      </rPr>
      <t>: What is the meaning of the slope of your model</t>
    </r>
  </si>
  <si>
    <r>
      <rPr>
        <b/>
        <sz val="10"/>
        <rFont val="Arial"/>
        <family val="2"/>
      </rPr>
      <t>Q5</t>
    </r>
    <r>
      <rPr>
        <sz val="10"/>
        <rFont val="Arial"/>
        <family val="2"/>
      </rPr>
      <t>: Report the manual least squares linear model (in form y = mx + b), SSE, SST, and r2 for the model</t>
    </r>
  </si>
  <si>
    <r>
      <rPr>
        <b/>
        <sz val="10"/>
        <rFont val="Arial"/>
        <family val="2"/>
      </rPr>
      <t>Q7</t>
    </r>
    <r>
      <rPr>
        <sz val="10"/>
        <rFont val="Arial"/>
        <family val="2"/>
      </rPr>
      <t>: Compare the two point method model to the least squares model. Which model provides the best fitting trend line? Justify your answer using r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.</t>
    </r>
  </si>
  <si>
    <t>Problem 1: Regression in Excel</t>
  </si>
  <si>
    <t>Your Name</t>
  </si>
  <si>
    <t>Name</t>
  </si>
  <si>
    <t>Purdue Login</t>
  </si>
  <si>
    <t>Your Purdue Login</t>
  </si>
  <si>
    <t>Contributor 1</t>
  </si>
  <si>
    <t>Team-ID</t>
  </si>
  <si>
    <t>Contributor 2</t>
  </si>
  <si>
    <t>Contributor 3</t>
  </si>
  <si>
    <t>login</t>
  </si>
  <si>
    <t>###-##</t>
  </si>
  <si>
    <t>PS ##, Problem #</t>
  </si>
  <si>
    <r>
      <rPr>
        <b/>
        <sz val="10"/>
        <rFont val="Arial"/>
        <family val="2"/>
      </rPr>
      <t xml:space="preserve">Q3: </t>
    </r>
    <r>
      <rPr>
        <sz val="10"/>
        <rFont val="Arial"/>
        <family val="2"/>
      </rPr>
      <t>Use your model to predict the fuel costs if fuel price is $2.35/gal.</t>
    </r>
  </si>
  <si>
    <r>
      <rPr>
        <b/>
        <sz val="10"/>
        <rFont val="Arial"/>
        <family val="2"/>
      </rPr>
      <t>Q6</t>
    </r>
    <r>
      <rPr>
        <sz val="10"/>
        <rFont val="Arial"/>
        <family val="2"/>
      </rPr>
      <t>: Use your manual least squares model to predict the fuel costs if fuel price is $2.35/gal and $4.25/gal. Justify each prediction using your knowledge of the original data set and your linear model</t>
    </r>
  </si>
  <si>
    <t>Harith Kolaganti</t>
  </si>
  <si>
    <t>hkolagan</t>
  </si>
  <si>
    <t>005-12</t>
  </si>
  <si>
    <t>PS 06, Problem 1</t>
  </si>
  <si>
    <t>Fuel Price($/g)</t>
  </si>
  <si>
    <t>Fuel Cost (bil$)</t>
  </si>
  <si>
    <t>x</t>
  </si>
  <si>
    <t>y</t>
  </si>
  <si>
    <t xml:space="preserve">a = </t>
  </si>
  <si>
    <t xml:space="preserve">b = </t>
  </si>
  <si>
    <t>y = 10.599x+1.321</t>
  </si>
  <si>
    <t>f(x)</t>
  </si>
  <si>
    <t>i</t>
  </si>
  <si>
    <t>sum=</t>
  </si>
  <si>
    <t>mean=</t>
  </si>
  <si>
    <t>SSE</t>
  </si>
  <si>
    <t>SST</t>
  </si>
  <si>
    <t>My model represents the relationship between the data very precisely because of the result of the R^2 value. It is very close to one, which demonstrates that it is close to the best fit line.</t>
  </si>
  <si>
    <t>The slope of the model represents the relationship between the y axis and x axis, which is Fuel Cost vs. Fuel Price.</t>
  </si>
  <si>
    <t>x^2</t>
  </si>
  <si>
    <t>xy</t>
  </si>
  <si>
    <t>average =</t>
  </si>
  <si>
    <t>a(67.49)+b(29.972) = 789.12</t>
  </si>
  <si>
    <t>a(29.972) + b(16) = 357.85</t>
  </si>
  <si>
    <t>a=</t>
  </si>
  <si>
    <t>b=</t>
  </si>
  <si>
    <t>y=10.4963+2.75</t>
  </si>
  <si>
    <t>Looking at the linear model, the x vale of 2.35 has a y value of something around 26-28, so the oprediction is pretty accurate.</t>
  </si>
  <si>
    <t>Looking at the original data set, the vale of $.25 has to be greater than the largest value in the data se, which is 37.20.</t>
  </si>
  <si>
    <t>The least squares method is definitely the best fitting line because of the comparison of the r^2 value. In the 2 points method, the value was 0.951 while the least squares provided a value of 0.969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</si>
</sst>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theme="0"/>
      <name val="Arial"/>
      <family val="2"/>
    </font>
    <font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4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164" fontId="0" fillId="0" borderId="0" xfId="0" applyNumberFormat="1" applyBorder="1"/>
    <xf numFmtId="0" fontId="1" fillId="0" borderId="0" xfId="0" applyFont="1" applyAlignment="1">
      <alignment horizontal="right" vertical="center"/>
    </xf>
    <xf numFmtId="0" fontId="7" fillId="0" borderId="0" xfId="0" applyFont="1"/>
    <xf numFmtId="164" fontId="7" fillId="0" borderId="0" xfId="0" applyNumberFormat="1" applyFont="1"/>
    <xf numFmtId="0" fontId="7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2" fillId="0" borderId="0" xfId="0" applyFont="1" applyFill="1" applyBorder="1" applyAlignment="1" applyProtection="1">
      <protection locked="0"/>
    </xf>
    <xf numFmtId="0" fontId="4" fillId="6" borderId="0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7" borderId="0" xfId="0" applyFill="1" applyBorder="1"/>
    <xf numFmtId="0" fontId="2" fillId="0" borderId="0" xfId="0" applyFont="1"/>
    <xf numFmtId="0" fontId="1" fillId="0" borderId="0" xfId="0" applyFont="1"/>
    <xf numFmtId="0" fontId="0" fillId="3" borderId="0" xfId="0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5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Cost</a:t>
            </a:r>
            <a:r>
              <a:rPr lang="en-US" baseline="0"/>
              <a:t> vs. Fuel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Point'!$C$15</c:f>
              <c:strCache>
                <c:ptCount val="1"/>
                <c:pt idx="0">
                  <c:v>Fuel Cost (bil$)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 Point'!$B$16:$B$31</c:f>
              <c:numCache>
                <c:formatCode>General</c:formatCode>
                <c:ptCount val="16"/>
                <c:pt idx="0">
                  <c:v>0.85</c:v>
                </c:pt>
                <c:pt idx="1">
                  <c:v>0.72499999999999998</c:v>
                </c:pt>
                <c:pt idx="2">
                  <c:v>0.68700000000000006</c:v>
                </c:pt>
                <c:pt idx="3">
                  <c:v>0.82399999999999995</c:v>
                </c:pt>
                <c:pt idx="4">
                  <c:v>1.151</c:v>
                </c:pt>
                <c:pt idx="5">
                  <c:v>1.7150000000000001</c:v>
                </c:pt>
                <c:pt idx="6">
                  <c:v>1.923</c:v>
                </c:pt>
                <c:pt idx="7">
                  <c:v>2.1309999999999998</c:v>
                </c:pt>
                <c:pt idx="8">
                  <c:v>2.964</c:v>
                </c:pt>
                <c:pt idx="9">
                  <c:v>1.6639999999999999</c:v>
                </c:pt>
                <c:pt idx="10">
                  <c:v>2.149</c:v>
                </c:pt>
                <c:pt idx="11">
                  <c:v>2.9980000000000002</c:v>
                </c:pt>
                <c:pt idx="12">
                  <c:v>3.056</c:v>
                </c:pt>
                <c:pt idx="13">
                  <c:v>2.92</c:v>
                </c:pt>
                <c:pt idx="14">
                  <c:v>2.6930000000000001</c:v>
                </c:pt>
                <c:pt idx="15">
                  <c:v>1.522</c:v>
                </c:pt>
              </c:numCache>
            </c:numRef>
          </c:xVal>
          <c:yVal>
            <c:numRef>
              <c:f>'Two Point'!$C$16:$C$31</c:f>
              <c:numCache>
                <c:formatCode>General</c:formatCode>
                <c:ptCount val="16"/>
                <c:pt idx="0">
                  <c:v>10.810600000000001</c:v>
                </c:pt>
                <c:pt idx="1">
                  <c:v>10.024699999999999</c:v>
                </c:pt>
                <c:pt idx="2">
                  <c:v>8.6029</c:v>
                </c:pt>
                <c:pt idx="3">
                  <c:v>10.3154</c:v>
                </c:pt>
                <c:pt idx="4">
                  <c:v>15.1412</c:v>
                </c:pt>
                <c:pt idx="5">
                  <c:v>21.6829</c:v>
                </c:pt>
                <c:pt idx="6">
                  <c:v>25.105399999999999</c:v>
                </c:pt>
                <c:pt idx="7">
                  <c:v>26.899899999999999</c:v>
                </c:pt>
                <c:pt idx="8">
                  <c:v>37.194899999999997</c:v>
                </c:pt>
                <c:pt idx="9">
                  <c:v>21.168500000000002</c:v>
                </c:pt>
                <c:pt idx="10">
                  <c:v>25.103400000000001</c:v>
                </c:pt>
                <c:pt idx="11">
                  <c:v>33.098999999999997</c:v>
                </c:pt>
                <c:pt idx="12">
                  <c:v>32.555900000000001</c:v>
                </c:pt>
                <c:pt idx="13">
                  <c:v>30.952500000000001</c:v>
                </c:pt>
                <c:pt idx="14">
                  <c:v>29.590499999999999</c:v>
                </c:pt>
                <c:pt idx="15">
                  <c:v>19.599599999999999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C-46DD-845D-76D536F4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84088"/>
        <c:axId val="469180808"/>
      </c:scatterChart>
      <c:valAx>
        <c:axId val="46918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Price</a:t>
                </a:r>
                <a:r>
                  <a:rPr lang="en-US" baseline="0"/>
                  <a:t> in Dollars Per Gallon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0808"/>
        <c:crosses val="autoZero"/>
        <c:crossBetween val="midCat"/>
      </c:valAx>
      <c:valAx>
        <c:axId val="4691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Cost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22860</xdr:rowOff>
    </xdr:from>
    <xdr:to>
      <xdr:col>4</xdr:col>
      <xdr:colOff>502920</xdr:colOff>
      <xdr:row>50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0.28667</cdr:x>
      <cdr:y>0.275</cdr:y>
    </cdr:from>
    <cdr:to>
      <cdr:x>0.83333</cdr:x>
      <cdr:y>0.65833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310640" y="754380"/>
          <a:ext cx="2499360" cy="10515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opLeftCell="A13" zoomScaleNormal="100" workbookViewId="0">
      <selection activeCell="C24" sqref="C24"/>
    </sheetView>
  </sheetViews>
  <sheetFormatPr defaultColWidth="10.6640625" defaultRowHeight="13.2" x14ac:dyDescent="0.25"/>
  <cols>
    <col min="1" max="1" width="14.6640625" customWidth="1"/>
    <col min="2" max="2" width="13.44140625" customWidth="1"/>
    <col min="3" max="3" width="18.109375" customWidth="1"/>
    <col min="4" max="4" width="13.44140625" customWidth="1"/>
    <col min="5" max="5" width="12.6640625" customWidth="1"/>
  </cols>
  <sheetData>
    <row r="1" spans="1:19" s="1" customFormat="1" ht="17.25" customHeight="1" x14ac:dyDescent="0.3">
      <c r="A1" s="12" t="s">
        <v>8</v>
      </c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</row>
    <row r="2" spans="1:19" s="1" customFormat="1" ht="17.25" customHeight="1" x14ac:dyDescent="0.25">
      <c r="A2" s="30" t="s">
        <v>21</v>
      </c>
      <c r="B2" s="31"/>
      <c r="C2" s="37" t="s">
        <v>22</v>
      </c>
      <c r="D2" s="37"/>
      <c r="E2" s="37"/>
      <c r="F2" s="39"/>
      <c r="G2" s="39"/>
      <c r="H2" s="40" t="s">
        <v>22</v>
      </c>
      <c r="I2" s="40"/>
      <c r="J2" s="40"/>
      <c r="K2" s="40" t="s">
        <v>23</v>
      </c>
      <c r="L2" s="40"/>
      <c r="M2" s="40"/>
    </row>
    <row r="3" spans="1:19" s="1" customFormat="1" ht="17.25" customHeight="1" x14ac:dyDescent="0.25">
      <c r="A3" s="30" t="s">
        <v>24</v>
      </c>
      <c r="B3" s="31"/>
      <c r="C3" s="37" t="s">
        <v>29</v>
      </c>
      <c r="D3" s="37"/>
      <c r="E3" s="37"/>
      <c r="F3" s="35" t="s">
        <v>25</v>
      </c>
      <c r="G3" s="35"/>
      <c r="H3" s="36"/>
      <c r="I3" s="36"/>
      <c r="J3" s="36"/>
      <c r="K3" s="38"/>
      <c r="L3" s="38"/>
      <c r="M3" s="38"/>
    </row>
    <row r="4" spans="1:19" s="1" customFormat="1" ht="17.25" customHeight="1" x14ac:dyDescent="0.25">
      <c r="A4" s="32" t="s">
        <v>26</v>
      </c>
      <c r="B4" s="33"/>
      <c r="C4" s="37" t="s">
        <v>30</v>
      </c>
      <c r="D4" s="37"/>
      <c r="E4" s="37"/>
      <c r="F4" s="35" t="s">
        <v>27</v>
      </c>
      <c r="G4" s="35"/>
      <c r="H4" s="36"/>
      <c r="I4" s="36"/>
      <c r="J4" s="36"/>
      <c r="K4" s="38"/>
      <c r="L4" s="38"/>
      <c r="M4" s="38"/>
    </row>
    <row r="5" spans="1:19" s="1" customFormat="1" ht="17.25" customHeight="1" x14ac:dyDescent="0.25">
      <c r="A5" s="32" t="s">
        <v>6</v>
      </c>
      <c r="B5" s="33"/>
      <c r="C5" s="37" t="s">
        <v>31</v>
      </c>
      <c r="D5" s="37"/>
      <c r="E5" s="37"/>
      <c r="F5" s="35" t="s">
        <v>28</v>
      </c>
      <c r="G5" s="35"/>
      <c r="H5" s="36"/>
      <c r="I5" s="36"/>
      <c r="J5" s="36"/>
      <c r="K5" s="38"/>
      <c r="L5" s="38"/>
      <c r="M5" s="38"/>
    </row>
    <row r="6" spans="1:19" s="1" customFormat="1" x14ac:dyDescent="0.25">
      <c r="A6" s="3"/>
      <c r="B6" s="3"/>
      <c r="C6" s="4"/>
      <c r="D6" s="4"/>
      <c r="E6" s="4"/>
      <c r="F6" s="5"/>
      <c r="G6" s="5"/>
      <c r="H6" s="5"/>
      <c r="I6" s="5"/>
      <c r="J6" s="5"/>
      <c r="K6" s="6"/>
    </row>
    <row r="7" spans="1:19" s="1" customFormat="1" ht="14.4" x14ac:dyDescent="0.3">
      <c r="A7" s="21" t="s">
        <v>3</v>
      </c>
      <c r="B7" s="21"/>
      <c r="C7" s="22"/>
      <c r="D7" s="22"/>
      <c r="E7" s="22"/>
      <c r="F7" s="22"/>
      <c r="G7" s="22"/>
      <c r="H7" s="22"/>
      <c r="I7" s="22"/>
      <c r="J7" s="22"/>
      <c r="K7" s="6"/>
    </row>
    <row r="8" spans="1:19" s="1" customFormat="1" ht="14.4" x14ac:dyDescent="0.3">
      <c r="A8" s="21" t="s">
        <v>4</v>
      </c>
      <c r="B8" s="21"/>
      <c r="C8" s="22"/>
      <c r="D8" s="22"/>
      <c r="E8" s="22"/>
      <c r="F8" s="22"/>
      <c r="G8" s="22"/>
      <c r="H8" s="22"/>
      <c r="I8" s="22"/>
      <c r="J8" s="22"/>
      <c r="K8" s="6"/>
    </row>
    <row r="9" spans="1:19" s="1" customFormat="1" ht="14.4" x14ac:dyDescent="0.3">
      <c r="A9" s="21" t="s">
        <v>5</v>
      </c>
      <c r="B9" s="21"/>
      <c r="C9" s="22"/>
      <c r="D9" s="22"/>
      <c r="E9" s="22"/>
      <c r="F9" s="22"/>
      <c r="G9" s="22"/>
      <c r="H9" s="22"/>
      <c r="I9" s="22"/>
      <c r="J9" s="22"/>
      <c r="K9" s="6"/>
    </row>
    <row r="10" spans="1:19" s="1" customFormat="1" ht="14.4" x14ac:dyDescent="0.3">
      <c r="A10" s="11"/>
      <c r="B10" s="11"/>
      <c r="C10" s="6"/>
      <c r="D10" s="6"/>
      <c r="E10" s="6"/>
      <c r="F10" s="6"/>
      <c r="G10" s="6"/>
      <c r="H10" s="6"/>
      <c r="I10" s="6"/>
      <c r="J10" s="6"/>
      <c r="K10" s="6"/>
    </row>
    <row r="11" spans="1:19" s="2" customFormat="1" ht="26.25" customHeight="1" x14ac:dyDescent="0.25">
      <c r="A11" s="34" t="s">
        <v>7</v>
      </c>
      <c r="B11" s="34"/>
      <c r="C11" s="29"/>
      <c r="D11" s="29"/>
      <c r="E11" s="29"/>
      <c r="F11" s="29"/>
      <c r="G11" s="29"/>
      <c r="H11" s="29"/>
      <c r="I11" s="29"/>
      <c r="J11" s="29"/>
      <c r="K11" s="7"/>
    </row>
    <row r="12" spans="1:1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9" x14ac:dyDescent="0.25">
      <c r="A13" s="25" t="s">
        <v>2</v>
      </c>
      <c r="B13" s="25"/>
      <c r="C13" s="8"/>
      <c r="F13" s="23" t="s">
        <v>1</v>
      </c>
      <c r="G13" s="24"/>
      <c r="I13" s="25" t="s">
        <v>0</v>
      </c>
      <c r="J13" s="26"/>
      <c r="K13" s="8"/>
      <c r="N13" s="8"/>
      <c r="O13" s="8"/>
      <c r="P13" s="8"/>
    </row>
    <row r="14" spans="1:19" x14ac:dyDescent="0.25">
      <c r="A14" s="8"/>
      <c r="B14" s="8"/>
      <c r="C14" s="8"/>
      <c r="D14" s="8"/>
      <c r="F14" s="8"/>
      <c r="G14" s="8"/>
      <c r="I14" s="10"/>
      <c r="J14" s="13"/>
      <c r="K14" s="8"/>
      <c r="L14" s="8"/>
      <c r="M14" s="8"/>
      <c r="N14" s="8"/>
      <c r="O14" s="8"/>
      <c r="P14" s="8"/>
      <c r="Q14" s="8"/>
    </row>
    <row r="15" spans="1:19" x14ac:dyDescent="0.25">
      <c r="A15" s="27" t="s">
        <v>46</v>
      </c>
      <c r="B15" s="27" t="s">
        <v>38</v>
      </c>
      <c r="C15" s="27" t="s">
        <v>39</v>
      </c>
      <c r="D15" s="27" t="s">
        <v>45</v>
      </c>
      <c r="F15" s="27" t="s">
        <v>40</v>
      </c>
      <c r="G15" s="9" t="s">
        <v>41</v>
      </c>
      <c r="I15" s="27" t="s">
        <v>49</v>
      </c>
      <c r="J15" s="27" t="s">
        <v>50</v>
      </c>
      <c r="K15" s="8"/>
      <c r="L15" s="8"/>
      <c r="M15" s="9"/>
      <c r="N15" s="8"/>
      <c r="O15" s="8"/>
      <c r="P15" s="8"/>
      <c r="Q15" s="8"/>
    </row>
    <row r="16" spans="1:19" x14ac:dyDescent="0.25">
      <c r="A16">
        <v>1</v>
      </c>
      <c r="B16">
        <v>0.85</v>
      </c>
      <c r="C16">
        <v>10.810600000000001</v>
      </c>
      <c r="D16">
        <f>10.599*B16+1.321</f>
        <v>10.33015</v>
      </c>
      <c r="F16">
        <v>0.68700000000000006</v>
      </c>
      <c r="G16">
        <v>8.6029</v>
      </c>
      <c r="I16" s="28">
        <v>62.800644421451942</v>
      </c>
      <c r="J16" s="28">
        <v>1282.6290969993747</v>
      </c>
      <c r="K16" s="8"/>
      <c r="L16" s="8"/>
      <c r="M16" s="9"/>
      <c r="N16" s="9"/>
      <c r="O16" s="8"/>
      <c r="P16" s="8"/>
      <c r="Q16" s="8"/>
    </row>
    <row r="17" spans="1:14" x14ac:dyDescent="0.25">
      <c r="A17">
        <v>2</v>
      </c>
      <c r="B17">
        <v>0.72499999999999998</v>
      </c>
      <c r="C17">
        <v>10.024699999999999</v>
      </c>
      <c r="D17">
        <f t="shared" ref="D17:D31" si="0">10.599*B17+1.321</f>
        <v>9.0052749999999993</v>
      </c>
      <c r="F17">
        <v>2.9980000000000002</v>
      </c>
      <c r="G17">
        <v>33.098999999999997</v>
      </c>
      <c r="I17" s="8"/>
      <c r="J17" s="8"/>
      <c r="K17" s="8"/>
      <c r="L17" s="8"/>
      <c r="M17" s="8"/>
      <c r="N17" s="8"/>
    </row>
    <row r="18" spans="1:14" x14ac:dyDescent="0.25">
      <c r="A18">
        <v>3</v>
      </c>
      <c r="B18">
        <v>0.68700000000000006</v>
      </c>
      <c r="C18">
        <v>8.6029</v>
      </c>
      <c r="D18">
        <f t="shared" si="0"/>
        <v>8.6025130000000001</v>
      </c>
      <c r="G18" s="8"/>
      <c r="I18" s="8"/>
      <c r="J18" s="8"/>
      <c r="K18" s="8"/>
      <c r="L18" s="8"/>
      <c r="M18" s="8"/>
      <c r="N18" s="8"/>
    </row>
    <row r="19" spans="1:14" x14ac:dyDescent="0.25">
      <c r="A19">
        <v>4</v>
      </c>
      <c r="B19">
        <v>0.82399999999999995</v>
      </c>
      <c r="C19">
        <v>10.3154</v>
      </c>
      <c r="D19">
        <f t="shared" si="0"/>
        <v>10.054575999999999</v>
      </c>
      <c r="F19" s="27" t="s">
        <v>42</v>
      </c>
      <c r="G19" s="8">
        <f>(G16-G17)/(F16-F17)</f>
        <v>10.599783643444397</v>
      </c>
      <c r="I19" s="8"/>
      <c r="J19" s="8"/>
      <c r="K19" s="8"/>
      <c r="L19" s="8"/>
      <c r="M19" s="8"/>
      <c r="N19" s="8"/>
    </row>
    <row r="20" spans="1:14" x14ac:dyDescent="0.25">
      <c r="A20">
        <v>5</v>
      </c>
      <c r="B20">
        <v>1.151</v>
      </c>
      <c r="C20">
        <v>15.1412</v>
      </c>
      <c r="D20">
        <f t="shared" si="0"/>
        <v>13.520449000000001</v>
      </c>
      <c r="F20" s="27" t="s">
        <v>43</v>
      </c>
      <c r="G20">
        <f>G16-(G19*F16)</f>
        <v>1.3208486369536985</v>
      </c>
      <c r="I20" s="8"/>
      <c r="J20" s="8"/>
      <c r="K20" s="8"/>
      <c r="L20" s="8"/>
      <c r="M20" s="8"/>
      <c r="N20" s="8"/>
    </row>
    <row r="21" spans="1:14" x14ac:dyDescent="0.25">
      <c r="A21">
        <v>6</v>
      </c>
      <c r="B21">
        <v>1.7150000000000001</v>
      </c>
      <c r="C21">
        <v>21.6829</v>
      </c>
      <c r="D21">
        <f t="shared" si="0"/>
        <v>19.498285000000003</v>
      </c>
      <c r="I21" s="8"/>
      <c r="J21" s="8"/>
    </row>
    <row r="22" spans="1:14" x14ac:dyDescent="0.25">
      <c r="A22">
        <v>7</v>
      </c>
      <c r="B22">
        <v>1.923</v>
      </c>
      <c r="C22">
        <v>25.105399999999999</v>
      </c>
      <c r="D22">
        <f t="shared" si="0"/>
        <v>21.702877000000001</v>
      </c>
      <c r="F22" s="27" t="s">
        <v>44</v>
      </c>
    </row>
    <row r="23" spans="1:14" x14ac:dyDescent="0.25">
      <c r="A23">
        <v>8</v>
      </c>
      <c r="B23">
        <v>2.1309999999999998</v>
      </c>
      <c r="C23">
        <v>26.899899999999999</v>
      </c>
      <c r="D23">
        <f t="shared" si="0"/>
        <v>23.907468999999999</v>
      </c>
    </row>
    <row r="24" spans="1:14" x14ac:dyDescent="0.25">
      <c r="A24">
        <v>9</v>
      </c>
      <c r="B24">
        <v>2.964</v>
      </c>
      <c r="C24">
        <v>37.194899999999997</v>
      </c>
      <c r="D24">
        <f t="shared" si="0"/>
        <v>32.736435999999998</v>
      </c>
    </row>
    <row r="25" spans="1:14" x14ac:dyDescent="0.25">
      <c r="A25">
        <v>10</v>
      </c>
      <c r="B25">
        <v>1.6639999999999999</v>
      </c>
      <c r="C25">
        <v>21.168500000000002</v>
      </c>
      <c r="D25">
        <f t="shared" si="0"/>
        <v>18.957736000000001</v>
      </c>
      <c r="F25" s="27" t="s">
        <v>49</v>
      </c>
      <c r="G25" s="27" t="s">
        <v>50</v>
      </c>
    </row>
    <row r="26" spans="1:14" x14ac:dyDescent="0.25">
      <c r="A26">
        <v>11</v>
      </c>
      <c r="B26">
        <v>2.149</v>
      </c>
      <c r="C26">
        <v>25.103400000000001</v>
      </c>
      <c r="D26">
        <f t="shared" si="0"/>
        <v>24.098251000000001</v>
      </c>
      <c r="F26">
        <f t="shared" ref="F26:F41" si="1">(C16-D16)^2</f>
        <v>0.23083220250000111</v>
      </c>
      <c r="G26">
        <f t="shared" ref="G26:G41" si="2">(C16-$C$33)^2</f>
        <v>133.51470295816398</v>
      </c>
    </row>
    <row r="27" spans="1:14" x14ac:dyDescent="0.25">
      <c r="A27">
        <v>12</v>
      </c>
      <c r="B27">
        <v>2.9980000000000002</v>
      </c>
      <c r="C27">
        <v>33.098999999999997</v>
      </c>
      <c r="D27">
        <f t="shared" si="0"/>
        <v>33.096802000000004</v>
      </c>
      <c r="F27">
        <f t="shared" si="1"/>
        <v>1.0392273306249999</v>
      </c>
      <c r="G27">
        <f t="shared" si="2"/>
        <v>152.29426482191403</v>
      </c>
    </row>
    <row r="28" spans="1:14" x14ac:dyDescent="0.25">
      <c r="A28">
        <v>13</v>
      </c>
      <c r="B28">
        <v>3.056</v>
      </c>
      <c r="C28">
        <v>32.555900000000001</v>
      </c>
      <c r="D28">
        <f t="shared" si="0"/>
        <v>33.711543999999996</v>
      </c>
      <c r="F28">
        <f t="shared" si="1"/>
        <v>1.4976899999993435E-7</v>
      </c>
      <c r="G28">
        <f t="shared" si="2"/>
        <v>189.40795453441399</v>
      </c>
    </row>
    <row r="29" spans="1:14" x14ac:dyDescent="0.25">
      <c r="A29">
        <v>14</v>
      </c>
      <c r="B29">
        <v>2.92</v>
      </c>
      <c r="C29">
        <v>30.952500000000001</v>
      </c>
      <c r="D29">
        <f t="shared" si="0"/>
        <v>32.27008</v>
      </c>
      <c r="F29">
        <f t="shared" si="1"/>
        <v>6.8029158976000662E-2</v>
      </c>
      <c r="G29">
        <f t="shared" si="2"/>
        <v>145.20385562816401</v>
      </c>
    </row>
    <row r="30" spans="1:14" x14ac:dyDescent="0.25">
      <c r="A30">
        <v>15</v>
      </c>
      <c r="B30">
        <v>2.6930000000000001</v>
      </c>
      <c r="C30">
        <v>29.590499999999999</v>
      </c>
      <c r="D30">
        <f t="shared" si="0"/>
        <v>29.864107000000004</v>
      </c>
      <c r="F30">
        <f t="shared" si="1"/>
        <v>2.6268338040009951</v>
      </c>
      <c r="G30">
        <f t="shared" si="2"/>
        <v>52.189878365664036</v>
      </c>
    </row>
    <row r="31" spans="1:14" x14ac:dyDescent="0.25">
      <c r="A31">
        <v>16</v>
      </c>
      <c r="B31">
        <v>1.522</v>
      </c>
      <c r="C31">
        <v>19.599599999999999</v>
      </c>
      <c r="D31">
        <f t="shared" si="0"/>
        <v>17.452678000000002</v>
      </c>
      <c r="F31">
        <f t="shared" si="1"/>
        <v>4.7725426982249886</v>
      </c>
      <c r="G31">
        <f t="shared" si="2"/>
        <v>0.46588303441405915</v>
      </c>
    </row>
    <row r="32" spans="1:14" x14ac:dyDescent="0.25">
      <c r="A32" s="27" t="s">
        <v>47</v>
      </c>
      <c r="B32">
        <f>SUM(B16:B31)</f>
        <v>29.972000000000005</v>
      </c>
      <c r="C32">
        <f t="shared" ref="C32:D32" si="3">SUM(C16:C31)</f>
        <v>357.84729999999996</v>
      </c>
      <c r="D32">
        <f t="shared" si="3"/>
        <v>338.80922799999996</v>
      </c>
      <c r="F32">
        <f t="shared" si="1"/>
        <v>11.577162765528991</v>
      </c>
      <c r="G32">
        <f t="shared" si="2"/>
        <v>7.5072917531640728</v>
      </c>
    </row>
    <row r="33" spans="1:7" x14ac:dyDescent="0.25">
      <c r="A33" s="27" t="s">
        <v>48</v>
      </c>
      <c r="B33">
        <f>AVERAGE(B16:B31)</f>
        <v>1.8732500000000003</v>
      </c>
      <c r="C33">
        <f t="shared" ref="C33:D33" si="4">AVERAGE(C16:C31)</f>
        <v>22.365456249999998</v>
      </c>
      <c r="D33">
        <f t="shared" si="4"/>
        <v>21.175576749999998</v>
      </c>
      <c r="F33">
        <f t="shared" si="1"/>
        <v>8.9546432897609982</v>
      </c>
      <c r="G33">
        <f t="shared" si="2"/>
        <v>20.561180121914074</v>
      </c>
    </row>
    <row r="34" spans="1:7" x14ac:dyDescent="0.25">
      <c r="F34">
        <f t="shared" si="1"/>
        <v>19.877901239295994</v>
      </c>
      <c r="G34">
        <f t="shared" si="2"/>
        <v>219.91240193441405</v>
      </c>
    </row>
    <row r="35" spans="1:7" x14ac:dyDescent="0.25">
      <c r="F35">
        <f t="shared" si="1"/>
        <v>4.8874774636960048</v>
      </c>
      <c r="G35">
        <f t="shared" si="2"/>
        <v>1.4327042644140529</v>
      </c>
    </row>
    <row r="36" spans="1:7" x14ac:dyDescent="0.25">
      <c r="F36">
        <f t="shared" si="1"/>
        <v>1.0103245122009987</v>
      </c>
      <c r="G36">
        <f t="shared" si="2"/>
        <v>7.4963359781640788</v>
      </c>
    </row>
    <row r="37" spans="1:7" x14ac:dyDescent="0.25">
      <c r="F37">
        <f t="shared" si="1"/>
        <v>4.8312039999684223E-6</v>
      </c>
      <c r="G37">
        <f t="shared" si="2"/>
        <v>115.20896143316405</v>
      </c>
    </row>
    <row r="38" spans="1:7" x14ac:dyDescent="0.25">
      <c r="F38">
        <f t="shared" si="1"/>
        <v>1.335513054735989</v>
      </c>
      <c r="G38">
        <f t="shared" si="2"/>
        <v>103.84514382191414</v>
      </c>
    </row>
    <row r="39" spans="1:7" x14ac:dyDescent="0.25">
      <c r="F39">
        <f t="shared" si="1"/>
        <v>1.7360170563999988</v>
      </c>
      <c r="G39">
        <f t="shared" si="2"/>
        <v>73.737320364414117</v>
      </c>
    </row>
    <row r="40" spans="1:7" x14ac:dyDescent="0.25">
      <c r="F40">
        <f t="shared" si="1"/>
        <v>7.4860790449002998E-2</v>
      </c>
      <c r="G40">
        <f t="shared" si="2"/>
        <v>52.201257189414079</v>
      </c>
    </row>
    <row r="41" spans="1:7" x14ac:dyDescent="0.25">
      <c r="F41">
        <f t="shared" si="1"/>
        <v>4.6092740740839844</v>
      </c>
      <c r="G41">
        <f t="shared" si="2"/>
        <v>7.6499607956640556</v>
      </c>
    </row>
    <row r="42" spans="1:7" x14ac:dyDescent="0.25">
      <c r="F42" s="28">
        <f>SUM(F26:F41)</f>
        <v>62.800644421451942</v>
      </c>
      <c r="G42" s="28">
        <f>SUM(G26:G41)</f>
        <v>1282.6290969993747</v>
      </c>
    </row>
    <row r="43" spans="1:7" x14ac:dyDescent="0.25">
      <c r="F43" s="28"/>
      <c r="G43" s="28"/>
    </row>
  </sheetData>
  <sortState ref="C16:C31">
    <sortCondition ref="C16"/>
  </sortState>
  <mergeCells count="22">
    <mergeCell ref="K4:M4"/>
    <mergeCell ref="F5:G5"/>
    <mergeCell ref="H5:J5"/>
    <mergeCell ref="K5:M5"/>
    <mergeCell ref="F2:G2"/>
    <mergeCell ref="H2:J2"/>
    <mergeCell ref="K2:M2"/>
    <mergeCell ref="F3:G3"/>
    <mergeCell ref="H3:J3"/>
    <mergeCell ref="K3:M3"/>
    <mergeCell ref="C11:J11"/>
    <mergeCell ref="A2:B2"/>
    <mergeCell ref="A3:B3"/>
    <mergeCell ref="A4:B4"/>
    <mergeCell ref="A5:B5"/>
    <mergeCell ref="A11:B11"/>
    <mergeCell ref="F4:G4"/>
    <mergeCell ref="H4:J4"/>
    <mergeCell ref="C2:E2"/>
    <mergeCell ref="C3:E3"/>
    <mergeCell ref="C4:E4"/>
    <mergeCell ref="C5:E5"/>
  </mergeCells>
  <phoneticPr fontId="3" type="noConversion"/>
  <pageMargins left="0.75" right="0.75" top="1" bottom="1" header="0.5" footer="0.5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5" zoomScale="67" zoomScaleNormal="67" workbookViewId="0">
      <selection activeCell="K24" sqref="K24"/>
    </sheetView>
  </sheetViews>
  <sheetFormatPr defaultColWidth="10.6640625" defaultRowHeight="13.2" x14ac:dyDescent="0.25"/>
  <cols>
    <col min="1" max="1" width="12" customWidth="1"/>
    <col min="2" max="2" width="7" customWidth="1"/>
    <col min="3" max="3" width="7.6640625" customWidth="1"/>
    <col min="4" max="4" width="9.109375" customWidth="1"/>
    <col min="5" max="5" width="9.33203125" customWidth="1"/>
    <col min="6" max="6" width="9.21875" customWidth="1"/>
  </cols>
  <sheetData>
    <row r="1" spans="1:20" s="1" customFormat="1" ht="17.25" customHeight="1" x14ac:dyDescent="0.3">
      <c r="A1" s="12" t="s">
        <v>8</v>
      </c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</row>
    <row r="2" spans="1:20" s="1" customFormat="1" ht="17.25" customHeight="1" x14ac:dyDescent="0.25">
      <c r="A2" s="30" t="s">
        <v>21</v>
      </c>
      <c r="B2" s="31"/>
      <c r="C2" s="37" t="s">
        <v>34</v>
      </c>
      <c r="D2" s="37"/>
      <c r="E2" s="37"/>
      <c r="F2" s="20"/>
      <c r="G2" s="39"/>
      <c r="H2" s="39"/>
      <c r="I2" s="40" t="s">
        <v>22</v>
      </c>
      <c r="J2" s="40"/>
      <c r="K2" s="40"/>
      <c r="L2" s="40" t="s">
        <v>23</v>
      </c>
      <c r="M2" s="40"/>
      <c r="N2" s="40"/>
    </row>
    <row r="3" spans="1:20" s="1" customFormat="1" ht="17.25" customHeight="1" x14ac:dyDescent="0.25">
      <c r="A3" s="30" t="s">
        <v>24</v>
      </c>
      <c r="B3" s="31"/>
      <c r="C3" s="37" t="s">
        <v>35</v>
      </c>
      <c r="D3" s="37"/>
      <c r="E3" s="37"/>
      <c r="F3" s="20"/>
      <c r="G3" s="35" t="s">
        <v>25</v>
      </c>
      <c r="H3" s="35"/>
      <c r="I3" s="36"/>
      <c r="J3" s="36"/>
      <c r="K3" s="36"/>
      <c r="L3" s="38"/>
      <c r="M3" s="38"/>
      <c r="N3" s="38"/>
    </row>
    <row r="4" spans="1:20" s="1" customFormat="1" ht="17.25" customHeight="1" x14ac:dyDescent="0.25">
      <c r="A4" s="32" t="s">
        <v>26</v>
      </c>
      <c r="B4" s="33"/>
      <c r="C4" s="37" t="s">
        <v>36</v>
      </c>
      <c r="D4" s="37"/>
      <c r="E4" s="37"/>
      <c r="F4" s="20"/>
      <c r="G4" s="35" t="s">
        <v>27</v>
      </c>
      <c r="H4" s="35"/>
      <c r="I4" s="36"/>
      <c r="J4" s="36"/>
      <c r="K4" s="36"/>
      <c r="L4" s="38"/>
      <c r="M4" s="38"/>
      <c r="N4" s="38"/>
    </row>
    <row r="5" spans="1:20" s="1" customFormat="1" ht="17.25" customHeight="1" x14ac:dyDescent="0.25">
      <c r="A5" s="32" t="s">
        <v>6</v>
      </c>
      <c r="B5" s="33"/>
      <c r="C5" s="37" t="s">
        <v>37</v>
      </c>
      <c r="D5" s="37"/>
      <c r="E5" s="37"/>
      <c r="F5" s="20"/>
      <c r="G5" s="35" t="s">
        <v>28</v>
      </c>
      <c r="H5" s="35"/>
      <c r="I5" s="36"/>
      <c r="J5" s="36"/>
      <c r="K5" s="36"/>
      <c r="L5" s="38"/>
      <c r="M5" s="38"/>
      <c r="N5" s="38"/>
    </row>
    <row r="6" spans="1:20" s="1" customFormat="1" x14ac:dyDescent="0.25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0" s="1" customFormat="1" ht="14.4" x14ac:dyDescent="0.3">
      <c r="A7" s="21" t="s">
        <v>3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6"/>
    </row>
    <row r="8" spans="1:20" s="1" customFormat="1" ht="14.4" x14ac:dyDescent="0.3">
      <c r="A8" s="21" t="s">
        <v>4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6"/>
    </row>
    <row r="9" spans="1:20" s="1" customFormat="1" ht="14.4" x14ac:dyDescent="0.3">
      <c r="A9" s="21" t="s">
        <v>5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6"/>
    </row>
    <row r="10" spans="1:20" s="1" customFormat="1" ht="14.4" x14ac:dyDescent="0.3">
      <c r="A10" s="11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0" s="2" customFormat="1" ht="26.25" customHeight="1" x14ac:dyDescent="0.25">
      <c r="A11" s="34" t="s">
        <v>7</v>
      </c>
      <c r="B11" s="34"/>
      <c r="C11" s="29"/>
      <c r="D11" s="29"/>
      <c r="E11" s="29"/>
      <c r="F11" s="29"/>
      <c r="G11" s="29"/>
      <c r="H11" s="29"/>
      <c r="I11" s="29"/>
      <c r="J11" s="29"/>
      <c r="K11" s="29"/>
      <c r="L11" s="7"/>
    </row>
    <row r="12" spans="1:2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20" x14ac:dyDescent="0.25">
      <c r="A13" s="25" t="s">
        <v>2</v>
      </c>
      <c r="B13" s="25"/>
      <c r="C13" s="8"/>
      <c r="P13" s="8"/>
      <c r="Q13" s="8"/>
    </row>
    <row r="14" spans="1:20" x14ac:dyDescent="0.25">
      <c r="A14" s="27" t="s">
        <v>46</v>
      </c>
      <c r="B14" s="27" t="s">
        <v>40</v>
      </c>
      <c r="C14" s="27" t="s">
        <v>41</v>
      </c>
      <c r="D14" s="27" t="s">
        <v>53</v>
      </c>
      <c r="E14" s="27" t="s">
        <v>54</v>
      </c>
      <c r="F14" s="27" t="s">
        <v>45</v>
      </c>
      <c r="H14" s="23" t="s">
        <v>1</v>
      </c>
      <c r="I14" s="24"/>
      <c r="K14" s="25" t="s">
        <v>0</v>
      </c>
      <c r="L14" s="26"/>
    </row>
    <row r="15" spans="1:20" x14ac:dyDescent="0.25">
      <c r="A15">
        <v>1</v>
      </c>
      <c r="B15">
        <v>0.85</v>
      </c>
      <c r="C15">
        <v>10.810600000000001</v>
      </c>
      <c r="D15">
        <f>B15^2</f>
        <v>0.72249999999999992</v>
      </c>
      <c r="E15">
        <f>B15*C15</f>
        <v>9.1890099999999997</v>
      </c>
      <c r="F15">
        <f>$L$16 * B15 + $L$17</f>
        <v>11.675234999999999</v>
      </c>
    </row>
    <row r="16" spans="1:20" x14ac:dyDescent="0.25">
      <c r="A16">
        <v>2</v>
      </c>
      <c r="B16">
        <v>0.72499999999999998</v>
      </c>
      <c r="C16">
        <v>10.024699999999999</v>
      </c>
      <c r="D16">
        <f t="shared" ref="D16:D30" si="0">B16^2</f>
        <v>0.52562500000000001</v>
      </c>
      <c r="E16">
        <f t="shared" ref="E16:E30" si="1">B16*C16</f>
        <v>7.2679074999999989</v>
      </c>
      <c r="F16">
        <f>$L$16 * B16 + $L$17</f>
        <v>10.363197499999998</v>
      </c>
      <c r="H16" s="27" t="s">
        <v>56</v>
      </c>
      <c r="K16" s="27" t="s">
        <v>58</v>
      </c>
      <c r="L16">
        <v>10.4963</v>
      </c>
    </row>
    <row r="17" spans="1:12" x14ac:dyDescent="0.25">
      <c r="A17">
        <v>3</v>
      </c>
      <c r="B17">
        <v>0.68700000000000006</v>
      </c>
      <c r="C17">
        <v>8.6029</v>
      </c>
      <c r="D17">
        <f t="shared" si="0"/>
        <v>0.47196900000000008</v>
      </c>
      <c r="E17">
        <f t="shared" si="1"/>
        <v>5.9101923000000003</v>
      </c>
      <c r="F17">
        <f>$L$16 * B17 + $L$17</f>
        <v>9.9643380999999991</v>
      </c>
      <c r="H17" s="27" t="s">
        <v>57</v>
      </c>
      <c r="K17" s="27" t="s">
        <v>59</v>
      </c>
      <c r="L17">
        <v>2.7533799999999999</v>
      </c>
    </row>
    <row r="18" spans="1:12" x14ac:dyDescent="0.25">
      <c r="A18">
        <v>4</v>
      </c>
      <c r="B18">
        <v>0.82399999999999995</v>
      </c>
      <c r="C18">
        <v>10.3154</v>
      </c>
      <c r="D18">
        <f t="shared" si="0"/>
        <v>0.67897599999999991</v>
      </c>
      <c r="E18">
        <f t="shared" si="1"/>
        <v>8.4998895999999995</v>
      </c>
      <c r="F18">
        <f>$L$16 * B18 + $L$17</f>
        <v>11.402331199999999</v>
      </c>
    </row>
    <row r="19" spans="1:12" x14ac:dyDescent="0.25">
      <c r="A19">
        <v>5</v>
      </c>
      <c r="B19">
        <v>1.151</v>
      </c>
      <c r="C19">
        <v>15.1412</v>
      </c>
      <c r="D19">
        <f t="shared" si="0"/>
        <v>1.3248010000000001</v>
      </c>
      <c r="E19">
        <f t="shared" si="1"/>
        <v>17.427521200000001</v>
      </c>
      <c r="F19">
        <f>$L$16 * B19 + $L$17</f>
        <v>14.8346213</v>
      </c>
      <c r="K19" s="27" t="s">
        <v>49</v>
      </c>
      <c r="L19" s="27" t="s">
        <v>50</v>
      </c>
    </row>
    <row r="20" spans="1:12" x14ac:dyDescent="0.25">
      <c r="A20">
        <v>6</v>
      </c>
      <c r="B20">
        <v>1.7150000000000001</v>
      </c>
      <c r="C20">
        <v>21.6829</v>
      </c>
      <c r="D20">
        <f t="shared" si="0"/>
        <v>2.9412250000000002</v>
      </c>
      <c r="E20">
        <f t="shared" si="1"/>
        <v>37.186173500000002</v>
      </c>
      <c r="F20">
        <f>$L$16 * B20 + $L$17</f>
        <v>20.754534500000002</v>
      </c>
      <c r="H20" s="27" t="s">
        <v>49</v>
      </c>
      <c r="I20" s="27" t="s">
        <v>50</v>
      </c>
      <c r="K20">
        <v>39.988</v>
      </c>
      <c r="L20">
        <v>1282.6289999999999</v>
      </c>
    </row>
    <row r="21" spans="1:12" x14ac:dyDescent="0.25">
      <c r="A21">
        <v>7</v>
      </c>
      <c r="B21">
        <v>1.923</v>
      </c>
      <c r="C21">
        <v>25.105399999999999</v>
      </c>
      <c r="D21">
        <f t="shared" si="0"/>
        <v>3.6979290000000002</v>
      </c>
      <c r="E21">
        <f t="shared" si="1"/>
        <v>48.277684200000003</v>
      </c>
      <c r="F21">
        <f>$L$16 * B21 + $L$17</f>
        <v>22.937764900000001</v>
      </c>
      <c r="H21">
        <f xml:space="preserve"> (C15 - F15)^2</f>
        <v>0.74759368322499664</v>
      </c>
      <c r="I21">
        <f xml:space="preserve"> (C15-$C$32)^2</f>
        <v>133.51470295816398</v>
      </c>
    </row>
    <row r="22" spans="1:12" x14ac:dyDescent="0.25">
      <c r="A22">
        <v>8</v>
      </c>
      <c r="B22">
        <v>2.1309999999999998</v>
      </c>
      <c r="C22">
        <v>26.899899999999999</v>
      </c>
      <c r="D22">
        <f t="shared" si="0"/>
        <v>4.5411609999999989</v>
      </c>
      <c r="E22">
        <f t="shared" si="1"/>
        <v>57.323686899999991</v>
      </c>
      <c r="F22">
        <f>$L$16 * B22 + $L$17</f>
        <v>25.120995299999997</v>
      </c>
      <c r="H22">
        <f xml:space="preserve"> (C16 - F16)^2</f>
        <v>0.11458055750624933</v>
      </c>
      <c r="I22">
        <f xml:space="preserve"> (C16-$C$32)^2</f>
        <v>152.29426482191403</v>
      </c>
    </row>
    <row r="23" spans="1:12" x14ac:dyDescent="0.25">
      <c r="A23">
        <v>9</v>
      </c>
      <c r="B23">
        <v>2.964</v>
      </c>
      <c r="C23">
        <v>37.194899999999997</v>
      </c>
      <c r="D23">
        <f t="shared" si="0"/>
        <v>8.7852960000000007</v>
      </c>
      <c r="E23">
        <f t="shared" si="1"/>
        <v>110.24568359999999</v>
      </c>
      <c r="F23">
        <f>$L$16 * B23 + $L$17</f>
        <v>33.864413200000001</v>
      </c>
      <c r="H23">
        <f xml:space="preserve"> (C17 - F17)^2</f>
        <v>1.8535137001316075</v>
      </c>
      <c r="I23">
        <f xml:space="preserve"> (C17-$C$32)^2</f>
        <v>189.40795453441399</v>
      </c>
    </row>
    <row r="24" spans="1:12" x14ac:dyDescent="0.25">
      <c r="A24">
        <v>10</v>
      </c>
      <c r="B24">
        <v>1.6639999999999999</v>
      </c>
      <c r="C24">
        <v>21.168500000000002</v>
      </c>
      <c r="D24">
        <f t="shared" si="0"/>
        <v>2.7688959999999998</v>
      </c>
      <c r="E24">
        <f t="shared" si="1"/>
        <v>35.224384000000001</v>
      </c>
      <c r="F24">
        <f>$L$16 * B24 + $L$17</f>
        <v>20.219223199999998</v>
      </c>
      <c r="H24">
        <f xml:space="preserve"> (C18 - F18)^2</f>
        <v>1.1814194335334371</v>
      </c>
      <c r="I24">
        <f xml:space="preserve"> (C18-$C$32)^2</f>
        <v>145.20385562816401</v>
      </c>
    </row>
    <row r="25" spans="1:12" x14ac:dyDescent="0.25">
      <c r="A25">
        <v>11</v>
      </c>
      <c r="B25">
        <v>2.149</v>
      </c>
      <c r="C25">
        <v>25.103400000000001</v>
      </c>
      <c r="D25">
        <f t="shared" si="0"/>
        <v>4.618201</v>
      </c>
      <c r="E25">
        <f t="shared" si="1"/>
        <v>53.947206600000001</v>
      </c>
      <c r="F25">
        <f>$L$16 * B25 + $L$17</f>
        <v>25.3099287</v>
      </c>
      <c r="H25">
        <f xml:space="preserve"> (C19 - F19)^2</f>
        <v>9.3990499293689578E-2</v>
      </c>
      <c r="I25">
        <f xml:space="preserve"> (C19-$C$32)^2</f>
        <v>52.189878365664036</v>
      </c>
    </row>
    <row r="26" spans="1:12" x14ac:dyDescent="0.25">
      <c r="A26">
        <v>12</v>
      </c>
      <c r="B26">
        <v>2.9980000000000002</v>
      </c>
      <c r="C26">
        <v>33.098999999999997</v>
      </c>
      <c r="D26">
        <f t="shared" si="0"/>
        <v>8.9880040000000019</v>
      </c>
      <c r="E26">
        <f t="shared" si="1"/>
        <v>99.230801999999997</v>
      </c>
      <c r="F26">
        <f>$L$16 * B26 + $L$17</f>
        <v>34.221287400000001</v>
      </c>
      <c r="H26">
        <f xml:space="preserve"> (C20 - F20)^2</f>
        <v>0.86186250159024658</v>
      </c>
      <c r="I26">
        <f xml:space="preserve"> (C20-$C$32)^2</f>
        <v>0.46588303441405915</v>
      </c>
    </row>
    <row r="27" spans="1:12" x14ac:dyDescent="0.25">
      <c r="A27">
        <v>13</v>
      </c>
      <c r="B27">
        <v>3.056</v>
      </c>
      <c r="C27">
        <v>32.555900000000001</v>
      </c>
      <c r="D27">
        <f t="shared" si="0"/>
        <v>9.3391359999999999</v>
      </c>
      <c r="E27">
        <f t="shared" si="1"/>
        <v>99.490830400000007</v>
      </c>
      <c r="F27">
        <f>$L$16 * B27 + $L$17</f>
        <v>34.830072799999996</v>
      </c>
      <c r="H27">
        <f xml:space="preserve"> (C21 - F21)^2</f>
        <v>4.6986419267520025</v>
      </c>
      <c r="I27">
        <f xml:space="preserve"> (C21-$C$32)^2</f>
        <v>7.5072917531640728</v>
      </c>
    </row>
    <row r="28" spans="1:12" x14ac:dyDescent="0.25">
      <c r="A28">
        <v>14</v>
      </c>
      <c r="B28">
        <v>2.92</v>
      </c>
      <c r="C28">
        <v>30.952500000000001</v>
      </c>
      <c r="D28">
        <f t="shared" si="0"/>
        <v>8.5263999999999989</v>
      </c>
      <c r="E28">
        <f t="shared" si="1"/>
        <v>90.381299999999996</v>
      </c>
      <c r="F28">
        <f>$L$16 * B28 + $L$17</f>
        <v>33.402575999999996</v>
      </c>
      <c r="H28">
        <f xml:space="preserve"> (C22 - F22)^2</f>
        <v>3.1645019316820964</v>
      </c>
      <c r="I28">
        <f xml:space="preserve"> (C22-$C$32)^2</f>
        <v>20.561180121914074</v>
      </c>
    </row>
    <row r="29" spans="1:12" x14ac:dyDescent="0.25">
      <c r="A29">
        <v>15</v>
      </c>
      <c r="B29">
        <v>2.6930000000000001</v>
      </c>
      <c r="C29">
        <v>29.590499999999999</v>
      </c>
      <c r="D29">
        <f t="shared" si="0"/>
        <v>7.2522489999999999</v>
      </c>
      <c r="E29">
        <f t="shared" si="1"/>
        <v>79.687216500000005</v>
      </c>
      <c r="F29">
        <f>$L$16 * B29 + $L$17</f>
        <v>31.019915900000001</v>
      </c>
      <c r="H29">
        <f xml:space="preserve"> (C23 - F23)^2</f>
        <v>11.09214232497421</v>
      </c>
      <c r="I29">
        <f xml:space="preserve"> (C23-$C$32)^2</f>
        <v>219.91240193441405</v>
      </c>
    </row>
    <row r="30" spans="1:12" x14ac:dyDescent="0.25">
      <c r="A30">
        <v>16</v>
      </c>
      <c r="B30">
        <v>1.522</v>
      </c>
      <c r="C30">
        <v>19.599599999999999</v>
      </c>
      <c r="D30">
        <f t="shared" si="0"/>
        <v>2.316484</v>
      </c>
      <c r="E30">
        <f t="shared" si="1"/>
        <v>29.830591199999997</v>
      </c>
      <c r="F30">
        <f>$L$16 * B30 + $L$17</f>
        <v>18.728748599999999</v>
      </c>
      <c r="H30">
        <f xml:space="preserve"> (C24 - F24)^2</f>
        <v>0.9011264430182464</v>
      </c>
      <c r="I30">
        <f xml:space="preserve"> (C24-$C$32)^2</f>
        <v>1.4327042644140529</v>
      </c>
    </row>
    <row r="31" spans="1:12" x14ac:dyDescent="0.25">
      <c r="A31" s="27" t="s">
        <v>47</v>
      </c>
      <c r="B31">
        <f>SUM(B15:B30)</f>
        <v>29.972000000000005</v>
      </c>
      <c r="C31">
        <f t="shared" ref="C31:H31" si="2">SUM(C15:C30)</f>
        <v>357.84729999999996</v>
      </c>
      <c r="D31">
        <f t="shared" si="2"/>
        <v>67.498851999999999</v>
      </c>
      <c r="E31">
        <f t="shared" si="2"/>
        <v>789.12007949999997</v>
      </c>
      <c r="F31">
        <f t="shared" si="2"/>
        <v>358.64918360000001</v>
      </c>
      <c r="H31">
        <f xml:space="preserve"> (C25 - F25)^2</f>
        <v>4.2654103923689915E-2</v>
      </c>
      <c r="I31">
        <f xml:space="preserve"> (C25-$C$32)^2</f>
        <v>7.4963359781640788</v>
      </c>
    </row>
    <row r="32" spans="1:12" x14ac:dyDescent="0.25">
      <c r="A32" s="27" t="s">
        <v>55</v>
      </c>
      <c r="B32">
        <f>AVERAGE(B15:B30)</f>
        <v>1.8732500000000003</v>
      </c>
      <c r="C32">
        <f t="shared" ref="C32:H32" si="3">AVERAGE(C15:C30)</f>
        <v>22.365456249999998</v>
      </c>
      <c r="D32">
        <f t="shared" si="3"/>
        <v>4.21867825</v>
      </c>
      <c r="E32">
        <f t="shared" si="3"/>
        <v>49.320004968749998</v>
      </c>
      <c r="F32">
        <f t="shared" si="3"/>
        <v>22.415573975000001</v>
      </c>
      <c r="H32">
        <f xml:space="preserve"> (C26 - F26)^2</f>
        <v>1.2595290081987707</v>
      </c>
      <c r="I32">
        <f xml:space="preserve"> (C26-$C$32)^2</f>
        <v>115.20896143316405</v>
      </c>
    </row>
    <row r="33" spans="3:9" x14ac:dyDescent="0.25">
      <c r="H33">
        <f xml:space="preserve"> (C27 - F27)^2</f>
        <v>5.1718619242598178</v>
      </c>
      <c r="I33">
        <f xml:space="preserve"> (C27-$C$32)^2</f>
        <v>103.84514382191414</v>
      </c>
    </row>
    <row r="34" spans="3:9" x14ac:dyDescent="0.25">
      <c r="C34" s="27"/>
      <c r="D34" s="27"/>
      <c r="F34" s="27"/>
      <c r="H34">
        <f xml:space="preserve"> (C28 - F28)^2</f>
        <v>6.002872405775979</v>
      </c>
      <c r="I34">
        <f xml:space="preserve"> (C28-$C$32)^2</f>
        <v>73.737320364414117</v>
      </c>
    </row>
    <row r="35" spans="3:9" x14ac:dyDescent="0.25">
      <c r="C35" s="27"/>
      <c r="D35" s="27"/>
      <c r="E35" s="27"/>
      <c r="F35" s="27"/>
      <c r="H35">
        <f xml:space="preserve"> (C29 - F29)^2</f>
        <v>2.0432298151728161</v>
      </c>
      <c r="I35">
        <f xml:space="preserve"> (C29-$C$32)^2</f>
        <v>52.201257189414079</v>
      </c>
    </row>
    <row r="36" spans="3:9" x14ac:dyDescent="0.25">
      <c r="H36">
        <f xml:space="preserve"> (C30 - F30)^2</f>
        <v>0.75838216088195898</v>
      </c>
      <c r="I36">
        <f xml:space="preserve"> (C30-$C$32)^2</f>
        <v>7.6499607956640556</v>
      </c>
    </row>
    <row r="37" spans="3:9" x14ac:dyDescent="0.25">
      <c r="H37">
        <f>SUM(H21:H36)</f>
        <v>39.98790241991982</v>
      </c>
      <c r="I37">
        <f>SUM(I21:I36)</f>
        <v>1282.6290969993747</v>
      </c>
    </row>
    <row r="38" spans="3:9" x14ac:dyDescent="0.25">
      <c r="H38" s="27">
        <f>AVERAGE(H21:H36)</f>
        <v>2.4992439012449887</v>
      </c>
      <c r="I38" s="27">
        <f>AVERAGE(I21:I36)</f>
        <v>80.16431856246092</v>
      </c>
    </row>
  </sheetData>
  <mergeCells count="22">
    <mergeCell ref="A2:B2"/>
    <mergeCell ref="C2:E2"/>
    <mergeCell ref="G2:H2"/>
    <mergeCell ref="I2:K2"/>
    <mergeCell ref="L2:N2"/>
    <mergeCell ref="A3:B3"/>
    <mergeCell ref="C3:E3"/>
    <mergeCell ref="G3:H3"/>
    <mergeCell ref="I3:K3"/>
    <mergeCell ref="L3:N3"/>
    <mergeCell ref="L5:N5"/>
    <mergeCell ref="A4:B4"/>
    <mergeCell ref="C4:E4"/>
    <mergeCell ref="G4:H4"/>
    <mergeCell ref="I4:K4"/>
    <mergeCell ref="L4:N4"/>
    <mergeCell ref="A11:B11"/>
    <mergeCell ref="C11:K11"/>
    <mergeCell ref="A5:B5"/>
    <mergeCell ref="C5:E5"/>
    <mergeCell ref="G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B23" sqref="B23"/>
    </sheetView>
  </sheetViews>
  <sheetFormatPr defaultRowHeight="13.2" x14ac:dyDescent="0.25"/>
  <cols>
    <col min="2" max="2" width="11.77734375" customWidth="1"/>
  </cols>
  <sheetData>
    <row r="1" spans="1:11" ht="16.5" customHeight="1" x14ac:dyDescent="0.25">
      <c r="A1" s="45" t="s">
        <v>20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5">
      <c r="A2" s="48" t="s">
        <v>13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x14ac:dyDescent="0.25">
      <c r="A3" s="14" t="s">
        <v>12</v>
      </c>
      <c r="B3" s="15" t="s">
        <v>44</v>
      </c>
    </row>
    <row r="4" spans="1:11" x14ac:dyDescent="0.25">
      <c r="A4" s="14" t="s">
        <v>9</v>
      </c>
      <c r="B4" s="16">
        <v>62.8</v>
      </c>
    </row>
    <row r="5" spans="1:11" x14ac:dyDescent="0.25">
      <c r="A5" s="14" t="s">
        <v>10</v>
      </c>
      <c r="B5" s="16">
        <v>1282.6300000000001</v>
      </c>
    </row>
    <row r="6" spans="1:11" x14ac:dyDescent="0.25">
      <c r="A6" s="14" t="s">
        <v>11</v>
      </c>
      <c r="B6" s="16">
        <f>1-B4/B5</f>
        <v>0.95103810140102762</v>
      </c>
    </row>
    <row r="7" spans="1:11" x14ac:dyDescent="0.25">
      <c r="A7" s="14"/>
      <c r="B7" s="16"/>
    </row>
    <row r="9" spans="1:11" x14ac:dyDescent="0.25">
      <c r="A9" s="46" t="s">
        <v>14</v>
      </c>
      <c r="B9" s="46"/>
      <c r="C9" s="46"/>
      <c r="D9" s="46"/>
      <c r="E9" s="46"/>
      <c r="F9" s="46"/>
      <c r="G9" s="46"/>
      <c r="H9" s="46"/>
      <c r="I9" s="46"/>
      <c r="J9" s="46"/>
      <c r="K9" s="46"/>
    </row>
    <row r="10" spans="1:11" x14ac:dyDescent="0.25">
      <c r="A10" s="42" t="s">
        <v>51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3" spans="1:11" x14ac:dyDescent="0.25">
      <c r="A13" s="47" t="s">
        <v>32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1:11" ht="27" customHeight="1" x14ac:dyDescent="0.25">
      <c r="A14" s="18" t="s">
        <v>16</v>
      </c>
      <c r="B14" s="41">
        <f>10.599*(2.35)+1.321</f>
        <v>26.228650000000002</v>
      </c>
      <c r="C14" s="41"/>
      <c r="D14" s="41"/>
      <c r="E14" s="41"/>
      <c r="F14" s="41"/>
      <c r="G14" s="41"/>
      <c r="H14" s="41"/>
      <c r="I14" s="41"/>
      <c r="J14" s="41"/>
      <c r="K14" s="41"/>
    </row>
    <row r="15" spans="1:11" x14ac:dyDescent="0.25">
      <c r="A15" s="15"/>
    </row>
    <row r="17" spans="1:12" x14ac:dyDescent="0.25">
      <c r="A17" s="48" t="s">
        <v>17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</row>
    <row r="18" spans="1:12" x14ac:dyDescent="0.25">
      <c r="A18" s="44" t="s">
        <v>52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21" spans="1:12" x14ac:dyDescent="0.25">
      <c r="A21" s="48" t="s">
        <v>18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2" x14ac:dyDescent="0.25">
      <c r="A22" s="14" t="s">
        <v>12</v>
      </c>
      <c r="B22" s="15" t="s">
        <v>60</v>
      </c>
    </row>
    <row r="23" spans="1:12" x14ac:dyDescent="0.25">
      <c r="A23" s="14" t="s">
        <v>9</v>
      </c>
      <c r="B23" s="16">
        <v>39.988</v>
      </c>
    </row>
    <row r="24" spans="1:12" x14ac:dyDescent="0.25">
      <c r="A24" s="14" t="s">
        <v>10</v>
      </c>
      <c r="B24" s="16">
        <v>1282.6289999999999</v>
      </c>
    </row>
    <row r="25" spans="1:12" x14ac:dyDescent="0.25">
      <c r="A25" s="14" t="s">
        <v>11</v>
      </c>
      <c r="B25" s="16">
        <f xml:space="preserve"> 1-B23/B24</f>
        <v>0.96882340879552853</v>
      </c>
    </row>
    <row r="28" spans="1:12" ht="27.75" customHeight="1" x14ac:dyDescent="0.25">
      <c r="A28" s="47" t="s">
        <v>33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spans="1:12" ht="27" customHeight="1" x14ac:dyDescent="0.25">
      <c r="A29" s="18" t="s">
        <v>16</v>
      </c>
      <c r="B29" s="41">
        <f xml:space="preserve"> 10.4963 * 2.35 + 2.75</f>
        <v>27.416305000000001</v>
      </c>
      <c r="C29" s="41"/>
      <c r="D29" s="41"/>
      <c r="E29" s="41"/>
      <c r="F29" s="41"/>
      <c r="G29" s="41"/>
      <c r="H29" s="41"/>
      <c r="I29" s="41"/>
      <c r="J29" s="41"/>
      <c r="K29" s="41"/>
      <c r="L29" s="27" t="s">
        <v>61</v>
      </c>
    </row>
    <row r="30" spans="1:12" ht="27" customHeight="1" x14ac:dyDescent="0.25">
      <c r="A30" s="18" t="s">
        <v>15</v>
      </c>
      <c r="B30" s="50">
        <f xml:space="preserve"> 10.4963 * 4.25 + 2.75</f>
        <v>47.359274999999997</v>
      </c>
      <c r="C30" s="50"/>
      <c r="D30" s="50"/>
      <c r="E30" s="50"/>
      <c r="F30" s="50"/>
      <c r="G30" s="50"/>
      <c r="H30" s="50"/>
      <c r="I30" s="50"/>
      <c r="J30" s="50"/>
      <c r="K30" s="50"/>
      <c r="L30" s="27" t="s">
        <v>62</v>
      </c>
    </row>
    <row r="33" spans="1:11" ht="27.75" customHeight="1" x14ac:dyDescent="0.25">
      <c r="A33" s="49" t="s">
        <v>19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</row>
    <row r="34" spans="1:11" ht="12.75" customHeight="1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5" spans="1:11" ht="303.60000000000002" x14ac:dyDescent="0.25">
      <c r="A35" s="19" t="s">
        <v>63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spans="1:1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</row>
  </sheetData>
  <mergeCells count="14">
    <mergeCell ref="A34:K34"/>
    <mergeCell ref="A10:K10"/>
    <mergeCell ref="A18:K18"/>
    <mergeCell ref="A1:K1"/>
    <mergeCell ref="A9:K9"/>
    <mergeCell ref="A13:K13"/>
    <mergeCell ref="A17:K17"/>
    <mergeCell ref="A2:K2"/>
    <mergeCell ref="B14:K14"/>
    <mergeCell ref="A33:K33"/>
    <mergeCell ref="B29:K29"/>
    <mergeCell ref="B30:K30"/>
    <mergeCell ref="A21:K21"/>
    <mergeCell ref="A28:K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Props1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AEEA11-8560-48FD-8A43-F8083A6496F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9e1b566f-7f43-45c5-ba82-b8518fc64f0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 Point</vt:lpstr>
      <vt:lpstr>Least Squares</vt:lpstr>
      <vt:lpstr>Analysis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harithk</cp:lastModifiedBy>
  <cp:lastPrinted>2016-08-09T11:44:13Z</cp:lastPrinted>
  <dcterms:created xsi:type="dcterms:W3CDTF">2006-08-25T21:19:08Z</dcterms:created>
  <dcterms:modified xsi:type="dcterms:W3CDTF">2017-02-20T15:02:33Z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