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20" yWindow="-8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15" i="1"/>
  <c r="O114"/>
  <c r="O113"/>
  <c r="P115"/>
  <c r="P114"/>
  <c r="P113"/>
  <c r="Q113"/>
  <c r="A114"/>
  <c r="A115"/>
  <c r="O112"/>
  <c r="O111"/>
  <c r="O110"/>
  <c r="P112"/>
  <c r="P111"/>
  <c r="P110"/>
  <c r="Q110"/>
  <c r="O109"/>
  <c r="O108"/>
  <c r="O107"/>
  <c r="P109"/>
  <c r="P108"/>
  <c r="P107"/>
  <c r="Q107"/>
  <c r="O106"/>
  <c r="O105"/>
  <c r="O104"/>
  <c r="P104"/>
  <c r="P105"/>
  <c r="P106"/>
  <c r="Q104"/>
  <c r="P103"/>
  <c r="O103"/>
  <c r="O102"/>
  <c r="O101"/>
  <c r="O100"/>
  <c r="O99"/>
  <c r="P102"/>
  <c r="P101"/>
  <c r="P100"/>
  <c r="P99"/>
  <c r="Q99"/>
  <c r="O98"/>
  <c r="O97"/>
  <c r="O95"/>
  <c r="O96"/>
  <c r="O94"/>
  <c r="P98"/>
  <c r="P97"/>
  <c r="P96"/>
  <c r="P95"/>
  <c r="P94"/>
  <c r="Q94"/>
  <c r="O93"/>
  <c r="O92"/>
  <c r="O91"/>
  <c r="O90"/>
  <c r="O89"/>
  <c r="P93"/>
  <c r="P92"/>
  <c r="P91"/>
  <c r="P90"/>
  <c r="P89"/>
  <c r="Q89"/>
  <c r="O88"/>
  <c r="O87"/>
  <c r="O86"/>
  <c r="O85"/>
  <c r="O84"/>
  <c r="P88"/>
  <c r="P87"/>
  <c r="P86"/>
  <c r="P85"/>
  <c r="P84"/>
  <c r="Q84"/>
  <c r="O83"/>
  <c r="O82"/>
  <c r="O81"/>
  <c r="O80"/>
  <c r="O79"/>
  <c r="O14"/>
  <c r="P83"/>
  <c r="P82"/>
  <c r="P81"/>
  <c r="P80"/>
  <c r="P79"/>
  <c r="Q79"/>
  <c r="O78"/>
  <c r="O77"/>
  <c r="O76"/>
  <c r="O75"/>
  <c r="O74"/>
  <c r="P74"/>
  <c r="P75"/>
  <c r="P76"/>
  <c r="P77"/>
  <c r="P78"/>
  <c r="Q74"/>
  <c r="O72"/>
  <c r="O73"/>
  <c r="O71"/>
  <c r="O70"/>
  <c r="O69"/>
  <c r="P69"/>
  <c r="P70"/>
  <c r="P71"/>
  <c r="P72"/>
  <c r="P73"/>
  <c r="Q69"/>
  <c r="O68"/>
  <c r="O67"/>
  <c r="O66"/>
  <c r="O65"/>
  <c r="O64"/>
  <c r="P64"/>
  <c r="P65"/>
  <c r="P66"/>
  <c r="P67"/>
  <c r="P68"/>
  <c r="Q64"/>
  <c r="O63"/>
  <c r="O62"/>
  <c r="O61"/>
  <c r="O60"/>
  <c r="O59"/>
  <c r="P59"/>
  <c r="P60"/>
  <c r="P61"/>
  <c r="P62"/>
  <c r="P63"/>
  <c r="Q59"/>
  <c r="O58"/>
  <c r="O57"/>
  <c r="O56"/>
  <c r="O55"/>
  <c r="O54"/>
  <c r="P54"/>
  <c r="P55"/>
  <c r="P56"/>
  <c r="P57"/>
  <c r="P58"/>
  <c r="Q54"/>
  <c r="O53"/>
  <c r="O52"/>
  <c r="O49"/>
  <c r="O51"/>
  <c r="O50"/>
  <c r="P49"/>
  <c r="P50"/>
  <c r="P51"/>
  <c r="P52"/>
  <c r="P53"/>
  <c r="Q49"/>
  <c r="P45"/>
  <c r="P46"/>
  <c r="P47"/>
  <c r="P48"/>
  <c r="P44"/>
  <c r="P38"/>
  <c r="O48"/>
  <c r="O47"/>
  <c r="O46"/>
  <c r="O45"/>
  <c r="O44"/>
  <c r="Q44"/>
  <c r="Q39"/>
  <c r="P39"/>
  <c r="P40"/>
  <c r="P41"/>
  <c r="O41"/>
  <c r="O40"/>
  <c r="O39"/>
  <c r="O30"/>
  <c r="Q19"/>
  <c r="Q24"/>
  <c r="Q29"/>
  <c r="Q34"/>
  <c r="Q14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15"/>
  <c r="P16"/>
  <c r="P17"/>
  <c r="P18"/>
  <c r="P14"/>
  <c r="O38"/>
  <c r="O37"/>
  <c r="O36"/>
  <c r="O35"/>
  <c r="O34"/>
  <c r="O33"/>
  <c r="O32"/>
  <c r="O31"/>
  <c r="O29"/>
  <c r="O16"/>
  <c r="O17"/>
  <c r="O28"/>
  <c r="O27"/>
  <c r="O25"/>
  <c r="O26"/>
  <c r="O24"/>
  <c r="A25"/>
  <c r="A26"/>
  <c r="A27"/>
  <c r="A28"/>
  <c r="O23"/>
  <c r="O22"/>
  <c r="O21"/>
  <c r="O20"/>
  <c r="O19"/>
  <c r="O18"/>
  <c r="O15"/>
  <c r="E6"/>
  <c r="E7"/>
  <c r="A15"/>
  <c r="A16"/>
  <c r="A17"/>
  <c r="A18"/>
  <c r="A19"/>
  <c r="A20"/>
  <c r="A21"/>
  <c r="A22"/>
  <c r="A23"/>
  <c r="A24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</calcChain>
</file>

<file path=xl/sharedStrings.xml><?xml version="1.0" encoding="utf-8"?>
<sst xmlns="http://schemas.openxmlformats.org/spreadsheetml/2006/main" count="338" uniqueCount="26">
  <si>
    <t>Trial #</t>
    <phoneticPr fontId="4" type="noConversion"/>
  </si>
  <si>
    <t>Servo 0</t>
    <phoneticPr fontId="4" type="noConversion"/>
  </si>
  <si>
    <t>Servo 1</t>
    <phoneticPr fontId="4" type="noConversion"/>
  </si>
  <si>
    <t>Servo 2</t>
    <phoneticPr fontId="4" type="noConversion"/>
  </si>
  <si>
    <t>Servo 3</t>
    <phoneticPr fontId="4" type="noConversion"/>
  </si>
  <si>
    <t>Servo 4</t>
    <phoneticPr fontId="4" type="noConversion"/>
  </si>
  <si>
    <t>Servo 5</t>
    <phoneticPr fontId="4" type="noConversion"/>
  </si>
  <si>
    <t>Initial Configuration</t>
    <phoneticPr fontId="4" type="noConversion"/>
  </si>
  <si>
    <t>Final Configuration</t>
    <phoneticPr fontId="4" type="noConversion"/>
  </si>
  <si>
    <t>Torque</t>
    <phoneticPr fontId="4" type="noConversion"/>
  </si>
  <si>
    <t>Torque</t>
    <phoneticPr fontId="4" type="noConversion"/>
  </si>
  <si>
    <t>Machine Learning Robot Trajectory Data</t>
    <phoneticPr fontId="4" type="noConversion"/>
  </si>
  <si>
    <t>Bot to Edge of Platform</t>
    <phoneticPr fontId="4" type="noConversion"/>
  </si>
  <si>
    <t>Height from Ground to Bot</t>
    <phoneticPr fontId="4" type="noConversion"/>
  </si>
  <si>
    <t>Measurement</t>
    <phoneticPr fontId="4" type="noConversion"/>
  </si>
  <si>
    <t>inches</t>
    <phoneticPr fontId="4" type="noConversion"/>
  </si>
  <si>
    <t>meters</t>
    <phoneticPr fontId="4" type="noConversion"/>
  </si>
  <si>
    <t>CONSTANTS TABLE</t>
    <phoneticPr fontId="4" type="noConversion"/>
  </si>
  <si>
    <t>n/a</t>
    <phoneticPr fontId="4" type="noConversion"/>
  </si>
  <si>
    <t>Distance</t>
    <phoneticPr fontId="4" type="noConversion"/>
  </si>
  <si>
    <t>Z Distance</t>
    <phoneticPr fontId="4" type="noConversion"/>
  </si>
  <si>
    <t>Average</t>
    <phoneticPr fontId="4" type="noConversion"/>
  </si>
  <si>
    <t>*</t>
    <phoneticPr fontId="4" type="noConversion"/>
  </si>
  <si>
    <t>*</t>
    <phoneticPr fontId="4" type="noConversion"/>
  </si>
  <si>
    <t>*</t>
    <phoneticPr fontId="4" type="noConversion"/>
  </si>
  <si>
    <t>*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</si>
</sst>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5" borderId="1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12" borderId="1" xfId="0" applyFont="1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13" borderId="0" xfId="0" applyFill="1"/>
    <xf numFmtId="0" fontId="0" fillId="3" borderId="0" xfId="0" applyFill="1"/>
    <xf numFmtId="0" fontId="0" fillId="10" borderId="0" xfId="0" applyFill="1"/>
    <xf numFmtId="0" fontId="0" fillId="6" borderId="0" xfId="0" applyFill="1"/>
    <xf numFmtId="0" fontId="0" fillId="14" borderId="0" xfId="0" applyFill="1"/>
    <xf numFmtId="0" fontId="0" fillId="4" borderId="0" xfId="0" applyFill="1"/>
    <xf numFmtId="0" fontId="1" fillId="6" borderId="0" xfId="0" applyFont="1" applyFill="1"/>
    <xf numFmtId="0" fontId="0" fillId="7" borderId="0" xfId="0" applyFill="1"/>
    <xf numFmtId="0" fontId="1" fillId="6" borderId="1" xfId="0" applyFont="1" applyFill="1" applyBorder="1"/>
    <xf numFmtId="0" fontId="1" fillId="15" borderId="1" xfId="0" applyFont="1" applyFill="1" applyBorder="1"/>
    <xf numFmtId="0" fontId="1" fillId="10" borderId="0" xfId="0" applyFont="1" applyFill="1"/>
    <xf numFmtId="0" fontId="1" fillId="14" borderId="0" xfId="0" applyFont="1" applyFill="1"/>
    <xf numFmtId="0" fontId="1" fillId="4" borderId="0" xfId="0" applyFont="1" applyFill="1"/>
    <xf numFmtId="0" fontId="1" fillId="13" borderId="0" xfId="0" applyFont="1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A1:R115"/>
  <sheetViews>
    <sheetView tabSelected="1" topLeftCell="E73" workbookViewId="0">
      <selection activeCell="O116" sqref="O116"/>
    </sheetView>
  </sheetViews>
  <sheetFormatPr baseColWidth="10" defaultRowHeight="13"/>
  <cols>
    <col min="2" max="2" width="9.42578125" customWidth="1"/>
    <col min="3" max="3" width="9.140625" customWidth="1"/>
    <col min="4" max="4" width="8.85546875" customWidth="1"/>
    <col min="5" max="5" width="8.5703125" customWidth="1"/>
    <col min="6" max="6" width="9.5703125" customWidth="1"/>
    <col min="7" max="7" width="10.28515625" customWidth="1"/>
  </cols>
  <sheetData>
    <row r="1" spans="1:17">
      <c r="A1" s="22" t="s">
        <v>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1:17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7">
      <c r="A4" s="33" t="s">
        <v>17</v>
      </c>
      <c r="B4" s="34"/>
      <c r="C4" s="34"/>
      <c r="D4" s="34"/>
      <c r="E4" s="35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7">
      <c r="A5" s="28" t="s">
        <v>14</v>
      </c>
      <c r="B5" s="28"/>
      <c r="C5" s="28"/>
      <c r="D5" s="13" t="s">
        <v>15</v>
      </c>
      <c r="E5" s="13" t="s">
        <v>16</v>
      </c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7">
      <c r="A6" s="29" t="s">
        <v>12</v>
      </c>
      <c r="B6" s="30"/>
      <c r="C6" s="30"/>
      <c r="D6" s="14">
        <v>11.25</v>
      </c>
      <c r="E6" s="12">
        <f>D6*0.0254</f>
        <v>0.28575</v>
      </c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>
      <c r="A7" s="31" t="s">
        <v>13</v>
      </c>
      <c r="B7" s="32"/>
      <c r="C7" s="32"/>
      <c r="D7" s="15">
        <v>11.375</v>
      </c>
      <c r="E7" s="12">
        <f>D7*0.0254</f>
        <v>0.28892499999999999</v>
      </c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7">
      <c r="A8" s="11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7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2" spans="1:17">
      <c r="A12" s="3"/>
      <c r="B12" s="16" t="s">
        <v>7</v>
      </c>
      <c r="C12" s="17"/>
      <c r="D12" s="17"/>
      <c r="E12" s="17"/>
      <c r="F12" s="17"/>
      <c r="G12" s="18"/>
      <c r="H12" s="19" t="s">
        <v>8</v>
      </c>
      <c r="I12" s="20"/>
      <c r="J12" s="20"/>
      <c r="K12" s="20"/>
      <c r="L12" s="20"/>
      <c r="M12" s="21"/>
      <c r="N12" s="7" t="s">
        <v>9</v>
      </c>
      <c r="O12" s="2"/>
      <c r="P12" s="43"/>
      <c r="Q12" s="43"/>
    </row>
    <row r="13" spans="1:17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5" t="s">
        <v>1</v>
      </c>
      <c r="I13" s="5" t="s">
        <v>2</v>
      </c>
      <c r="J13" s="5" t="s">
        <v>3</v>
      </c>
      <c r="K13" s="5" t="s">
        <v>4</v>
      </c>
      <c r="L13" s="5" t="s">
        <v>5</v>
      </c>
      <c r="M13" s="5" t="s">
        <v>6</v>
      </c>
      <c r="N13" s="6" t="s">
        <v>10</v>
      </c>
      <c r="O13" s="8" t="s">
        <v>19</v>
      </c>
      <c r="P13" s="44" t="s">
        <v>20</v>
      </c>
      <c r="Q13" s="45" t="s">
        <v>21</v>
      </c>
    </row>
    <row r="14" spans="1:17">
      <c r="A14" s="38">
        <v>1</v>
      </c>
      <c r="B14" s="38" t="s">
        <v>18</v>
      </c>
      <c r="C14" s="38">
        <v>0.3926</v>
      </c>
      <c r="D14" s="38">
        <v>0.52349999999999997</v>
      </c>
      <c r="E14" s="38">
        <v>0.52349999999999997</v>
      </c>
      <c r="F14" s="38" t="s">
        <v>18</v>
      </c>
      <c r="G14" s="38" t="s">
        <v>18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1</v>
      </c>
      <c r="O14" s="38">
        <f>66*0.0254</f>
        <v>1.6763999999999999</v>
      </c>
      <c r="P14" s="38">
        <f>O14+0.28575</f>
        <v>1.9621499999999998</v>
      </c>
      <c r="Q14" s="46">
        <f>(P14+P15+P16+P17+P18)/5</f>
        <v>1.9494499999999999</v>
      </c>
    </row>
    <row r="15" spans="1:17">
      <c r="A15" s="38">
        <f>A14+1</f>
        <v>2</v>
      </c>
      <c r="B15" s="38" t="s">
        <v>18</v>
      </c>
      <c r="C15" s="38">
        <v>0.3926</v>
      </c>
      <c r="D15" s="38">
        <v>0.52349999999999997</v>
      </c>
      <c r="E15" s="38">
        <v>0.52349999999999997</v>
      </c>
      <c r="F15" s="38" t="s">
        <v>18</v>
      </c>
      <c r="G15" s="38" t="s">
        <v>18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1</v>
      </c>
      <c r="O15" s="38">
        <f t="shared" ref="O15:O18" si="0">66*0.0254</f>
        <v>1.6763999999999999</v>
      </c>
      <c r="P15" s="38">
        <f t="shared" ref="P15:P38" si="1">O15+0.28575</f>
        <v>1.9621499999999998</v>
      </c>
      <c r="Q15" s="38"/>
    </row>
    <row r="16" spans="1:17">
      <c r="A16" s="38">
        <f t="shared" ref="A16:A79" si="2">A15+1</f>
        <v>3</v>
      </c>
      <c r="B16" s="38" t="s">
        <v>18</v>
      </c>
      <c r="C16" s="38">
        <v>0.3926</v>
      </c>
      <c r="D16" s="38">
        <v>0.52349999999999997</v>
      </c>
      <c r="E16" s="38">
        <v>0.52349999999999997</v>
      </c>
      <c r="F16" s="38" t="s">
        <v>18</v>
      </c>
      <c r="G16" s="38" t="s">
        <v>18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1</v>
      </c>
      <c r="O16" s="38">
        <f>66*0.0254</f>
        <v>1.6763999999999999</v>
      </c>
      <c r="P16" s="38">
        <f t="shared" si="1"/>
        <v>1.9621499999999998</v>
      </c>
      <c r="Q16" s="38"/>
    </row>
    <row r="17" spans="1:17">
      <c r="A17" s="38">
        <f t="shared" si="2"/>
        <v>4</v>
      </c>
      <c r="B17" s="38" t="s">
        <v>18</v>
      </c>
      <c r="C17" s="38">
        <v>0.3926</v>
      </c>
      <c r="D17" s="38">
        <v>0.52349999999999997</v>
      </c>
      <c r="E17" s="38">
        <v>0.52349999999999997</v>
      </c>
      <c r="F17" s="38" t="s">
        <v>18</v>
      </c>
      <c r="G17" s="38" t="s">
        <v>18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1</v>
      </c>
      <c r="O17" s="38">
        <f>63.5*0.0254</f>
        <v>1.6129</v>
      </c>
      <c r="P17" s="38">
        <f t="shared" si="1"/>
        <v>1.8986499999999999</v>
      </c>
      <c r="Q17" s="38"/>
    </row>
    <row r="18" spans="1:17">
      <c r="A18" s="38">
        <f t="shared" si="2"/>
        <v>5</v>
      </c>
      <c r="B18" s="38" t="s">
        <v>18</v>
      </c>
      <c r="C18" s="38">
        <v>0.3926</v>
      </c>
      <c r="D18" s="38">
        <v>0.52349999999999997</v>
      </c>
      <c r="E18" s="38">
        <v>0.52349999999999997</v>
      </c>
      <c r="F18" s="38" t="s">
        <v>18</v>
      </c>
      <c r="G18" s="38" t="s">
        <v>18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1</v>
      </c>
      <c r="O18" s="38">
        <f t="shared" si="0"/>
        <v>1.6763999999999999</v>
      </c>
      <c r="P18" s="38">
        <f t="shared" si="1"/>
        <v>1.9621499999999998</v>
      </c>
      <c r="Q18" s="38"/>
    </row>
    <row r="19" spans="1:17">
      <c r="A19" s="39">
        <f t="shared" si="2"/>
        <v>6</v>
      </c>
      <c r="B19" s="39" t="s">
        <v>18</v>
      </c>
      <c r="C19" s="39">
        <v>0.3926</v>
      </c>
      <c r="D19" s="39">
        <v>0.52349999999999997</v>
      </c>
      <c r="E19" s="39">
        <v>0.42349999999999999</v>
      </c>
      <c r="F19" s="39" t="s">
        <v>18</v>
      </c>
      <c r="G19" s="39" t="s">
        <v>18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f>54.75*0.0254</f>
        <v>1.3906499999999999</v>
      </c>
      <c r="P19" s="39">
        <f t="shared" si="1"/>
        <v>1.6763999999999999</v>
      </c>
      <c r="Q19" s="42">
        <f t="shared" ref="Q19:Q38" si="3">(P19+P20+P21+P22+P23)/5</f>
        <v>1.6751299999999998</v>
      </c>
    </row>
    <row r="20" spans="1:17">
      <c r="A20" s="39">
        <f t="shared" si="2"/>
        <v>7</v>
      </c>
      <c r="B20" s="39" t="s">
        <v>18</v>
      </c>
      <c r="C20" s="39">
        <v>0.3926</v>
      </c>
      <c r="D20" s="39">
        <v>0.52349999999999997</v>
      </c>
      <c r="E20" s="39">
        <v>0.42349999999999999</v>
      </c>
      <c r="F20" s="39" t="s">
        <v>18</v>
      </c>
      <c r="G20" s="39" t="s">
        <v>18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1</v>
      </c>
      <c r="O20" s="39">
        <f>56*0.0254</f>
        <v>1.4223999999999999</v>
      </c>
      <c r="P20" s="39">
        <f t="shared" si="1"/>
        <v>1.7081499999999998</v>
      </c>
      <c r="Q20" s="39"/>
    </row>
    <row r="21" spans="1:17">
      <c r="A21" s="39">
        <f t="shared" si="2"/>
        <v>8</v>
      </c>
      <c r="B21" s="39" t="s">
        <v>18</v>
      </c>
      <c r="C21" s="39">
        <v>0.3926</v>
      </c>
      <c r="D21" s="39">
        <v>0.52349999999999997</v>
      </c>
      <c r="E21" s="39">
        <v>0.42349999999999999</v>
      </c>
      <c r="F21" s="39" t="s">
        <v>18</v>
      </c>
      <c r="G21" s="39" t="s">
        <v>18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1</v>
      </c>
      <c r="O21" s="39">
        <f>53*0.0254</f>
        <v>1.3461999999999998</v>
      </c>
      <c r="P21" s="39">
        <f t="shared" si="1"/>
        <v>1.6319499999999998</v>
      </c>
      <c r="Q21" s="39"/>
    </row>
    <row r="22" spans="1:17">
      <c r="A22" s="39">
        <f t="shared" si="2"/>
        <v>9</v>
      </c>
      <c r="B22" s="39" t="s">
        <v>18</v>
      </c>
      <c r="C22" s="39">
        <v>0.3926</v>
      </c>
      <c r="D22" s="39">
        <v>0.52349999999999997</v>
      </c>
      <c r="E22" s="39">
        <v>0.42349999999999999</v>
      </c>
      <c r="F22" s="39" t="s">
        <v>18</v>
      </c>
      <c r="G22" s="39" t="s">
        <v>18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1</v>
      </c>
      <c r="O22" s="39">
        <f>55*0.0254</f>
        <v>1.397</v>
      </c>
      <c r="P22" s="39">
        <f t="shared" si="1"/>
        <v>1.68275</v>
      </c>
      <c r="Q22" s="39"/>
    </row>
    <row r="23" spans="1:17">
      <c r="A23" s="39">
        <f t="shared" si="2"/>
        <v>10</v>
      </c>
      <c r="B23" s="39" t="s">
        <v>18</v>
      </c>
      <c r="C23" s="39">
        <v>0.3926</v>
      </c>
      <c r="D23" s="39">
        <v>0.52349999999999997</v>
      </c>
      <c r="E23" s="39">
        <v>0.42349999999999999</v>
      </c>
      <c r="F23" s="39" t="s">
        <v>18</v>
      </c>
      <c r="G23" s="39" t="s">
        <v>18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1</v>
      </c>
      <c r="O23" s="39">
        <f>54.75*0.0254</f>
        <v>1.3906499999999999</v>
      </c>
      <c r="P23" s="39">
        <f t="shared" si="1"/>
        <v>1.6763999999999999</v>
      </c>
      <c r="Q23" s="39"/>
    </row>
    <row r="24" spans="1:17">
      <c r="A24" s="40">
        <f t="shared" si="2"/>
        <v>11</v>
      </c>
      <c r="B24" s="40" t="s">
        <v>18</v>
      </c>
      <c r="C24" s="40">
        <v>0.3926</v>
      </c>
      <c r="D24" s="40">
        <v>0.52349999999999997</v>
      </c>
      <c r="E24" s="40">
        <v>0.4</v>
      </c>
      <c r="F24" s="40" t="s">
        <v>18</v>
      </c>
      <c r="G24" s="40" t="s">
        <v>18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1</v>
      </c>
      <c r="O24" s="40">
        <f>48.25*0.0254</f>
        <v>1.2255499999999999</v>
      </c>
      <c r="P24" s="40">
        <f t="shared" si="1"/>
        <v>1.5112999999999999</v>
      </c>
      <c r="Q24" s="47">
        <f t="shared" ref="Q24:Q38" si="4">(P24+P25+P26+P27+P28)/5</f>
        <v>1.5201899999999999</v>
      </c>
    </row>
    <row r="25" spans="1:17">
      <c r="A25" s="40">
        <f t="shared" si="2"/>
        <v>12</v>
      </c>
      <c r="B25" s="40" t="s">
        <v>18</v>
      </c>
      <c r="C25" s="40">
        <v>0.3926</v>
      </c>
      <c r="D25" s="40">
        <v>0.52349999999999997</v>
      </c>
      <c r="E25" s="40">
        <v>0.4</v>
      </c>
      <c r="F25" s="40" t="s">
        <v>18</v>
      </c>
      <c r="G25" s="40" t="s">
        <v>18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1</v>
      </c>
      <c r="O25" s="40">
        <f>49.5*0.0254</f>
        <v>1.2572999999999999</v>
      </c>
      <c r="P25" s="40">
        <f t="shared" si="1"/>
        <v>1.5430499999999998</v>
      </c>
      <c r="Q25" s="40"/>
    </row>
    <row r="26" spans="1:17">
      <c r="A26" s="40">
        <f t="shared" si="2"/>
        <v>13</v>
      </c>
      <c r="B26" s="40" t="s">
        <v>18</v>
      </c>
      <c r="C26" s="40">
        <v>0.3926</v>
      </c>
      <c r="D26" s="40">
        <v>0.52349999999999997</v>
      </c>
      <c r="E26" s="40">
        <v>0.4</v>
      </c>
      <c r="F26" s="40" t="s">
        <v>18</v>
      </c>
      <c r="G26" s="40" t="s">
        <v>18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1</v>
      </c>
      <c r="O26" s="40">
        <f>49.25*0.0254</f>
        <v>1.25095</v>
      </c>
      <c r="P26" s="40">
        <f t="shared" si="1"/>
        <v>1.5367</v>
      </c>
      <c r="Q26" s="40"/>
    </row>
    <row r="27" spans="1:17">
      <c r="A27" s="40">
        <f t="shared" si="2"/>
        <v>14</v>
      </c>
      <c r="B27" s="40" t="s">
        <v>18</v>
      </c>
      <c r="C27" s="40">
        <v>0.3926</v>
      </c>
      <c r="D27" s="40">
        <v>0.52349999999999997</v>
      </c>
      <c r="E27" s="40">
        <v>0.4</v>
      </c>
      <c r="F27" s="40" t="s">
        <v>18</v>
      </c>
      <c r="G27" s="40" t="s">
        <v>18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1</v>
      </c>
      <c r="O27" s="40">
        <f>48*0.0254</f>
        <v>1.2191999999999998</v>
      </c>
      <c r="P27" s="40">
        <f t="shared" si="1"/>
        <v>1.5049499999999998</v>
      </c>
      <c r="Q27" s="40"/>
    </row>
    <row r="28" spans="1:17">
      <c r="A28" s="40">
        <f t="shared" si="2"/>
        <v>15</v>
      </c>
      <c r="B28" s="40" t="s">
        <v>18</v>
      </c>
      <c r="C28" s="40">
        <v>0.3926</v>
      </c>
      <c r="D28" s="40">
        <v>0.52349999999999997</v>
      </c>
      <c r="E28" s="40">
        <v>0.4</v>
      </c>
      <c r="F28" s="40" t="s">
        <v>18</v>
      </c>
      <c r="G28" s="40" t="s">
        <v>18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</v>
      </c>
      <c r="O28" s="40">
        <f>48*0.0254</f>
        <v>1.2191999999999998</v>
      </c>
      <c r="P28" s="40">
        <f t="shared" si="1"/>
        <v>1.5049499999999998</v>
      </c>
      <c r="Q28" s="40"/>
    </row>
    <row r="29" spans="1:17">
      <c r="A29" s="41">
        <f t="shared" si="2"/>
        <v>16</v>
      </c>
      <c r="B29" s="41" t="s">
        <v>18</v>
      </c>
      <c r="C29" s="41">
        <v>0.3926</v>
      </c>
      <c r="D29" s="41">
        <v>0.52349999999999997</v>
      </c>
      <c r="E29" s="41">
        <v>0.35</v>
      </c>
      <c r="F29" s="41" t="s">
        <v>18</v>
      </c>
      <c r="G29" s="41" t="s">
        <v>18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1</v>
      </c>
      <c r="O29" s="41">
        <f>45.4*0.0254</f>
        <v>1.15316</v>
      </c>
      <c r="P29" s="41">
        <f t="shared" si="1"/>
        <v>1.4389099999999999</v>
      </c>
      <c r="Q29" s="48">
        <f t="shared" ref="Q29:Q38" si="5">(P29+P30+P31+P32+P33)/5</f>
        <v>1.4761209999999998</v>
      </c>
    </row>
    <row r="30" spans="1:17">
      <c r="A30" s="41">
        <f t="shared" si="2"/>
        <v>17</v>
      </c>
      <c r="B30" s="41" t="s">
        <v>18</v>
      </c>
      <c r="C30" s="41">
        <v>0.3926</v>
      </c>
      <c r="D30" s="41">
        <v>0.52349999999999997</v>
      </c>
      <c r="E30" s="41">
        <v>0.35</v>
      </c>
      <c r="F30" s="41" t="s">
        <v>18</v>
      </c>
      <c r="G30" s="41" t="s">
        <v>18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1</v>
      </c>
      <c r="O30" s="41">
        <f>47.125*0.0254</f>
        <v>1.1969749999999999</v>
      </c>
      <c r="P30" s="41">
        <f t="shared" si="1"/>
        <v>1.4827249999999998</v>
      </c>
      <c r="Q30" s="41"/>
    </row>
    <row r="31" spans="1:17">
      <c r="A31" s="41">
        <f t="shared" si="2"/>
        <v>18</v>
      </c>
      <c r="B31" s="41" t="s">
        <v>18</v>
      </c>
      <c r="C31" s="41">
        <v>0.3926</v>
      </c>
      <c r="D31" s="41">
        <v>0.52349999999999997</v>
      </c>
      <c r="E31" s="41">
        <v>0.35</v>
      </c>
      <c r="F31" s="41" t="s">
        <v>18</v>
      </c>
      <c r="G31" s="41" t="s">
        <v>18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1</v>
      </c>
      <c r="O31" s="41">
        <f>45.6*0.0254</f>
        <v>1.1582399999999999</v>
      </c>
      <c r="P31" s="41">
        <f t="shared" si="1"/>
        <v>1.4439899999999999</v>
      </c>
      <c r="Q31" s="41"/>
    </row>
    <row r="32" spans="1:17">
      <c r="A32" s="41">
        <f t="shared" si="2"/>
        <v>19</v>
      </c>
      <c r="B32" s="41" t="s">
        <v>18</v>
      </c>
      <c r="C32" s="41">
        <v>0.3926</v>
      </c>
      <c r="D32" s="41">
        <v>0.52349999999999997</v>
      </c>
      <c r="E32" s="41">
        <v>0.35</v>
      </c>
      <c r="F32" s="41" t="s">
        <v>18</v>
      </c>
      <c r="G32" s="41" t="s">
        <v>18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1</v>
      </c>
      <c r="O32" s="41">
        <f>47.7*0.0254</f>
        <v>1.2115800000000001</v>
      </c>
      <c r="P32" s="41">
        <f t="shared" si="1"/>
        <v>1.49733</v>
      </c>
      <c r="Q32" s="41"/>
    </row>
    <row r="33" spans="1:17">
      <c r="A33" s="41">
        <f t="shared" si="2"/>
        <v>20</v>
      </c>
      <c r="B33" s="41" t="s">
        <v>18</v>
      </c>
      <c r="C33" s="41">
        <v>0.3926</v>
      </c>
      <c r="D33" s="41">
        <v>0.52349999999999997</v>
      </c>
      <c r="E33" s="41">
        <v>0.35</v>
      </c>
      <c r="F33" s="41" t="s">
        <v>18</v>
      </c>
      <c r="G33" s="41" t="s">
        <v>18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1</v>
      </c>
      <c r="O33" s="41">
        <f>48.5*0.0254</f>
        <v>1.2319</v>
      </c>
      <c r="P33" s="41">
        <f t="shared" si="1"/>
        <v>1.5176499999999999</v>
      </c>
      <c r="Q33" s="41"/>
    </row>
    <row r="34" spans="1:17">
      <c r="A34" s="36">
        <f t="shared" si="2"/>
        <v>21</v>
      </c>
      <c r="B34" s="36" t="s">
        <v>18</v>
      </c>
      <c r="C34" s="36">
        <v>0.3926</v>
      </c>
      <c r="D34" s="36">
        <v>0.52349999999999997</v>
      </c>
      <c r="E34" s="36">
        <v>0.3</v>
      </c>
      <c r="F34" s="36" t="s">
        <v>18</v>
      </c>
      <c r="G34" s="36" t="s">
        <v>18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1</v>
      </c>
      <c r="O34" s="36">
        <f>42.75*0.0254</f>
        <v>1.08585</v>
      </c>
      <c r="P34" s="36">
        <f t="shared" si="1"/>
        <v>1.3715999999999999</v>
      </c>
      <c r="Q34" s="49">
        <f t="shared" ref="Q34:Q39" si="6">(P34+P35+P36+P37+P38)/5</f>
        <v>1.4201139999999999</v>
      </c>
    </row>
    <row r="35" spans="1:17">
      <c r="A35" s="36">
        <f t="shared" si="2"/>
        <v>22</v>
      </c>
      <c r="B35" s="36" t="s">
        <v>18</v>
      </c>
      <c r="C35" s="36">
        <v>0.3926</v>
      </c>
      <c r="D35" s="36">
        <v>0.52349999999999997</v>
      </c>
      <c r="E35" s="36">
        <v>0.3</v>
      </c>
      <c r="F35" s="36" t="s">
        <v>18</v>
      </c>
      <c r="G35" s="36" t="s">
        <v>18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1</v>
      </c>
      <c r="O35" s="36">
        <f>43.75*0.0254</f>
        <v>1.1112499999999998</v>
      </c>
      <c r="P35" s="36">
        <f t="shared" si="1"/>
        <v>1.3969999999999998</v>
      </c>
      <c r="Q35" s="36"/>
    </row>
    <row r="36" spans="1:17">
      <c r="A36" s="36">
        <f t="shared" si="2"/>
        <v>23</v>
      </c>
      <c r="B36" s="36" t="s">
        <v>18</v>
      </c>
      <c r="C36" s="36">
        <v>0.3926</v>
      </c>
      <c r="D36" s="36">
        <v>0.52349999999999997</v>
      </c>
      <c r="E36" s="36">
        <v>0.3</v>
      </c>
      <c r="F36" s="36" t="s">
        <v>18</v>
      </c>
      <c r="G36" s="36" t="s">
        <v>18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1</v>
      </c>
      <c r="O36" s="36">
        <f>44.5*0.0254</f>
        <v>1.1302999999999999</v>
      </c>
      <c r="P36" s="36">
        <f t="shared" si="1"/>
        <v>1.4160499999999998</v>
      </c>
      <c r="Q36" s="36"/>
    </row>
    <row r="37" spans="1:17">
      <c r="A37" s="36">
        <f t="shared" si="2"/>
        <v>24</v>
      </c>
      <c r="B37" s="36" t="s">
        <v>18</v>
      </c>
      <c r="C37" s="36">
        <v>0.3926</v>
      </c>
      <c r="D37" s="36">
        <v>0.52349999999999997</v>
      </c>
      <c r="E37" s="36">
        <v>0.3</v>
      </c>
      <c r="F37" s="36" t="s">
        <v>18</v>
      </c>
      <c r="G37" s="36" t="s">
        <v>18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1</v>
      </c>
      <c r="O37" s="36">
        <f>45.9*0.0254</f>
        <v>1.1658599999999999</v>
      </c>
      <c r="P37" s="36">
        <f t="shared" si="1"/>
        <v>1.4516099999999998</v>
      </c>
      <c r="Q37" s="36"/>
    </row>
    <row r="38" spans="1:17">
      <c r="A38" s="36">
        <f t="shared" si="2"/>
        <v>25</v>
      </c>
      <c r="B38" s="36" t="s">
        <v>18</v>
      </c>
      <c r="C38" s="36">
        <v>0.3926</v>
      </c>
      <c r="D38" s="36">
        <v>0.52349999999999997</v>
      </c>
      <c r="E38" s="36">
        <v>0.3</v>
      </c>
      <c r="F38" s="36" t="s">
        <v>18</v>
      </c>
      <c r="G38" s="36" t="s">
        <v>18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1</v>
      </c>
      <c r="O38" s="36">
        <f>46.4*0.0254</f>
        <v>1.1785599999999998</v>
      </c>
      <c r="P38" s="36">
        <f>O38+0.28575</f>
        <v>1.4643099999999998</v>
      </c>
      <c r="Q38" s="36"/>
    </row>
    <row r="39" spans="1:17">
      <c r="A39" s="50">
        <f t="shared" si="2"/>
        <v>26</v>
      </c>
      <c r="B39" s="50" t="s">
        <v>18</v>
      </c>
      <c r="C39" s="50">
        <v>0.3926</v>
      </c>
      <c r="D39" s="50">
        <v>0.52349999999999997</v>
      </c>
      <c r="E39" s="50">
        <v>0.25</v>
      </c>
      <c r="F39" s="50" t="s">
        <v>18</v>
      </c>
      <c r="G39" s="50" t="s">
        <v>18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1</v>
      </c>
      <c r="O39" s="50">
        <f>42.5*0.0254</f>
        <v>1.0794999999999999</v>
      </c>
      <c r="P39" s="50">
        <f>O39+0.28575</f>
        <v>1.3652499999999999</v>
      </c>
      <c r="Q39" s="51">
        <f>(P39+P40+P41)/3</f>
        <v>1.3800666666666668</v>
      </c>
    </row>
    <row r="40" spans="1:17">
      <c r="A40" s="50">
        <f t="shared" si="2"/>
        <v>27</v>
      </c>
      <c r="B40" s="50" t="s">
        <v>18</v>
      </c>
      <c r="C40" s="50">
        <v>0.3926</v>
      </c>
      <c r="D40" s="50">
        <v>0.52349999999999997</v>
      </c>
      <c r="E40" s="50">
        <v>0.25</v>
      </c>
      <c r="F40" s="50" t="s">
        <v>18</v>
      </c>
      <c r="G40" s="50" t="s">
        <v>18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0">
        <v>0</v>
      </c>
      <c r="N40" s="50">
        <v>1</v>
      </c>
      <c r="O40" s="50">
        <f>43*0.0254</f>
        <v>1.0922000000000001</v>
      </c>
      <c r="P40" s="50">
        <f t="shared" ref="P39:P41" si="7">O40+0.28575</f>
        <v>1.37795</v>
      </c>
      <c r="Q40" s="50"/>
    </row>
    <row r="41" spans="1:17">
      <c r="A41" s="50">
        <f t="shared" si="2"/>
        <v>28</v>
      </c>
      <c r="B41" s="50" t="s">
        <v>18</v>
      </c>
      <c r="C41" s="50">
        <v>0.3926</v>
      </c>
      <c r="D41" s="50">
        <v>0.52349999999999997</v>
      </c>
      <c r="E41" s="50">
        <v>0.25</v>
      </c>
      <c r="F41" s="50" t="s">
        <v>18</v>
      </c>
      <c r="G41" s="50" t="s">
        <v>18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1</v>
      </c>
      <c r="O41" s="50">
        <f>43.75*0.0254</f>
        <v>1.1112499999999998</v>
      </c>
      <c r="P41" s="50">
        <f t="shared" si="7"/>
        <v>1.3969999999999998</v>
      </c>
      <c r="Q41" s="50"/>
    </row>
    <row r="42" spans="1:17">
      <c r="A42" s="50">
        <f t="shared" si="2"/>
        <v>29</v>
      </c>
      <c r="B42" s="50" t="s">
        <v>18</v>
      </c>
      <c r="C42" s="50">
        <v>0.3926</v>
      </c>
      <c r="D42" s="50">
        <v>0.52349999999999997</v>
      </c>
      <c r="E42" s="50">
        <v>0.25</v>
      </c>
      <c r="F42" s="50" t="s">
        <v>18</v>
      </c>
      <c r="G42" s="50" t="s">
        <v>18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1</v>
      </c>
      <c r="O42" s="50"/>
      <c r="P42" s="50"/>
      <c r="Q42" s="50"/>
    </row>
    <row r="43" spans="1:17">
      <c r="A43" s="50">
        <f t="shared" si="2"/>
        <v>30</v>
      </c>
      <c r="B43" s="50" t="s">
        <v>18</v>
      </c>
      <c r="C43" s="50">
        <v>0.3926</v>
      </c>
      <c r="D43" s="50">
        <v>0.52349999999999997</v>
      </c>
      <c r="E43" s="50">
        <v>0.25</v>
      </c>
      <c r="F43" s="50" t="s">
        <v>18</v>
      </c>
      <c r="G43" s="50" t="s">
        <v>18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1</v>
      </c>
      <c r="O43" s="50"/>
      <c r="P43" s="50"/>
      <c r="Q43" s="50"/>
    </row>
    <row r="44" spans="1:17">
      <c r="A44" s="38">
        <f t="shared" si="2"/>
        <v>31</v>
      </c>
      <c r="B44" s="38" t="s">
        <v>18</v>
      </c>
      <c r="C44" s="38">
        <v>0.3926</v>
      </c>
      <c r="D44" s="38">
        <v>0.5</v>
      </c>
      <c r="E44" s="38">
        <v>0.52349999999999997</v>
      </c>
      <c r="F44" s="38" t="s">
        <v>18</v>
      </c>
      <c r="G44" s="38" t="s">
        <v>18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1</v>
      </c>
      <c r="O44" s="38">
        <f>58.5*0.0254</f>
        <v>1.4859</v>
      </c>
      <c r="P44" s="38">
        <f>O44+0.28575</f>
        <v>1.7716499999999999</v>
      </c>
      <c r="Q44" s="46">
        <f>(P44+P45+P46+P47+P48)/5</f>
        <v>1.775714</v>
      </c>
    </row>
    <row r="45" spans="1:17">
      <c r="A45" s="38">
        <f t="shared" si="2"/>
        <v>32</v>
      </c>
      <c r="B45" s="38" t="s">
        <v>18</v>
      </c>
      <c r="C45" s="38">
        <v>0.3926</v>
      </c>
      <c r="D45" s="38">
        <v>0.5</v>
      </c>
      <c r="E45" s="38">
        <v>0.52349999999999997</v>
      </c>
      <c r="F45" s="38" t="s">
        <v>18</v>
      </c>
      <c r="G45" s="38" t="s">
        <v>18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1</v>
      </c>
      <c r="O45" s="38">
        <f>58.5*0.0254</f>
        <v>1.4859</v>
      </c>
      <c r="P45" s="38">
        <f t="shared" ref="P45:P78" si="8">O45+0.28575</f>
        <v>1.7716499999999999</v>
      </c>
      <c r="Q45" s="38"/>
    </row>
    <row r="46" spans="1:17">
      <c r="A46" s="38">
        <f t="shared" si="2"/>
        <v>33</v>
      </c>
      <c r="B46" s="38" t="s">
        <v>18</v>
      </c>
      <c r="C46" s="38">
        <v>0.3926</v>
      </c>
      <c r="D46" s="38">
        <v>0.5</v>
      </c>
      <c r="E46" s="38">
        <v>0.52349999999999997</v>
      </c>
      <c r="F46" s="38" t="s">
        <v>18</v>
      </c>
      <c r="G46" s="38" t="s">
        <v>18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1</v>
      </c>
      <c r="O46" s="38">
        <f>58.8*0.0254</f>
        <v>1.49352</v>
      </c>
      <c r="P46" s="38">
        <f t="shared" si="8"/>
        <v>1.7792699999999999</v>
      </c>
      <c r="Q46" s="38"/>
    </row>
    <row r="47" spans="1:17">
      <c r="A47" s="38">
        <f t="shared" si="2"/>
        <v>34</v>
      </c>
      <c r="B47" s="38" t="s">
        <v>18</v>
      </c>
      <c r="C47" s="38">
        <v>0.3926</v>
      </c>
      <c r="D47" s="38">
        <v>0.5</v>
      </c>
      <c r="E47" s="38">
        <v>0.52349999999999997</v>
      </c>
      <c r="F47" s="38" t="s">
        <v>18</v>
      </c>
      <c r="G47" s="38" t="s">
        <v>18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1</v>
      </c>
      <c r="O47" s="38">
        <f>59*0.0254</f>
        <v>1.4985999999999999</v>
      </c>
      <c r="P47" s="38">
        <f t="shared" si="8"/>
        <v>1.7843499999999999</v>
      </c>
      <c r="Q47" s="38"/>
    </row>
    <row r="48" spans="1:17">
      <c r="A48" s="38">
        <f t="shared" si="2"/>
        <v>35</v>
      </c>
      <c r="B48" s="38" t="s">
        <v>18</v>
      </c>
      <c r="C48" s="38">
        <v>0.3926</v>
      </c>
      <c r="D48" s="38">
        <v>0.5</v>
      </c>
      <c r="E48" s="38">
        <v>0.52349999999999997</v>
      </c>
      <c r="F48" s="38" t="s">
        <v>18</v>
      </c>
      <c r="G48" s="38" t="s">
        <v>18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1</v>
      </c>
      <c r="O48" s="38">
        <f>58.5*0.0254</f>
        <v>1.4859</v>
      </c>
      <c r="P48" s="38">
        <f t="shared" si="8"/>
        <v>1.7716499999999999</v>
      </c>
      <c r="Q48" s="38"/>
    </row>
    <row r="49" spans="1:17">
      <c r="A49" s="39">
        <f t="shared" si="2"/>
        <v>36</v>
      </c>
      <c r="B49" s="39" t="s">
        <v>18</v>
      </c>
      <c r="C49" s="39">
        <v>0.3926</v>
      </c>
      <c r="D49" s="39">
        <v>0.45</v>
      </c>
      <c r="E49" s="39">
        <v>0.52349999999999997</v>
      </c>
      <c r="F49" s="39" t="s">
        <v>18</v>
      </c>
      <c r="G49" s="39" t="s">
        <v>18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1</v>
      </c>
      <c r="O49" s="39">
        <f>54*0.0254</f>
        <v>1.3715999999999999</v>
      </c>
      <c r="P49" s="39">
        <f>O49+0.28575</f>
        <v>1.6573499999999999</v>
      </c>
      <c r="Q49" s="42">
        <f>(P49+P50+P51+P52+P53)/5</f>
        <v>1.6586199999999998</v>
      </c>
    </row>
    <row r="50" spans="1:17">
      <c r="A50" s="39">
        <f t="shared" si="2"/>
        <v>37</v>
      </c>
      <c r="B50" s="39" t="s">
        <v>18</v>
      </c>
      <c r="C50" s="39">
        <v>0.3926</v>
      </c>
      <c r="D50" s="39">
        <v>0.45</v>
      </c>
      <c r="E50" s="39">
        <v>0.52349999999999997</v>
      </c>
      <c r="F50" s="39" t="s">
        <v>18</v>
      </c>
      <c r="G50" s="39" t="s">
        <v>18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1</v>
      </c>
      <c r="O50" s="39">
        <f>53.5*0.0254</f>
        <v>1.3589</v>
      </c>
      <c r="P50" s="39">
        <f t="shared" si="8"/>
        <v>1.6446499999999999</v>
      </c>
      <c r="Q50" s="39"/>
    </row>
    <row r="51" spans="1:17">
      <c r="A51" s="39">
        <f t="shared" si="2"/>
        <v>38</v>
      </c>
      <c r="B51" s="39" t="s">
        <v>18</v>
      </c>
      <c r="C51" s="39">
        <v>0.3926</v>
      </c>
      <c r="D51" s="39">
        <v>0.45</v>
      </c>
      <c r="E51" s="39">
        <v>0.52349999999999997</v>
      </c>
      <c r="F51" s="39" t="s">
        <v>18</v>
      </c>
      <c r="G51" s="39" t="s">
        <v>18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9">
        <v>1</v>
      </c>
      <c r="O51" s="39">
        <f>54.75*0.0254</f>
        <v>1.3906499999999999</v>
      </c>
      <c r="P51" s="39">
        <f t="shared" si="8"/>
        <v>1.6763999999999999</v>
      </c>
      <c r="Q51" s="39"/>
    </row>
    <row r="52" spans="1:17">
      <c r="A52" s="39">
        <f t="shared" si="2"/>
        <v>39</v>
      </c>
      <c r="B52" s="39" t="s">
        <v>18</v>
      </c>
      <c r="C52" s="39">
        <v>0.3926</v>
      </c>
      <c r="D52" s="39">
        <v>0.45</v>
      </c>
      <c r="E52" s="39">
        <v>0.52349999999999997</v>
      </c>
      <c r="F52" s="39" t="s">
        <v>18</v>
      </c>
      <c r="G52" s="39" t="s">
        <v>18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1</v>
      </c>
      <c r="O52" s="39">
        <f>54*0.0254</f>
        <v>1.3715999999999999</v>
      </c>
      <c r="P52" s="39">
        <f t="shared" si="8"/>
        <v>1.6573499999999999</v>
      </c>
      <c r="Q52" s="39"/>
    </row>
    <row r="53" spans="1:17">
      <c r="A53" s="39">
        <f t="shared" si="2"/>
        <v>40</v>
      </c>
      <c r="B53" s="39" t="s">
        <v>18</v>
      </c>
      <c r="C53" s="39">
        <v>0.3926</v>
      </c>
      <c r="D53" s="39">
        <v>0.45</v>
      </c>
      <c r="E53" s="39">
        <v>0.52349999999999997</v>
      </c>
      <c r="F53" s="39" t="s">
        <v>18</v>
      </c>
      <c r="G53" s="39" t="s">
        <v>18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1</v>
      </c>
      <c r="O53" s="39">
        <f>54*0.0254</f>
        <v>1.3715999999999999</v>
      </c>
      <c r="P53" s="39">
        <f t="shared" si="8"/>
        <v>1.6573499999999999</v>
      </c>
      <c r="Q53" s="39"/>
    </row>
    <row r="54" spans="1:17">
      <c r="A54" s="40">
        <f t="shared" si="2"/>
        <v>41</v>
      </c>
      <c r="B54" s="40" t="s">
        <v>18</v>
      </c>
      <c r="C54" s="40">
        <v>0.3926</v>
      </c>
      <c r="D54" s="40">
        <v>0.4</v>
      </c>
      <c r="E54" s="40">
        <v>0.52349999999999997</v>
      </c>
      <c r="F54" s="40" t="s">
        <v>18</v>
      </c>
      <c r="G54" s="40" t="s">
        <v>18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1</v>
      </c>
      <c r="O54" s="40">
        <f>49.75*0.0254</f>
        <v>1.2636499999999999</v>
      </c>
      <c r="P54" s="40">
        <f>O54+0.28575</f>
        <v>1.5493999999999999</v>
      </c>
      <c r="Q54" s="47">
        <f>(P54+P55+P56+P57+P58)/5</f>
        <v>1.5657067999999998</v>
      </c>
    </row>
    <row r="55" spans="1:17">
      <c r="A55" s="40">
        <f t="shared" si="2"/>
        <v>42</v>
      </c>
      <c r="B55" s="40" t="s">
        <v>18</v>
      </c>
      <c r="C55" s="40">
        <v>0.3926</v>
      </c>
      <c r="D55" s="40">
        <v>0.4</v>
      </c>
      <c r="E55" s="40">
        <v>0.52349999999999997</v>
      </c>
      <c r="F55" s="40" t="s">
        <v>18</v>
      </c>
      <c r="G55" s="40" t="s">
        <v>18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1</v>
      </c>
      <c r="O55" s="40">
        <f>50.125*0.0254</f>
        <v>1.2731749999999999</v>
      </c>
      <c r="P55" s="40">
        <f t="shared" si="8"/>
        <v>1.5589249999999999</v>
      </c>
      <c r="Q55" s="40"/>
    </row>
    <row r="56" spans="1:17">
      <c r="A56" s="40">
        <f t="shared" si="2"/>
        <v>43</v>
      </c>
      <c r="B56" s="40" t="s">
        <v>18</v>
      </c>
      <c r="C56" s="40">
        <v>0.3926</v>
      </c>
      <c r="D56" s="40">
        <v>0.4</v>
      </c>
      <c r="E56" s="40">
        <v>0.52349999999999997</v>
      </c>
      <c r="F56" s="40" t="s">
        <v>18</v>
      </c>
      <c r="G56" s="40" t="s">
        <v>18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1</v>
      </c>
      <c r="O56" s="40">
        <f>50.625*0.0254</f>
        <v>1.2858749999999999</v>
      </c>
      <c r="P56" s="40">
        <f t="shared" si="8"/>
        <v>1.5716249999999998</v>
      </c>
      <c r="Q56" s="40"/>
    </row>
    <row r="57" spans="1:17">
      <c r="A57" s="40">
        <f t="shared" si="2"/>
        <v>44</v>
      </c>
      <c r="B57" s="40" t="s">
        <v>18</v>
      </c>
      <c r="C57" s="40">
        <v>0.3926</v>
      </c>
      <c r="D57" s="40">
        <v>0.4</v>
      </c>
      <c r="E57" s="40">
        <v>0.52349999999999997</v>
      </c>
      <c r="F57" s="40" t="s">
        <v>18</v>
      </c>
      <c r="G57" s="40" t="s">
        <v>18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1</v>
      </c>
      <c r="O57" s="40">
        <f>50.7*0.0254</f>
        <v>1.2877799999999999</v>
      </c>
      <c r="P57" s="40">
        <f t="shared" si="8"/>
        <v>1.5735299999999999</v>
      </c>
      <c r="Q57" s="40"/>
    </row>
    <row r="58" spans="1:17">
      <c r="A58" s="40">
        <f t="shared" si="2"/>
        <v>45</v>
      </c>
      <c r="B58" s="40" t="s">
        <v>18</v>
      </c>
      <c r="C58" s="40">
        <v>0.3926</v>
      </c>
      <c r="D58" s="40">
        <v>0.4</v>
      </c>
      <c r="E58" s="40">
        <v>0.52349999999999997</v>
      </c>
      <c r="F58" s="40" t="s">
        <v>18</v>
      </c>
      <c r="G58" s="40" t="s">
        <v>18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1</v>
      </c>
      <c r="O58" s="40">
        <f>50.76*0.0254</f>
        <v>1.289304</v>
      </c>
      <c r="P58" s="40">
        <f t="shared" si="8"/>
        <v>1.575054</v>
      </c>
      <c r="Q58" s="40"/>
    </row>
    <row r="59" spans="1:17">
      <c r="A59" s="41">
        <f t="shared" si="2"/>
        <v>46</v>
      </c>
      <c r="B59" s="41" t="s">
        <v>18</v>
      </c>
      <c r="C59" s="41">
        <v>0.3926</v>
      </c>
      <c r="D59" s="41">
        <v>0.35</v>
      </c>
      <c r="E59" s="41">
        <v>0.52349999999999997</v>
      </c>
      <c r="F59" s="41" t="s">
        <v>18</v>
      </c>
      <c r="G59" s="41" t="s">
        <v>18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1</v>
      </c>
      <c r="O59" s="41">
        <f>45.125*0.0254</f>
        <v>1.1461749999999999</v>
      </c>
      <c r="P59" s="41">
        <f>O59+0.28575</f>
        <v>1.4319249999999999</v>
      </c>
      <c r="Q59" s="48">
        <f>(P59+P60+P61+P62+P63)/5</f>
        <v>1.4631669999999999</v>
      </c>
    </row>
    <row r="60" spans="1:17">
      <c r="A60" s="41">
        <f t="shared" si="2"/>
        <v>47</v>
      </c>
      <c r="B60" s="41" t="s">
        <v>18</v>
      </c>
      <c r="C60" s="41">
        <v>0.3926</v>
      </c>
      <c r="D60" s="41">
        <v>0.35</v>
      </c>
      <c r="E60" s="41">
        <v>0.52349999999999997</v>
      </c>
      <c r="F60" s="41" t="s">
        <v>18</v>
      </c>
      <c r="G60" s="41" t="s">
        <v>18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1</v>
      </c>
      <c r="O60" s="41">
        <f>46*0.0254</f>
        <v>1.1683999999999999</v>
      </c>
      <c r="P60" s="41">
        <f t="shared" si="8"/>
        <v>1.4541499999999998</v>
      </c>
      <c r="Q60" s="41"/>
    </row>
    <row r="61" spans="1:17">
      <c r="A61" s="41">
        <f t="shared" si="2"/>
        <v>48</v>
      </c>
      <c r="B61" s="41" t="s">
        <v>18</v>
      </c>
      <c r="C61" s="41">
        <v>0.3926</v>
      </c>
      <c r="D61" s="41">
        <v>0.35</v>
      </c>
      <c r="E61" s="41">
        <v>0.52349999999999997</v>
      </c>
      <c r="F61" s="41" t="s">
        <v>18</v>
      </c>
      <c r="G61" s="41" t="s">
        <v>18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1</v>
      </c>
      <c r="O61" s="41">
        <f>46.5*0.0254</f>
        <v>1.1811</v>
      </c>
      <c r="P61" s="41">
        <f t="shared" si="8"/>
        <v>1.46685</v>
      </c>
      <c r="Q61" s="41"/>
    </row>
    <row r="62" spans="1:17">
      <c r="A62" s="41">
        <f t="shared" si="2"/>
        <v>49</v>
      </c>
      <c r="B62" s="41" t="s">
        <v>18</v>
      </c>
      <c r="C62" s="41">
        <v>0.3926</v>
      </c>
      <c r="D62" s="41">
        <v>0.35</v>
      </c>
      <c r="E62" s="41">
        <v>0.52349999999999997</v>
      </c>
      <c r="F62" s="41" t="s">
        <v>18</v>
      </c>
      <c r="G62" s="41" t="s">
        <v>18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1</v>
      </c>
      <c r="O62" s="41">
        <f>46.9*0.0254</f>
        <v>1.19126</v>
      </c>
      <c r="P62" s="41">
        <f t="shared" si="8"/>
        <v>1.4770099999999999</v>
      </c>
      <c r="Q62" s="41"/>
    </row>
    <row r="63" spans="1:17">
      <c r="A63" s="41">
        <f t="shared" si="2"/>
        <v>50</v>
      </c>
      <c r="B63" s="41" t="s">
        <v>18</v>
      </c>
      <c r="C63" s="41">
        <v>0.3926</v>
      </c>
      <c r="D63" s="41">
        <v>0.35</v>
      </c>
      <c r="E63" s="41">
        <v>0.52349999999999997</v>
      </c>
      <c r="F63" s="41" t="s">
        <v>18</v>
      </c>
      <c r="G63" s="41" t="s">
        <v>18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1</v>
      </c>
      <c r="O63" s="41">
        <f>47.25*0.0254</f>
        <v>1.2001500000000001</v>
      </c>
      <c r="P63" s="41">
        <f t="shared" si="8"/>
        <v>1.4859</v>
      </c>
      <c r="Q63" s="41"/>
    </row>
    <row r="64" spans="1:17">
      <c r="A64" s="36">
        <f t="shared" si="2"/>
        <v>51</v>
      </c>
      <c r="B64" s="36" t="s">
        <v>18</v>
      </c>
      <c r="C64" s="36">
        <v>0.3926</v>
      </c>
      <c r="D64" s="36">
        <v>0.3</v>
      </c>
      <c r="E64" s="36">
        <v>0.52349999999999997</v>
      </c>
      <c r="F64" s="36" t="s">
        <v>18</v>
      </c>
      <c r="G64" s="36" t="s">
        <v>18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1</v>
      </c>
      <c r="O64" s="36">
        <f>39.5*0.0254</f>
        <v>1.0032999999999999</v>
      </c>
      <c r="P64" s="36">
        <f>O64+0.28575</f>
        <v>1.2890499999999998</v>
      </c>
      <c r="Q64" s="49">
        <f>(P64+P65+P66+P67+P68)/5</f>
        <v>1.3068299999999997</v>
      </c>
    </row>
    <row r="65" spans="1:18">
      <c r="A65" s="36">
        <f t="shared" si="2"/>
        <v>52</v>
      </c>
      <c r="B65" s="36" t="s">
        <v>18</v>
      </c>
      <c r="C65" s="36">
        <v>0.3926</v>
      </c>
      <c r="D65" s="36">
        <v>0.3</v>
      </c>
      <c r="E65" s="36">
        <v>0.52349999999999997</v>
      </c>
      <c r="F65" s="36" t="s">
        <v>18</v>
      </c>
      <c r="G65" s="36" t="s">
        <v>18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1</v>
      </c>
      <c r="O65" s="36">
        <f>40.5*0.0254</f>
        <v>1.0286999999999999</v>
      </c>
      <c r="P65" s="36">
        <f t="shared" si="8"/>
        <v>1.3144499999999999</v>
      </c>
      <c r="Q65" s="36"/>
    </row>
    <row r="66" spans="1:18">
      <c r="A66" s="36">
        <f t="shared" si="2"/>
        <v>53</v>
      </c>
      <c r="B66" s="36" t="s">
        <v>18</v>
      </c>
      <c r="C66" s="36">
        <v>0.3926</v>
      </c>
      <c r="D66" s="36">
        <v>0.3</v>
      </c>
      <c r="E66" s="36">
        <v>0.52349999999999997</v>
      </c>
      <c r="F66" s="36" t="s">
        <v>18</v>
      </c>
      <c r="G66" s="36" t="s">
        <v>18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1</v>
      </c>
      <c r="O66" s="36">
        <f>40.5*0.0254</f>
        <v>1.0286999999999999</v>
      </c>
      <c r="P66" s="36">
        <f t="shared" si="8"/>
        <v>1.3144499999999999</v>
      </c>
      <c r="Q66" s="36"/>
    </row>
    <row r="67" spans="1:18">
      <c r="A67" s="36">
        <f t="shared" si="2"/>
        <v>54</v>
      </c>
      <c r="B67" s="36" t="s">
        <v>18</v>
      </c>
      <c r="C67" s="36">
        <v>0.3926</v>
      </c>
      <c r="D67" s="36">
        <v>0.3</v>
      </c>
      <c r="E67" s="36">
        <v>0.52349999999999997</v>
      </c>
      <c r="F67" s="36" t="s">
        <v>18</v>
      </c>
      <c r="G67" s="36" t="s">
        <v>18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1</v>
      </c>
      <c r="O67" s="36">
        <f>40.25*0.0254</f>
        <v>1.0223499999999999</v>
      </c>
      <c r="P67" s="36">
        <f t="shared" si="8"/>
        <v>1.3080999999999998</v>
      </c>
      <c r="Q67" s="36"/>
    </row>
    <row r="68" spans="1:18">
      <c r="A68" s="36">
        <f t="shared" si="2"/>
        <v>55</v>
      </c>
      <c r="B68" s="36" t="s">
        <v>18</v>
      </c>
      <c r="C68" s="36">
        <v>0.3926</v>
      </c>
      <c r="D68" s="36">
        <v>0.3</v>
      </c>
      <c r="E68" s="36">
        <v>0.52349999999999997</v>
      </c>
      <c r="F68" s="36" t="s">
        <v>18</v>
      </c>
      <c r="G68" s="36" t="s">
        <v>18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1</v>
      </c>
      <c r="O68" s="36">
        <f>40.25*0.0254</f>
        <v>1.0223499999999999</v>
      </c>
      <c r="P68" s="36">
        <f t="shared" si="8"/>
        <v>1.3080999999999998</v>
      </c>
      <c r="Q68" s="36"/>
    </row>
    <row r="69" spans="1:18">
      <c r="A69" s="50">
        <f t="shared" si="2"/>
        <v>56</v>
      </c>
      <c r="B69" s="50" t="s">
        <v>18</v>
      </c>
      <c r="C69" s="50">
        <v>0.3926</v>
      </c>
      <c r="D69" s="50">
        <v>0.25</v>
      </c>
      <c r="E69" s="50">
        <v>0.52349999999999997</v>
      </c>
      <c r="F69" s="50" t="s">
        <v>18</v>
      </c>
      <c r="G69" s="50" t="s">
        <v>18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1</v>
      </c>
      <c r="O69" s="50">
        <f>37*0.0254</f>
        <v>0.93979999999999997</v>
      </c>
      <c r="P69" s="50">
        <f>O69+0.28575</f>
        <v>1.2255499999999999</v>
      </c>
      <c r="Q69" s="51">
        <f>(P69+P70+P71+P72+P73)/5</f>
        <v>1.2382500000000001</v>
      </c>
    </row>
    <row r="70" spans="1:18">
      <c r="A70" s="50">
        <f t="shared" si="2"/>
        <v>57</v>
      </c>
      <c r="B70" s="50" t="s">
        <v>18</v>
      </c>
      <c r="C70" s="50">
        <v>0.3926</v>
      </c>
      <c r="D70" s="50">
        <v>0.25</v>
      </c>
      <c r="E70" s="50">
        <v>0.52349999999999997</v>
      </c>
      <c r="F70" s="50" t="s">
        <v>18</v>
      </c>
      <c r="G70" s="50" t="s">
        <v>18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1</v>
      </c>
      <c r="O70" s="50">
        <f>37*0.0254</f>
        <v>0.93979999999999997</v>
      </c>
      <c r="P70" s="50">
        <f t="shared" si="8"/>
        <v>1.2255499999999999</v>
      </c>
      <c r="Q70" s="50"/>
    </row>
    <row r="71" spans="1:18">
      <c r="A71" s="50">
        <f t="shared" si="2"/>
        <v>58</v>
      </c>
      <c r="B71" s="50" t="s">
        <v>18</v>
      </c>
      <c r="C71" s="50">
        <v>0.3926</v>
      </c>
      <c r="D71" s="50">
        <v>0.25</v>
      </c>
      <c r="E71" s="50">
        <v>0.52349999999999997</v>
      </c>
      <c r="F71" s="50" t="s">
        <v>18</v>
      </c>
      <c r="G71" s="50" t="s">
        <v>18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0">
        <v>0</v>
      </c>
      <c r="N71" s="50">
        <v>1</v>
      </c>
      <c r="O71" s="50">
        <f>37.75*0.0254</f>
        <v>0.95884999999999998</v>
      </c>
      <c r="P71" s="50">
        <f t="shared" si="8"/>
        <v>1.2445999999999999</v>
      </c>
      <c r="Q71" s="50"/>
    </row>
    <row r="72" spans="1:18">
      <c r="A72" s="50">
        <f t="shared" si="2"/>
        <v>59</v>
      </c>
      <c r="B72" s="50" t="s">
        <v>18</v>
      </c>
      <c r="C72" s="50">
        <v>0.3926</v>
      </c>
      <c r="D72" s="50">
        <v>0.25</v>
      </c>
      <c r="E72" s="50">
        <v>0.52349999999999997</v>
      </c>
      <c r="F72" s="50" t="s">
        <v>18</v>
      </c>
      <c r="G72" s="50" t="s">
        <v>18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1</v>
      </c>
      <c r="O72" s="50">
        <f>37.75*0.0254</f>
        <v>0.95884999999999998</v>
      </c>
      <c r="P72" s="50">
        <f t="shared" si="8"/>
        <v>1.2445999999999999</v>
      </c>
      <c r="Q72" s="50"/>
    </row>
    <row r="73" spans="1:18">
      <c r="A73" s="50">
        <f t="shared" si="2"/>
        <v>60</v>
      </c>
      <c r="B73" s="50" t="s">
        <v>18</v>
      </c>
      <c r="C73" s="50">
        <v>0.3926</v>
      </c>
      <c r="D73" s="50">
        <v>0.25</v>
      </c>
      <c r="E73" s="50">
        <v>0.52349999999999997</v>
      </c>
      <c r="F73" s="50" t="s">
        <v>18</v>
      </c>
      <c r="G73" s="50" t="s">
        <v>18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1</v>
      </c>
      <c r="O73" s="50">
        <f>38*0.0254</f>
        <v>0.96519999999999995</v>
      </c>
      <c r="P73" s="50">
        <f t="shared" si="8"/>
        <v>1.25095</v>
      </c>
      <c r="Q73" s="50"/>
    </row>
    <row r="74" spans="1:18">
      <c r="A74" s="37">
        <f t="shared" si="2"/>
        <v>61</v>
      </c>
      <c r="B74" s="37" t="s">
        <v>18</v>
      </c>
      <c r="C74" s="37">
        <v>0.3926</v>
      </c>
      <c r="D74" s="37">
        <v>0.2</v>
      </c>
      <c r="E74" s="37">
        <v>0.52349999999999997</v>
      </c>
      <c r="F74" s="37" t="s">
        <v>18</v>
      </c>
      <c r="G74" s="37" t="s">
        <v>18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1</v>
      </c>
      <c r="O74" s="37">
        <f>37.49*0.0254</f>
        <v>0.95224600000000004</v>
      </c>
      <c r="P74" s="37">
        <f>O74+0.28575</f>
        <v>1.2379960000000001</v>
      </c>
      <c r="Q74" s="52">
        <f>(P74+P75+P76+P77+P78)/5</f>
        <v>1.2501371999999997</v>
      </c>
      <c r="R74" t="s">
        <v>23</v>
      </c>
    </row>
    <row r="75" spans="1:18">
      <c r="A75" s="37">
        <f t="shared" si="2"/>
        <v>62</v>
      </c>
      <c r="B75" s="37" t="s">
        <v>18</v>
      </c>
      <c r="C75" s="37">
        <v>0.3926</v>
      </c>
      <c r="D75" s="37">
        <v>0.2</v>
      </c>
      <c r="E75" s="37">
        <v>0.52349999999999997</v>
      </c>
      <c r="F75" s="37" t="s">
        <v>18</v>
      </c>
      <c r="G75" s="37" t="s">
        <v>18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1</v>
      </c>
      <c r="O75" s="37">
        <f>37.875*0.0254</f>
        <v>0.96202499999999991</v>
      </c>
      <c r="P75" s="37">
        <f t="shared" si="8"/>
        <v>1.2477749999999999</v>
      </c>
      <c r="Q75" s="37"/>
      <c r="R75" t="s">
        <v>24</v>
      </c>
    </row>
    <row r="76" spans="1:18">
      <c r="A76" s="37">
        <f t="shared" si="2"/>
        <v>63</v>
      </c>
      <c r="B76" s="37" t="s">
        <v>18</v>
      </c>
      <c r="C76" s="37">
        <v>0.3926</v>
      </c>
      <c r="D76" s="37">
        <v>0.2</v>
      </c>
      <c r="E76" s="37">
        <v>0.52349999999999997</v>
      </c>
      <c r="F76" s="37" t="s">
        <v>18</v>
      </c>
      <c r="G76" s="37" t="s">
        <v>18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1</v>
      </c>
      <c r="O76" s="37">
        <f>38*0.0254</f>
        <v>0.96519999999999995</v>
      </c>
      <c r="P76" s="37">
        <f t="shared" si="8"/>
        <v>1.25095</v>
      </c>
      <c r="Q76" s="37"/>
      <c r="R76" t="s">
        <v>22</v>
      </c>
    </row>
    <row r="77" spans="1:18">
      <c r="A77" s="37">
        <f t="shared" si="2"/>
        <v>64</v>
      </c>
      <c r="B77" s="37" t="s">
        <v>18</v>
      </c>
      <c r="C77" s="37">
        <v>0.3926</v>
      </c>
      <c r="D77" s="37">
        <v>0.2</v>
      </c>
      <c r="E77" s="37">
        <v>0.52349999999999997</v>
      </c>
      <c r="F77" s="37" t="s">
        <v>18</v>
      </c>
      <c r="G77" s="37" t="s">
        <v>18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1</v>
      </c>
      <c r="O77" s="37">
        <f>38.6*0.0254</f>
        <v>0.98043999999999998</v>
      </c>
      <c r="P77" s="37">
        <f t="shared" si="8"/>
        <v>1.2661899999999999</v>
      </c>
      <c r="Q77" s="37"/>
      <c r="R77" t="s">
        <v>25</v>
      </c>
    </row>
    <row r="78" spans="1:18">
      <c r="A78" s="37">
        <f t="shared" si="2"/>
        <v>65</v>
      </c>
      <c r="B78" s="37" t="s">
        <v>18</v>
      </c>
      <c r="C78" s="37">
        <v>0.3926</v>
      </c>
      <c r="D78" s="37">
        <v>0.2</v>
      </c>
      <c r="E78" s="37">
        <v>0.52349999999999997</v>
      </c>
      <c r="F78" s="37" t="s">
        <v>18</v>
      </c>
      <c r="G78" s="37" t="s">
        <v>18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1</v>
      </c>
      <c r="O78" s="37">
        <f>37.875*0.0254</f>
        <v>0.96202499999999991</v>
      </c>
      <c r="P78" s="37">
        <f t="shared" si="8"/>
        <v>1.2477749999999999</v>
      </c>
      <c r="Q78" s="37"/>
      <c r="R78" t="s">
        <v>22</v>
      </c>
    </row>
    <row r="79" spans="1:18">
      <c r="A79" s="38">
        <f t="shared" si="2"/>
        <v>66</v>
      </c>
      <c r="B79" s="38" t="s">
        <v>18</v>
      </c>
      <c r="C79" s="38">
        <v>0.39</v>
      </c>
      <c r="D79" s="38">
        <v>0.52349999999999997</v>
      </c>
      <c r="E79" s="38">
        <v>0.52349999999999997</v>
      </c>
      <c r="F79" s="38" t="s">
        <v>18</v>
      </c>
      <c r="G79" s="38" t="s">
        <v>18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1</v>
      </c>
      <c r="O79" s="38">
        <f>59.8*0.0254</f>
        <v>1.5189199999999998</v>
      </c>
      <c r="P79" s="38">
        <f>O79+0.28575</f>
        <v>1.8046699999999998</v>
      </c>
      <c r="Q79" s="46">
        <f>(P79+P80+P81+P82+P83)/5</f>
        <v>1.8300699999999999</v>
      </c>
    </row>
    <row r="80" spans="1:18">
      <c r="A80" s="38">
        <f t="shared" ref="A80:A111" si="9">A79+1</f>
        <v>67</v>
      </c>
      <c r="B80" s="38" t="s">
        <v>18</v>
      </c>
      <c r="C80" s="38">
        <v>0.39</v>
      </c>
      <c r="D80" s="38">
        <v>0.52349999999999997</v>
      </c>
      <c r="E80" s="38">
        <v>0.52349999999999997</v>
      </c>
      <c r="F80" s="38" t="s">
        <v>18</v>
      </c>
      <c r="G80" s="38" t="s">
        <v>18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1</v>
      </c>
      <c r="O80" s="38">
        <f>60.2*0.0254</f>
        <v>1.52908</v>
      </c>
      <c r="P80" s="38">
        <f t="shared" ref="P80:P93" si="10">O80+0.28575</f>
        <v>1.8148299999999999</v>
      </c>
      <c r="Q80" s="38"/>
    </row>
    <row r="81" spans="1:17">
      <c r="A81" s="38">
        <f t="shared" si="9"/>
        <v>68</v>
      </c>
      <c r="B81" s="38" t="s">
        <v>18</v>
      </c>
      <c r="C81" s="38">
        <v>0.39</v>
      </c>
      <c r="D81" s="38">
        <v>0.52349999999999997</v>
      </c>
      <c r="E81" s="38">
        <v>0.52349999999999997</v>
      </c>
      <c r="F81" s="38" t="s">
        <v>18</v>
      </c>
      <c r="G81" s="38" t="s">
        <v>18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1</v>
      </c>
      <c r="O81" s="38">
        <f>60.6*0.0254</f>
        <v>1.5392399999999999</v>
      </c>
      <c r="P81" s="38">
        <f t="shared" si="10"/>
        <v>1.8249899999999999</v>
      </c>
      <c r="Q81" s="38"/>
    </row>
    <row r="82" spans="1:17">
      <c r="A82" s="38">
        <f t="shared" si="9"/>
        <v>69</v>
      </c>
      <c r="B82" s="38" t="s">
        <v>18</v>
      </c>
      <c r="C82" s="38">
        <v>0.39</v>
      </c>
      <c r="D82" s="38">
        <v>0.52349999999999997</v>
      </c>
      <c r="E82" s="38">
        <v>0.52349999999999997</v>
      </c>
      <c r="F82" s="38" t="s">
        <v>18</v>
      </c>
      <c r="G82" s="38" t="s">
        <v>18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</v>
      </c>
      <c r="O82" s="38">
        <f>61.4*0.0254</f>
        <v>1.5595599999999998</v>
      </c>
      <c r="P82" s="38">
        <f t="shared" si="10"/>
        <v>1.8453099999999998</v>
      </c>
      <c r="Q82" s="38"/>
    </row>
    <row r="83" spans="1:17">
      <c r="A83" s="38">
        <f t="shared" si="9"/>
        <v>70</v>
      </c>
      <c r="B83" s="38" t="s">
        <v>18</v>
      </c>
      <c r="C83" s="38">
        <v>0.39</v>
      </c>
      <c r="D83" s="38">
        <v>0.52349999999999997</v>
      </c>
      <c r="E83" s="38">
        <v>0.52349999999999997</v>
      </c>
      <c r="F83" s="38" t="s">
        <v>18</v>
      </c>
      <c r="G83" s="38" t="s">
        <v>18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1</v>
      </c>
      <c r="O83" s="38">
        <f>62*0.0254</f>
        <v>1.5748</v>
      </c>
      <c r="P83" s="38">
        <f t="shared" si="10"/>
        <v>1.8605499999999999</v>
      </c>
      <c r="Q83" s="38"/>
    </row>
    <row r="84" spans="1:17">
      <c r="A84" s="39">
        <f t="shared" si="9"/>
        <v>71</v>
      </c>
      <c r="B84" s="39" t="s">
        <v>18</v>
      </c>
      <c r="C84" s="39">
        <v>0.35</v>
      </c>
      <c r="D84" s="39">
        <v>0.52349999999999997</v>
      </c>
      <c r="E84" s="39">
        <v>0.52349999999999997</v>
      </c>
      <c r="F84" s="39" t="s">
        <v>18</v>
      </c>
      <c r="G84" s="39" t="s">
        <v>18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1</v>
      </c>
      <c r="O84" s="39">
        <f>58.4*0.0254</f>
        <v>1.48336</v>
      </c>
      <c r="P84" s="39">
        <f>O84+0.28575</f>
        <v>1.76911</v>
      </c>
      <c r="Q84" s="42">
        <f>(P84+P85+P86+P87+P88)/5</f>
        <v>1.7863819999999997</v>
      </c>
    </row>
    <row r="85" spans="1:17">
      <c r="A85" s="39">
        <f t="shared" si="9"/>
        <v>72</v>
      </c>
      <c r="B85" s="39" t="s">
        <v>18</v>
      </c>
      <c r="C85" s="39">
        <v>0.35</v>
      </c>
      <c r="D85" s="39">
        <v>0.52349999999999997</v>
      </c>
      <c r="E85" s="39">
        <v>0.52349999999999997</v>
      </c>
      <c r="F85" s="39" t="s">
        <v>18</v>
      </c>
      <c r="G85" s="39" t="s">
        <v>18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1</v>
      </c>
      <c r="O85" s="39">
        <f>58.9*0.0254</f>
        <v>1.4960599999999999</v>
      </c>
      <c r="P85" s="39">
        <f t="shared" si="10"/>
        <v>1.7818099999999999</v>
      </c>
      <c r="Q85" s="39"/>
    </row>
    <row r="86" spans="1:17">
      <c r="A86" s="39">
        <f t="shared" si="9"/>
        <v>73</v>
      </c>
      <c r="B86" s="39" t="s">
        <v>18</v>
      </c>
      <c r="C86" s="39">
        <v>0.35</v>
      </c>
      <c r="D86" s="39">
        <v>0.52349999999999997</v>
      </c>
      <c r="E86" s="39">
        <v>0.52349999999999997</v>
      </c>
      <c r="F86" s="39" t="s">
        <v>18</v>
      </c>
      <c r="G86" s="39" t="s">
        <v>18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1</v>
      </c>
      <c r="O86" s="39">
        <f>59.2*0.0254</f>
        <v>1.5036799999999999</v>
      </c>
      <c r="P86" s="39">
        <f t="shared" si="10"/>
        <v>1.7894299999999999</v>
      </c>
      <c r="Q86" s="39"/>
    </row>
    <row r="87" spans="1:17">
      <c r="A87" s="39">
        <f t="shared" si="9"/>
        <v>74</v>
      </c>
      <c r="B87" s="39" t="s">
        <v>18</v>
      </c>
      <c r="C87" s="39">
        <v>0.35</v>
      </c>
      <c r="D87" s="39">
        <v>0.52349999999999997</v>
      </c>
      <c r="E87" s="39">
        <v>0.52349999999999997</v>
      </c>
      <c r="F87" s="39" t="s">
        <v>18</v>
      </c>
      <c r="G87" s="39" t="s">
        <v>18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1</v>
      </c>
      <c r="O87" s="39">
        <f>59.45*0.0254</f>
        <v>1.51003</v>
      </c>
      <c r="P87" s="39">
        <f t="shared" si="10"/>
        <v>1.7957799999999999</v>
      </c>
      <c r="Q87" s="39"/>
    </row>
    <row r="88" spans="1:17">
      <c r="A88" s="39">
        <f t="shared" si="9"/>
        <v>75</v>
      </c>
      <c r="B88" s="39" t="s">
        <v>18</v>
      </c>
      <c r="C88" s="39">
        <v>0.35</v>
      </c>
      <c r="D88" s="39">
        <v>0.52349999999999997</v>
      </c>
      <c r="E88" s="39">
        <v>0.52349999999999997</v>
      </c>
      <c r="F88" s="39" t="s">
        <v>18</v>
      </c>
      <c r="G88" s="39" t="s">
        <v>18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1</v>
      </c>
      <c r="O88" s="39">
        <f>59.45*0.0254</f>
        <v>1.51003</v>
      </c>
      <c r="P88" s="39">
        <f t="shared" si="10"/>
        <v>1.7957799999999999</v>
      </c>
      <c r="Q88" s="39"/>
    </row>
    <row r="89" spans="1:17">
      <c r="A89" s="40">
        <f t="shared" si="9"/>
        <v>76</v>
      </c>
      <c r="B89" s="40" t="s">
        <v>18</v>
      </c>
      <c r="C89" s="40">
        <v>0.3</v>
      </c>
      <c r="D89" s="40">
        <v>0.52349999999999997</v>
      </c>
      <c r="E89" s="40">
        <v>0.52349999999999997</v>
      </c>
      <c r="F89" s="40" t="s">
        <v>18</v>
      </c>
      <c r="G89" s="40" t="s">
        <v>18</v>
      </c>
      <c r="H89" s="40">
        <v>0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1</v>
      </c>
      <c r="O89" s="40">
        <f>55.25*0.0254</f>
        <v>1.4033499999999999</v>
      </c>
      <c r="P89" s="40">
        <f>O89+0.28575</f>
        <v>1.6890999999999998</v>
      </c>
      <c r="Q89" s="47">
        <f>(P89+P90+P91+P92+P93)/5</f>
        <v>1.6977360000000001</v>
      </c>
    </row>
    <row r="90" spans="1:17">
      <c r="A90" s="40">
        <f t="shared" si="9"/>
        <v>77</v>
      </c>
      <c r="B90" s="40" t="s">
        <v>18</v>
      </c>
      <c r="C90" s="40">
        <v>0.3</v>
      </c>
      <c r="D90" s="40">
        <v>0.52349999999999997</v>
      </c>
      <c r="E90" s="40">
        <v>0.52349999999999997</v>
      </c>
      <c r="F90" s="40" t="s">
        <v>18</v>
      </c>
      <c r="G90" s="40" t="s">
        <v>18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1</v>
      </c>
      <c r="O90" s="40">
        <f>55.45*0.0254</f>
        <v>1.4084300000000001</v>
      </c>
      <c r="P90" s="40">
        <f t="shared" si="10"/>
        <v>1.69418</v>
      </c>
      <c r="Q90" s="40"/>
    </row>
    <row r="91" spans="1:17">
      <c r="A91" s="40">
        <f t="shared" si="9"/>
        <v>78</v>
      </c>
      <c r="B91" s="40" t="s">
        <v>18</v>
      </c>
      <c r="C91" s="40">
        <v>0.3</v>
      </c>
      <c r="D91" s="40">
        <v>0.52349999999999997</v>
      </c>
      <c r="E91" s="40">
        <v>0.52349999999999997</v>
      </c>
      <c r="F91" s="40" t="s">
        <v>18</v>
      </c>
      <c r="G91" s="40" t="s">
        <v>18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1</v>
      </c>
      <c r="O91" s="40">
        <f>55.55*0.0254</f>
        <v>1.4109699999999998</v>
      </c>
      <c r="P91" s="40">
        <f t="shared" si="10"/>
        <v>1.6967199999999998</v>
      </c>
      <c r="Q91" s="40"/>
    </row>
    <row r="92" spans="1:17">
      <c r="A92" s="40">
        <f t="shared" si="9"/>
        <v>79</v>
      </c>
      <c r="B92" s="40" t="s">
        <v>18</v>
      </c>
      <c r="C92" s="40">
        <v>0.3</v>
      </c>
      <c r="D92" s="40">
        <v>0.52349999999999997</v>
      </c>
      <c r="E92" s="40">
        <v>0.52349999999999997</v>
      </c>
      <c r="F92" s="40" t="s">
        <v>18</v>
      </c>
      <c r="G92" s="40" t="s">
        <v>18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1</v>
      </c>
      <c r="O92" s="40">
        <f>55.85*0.0254</f>
        <v>1.41859</v>
      </c>
      <c r="P92" s="40">
        <f t="shared" si="10"/>
        <v>1.70434</v>
      </c>
      <c r="Q92" s="40"/>
    </row>
    <row r="93" spans="1:17">
      <c r="A93" s="40">
        <f t="shared" si="9"/>
        <v>80</v>
      </c>
      <c r="B93" s="40" t="s">
        <v>18</v>
      </c>
      <c r="C93" s="40">
        <v>0.3</v>
      </c>
      <c r="D93" s="40">
        <v>0.52349999999999997</v>
      </c>
      <c r="E93" s="40">
        <v>0.52349999999999997</v>
      </c>
      <c r="F93" s="40" t="s">
        <v>18</v>
      </c>
      <c r="G93" s="40" t="s">
        <v>18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40">
        <v>0</v>
      </c>
      <c r="N93" s="40">
        <v>1</v>
      </c>
      <c r="O93" s="40">
        <f>55.85*0.0254</f>
        <v>1.41859</v>
      </c>
      <c r="P93" s="40">
        <f t="shared" si="10"/>
        <v>1.70434</v>
      </c>
      <c r="Q93" s="40"/>
    </row>
    <row r="94" spans="1:17">
      <c r="A94" s="41">
        <f t="shared" si="9"/>
        <v>81</v>
      </c>
      <c r="B94" s="41" t="s">
        <v>18</v>
      </c>
      <c r="C94" s="41">
        <v>0.25</v>
      </c>
      <c r="D94" s="41">
        <v>0.52349999999999997</v>
      </c>
      <c r="E94" s="41">
        <v>0.52349999999999997</v>
      </c>
      <c r="F94" s="41" t="s">
        <v>18</v>
      </c>
      <c r="G94" s="41" t="s">
        <v>18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1</v>
      </c>
      <c r="O94" s="41">
        <f>48.25*0.0254</f>
        <v>1.2255499999999999</v>
      </c>
      <c r="P94" s="41">
        <f>O94+0.28575</f>
        <v>1.5112999999999999</v>
      </c>
      <c r="Q94" s="48">
        <f>(P94+P95+P96+P97+P98)/5</f>
        <v>1.5158719999999997</v>
      </c>
    </row>
    <row r="95" spans="1:17">
      <c r="A95" s="41">
        <f t="shared" si="9"/>
        <v>82</v>
      </c>
      <c r="B95" s="41" t="s">
        <v>18</v>
      </c>
      <c r="C95" s="41">
        <v>0.25</v>
      </c>
      <c r="D95" s="41">
        <v>0.52349999999999997</v>
      </c>
      <c r="E95" s="41">
        <v>0.52349999999999997</v>
      </c>
      <c r="F95" s="41" t="s">
        <v>18</v>
      </c>
      <c r="G95" s="41" t="s">
        <v>18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1</v>
      </c>
      <c r="O95" s="41">
        <f t="shared" ref="O95:O96" si="11">48.25*0.0254</f>
        <v>1.2255499999999999</v>
      </c>
      <c r="P95" s="41">
        <f t="shared" ref="P95:P103" si="12">O95+0.28575</f>
        <v>1.5112999999999999</v>
      </c>
      <c r="Q95" s="41"/>
    </row>
    <row r="96" spans="1:17">
      <c r="A96" s="41">
        <f t="shared" si="9"/>
        <v>83</v>
      </c>
      <c r="B96" s="41" t="s">
        <v>18</v>
      </c>
      <c r="C96" s="41">
        <v>0.25</v>
      </c>
      <c r="D96" s="41">
        <v>0.52349999999999997</v>
      </c>
      <c r="E96" s="41">
        <v>0.52349999999999997</v>
      </c>
      <c r="F96" s="41" t="s">
        <v>18</v>
      </c>
      <c r="G96" s="41" t="s">
        <v>18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1</v>
      </c>
      <c r="O96" s="41">
        <f t="shared" si="11"/>
        <v>1.2255499999999999</v>
      </c>
      <c r="P96" s="41">
        <f t="shared" si="12"/>
        <v>1.5112999999999999</v>
      </c>
      <c r="Q96" s="41"/>
    </row>
    <row r="97" spans="1:17">
      <c r="A97" s="41">
        <f t="shared" si="9"/>
        <v>84</v>
      </c>
      <c r="B97" s="41" t="s">
        <v>18</v>
      </c>
      <c r="C97" s="41">
        <v>0.25</v>
      </c>
      <c r="D97" s="41">
        <v>0.52349999999999997</v>
      </c>
      <c r="E97" s="41">
        <v>0.52349999999999997</v>
      </c>
      <c r="F97" s="41" t="s">
        <v>18</v>
      </c>
      <c r="G97" s="41" t="s">
        <v>18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1</v>
      </c>
      <c r="O97" s="41">
        <f>48.55*0.0254</f>
        <v>1.2331699999999999</v>
      </c>
      <c r="P97" s="41">
        <f t="shared" si="12"/>
        <v>1.5189199999999998</v>
      </c>
      <c r="Q97" s="41"/>
    </row>
    <row r="98" spans="1:17">
      <c r="A98" s="41">
        <f t="shared" si="9"/>
        <v>85</v>
      </c>
      <c r="B98" s="41" t="s">
        <v>18</v>
      </c>
      <c r="C98" s="41">
        <v>0.25</v>
      </c>
      <c r="D98" s="41">
        <v>0.52349999999999997</v>
      </c>
      <c r="E98" s="41">
        <v>0.52349999999999997</v>
      </c>
      <c r="F98" s="41" t="s">
        <v>18</v>
      </c>
      <c r="G98" s="41" t="s">
        <v>18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1</v>
      </c>
      <c r="O98" s="41">
        <f>48.85*0.0254</f>
        <v>1.2407900000000001</v>
      </c>
      <c r="P98" s="41">
        <f t="shared" si="12"/>
        <v>1.52654</v>
      </c>
      <c r="Q98" s="41"/>
    </row>
    <row r="99" spans="1:17">
      <c r="A99" s="36">
        <f t="shared" si="9"/>
        <v>86</v>
      </c>
      <c r="B99" s="36" t="s">
        <v>18</v>
      </c>
      <c r="C99" s="36">
        <v>0.2</v>
      </c>
      <c r="D99" s="36">
        <v>0.52349999999999997</v>
      </c>
      <c r="E99" s="36">
        <v>0.52349999999999997</v>
      </c>
      <c r="F99" s="36" t="s">
        <v>18</v>
      </c>
      <c r="G99" s="36" t="s">
        <v>18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1</v>
      </c>
      <c r="O99" s="36">
        <f>43.49*0.0254</f>
        <v>1.104646</v>
      </c>
      <c r="P99" s="36">
        <f>O99+0.28575</f>
        <v>1.390396</v>
      </c>
      <c r="Q99" s="49">
        <f>(P99+P100+P101+P102+P103)/5</f>
        <v>1.3862303999999999</v>
      </c>
    </row>
    <row r="100" spans="1:17">
      <c r="A100" s="36">
        <f t="shared" si="9"/>
        <v>87</v>
      </c>
      <c r="B100" s="36" t="s">
        <v>18</v>
      </c>
      <c r="C100" s="36">
        <v>0.2</v>
      </c>
      <c r="D100" s="36">
        <v>0.52349999999999997</v>
      </c>
      <c r="E100" s="36">
        <v>0.52349999999999997</v>
      </c>
      <c r="F100" s="36" t="s">
        <v>18</v>
      </c>
      <c r="G100" s="36" t="s">
        <v>18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1</v>
      </c>
      <c r="O100" s="36">
        <f>43.49*0.0254</f>
        <v>1.104646</v>
      </c>
      <c r="P100" s="36">
        <f t="shared" si="12"/>
        <v>1.390396</v>
      </c>
      <c r="Q100" s="36"/>
    </row>
    <row r="101" spans="1:17">
      <c r="A101" s="36">
        <f t="shared" si="9"/>
        <v>88</v>
      </c>
      <c r="B101" s="36" t="s">
        <v>18</v>
      </c>
      <c r="C101" s="36">
        <v>0.2</v>
      </c>
      <c r="D101" s="36">
        <v>0.52349999999999997</v>
      </c>
      <c r="E101" s="36">
        <v>0.52349999999999997</v>
      </c>
      <c r="F101" s="36" t="s">
        <v>18</v>
      </c>
      <c r="G101" s="36" t="s">
        <v>18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1</v>
      </c>
      <c r="O101" s="36">
        <f>43.25*0.0254</f>
        <v>1.0985499999999999</v>
      </c>
      <c r="P101" s="36">
        <f t="shared" si="12"/>
        <v>1.3842999999999999</v>
      </c>
      <c r="Q101" s="36"/>
    </row>
    <row r="102" spans="1:17">
      <c r="A102" s="36">
        <f t="shared" si="9"/>
        <v>89</v>
      </c>
      <c r="B102" s="36" t="s">
        <v>18</v>
      </c>
      <c r="C102" s="36">
        <v>0.2</v>
      </c>
      <c r="D102" s="36">
        <v>0.52349999999999997</v>
      </c>
      <c r="E102" s="36">
        <v>0.52349999999999997</v>
      </c>
      <c r="F102" s="36" t="s">
        <v>18</v>
      </c>
      <c r="G102" s="36" t="s">
        <v>18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1</v>
      </c>
      <c r="O102" s="36">
        <f>43.25*0.0254</f>
        <v>1.0985499999999999</v>
      </c>
      <c r="P102" s="36">
        <f t="shared" si="12"/>
        <v>1.3842999999999999</v>
      </c>
      <c r="Q102" s="36"/>
    </row>
    <row r="103" spans="1:17">
      <c r="A103" s="36">
        <f t="shared" si="9"/>
        <v>90</v>
      </c>
      <c r="B103" s="36" t="s">
        <v>18</v>
      </c>
      <c r="C103" s="36">
        <v>0.2</v>
      </c>
      <c r="D103" s="36">
        <v>0.52349999999999997</v>
      </c>
      <c r="E103" s="36">
        <v>0.52349999999999997</v>
      </c>
      <c r="F103" s="36" t="s">
        <v>18</v>
      </c>
      <c r="G103" s="36" t="s">
        <v>18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1</v>
      </c>
      <c r="O103" s="36">
        <f>43.15*0.0254</f>
        <v>1.0960099999999999</v>
      </c>
      <c r="P103" s="36">
        <f>O103+0.28575</f>
        <v>1.3817599999999999</v>
      </c>
      <c r="Q103" s="36"/>
    </row>
    <row r="104" spans="1:17">
      <c r="A104" s="38">
        <f t="shared" si="9"/>
        <v>91</v>
      </c>
      <c r="B104" s="38" t="s">
        <v>18</v>
      </c>
      <c r="C104" s="38">
        <v>0.3</v>
      </c>
      <c r="D104" s="38">
        <v>0.5</v>
      </c>
      <c r="E104" s="38">
        <v>0.45</v>
      </c>
      <c r="F104" s="38" t="s">
        <v>18</v>
      </c>
      <c r="G104" s="38" t="s">
        <v>18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1</v>
      </c>
      <c r="O104" s="38">
        <f>50.15*0.0254</f>
        <v>1.2738099999999999</v>
      </c>
      <c r="P104" s="38">
        <f t="shared" ref="P104:P115" si="13">O104+0.28575</f>
        <v>1.5595599999999998</v>
      </c>
      <c r="Q104" s="46">
        <f>(P104+P105+P106)/3</f>
        <v>1.5661216666666666</v>
      </c>
    </row>
    <row r="105" spans="1:17">
      <c r="A105" s="38">
        <f t="shared" si="9"/>
        <v>92</v>
      </c>
      <c r="B105" s="38" t="s">
        <v>18</v>
      </c>
      <c r="C105" s="38">
        <v>0.3</v>
      </c>
      <c r="D105" s="38">
        <v>0.5</v>
      </c>
      <c r="E105" s="38">
        <v>0.45</v>
      </c>
      <c r="F105" s="38" t="s">
        <v>18</v>
      </c>
      <c r="G105" s="38" t="s">
        <v>18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1</v>
      </c>
      <c r="O105" s="38">
        <f>50.45*0.0254</f>
        <v>1.2814300000000001</v>
      </c>
      <c r="P105" s="38">
        <f t="shared" si="13"/>
        <v>1.56718</v>
      </c>
      <c r="Q105" s="38"/>
    </row>
    <row r="106" spans="1:17">
      <c r="A106" s="38">
        <f t="shared" si="9"/>
        <v>93</v>
      </c>
      <c r="B106" s="38" t="s">
        <v>18</v>
      </c>
      <c r="C106" s="38">
        <v>0.3</v>
      </c>
      <c r="D106" s="38">
        <v>0.5</v>
      </c>
      <c r="E106" s="38">
        <v>0.45</v>
      </c>
      <c r="F106" s="38" t="s">
        <v>18</v>
      </c>
      <c r="G106" s="38" t="s">
        <v>18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1</v>
      </c>
      <c r="O106" s="38">
        <f>50.625*0.0254</f>
        <v>1.2858749999999999</v>
      </c>
      <c r="P106" s="38">
        <f t="shared" si="13"/>
        <v>1.5716249999999998</v>
      </c>
      <c r="Q106" s="38"/>
    </row>
    <row r="107" spans="1:17">
      <c r="A107" s="39">
        <f t="shared" si="9"/>
        <v>94</v>
      </c>
      <c r="B107" s="39" t="s">
        <v>18</v>
      </c>
      <c r="C107" s="39">
        <v>0.3</v>
      </c>
      <c r="D107" s="39">
        <v>0.4</v>
      </c>
      <c r="E107" s="39">
        <v>0.45</v>
      </c>
      <c r="F107" s="39" t="s">
        <v>18</v>
      </c>
      <c r="G107" s="39" t="s">
        <v>18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1</v>
      </c>
      <c r="O107" s="39">
        <f>45.2*0.0254</f>
        <v>1.14808</v>
      </c>
      <c r="P107" s="39">
        <f t="shared" si="13"/>
        <v>1.4338299999999999</v>
      </c>
      <c r="Q107" s="42">
        <f>(P107+P108+P109)/3</f>
        <v>1.4439900000000001</v>
      </c>
    </row>
    <row r="108" spans="1:17">
      <c r="A108" s="39">
        <f t="shared" si="9"/>
        <v>95</v>
      </c>
      <c r="B108" s="39" t="s">
        <v>18</v>
      </c>
      <c r="C108" s="39">
        <v>0.3</v>
      </c>
      <c r="D108" s="39">
        <v>0.4</v>
      </c>
      <c r="E108" s="39">
        <v>0.45</v>
      </c>
      <c r="F108" s="39" t="s">
        <v>18</v>
      </c>
      <c r="G108" s="39" t="s">
        <v>18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1</v>
      </c>
      <c r="O108" s="39">
        <f>45.5*0.0254</f>
        <v>1.1556999999999999</v>
      </c>
      <c r="P108" s="39">
        <f t="shared" si="13"/>
        <v>1.4414499999999999</v>
      </c>
      <c r="Q108" s="39"/>
    </row>
    <row r="109" spans="1:17">
      <c r="A109" s="39">
        <f t="shared" si="9"/>
        <v>96</v>
      </c>
      <c r="B109" s="39" t="s">
        <v>18</v>
      </c>
      <c r="C109" s="39">
        <v>0.3</v>
      </c>
      <c r="D109" s="39">
        <v>0.4</v>
      </c>
      <c r="E109" s="39">
        <v>0.45</v>
      </c>
      <c r="F109" s="39" t="s">
        <v>18</v>
      </c>
      <c r="G109" s="39" t="s">
        <v>18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1</v>
      </c>
      <c r="O109" s="39">
        <f>46.1*0.0254</f>
        <v>1.1709400000000001</v>
      </c>
      <c r="P109" s="39">
        <f t="shared" si="13"/>
        <v>1.45669</v>
      </c>
      <c r="Q109" s="39"/>
    </row>
    <row r="110" spans="1:17">
      <c r="A110" s="40">
        <f t="shared" si="9"/>
        <v>97</v>
      </c>
      <c r="B110" s="40" t="s">
        <v>18</v>
      </c>
      <c r="C110" s="40">
        <v>0.34</v>
      </c>
      <c r="D110" s="40">
        <v>0.42</v>
      </c>
      <c r="E110" s="40">
        <v>0.42</v>
      </c>
      <c r="F110" s="40" t="s">
        <v>18</v>
      </c>
      <c r="G110" s="40" t="s">
        <v>18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1</v>
      </c>
      <c r="O110" s="40">
        <f>45.1*0.0254</f>
        <v>1.14554</v>
      </c>
      <c r="P110" s="40">
        <f t="shared" si="13"/>
        <v>1.43129</v>
      </c>
      <c r="Q110" s="47">
        <f>(P110+P111+P112)/3</f>
        <v>1.4384866666666667</v>
      </c>
    </row>
    <row r="111" spans="1:17">
      <c r="A111" s="40">
        <f t="shared" si="9"/>
        <v>98</v>
      </c>
      <c r="B111" s="40" t="s">
        <v>18</v>
      </c>
      <c r="C111" s="40">
        <v>0.34</v>
      </c>
      <c r="D111" s="40">
        <v>0.42</v>
      </c>
      <c r="E111" s="40">
        <v>0.42</v>
      </c>
      <c r="F111" s="40" t="s">
        <v>18</v>
      </c>
      <c r="G111" s="40" t="s">
        <v>18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1</v>
      </c>
      <c r="O111" s="40">
        <f>45.35*0.0254</f>
        <v>1.1518900000000001</v>
      </c>
      <c r="P111" s="40">
        <f t="shared" si="13"/>
        <v>1.43764</v>
      </c>
      <c r="Q111" s="40"/>
    </row>
    <row r="112" spans="1:17">
      <c r="A112" s="40">
        <f>A111+1</f>
        <v>99</v>
      </c>
      <c r="B112" s="40" t="s">
        <v>18</v>
      </c>
      <c r="C112" s="40">
        <v>0.34</v>
      </c>
      <c r="D112" s="40">
        <v>0.42</v>
      </c>
      <c r="E112" s="40">
        <v>0.42</v>
      </c>
      <c r="F112" s="40" t="s">
        <v>18</v>
      </c>
      <c r="G112" s="40" t="s">
        <v>18</v>
      </c>
      <c r="H112" s="40">
        <v>0</v>
      </c>
      <c r="I112" s="40">
        <v>0</v>
      </c>
      <c r="J112" s="40">
        <v>0</v>
      </c>
      <c r="K112" s="40">
        <v>0</v>
      </c>
      <c r="L112" s="40">
        <v>0</v>
      </c>
      <c r="M112" s="40">
        <v>0</v>
      </c>
      <c r="N112" s="40">
        <v>1</v>
      </c>
      <c r="O112" s="40">
        <f>45.7*0.0254</f>
        <v>1.1607799999999999</v>
      </c>
      <c r="P112" s="40">
        <f t="shared" si="13"/>
        <v>1.4465299999999999</v>
      </c>
      <c r="Q112" s="40"/>
    </row>
    <row r="113" spans="1:17">
      <c r="A113" s="41">
        <f t="shared" ref="A113:A115" si="14">A112+1</f>
        <v>100</v>
      </c>
      <c r="B113" s="41" t="s">
        <v>18</v>
      </c>
      <c r="C113" s="41">
        <v>0.36</v>
      </c>
      <c r="D113" s="41">
        <v>0.3</v>
      </c>
      <c r="E113" s="41">
        <v>0.5</v>
      </c>
      <c r="F113" s="41" t="s">
        <v>18</v>
      </c>
      <c r="G113" s="41" t="s">
        <v>18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1</v>
      </c>
      <c r="O113" s="41">
        <f>40.75*0.0254</f>
        <v>1.03505</v>
      </c>
      <c r="P113" s="41">
        <f t="shared" si="13"/>
        <v>1.3208</v>
      </c>
      <c r="Q113" s="48">
        <f>(P113+P114+P115)/3</f>
        <v>1.3246100000000001</v>
      </c>
    </row>
    <row r="114" spans="1:17">
      <c r="A114" s="41">
        <f t="shared" si="14"/>
        <v>101</v>
      </c>
      <c r="B114" s="41" t="s">
        <v>18</v>
      </c>
      <c r="C114" s="41">
        <v>0.36</v>
      </c>
      <c r="D114" s="41">
        <v>0.3</v>
      </c>
      <c r="E114" s="41">
        <v>0.5</v>
      </c>
      <c r="F114" s="41" t="s">
        <v>18</v>
      </c>
      <c r="G114" s="41" t="s">
        <v>18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1</v>
      </c>
      <c r="O114" s="41">
        <f>40.75*0.0254</f>
        <v>1.03505</v>
      </c>
      <c r="P114" s="41">
        <f t="shared" si="13"/>
        <v>1.3208</v>
      </c>
      <c r="Q114" s="41"/>
    </row>
    <row r="115" spans="1:17">
      <c r="A115" s="41">
        <f t="shared" si="14"/>
        <v>102</v>
      </c>
      <c r="B115" s="41" t="s">
        <v>18</v>
      </c>
      <c r="C115" s="41">
        <v>0.36</v>
      </c>
      <c r="D115" s="41">
        <v>0.3</v>
      </c>
      <c r="E115" s="41">
        <v>0.5</v>
      </c>
      <c r="F115" s="41" t="s">
        <v>18</v>
      </c>
      <c r="G115" s="41" t="s">
        <v>18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1</v>
      </c>
      <c r="O115" s="41">
        <f>41.2*0.0254</f>
        <v>1.0464800000000001</v>
      </c>
      <c r="P115" s="41">
        <f t="shared" si="13"/>
        <v>1.33223</v>
      </c>
      <c r="Q115" s="41"/>
    </row>
  </sheetData>
  <sheetCalcPr fullCalcOnLoad="1"/>
  <mergeCells count="7">
    <mergeCell ref="B12:G12"/>
    <mergeCell ref="H12:M12"/>
    <mergeCell ref="A1:O2"/>
    <mergeCell ref="A5:C5"/>
    <mergeCell ref="A6:C6"/>
    <mergeCell ref="A7:C7"/>
    <mergeCell ref="A4:E4"/>
  </mergeCells>
  <phoneticPr fontId="4" type="noConversion"/>
  <pageMargins left="0.75" right="0.75" top="1" bottom="1" header="0.5" footer="0.5"/>
  <pageSetup orientation="portrait" horizontalDpi="4294967292" verticalDpi="4294967292"/>
  <headerFooter>
    <oddHeader>&amp;C&amp;"Verdana,Bold"Eecs498-003 Robot Trajectory Test Data</oddHeader>
  </headerFooter>
  <ignoredErrors>
    <ignoredError sqref="O17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Hobey Kuhn</dc:creator>
  <cp:lastModifiedBy>Hobey Kuhn</cp:lastModifiedBy>
  <dcterms:created xsi:type="dcterms:W3CDTF">2013-04-20T21:57:04Z</dcterms:created>
  <dcterms:modified xsi:type="dcterms:W3CDTF">2013-04-21T01:01:06Z</dcterms:modified>
</cp:coreProperties>
</file>