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80" yWindow="-8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1" i="1"/>
  <c r="O188"/>
  <c r="O187"/>
  <c r="O221"/>
  <c r="O220"/>
  <c r="O219"/>
  <c r="O218"/>
  <c r="P221"/>
  <c r="Q221"/>
  <c r="P220"/>
  <c r="Q220"/>
  <c r="P219"/>
  <c r="Q219"/>
  <c r="P218"/>
  <c r="Q218"/>
  <c r="O217"/>
  <c r="P217"/>
  <c r="Q217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O215"/>
  <c r="O216"/>
  <c r="O214"/>
  <c r="O213"/>
  <c r="O212"/>
  <c r="O211"/>
  <c r="O210"/>
  <c r="O209"/>
  <c r="O208"/>
  <c r="O206"/>
  <c r="O207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7"/>
  <c r="O168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7"/>
  <c r="O138"/>
  <c r="O136"/>
  <c r="O135"/>
  <c r="O134"/>
  <c r="O133"/>
  <c r="O132"/>
  <c r="O131"/>
  <c r="O130"/>
  <c r="O129"/>
  <c r="O128"/>
  <c r="O127"/>
  <c r="O126"/>
  <c r="O125"/>
  <c r="O124"/>
  <c r="O122"/>
  <c r="O121"/>
  <c r="O123"/>
  <c r="O120"/>
  <c r="O119"/>
  <c r="O118"/>
  <c r="P216"/>
  <c r="P139"/>
  <c r="P140"/>
  <c r="P141"/>
  <c r="Q139"/>
  <c r="P142"/>
  <c r="P143"/>
  <c r="P144"/>
  <c r="Q142"/>
  <c r="P145"/>
  <c r="P146"/>
  <c r="P147"/>
  <c r="Q145"/>
  <c r="P148"/>
  <c r="P149"/>
  <c r="P150"/>
  <c r="Q148"/>
  <c r="P151"/>
  <c r="P152"/>
  <c r="P153"/>
  <c r="Q151"/>
  <c r="P154"/>
  <c r="P155"/>
  <c r="P156"/>
  <c r="Q154"/>
  <c r="P157"/>
  <c r="P158"/>
  <c r="P159"/>
  <c r="Q157"/>
  <c r="P160"/>
  <c r="P161"/>
  <c r="P162"/>
  <c r="Q160"/>
  <c r="P163"/>
  <c r="P164"/>
  <c r="P165"/>
  <c r="Q163"/>
  <c r="P166"/>
  <c r="P167"/>
  <c r="P168"/>
  <c r="Q166"/>
  <c r="P169"/>
  <c r="P170"/>
  <c r="P171"/>
  <c r="Q169"/>
  <c r="P172"/>
  <c r="P173"/>
  <c r="P174"/>
  <c r="Q172"/>
  <c r="P175"/>
  <c r="P176"/>
  <c r="P177"/>
  <c r="Q175"/>
  <c r="P178"/>
  <c r="P179"/>
  <c r="P180"/>
  <c r="Q178"/>
  <c r="P181"/>
  <c r="P182"/>
  <c r="P183"/>
  <c r="Q181"/>
  <c r="P184"/>
  <c r="P185"/>
  <c r="P186"/>
  <c r="Q184"/>
  <c r="P187"/>
  <c r="P188"/>
  <c r="P189"/>
  <c r="Q187"/>
  <c r="P190"/>
  <c r="P191"/>
  <c r="P192"/>
  <c r="Q190"/>
  <c r="P193"/>
  <c r="P194"/>
  <c r="P195"/>
  <c r="Q193"/>
  <c r="P196"/>
  <c r="P197"/>
  <c r="P198"/>
  <c r="Q196"/>
  <c r="P199"/>
  <c r="P200"/>
  <c r="P201"/>
  <c r="Q199"/>
  <c r="P202"/>
  <c r="P203"/>
  <c r="P204"/>
  <c r="Q202"/>
  <c r="P205"/>
  <c r="P206"/>
  <c r="P207"/>
  <c r="Q205"/>
  <c r="P208"/>
  <c r="P209"/>
  <c r="P210"/>
  <c r="Q208"/>
  <c r="P211"/>
  <c r="P212"/>
  <c r="P213"/>
  <c r="Q211"/>
  <c r="P214"/>
  <c r="P215"/>
  <c r="Q214"/>
  <c r="P118"/>
  <c r="P119"/>
  <c r="P120"/>
  <c r="Q118"/>
  <c r="P121"/>
  <c r="P122"/>
  <c r="P123"/>
  <c r="Q121"/>
  <c r="P124"/>
  <c r="P125"/>
  <c r="P126"/>
  <c r="Q124"/>
  <c r="P127"/>
  <c r="P128"/>
  <c r="P129"/>
  <c r="Q127"/>
  <c r="P130"/>
  <c r="P131"/>
  <c r="P132"/>
  <c r="Q130"/>
  <c r="P133"/>
  <c r="P134"/>
  <c r="P135"/>
  <c r="Q133"/>
  <c r="P136"/>
  <c r="P137"/>
  <c r="P138"/>
  <c r="Q136"/>
  <c r="O117"/>
  <c r="P117"/>
  <c r="O116"/>
  <c r="O115"/>
  <c r="P116"/>
  <c r="P115"/>
  <c r="Q115"/>
  <c r="O114"/>
  <c r="O113"/>
  <c r="O112"/>
  <c r="P114"/>
  <c r="P113"/>
  <c r="P112"/>
  <c r="Q112"/>
  <c r="O111"/>
  <c r="O110"/>
  <c r="O109"/>
  <c r="P111"/>
  <c r="P110"/>
  <c r="P109"/>
  <c r="Q109"/>
  <c r="O108"/>
  <c r="O107"/>
  <c r="O106"/>
  <c r="P106"/>
  <c r="P107"/>
  <c r="P108"/>
  <c r="Q106"/>
  <c r="O105"/>
  <c r="P105"/>
  <c r="O104"/>
  <c r="O103"/>
  <c r="O102"/>
  <c r="O101"/>
  <c r="P104"/>
  <c r="P103"/>
  <c r="P102"/>
  <c r="P101"/>
  <c r="Q101"/>
  <c r="O100"/>
  <c r="O99"/>
  <c r="O97"/>
  <c r="O98"/>
  <c r="O96"/>
  <c r="P100"/>
  <c r="P99"/>
  <c r="P98"/>
  <c r="P97"/>
  <c r="P96"/>
  <c r="Q96"/>
  <c r="O95"/>
  <c r="O94"/>
  <c r="O93"/>
  <c r="O92"/>
  <c r="O91"/>
  <c r="P95"/>
  <c r="P94"/>
  <c r="P93"/>
  <c r="P92"/>
  <c r="P91"/>
  <c r="Q91"/>
  <c r="O90"/>
  <c r="O89"/>
  <c r="O88"/>
  <c r="O87"/>
  <c r="O86"/>
  <c r="P90"/>
  <c r="P89"/>
  <c r="P88"/>
  <c r="P87"/>
  <c r="P86"/>
  <c r="Q86"/>
  <c r="O85"/>
  <c r="O84"/>
  <c r="O83"/>
  <c r="O82"/>
  <c r="O81"/>
  <c r="O16"/>
  <c r="P85"/>
  <c r="P84"/>
  <c r="P83"/>
  <c r="P82"/>
  <c r="P81"/>
  <c r="Q81"/>
  <c r="O80"/>
  <c r="O79"/>
  <c r="O78"/>
  <c r="O77"/>
  <c r="O76"/>
  <c r="P76"/>
  <c r="P77"/>
  <c r="P78"/>
  <c r="P79"/>
  <c r="P80"/>
  <c r="Q76"/>
  <c r="O74"/>
  <c r="O75"/>
  <c r="O73"/>
  <c r="O72"/>
  <c r="O71"/>
  <c r="P71"/>
  <c r="P72"/>
  <c r="P73"/>
  <c r="P74"/>
  <c r="P75"/>
  <c r="Q71"/>
  <c r="O70"/>
  <c r="O69"/>
  <c r="O68"/>
  <c r="O67"/>
  <c r="O66"/>
  <c r="P66"/>
  <c r="P67"/>
  <c r="P68"/>
  <c r="P69"/>
  <c r="P70"/>
  <c r="Q66"/>
  <c r="O65"/>
  <c r="O64"/>
  <c r="O63"/>
  <c r="O62"/>
  <c r="O61"/>
  <c r="P61"/>
  <c r="P62"/>
  <c r="P63"/>
  <c r="P64"/>
  <c r="P65"/>
  <c r="Q61"/>
  <c r="O60"/>
  <c r="O59"/>
  <c r="O58"/>
  <c r="O57"/>
  <c r="O56"/>
  <c r="P56"/>
  <c r="P57"/>
  <c r="P58"/>
  <c r="P59"/>
  <c r="P60"/>
  <c r="Q56"/>
  <c r="O55"/>
  <c r="O54"/>
  <c r="O51"/>
  <c r="O53"/>
  <c r="O52"/>
  <c r="P51"/>
  <c r="P52"/>
  <c r="P53"/>
  <c r="P54"/>
  <c r="P55"/>
  <c r="Q51"/>
  <c r="O47"/>
  <c r="P47"/>
  <c r="O48"/>
  <c r="P48"/>
  <c r="O49"/>
  <c r="P49"/>
  <c r="O50"/>
  <c r="P50"/>
  <c r="O46"/>
  <c r="P46"/>
  <c r="O40"/>
  <c r="P40"/>
  <c r="Q46"/>
  <c r="O41"/>
  <c r="P41"/>
  <c r="O42"/>
  <c r="P42"/>
  <c r="O43"/>
  <c r="P43"/>
  <c r="Q41"/>
  <c r="O32"/>
  <c r="O21"/>
  <c r="P21"/>
  <c r="O22"/>
  <c r="P22"/>
  <c r="O23"/>
  <c r="P23"/>
  <c r="O24"/>
  <c r="P24"/>
  <c r="O25"/>
  <c r="P25"/>
  <c r="Q21"/>
  <c r="O26"/>
  <c r="P26"/>
  <c r="O27"/>
  <c r="P27"/>
  <c r="O28"/>
  <c r="P28"/>
  <c r="O29"/>
  <c r="P29"/>
  <c r="O30"/>
  <c r="P30"/>
  <c r="Q26"/>
  <c r="O31"/>
  <c r="P31"/>
  <c r="P32"/>
  <c r="O33"/>
  <c r="P33"/>
  <c r="O34"/>
  <c r="P34"/>
  <c r="O35"/>
  <c r="P35"/>
  <c r="Q31"/>
  <c r="O36"/>
  <c r="P36"/>
  <c r="O37"/>
  <c r="P37"/>
  <c r="O38"/>
  <c r="P38"/>
  <c r="O39"/>
  <c r="P39"/>
  <c r="Q36"/>
  <c r="P16"/>
  <c r="O17"/>
  <c r="P17"/>
  <c r="O18"/>
  <c r="P18"/>
  <c r="O19"/>
  <c r="P19"/>
  <c r="O20"/>
  <c r="P20"/>
  <c r="Q16"/>
  <c r="E6"/>
  <c r="E7"/>
</calcChain>
</file>

<file path=xl/sharedStrings.xml><?xml version="1.0" encoding="utf-8"?>
<sst xmlns="http://schemas.openxmlformats.org/spreadsheetml/2006/main" count="653" uniqueCount="37">
  <si>
    <t>Trial #</t>
    <phoneticPr fontId="6" type="noConversion"/>
  </si>
  <si>
    <t>Servo 0</t>
    <phoneticPr fontId="6" type="noConversion"/>
  </si>
  <si>
    <t>Servo 1</t>
    <phoneticPr fontId="6" type="noConversion"/>
  </si>
  <si>
    <t>Servo 2</t>
    <phoneticPr fontId="6" type="noConversion"/>
  </si>
  <si>
    <t>Servo 3</t>
    <phoneticPr fontId="6" type="noConversion"/>
  </si>
  <si>
    <t>Servo 4</t>
    <phoneticPr fontId="6" type="noConversion"/>
  </si>
  <si>
    <t>Servo 5</t>
    <phoneticPr fontId="6" type="noConversion"/>
  </si>
  <si>
    <t>Initial Configuration</t>
    <phoneticPr fontId="6" type="noConversion"/>
  </si>
  <si>
    <t>Final Configuration</t>
    <phoneticPr fontId="6" type="noConversion"/>
  </si>
  <si>
    <t>Torque</t>
    <phoneticPr fontId="6" type="noConversion"/>
  </si>
  <si>
    <t>Torque</t>
    <phoneticPr fontId="6" type="noConversion"/>
  </si>
  <si>
    <t>Machine Learning Robot Trajectory Data</t>
    <phoneticPr fontId="6" type="noConversion"/>
  </si>
  <si>
    <t>Bot to Edge of Platform</t>
    <phoneticPr fontId="6" type="noConversion"/>
  </si>
  <si>
    <t>Height from Ground to Bot</t>
    <phoneticPr fontId="6" type="noConversion"/>
  </si>
  <si>
    <t>Measurement</t>
    <phoneticPr fontId="6" type="noConversion"/>
  </si>
  <si>
    <t>inches</t>
    <phoneticPr fontId="6" type="noConversion"/>
  </si>
  <si>
    <t>meters</t>
    <phoneticPr fontId="6" type="noConversion"/>
  </si>
  <si>
    <t>CONSTANTS TABLE</t>
    <phoneticPr fontId="6" type="noConversion"/>
  </si>
  <si>
    <t>n/a</t>
    <phoneticPr fontId="6" type="noConversion"/>
  </si>
  <si>
    <t>Distance</t>
    <phoneticPr fontId="6" type="noConversion"/>
  </si>
  <si>
    <t>Z Distance</t>
    <phoneticPr fontId="6" type="noConversion"/>
  </si>
  <si>
    <t>Average</t>
    <phoneticPr fontId="6" type="noConversion"/>
  </si>
  <si>
    <t>*</t>
    <phoneticPr fontId="6" type="noConversion"/>
  </si>
  <si>
    <t>*</t>
    <phoneticPr fontId="6" type="noConversion"/>
  </si>
  <si>
    <t>*</t>
    <phoneticPr fontId="6" type="noConversion"/>
  </si>
  <si>
    <t>*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</si>
  <si>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</si>
  <si>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</si>
  <si>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</si>
  <si>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</si>
  <si>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</si>
  <si>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</si>
  <si>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</si>
  <si>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</si>
  <si>
    <t>CUP OFFSET</t>
    <phoneticPr fontId="6" type="noConversion"/>
  </si>
  <si>
    <t>in</t>
    <phoneticPr fontId="6" type="noConversion"/>
  </si>
  <si>
    <t>meters</t>
    <phoneticPr fontId="6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</si>
</sst>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5" borderId="1" xfId="0" applyFont="1" applyFill="1" applyBorder="1"/>
    <xf numFmtId="0" fontId="4" fillId="7" borderId="1" xfId="0" applyFont="1" applyFill="1" applyBorder="1"/>
    <xf numFmtId="0" fontId="0" fillId="7" borderId="1" xfId="0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11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12" borderId="1" xfId="0" applyFont="1" applyFill="1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13" borderId="0" xfId="0" applyFill="1"/>
    <xf numFmtId="0" fontId="0" fillId="3" borderId="0" xfId="0" applyFill="1"/>
    <xf numFmtId="0" fontId="0" fillId="10" borderId="0" xfId="0" applyFill="1"/>
    <xf numFmtId="0" fontId="0" fillId="6" borderId="0" xfId="0" applyFill="1"/>
    <xf numFmtId="0" fontId="0" fillId="14" borderId="0" xfId="0" applyFill="1"/>
    <xf numFmtId="0" fontId="0" fillId="4" borderId="0" xfId="0" applyFill="1"/>
    <xf numFmtId="0" fontId="0" fillId="7" borderId="0" xfId="0" applyFill="1"/>
    <xf numFmtId="0" fontId="3" fillId="6" borderId="1" xfId="0" applyFont="1" applyFill="1" applyBorder="1"/>
    <xf numFmtId="0" fontId="3" fillId="15" borderId="1" xfId="0" applyFont="1" applyFill="1" applyBorder="1"/>
    <xf numFmtId="0" fontId="0" fillId="5" borderId="0" xfId="0" applyFill="1"/>
    <xf numFmtId="0" fontId="2" fillId="10" borderId="0" xfId="0" applyFont="1" applyFill="1"/>
    <xf numFmtId="0" fontId="2" fillId="6" borderId="0" xfId="0" applyFont="1" applyFill="1"/>
    <xf numFmtId="0" fontId="2" fillId="14" borderId="0" xfId="0" applyFont="1" applyFill="1"/>
    <xf numFmtId="0" fontId="2" fillId="4" borderId="0" xfId="0" applyFont="1" applyFill="1"/>
    <xf numFmtId="0" fontId="2" fillId="13" borderId="0" xfId="0" applyFont="1" applyFill="1"/>
    <xf numFmtId="0" fontId="2" fillId="5" borderId="0" xfId="0" applyFont="1" applyFill="1"/>
    <xf numFmtId="0" fontId="2" fillId="3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10" borderId="0" xfId="0" applyFont="1" applyFill="1"/>
    <xf numFmtId="0" fontId="1" fillId="6" borderId="0" xfId="0" applyFont="1" applyFill="1"/>
    <xf numFmtId="0" fontId="1" fillId="14" borderId="0" xfId="0" applyFont="1" applyFill="1"/>
    <xf numFmtId="0" fontId="1" fillId="4" borderId="0" xfId="0" applyFont="1" applyFill="1"/>
    <xf numFmtId="0" fontId="1" fillId="13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autoPageBreaks="0"/>
  </sheetPr>
  <dimension ref="A1:R221"/>
  <sheetViews>
    <sheetView tabSelected="1" topLeftCell="A191" workbookViewId="0">
      <selection activeCell="E222" sqref="E222"/>
    </sheetView>
  </sheetViews>
  <sheetFormatPr baseColWidth="10" defaultRowHeight="13"/>
  <cols>
    <col min="2" max="2" width="9.42578125" customWidth="1"/>
    <col min="3" max="3" width="9.140625" customWidth="1"/>
    <col min="4" max="4" width="8.85546875" customWidth="1"/>
    <col min="5" max="5" width="8.5703125" customWidth="1"/>
    <col min="6" max="6" width="9.5703125" customWidth="1"/>
    <col min="7" max="7" width="10.28515625" customWidth="1"/>
  </cols>
  <sheetData>
    <row r="1" spans="1:17">
      <c r="A1" s="39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</row>
    <row r="2" spans="1:17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1:17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7">
      <c r="A4" s="50" t="s">
        <v>17</v>
      </c>
      <c r="B4" s="51"/>
      <c r="C4" s="51"/>
      <c r="D4" s="51"/>
      <c r="E4" s="52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7">
      <c r="A5" s="45" t="s">
        <v>14</v>
      </c>
      <c r="B5" s="45"/>
      <c r="C5" s="45"/>
      <c r="D5" s="13" t="s">
        <v>15</v>
      </c>
      <c r="E5" s="13" t="s">
        <v>16</v>
      </c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7">
      <c r="A6" s="46" t="s">
        <v>12</v>
      </c>
      <c r="B6" s="47"/>
      <c r="C6" s="47"/>
      <c r="D6" s="14">
        <v>11.25</v>
      </c>
      <c r="E6" s="12">
        <f>D6*0.0254</f>
        <v>0.28575</v>
      </c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>
      <c r="A7" s="48" t="s">
        <v>13</v>
      </c>
      <c r="B7" s="49"/>
      <c r="C7" s="49"/>
      <c r="D7" s="15">
        <v>11.375</v>
      </c>
      <c r="E7" s="12">
        <f>D7*0.0254</f>
        <v>0.28892499999999999</v>
      </c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7">
      <c r="A8" s="11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7">
      <c r="A9" s="11"/>
      <c r="B9" s="9"/>
      <c r="C9" s="10"/>
      <c r="D9" s="60" t="s">
        <v>34</v>
      </c>
      <c r="E9" s="61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7">
      <c r="A10" s="11"/>
      <c r="B10" s="9"/>
      <c r="C10" s="10"/>
      <c r="D10" s="62" t="s">
        <v>35</v>
      </c>
      <c r="E10" s="62" t="s">
        <v>36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7">
      <c r="A11" s="9"/>
      <c r="B11" s="9"/>
      <c r="C11" s="9"/>
      <c r="D11" s="63">
        <v>5</v>
      </c>
      <c r="E11" s="63">
        <f>D11*0.0254</f>
        <v>0.127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4" spans="1:17">
      <c r="A14" s="3"/>
      <c r="B14" s="33" t="s">
        <v>7</v>
      </c>
      <c r="C14" s="34"/>
      <c r="D14" s="34"/>
      <c r="E14" s="34"/>
      <c r="F14" s="34"/>
      <c r="G14" s="35"/>
      <c r="H14" s="36" t="s">
        <v>8</v>
      </c>
      <c r="I14" s="37"/>
      <c r="J14" s="37"/>
      <c r="K14" s="37"/>
      <c r="L14" s="37"/>
      <c r="M14" s="38"/>
      <c r="N14" s="7" t="s">
        <v>9</v>
      </c>
      <c r="O14" s="2"/>
      <c r="P14" s="22"/>
      <c r="Q14" s="22"/>
    </row>
    <row r="15" spans="1:17">
      <c r="A15" s="1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5" t="s">
        <v>1</v>
      </c>
      <c r="I15" s="5" t="s">
        <v>2</v>
      </c>
      <c r="J15" s="5" t="s">
        <v>3</v>
      </c>
      <c r="K15" s="5" t="s">
        <v>4</v>
      </c>
      <c r="L15" s="5" t="s">
        <v>5</v>
      </c>
      <c r="M15" s="5" t="s">
        <v>6</v>
      </c>
      <c r="N15" s="6" t="s">
        <v>10</v>
      </c>
      <c r="O15" s="8" t="s">
        <v>19</v>
      </c>
      <c r="P15" s="23" t="s">
        <v>20</v>
      </c>
      <c r="Q15" s="24" t="s">
        <v>21</v>
      </c>
    </row>
    <row r="16" spans="1:17">
      <c r="A16" s="26">
        <v>1</v>
      </c>
      <c r="B16" s="26" t="s">
        <v>27</v>
      </c>
      <c r="C16" s="26">
        <v>0.3926</v>
      </c>
      <c r="D16" s="26">
        <v>0.52349999999999997</v>
      </c>
      <c r="E16" s="26">
        <v>0.52349999999999997</v>
      </c>
      <c r="F16" s="26" t="s">
        <v>27</v>
      </c>
      <c r="G16" s="26" t="s">
        <v>27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1</v>
      </c>
      <c r="O16" s="26">
        <f>66*0.0254</f>
        <v>1.6763999999999999</v>
      </c>
      <c r="P16" s="26">
        <f>O16+0.28575</f>
        <v>1.9621499999999998</v>
      </c>
      <c r="Q16" s="26">
        <f>(P16+P17+P18+P19+P20)/5</f>
        <v>1.9494499999999999</v>
      </c>
    </row>
    <row r="17" spans="1:17">
      <c r="A17" s="18">
        <f>A16+1</f>
        <v>2</v>
      </c>
      <c r="B17" s="18" t="s">
        <v>18</v>
      </c>
      <c r="C17" s="18">
        <v>0.3926</v>
      </c>
      <c r="D17" s="18">
        <v>0.52349999999999997</v>
      </c>
      <c r="E17" s="18">
        <v>0.52349999999999997</v>
      </c>
      <c r="F17" s="18" t="s">
        <v>18</v>
      </c>
      <c r="G17" s="18" t="s">
        <v>18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1</v>
      </c>
      <c r="O17" s="18">
        <f t="shared" ref="O17:O20" si="0">66*0.0254</f>
        <v>1.6763999999999999</v>
      </c>
      <c r="P17" s="18">
        <f t="shared" ref="P17:P39" si="1">O17+0.28575</f>
        <v>1.9621499999999998</v>
      </c>
      <c r="Q17" s="18"/>
    </row>
    <row r="18" spans="1:17">
      <c r="A18" s="18">
        <f t="shared" ref="A18:A81" si="2">A17+1</f>
        <v>3</v>
      </c>
      <c r="B18" s="18" t="s">
        <v>18</v>
      </c>
      <c r="C18" s="18">
        <v>0.3926</v>
      </c>
      <c r="D18" s="18">
        <v>0.52349999999999997</v>
      </c>
      <c r="E18" s="18">
        <v>0.52349999999999997</v>
      </c>
      <c r="F18" s="18" t="s">
        <v>18</v>
      </c>
      <c r="G18" s="18" t="s">
        <v>18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1</v>
      </c>
      <c r="O18" s="18">
        <f>66*0.0254</f>
        <v>1.6763999999999999</v>
      </c>
      <c r="P18" s="18">
        <f t="shared" si="1"/>
        <v>1.9621499999999998</v>
      </c>
      <c r="Q18" s="18"/>
    </row>
    <row r="19" spans="1:17">
      <c r="A19" s="18">
        <f t="shared" si="2"/>
        <v>4</v>
      </c>
      <c r="B19" s="18" t="s">
        <v>18</v>
      </c>
      <c r="C19" s="18">
        <v>0.3926</v>
      </c>
      <c r="D19" s="18">
        <v>0.52349999999999997</v>
      </c>
      <c r="E19" s="18">
        <v>0.52349999999999997</v>
      </c>
      <c r="F19" s="18" t="s">
        <v>18</v>
      </c>
      <c r="G19" s="18" t="s">
        <v>18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1</v>
      </c>
      <c r="O19" s="18">
        <f>63.5*0.0254</f>
        <v>1.6129</v>
      </c>
      <c r="P19" s="18">
        <f t="shared" si="1"/>
        <v>1.8986499999999999</v>
      </c>
      <c r="Q19" s="18"/>
    </row>
    <row r="20" spans="1:17">
      <c r="A20" s="18">
        <f t="shared" si="2"/>
        <v>5</v>
      </c>
      <c r="B20" s="18" t="s">
        <v>18</v>
      </c>
      <c r="C20" s="18">
        <v>0.3926</v>
      </c>
      <c r="D20" s="18">
        <v>0.52349999999999997</v>
      </c>
      <c r="E20" s="18">
        <v>0.52349999999999997</v>
      </c>
      <c r="F20" s="18" t="s">
        <v>18</v>
      </c>
      <c r="G20" s="18" t="s">
        <v>18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1</v>
      </c>
      <c r="O20" s="18">
        <f t="shared" si="0"/>
        <v>1.6763999999999999</v>
      </c>
      <c r="P20" s="18">
        <f t="shared" si="1"/>
        <v>1.9621499999999998</v>
      </c>
      <c r="Q20" s="18"/>
    </row>
    <row r="21" spans="1:17">
      <c r="A21" s="27">
        <f t="shared" si="2"/>
        <v>6</v>
      </c>
      <c r="B21" s="27" t="s">
        <v>27</v>
      </c>
      <c r="C21" s="27">
        <v>0.3926</v>
      </c>
      <c r="D21" s="27">
        <v>0.52349999999999997</v>
      </c>
      <c r="E21" s="27">
        <v>0.42349999999999999</v>
      </c>
      <c r="F21" s="27" t="s">
        <v>27</v>
      </c>
      <c r="G21" s="27" t="s">
        <v>27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1</v>
      </c>
      <c r="O21" s="27">
        <f>54.75*0.0254</f>
        <v>1.3906499999999999</v>
      </c>
      <c r="P21" s="27">
        <f t="shared" si="1"/>
        <v>1.6763999999999999</v>
      </c>
      <c r="Q21" s="27">
        <f t="shared" ref="Q21" si="3">(P21+P22+P23+P24+P25)/5</f>
        <v>1.6751299999999998</v>
      </c>
    </row>
    <row r="22" spans="1:17">
      <c r="A22" s="19">
        <f t="shared" si="2"/>
        <v>7</v>
      </c>
      <c r="B22" s="19" t="s">
        <v>18</v>
      </c>
      <c r="C22" s="19">
        <v>0.3926</v>
      </c>
      <c r="D22" s="19">
        <v>0.52349999999999997</v>
      </c>
      <c r="E22" s="19">
        <v>0.42349999999999999</v>
      </c>
      <c r="F22" s="19" t="s">
        <v>18</v>
      </c>
      <c r="G22" s="19" t="s">
        <v>18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1</v>
      </c>
      <c r="O22" s="19">
        <f>56*0.0254</f>
        <v>1.4223999999999999</v>
      </c>
      <c r="P22" s="19">
        <f t="shared" si="1"/>
        <v>1.7081499999999998</v>
      </c>
      <c r="Q22" s="19"/>
    </row>
    <row r="23" spans="1:17">
      <c r="A23" s="19">
        <f t="shared" si="2"/>
        <v>8</v>
      </c>
      <c r="B23" s="19" t="s">
        <v>18</v>
      </c>
      <c r="C23" s="19">
        <v>0.3926</v>
      </c>
      <c r="D23" s="19">
        <v>0.52349999999999997</v>
      </c>
      <c r="E23" s="19">
        <v>0.42349999999999999</v>
      </c>
      <c r="F23" s="19" t="s">
        <v>18</v>
      </c>
      <c r="G23" s="19" t="s">
        <v>18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1</v>
      </c>
      <c r="O23" s="19">
        <f>53*0.0254</f>
        <v>1.3461999999999998</v>
      </c>
      <c r="P23" s="19">
        <f t="shared" si="1"/>
        <v>1.6319499999999998</v>
      </c>
      <c r="Q23" s="19"/>
    </row>
    <row r="24" spans="1:17">
      <c r="A24" s="19">
        <f t="shared" si="2"/>
        <v>9</v>
      </c>
      <c r="B24" s="19" t="s">
        <v>18</v>
      </c>
      <c r="C24" s="19">
        <v>0.3926</v>
      </c>
      <c r="D24" s="19">
        <v>0.52349999999999997</v>
      </c>
      <c r="E24" s="19">
        <v>0.42349999999999999</v>
      </c>
      <c r="F24" s="19" t="s">
        <v>18</v>
      </c>
      <c r="G24" s="19" t="s">
        <v>18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</v>
      </c>
      <c r="O24" s="19">
        <f>55*0.0254</f>
        <v>1.397</v>
      </c>
      <c r="P24" s="19">
        <f t="shared" si="1"/>
        <v>1.68275</v>
      </c>
      <c r="Q24" s="19"/>
    </row>
    <row r="25" spans="1:17">
      <c r="A25" s="19">
        <f t="shared" si="2"/>
        <v>10</v>
      </c>
      <c r="B25" s="19" t="s">
        <v>18</v>
      </c>
      <c r="C25" s="19">
        <v>0.3926</v>
      </c>
      <c r="D25" s="19">
        <v>0.52349999999999997</v>
      </c>
      <c r="E25" s="19">
        <v>0.42349999999999999</v>
      </c>
      <c r="F25" s="19" t="s">
        <v>18</v>
      </c>
      <c r="G25" s="19" t="s">
        <v>18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1</v>
      </c>
      <c r="O25" s="19">
        <f>54.75*0.0254</f>
        <v>1.3906499999999999</v>
      </c>
      <c r="P25" s="19">
        <f t="shared" si="1"/>
        <v>1.6763999999999999</v>
      </c>
      <c r="Q25" s="19"/>
    </row>
    <row r="26" spans="1:17">
      <c r="A26" s="28">
        <f t="shared" si="2"/>
        <v>11</v>
      </c>
      <c r="B26" s="28" t="s">
        <v>27</v>
      </c>
      <c r="C26" s="28">
        <v>0.3926</v>
      </c>
      <c r="D26" s="28">
        <v>0.52349999999999997</v>
      </c>
      <c r="E26" s="28">
        <v>0.4</v>
      </c>
      <c r="F26" s="28" t="s">
        <v>27</v>
      </c>
      <c r="G26" s="28" t="s">
        <v>27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1</v>
      </c>
      <c r="O26" s="28">
        <f>48.25*0.0254</f>
        <v>1.2255499999999999</v>
      </c>
      <c r="P26" s="28">
        <f t="shared" si="1"/>
        <v>1.5112999999999999</v>
      </c>
      <c r="Q26" s="28">
        <f t="shared" ref="Q26" si="4">(P26+P27+P28+P29+P30)/5</f>
        <v>1.5201899999999999</v>
      </c>
    </row>
    <row r="27" spans="1:17">
      <c r="A27" s="20">
        <f t="shared" si="2"/>
        <v>12</v>
      </c>
      <c r="B27" s="20" t="s">
        <v>18</v>
      </c>
      <c r="C27" s="20">
        <v>0.3926</v>
      </c>
      <c r="D27" s="20">
        <v>0.52349999999999997</v>
      </c>
      <c r="E27" s="20">
        <v>0.4</v>
      </c>
      <c r="F27" s="20" t="s">
        <v>18</v>
      </c>
      <c r="G27" s="20" t="s">
        <v>18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1</v>
      </c>
      <c r="O27" s="20">
        <f>49.5*0.0254</f>
        <v>1.2572999999999999</v>
      </c>
      <c r="P27" s="20">
        <f t="shared" si="1"/>
        <v>1.5430499999999998</v>
      </c>
      <c r="Q27" s="20"/>
    </row>
    <row r="28" spans="1:17">
      <c r="A28" s="20">
        <f t="shared" si="2"/>
        <v>13</v>
      </c>
      <c r="B28" s="20" t="s">
        <v>18</v>
      </c>
      <c r="C28" s="20">
        <v>0.3926</v>
      </c>
      <c r="D28" s="20">
        <v>0.52349999999999997</v>
      </c>
      <c r="E28" s="20">
        <v>0.4</v>
      </c>
      <c r="F28" s="20" t="s">
        <v>18</v>
      </c>
      <c r="G28" s="20" t="s">
        <v>18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1</v>
      </c>
      <c r="O28" s="20">
        <f>49.25*0.0254</f>
        <v>1.25095</v>
      </c>
      <c r="P28" s="20">
        <f t="shared" si="1"/>
        <v>1.5367</v>
      </c>
      <c r="Q28" s="20"/>
    </row>
    <row r="29" spans="1:17">
      <c r="A29" s="20">
        <f t="shared" si="2"/>
        <v>14</v>
      </c>
      <c r="B29" s="20" t="s">
        <v>18</v>
      </c>
      <c r="C29" s="20">
        <v>0.3926</v>
      </c>
      <c r="D29" s="20">
        <v>0.52349999999999997</v>
      </c>
      <c r="E29" s="20">
        <v>0.4</v>
      </c>
      <c r="F29" s="20" t="s">
        <v>18</v>
      </c>
      <c r="G29" s="20" t="s">
        <v>18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1</v>
      </c>
      <c r="O29" s="20">
        <f>48*0.0254</f>
        <v>1.2191999999999998</v>
      </c>
      <c r="P29" s="20">
        <f t="shared" si="1"/>
        <v>1.5049499999999998</v>
      </c>
      <c r="Q29" s="20"/>
    </row>
    <row r="30" spans="1:17">
      <c r="A30" s="20">
        <f t="shared" si="2"/>
        <v>15</v>
      </c>
      <c r="B30" s="20" t="s">
        <v>18</v>
      </c>
      <c r="C30" s="20">
        <v>0.3926</v>
      </c>
      <c r="D30" s="20">
        <v>0.52349999999999997</v>
      </c>
      <c r="E30" s="20">
        <v>0.4</v>
      </c>
      <c r="F30" s="20" t="s">
        <v>18</v>
      </c>
      <c r="G30" s="20" t="s">
        <v>18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1</v>
      </c>
      <c r="O30" s="20">
        <f>48*0.0254</f>
        <v>1.2191999999999998</v>
      </c>
      <c r="P30" s="20">
        <f t="shared" si="1"/>
        <v>1.5049499999999998</v>
      </c>
      <c r="Q30" s="20"/>
    </row>
    <row r="31" spans="1:17">
      <c r="A31" s="29">
        <f t="shared" si="2"/>
        <v>16</v>
      </c>
      <c r="B31" s="29" t="s">
        <v>27</v>
      </c>
      <c r="C31" s="29">
        <v>0.3926</v>
      </c>
      <c r="D31" s="29">
        <v>0.52349999999999997</v>
      </c>
      <c r="E31" s="29">
        <v>0.35</v>
      </c>
      <c r="F31" s="29" t="s">
        <v>27</v>
      </c>
      <c r="G31" s="29" t="s">
        <v>27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1</v>
      </c>
      <c r="O31" s="29">
        <f>45.4*0.0254</f>
        <v>1.15316</v>
      </c>
      <c r="P31" s="29">
        <f t="shared" si="1"/>
        <v>1.4389099999999999</v>
      </c>
      <c r="Q31" s="29">
        <f t="shared" ref="Q31" si="5">(P31+P32+P33+P34+P35)/5</f>
        <v>1.4761209999999998</v>
      </c>
    </row>
    <row r="32" spans="1:17">
      <c r="A32" s="21">
        <f t="shared" si="2"/>
        <v>17</v>
      </c>
      <c r="B32" s="21" t="s">
        <v>18</v>
      </c>
      <c r="C32" s="21">
        <v>0.3926</v>
      </c>
      <c r="D32" s="21">
        <v>0.52349999999999997</v>
      </c>
      <c r="E32" s="21">
        <v>0.35</v>
      </c>
      <c r="F32" s="21" t="s">
        <v>18</v>
      </c>
      <c r="G32" s="21" t="s">
        <v>18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1</v>
      </c>
      <c r="O32" s="21">
        <f>47.125*0.0254</f>
        <v>1.1969749999999999</v>
      </c>
      <c r="P32" s="21">
        <f t="shared" si="1"/>
        <v>1.4827249999999998</v>
      </c>
      <c r="Q32" s="21"/>
    </row>
    <row r="33" spans="1:17">
      <c r="A33" s="21">
        <f t="shared" si="2"/>
        <v>18</v>
      </c>
      <c r="B33" s="21" t="s">
        <v>18</v>
      </c>
      <c r="C33" s="21">
        <v>0.3926</v>
      </c>
      <c r="D33" s="21">
        <v>0.52349999999999997</v>
      </c>
      <c r="E33" s="21">
        <v>0.35</v>
      </c>
      <c r="F33" s="21" t="s">
        <v>18</v>
      </c>
      <c r="G33" s="21" t="s">
        <v>18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1</v>
      </c>
      <c r="O33" s="21">
        <f>45.6*0.0254</f>
        <v>1.1582399999999999</v>
      </c>
      <c r="P33" s="21">
        <f t="shared" si="1"/>
        <v>1.4439899999999999</v>
      </c>
      <c r="Q33" s="21"/>
    </row>
    <row r="34" spans="1:17">
      <c r="A34" s="21">
        <f t="shared" si="2"/>
        <v>19</v>
      </c>
      <c r="B34" s="21" t="s">
        <v>18</v>
      </c>
      <c r="C34" s="21">
        <v>0.3926</v>
      </c>
      <c r="D34" s="21">
        <v>0.52349999999999997</v>
      </c>
      <c r="E34" s="21">
        <v>0.35</v>
      </c>
      <c r="F34" s="21" t="s">
        <v>18</v>
      </c>
      <c r="G34" s="21" t="s">
        <v>18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1</v>
      </c>
      <c r="O34" s="21">
        <f>47.7*0.0254</f>
        <v>1.2115800000000001</v>
      </c>
      <c r="P34" s="21">
        <f t="shared" si="1"/>
        <v>1.49733</v>
      </c>
      <c r="Q34" s="21"/>
    </row>
    <row r="35" spans="1:17">
      <c r="A35" s="21">
        <f t="shared" si="2"/>
        <v>20</v>
      </c>
      <c r="B35" s="21" t="s">
        <v>18</v>
      </c>
      <c r="C35" s="21">
        <v>0.3926</v>
      </c>
      <c r="D35" s="21">
        <v>0.52349999999999997</v>
      </c>
      <c r="E35" s="21">
        <v>0.35</v>
      </c>
      <c r="F35" s="21" t="s">
        <v>18</v>
      </c>
      <c r="G35" s="21" t="s">
        <v>18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1</v>
      </c>
      <c r="O35" s="21">
        <f>48.5*0.0254</f>
        <v>1.2319</v>
      </c>
      <c r="P35" s="21">
        <f t="shared" si="1"/>
        <v>1.5176499999999999</v>
      </c>
      <c r="Q35" s="21"/>
    </row>
    <row r="36" spans="1:17">
      <c r="A36" s="30">
        <f t="shared" si="2"/>
        <v>21</v>
      </c>
      <c r="B36" s="30" t="s">
        <v>27</v>
      </c>
      <c r="C36" s="30">
        <v>0.3926</v>
      </c>
      <c r="D36" s="30">
        <v>0.52349999999999997</v>
      </c>
      <c r="E36" s="30">
        <v>0.3</v>
      </c>
      <c r="F36" s="30" t="s">
        <v>26</v>
      </c>
      <c r="G36" s="30" t="s">
        <v>26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1</v>
      </c>
      <c r="O36" s="30">
        <f>42.75*0.0254</f>
        <v>1.08585</v>
      </c>
      <c r="P36" s="30">
        <f t="shared" si="1"/>
        <v>1.3715999999999999</v>
      </c>
      <c r="Q36" s="30">
        <f t="shared" ref="Q36" si="6">(P36+P37+P38+P39+P40)/5</f>
        <v>1.4201139999999999</v>
      </c>
    </row>
    <row r="37" spans="1:17">
      <c r="A37" s="16">
        <f t="shared" si="2"/>
        <v>22</v>
      </c>
      <c r="B37" s="16" t="s">
        <v>18</v>
      </c>
      <c r="C37" s="16">
        <v>0.3926</v>
      </c>
      <c r="D37" s="16">
        <v>0.52349999999999997</v>
      </c>
      <c r="E37" s="16">
        <v>0.3</v>
      </c>
      <c r="F37" s="16" t="s">
        <v>18</v>
      </c>
      <c r="G37" s="16" t="s">
        <v>18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1</v>
      </c>
      <c r="O37" s="16">
        <f>43.75*0.0254</f>
        <v>1.1112499999999998</v>
      </c>
      <c r="P37" s="16">
        <f t="shared" si="1"/>
        <v>1.3969999999999998</v>
      </c>
      <c r="Q37" s="16"/>
    </row>
    <row r="38" spans="1:17">
      <c r="A38" s="16">
        <f t="shared" si="2"/>
        <v>23</v>
      </c>
      <c r="B38" s="16" t="s">
        <v>18</v>
      </c>
      <c r="C38" s="16">
        <v>0.3926</v>
      </c>
      <c r="D38" s="16">
        <v>0.52349999999999997</v>
      </c>
      <c r="E38" s="16">
        <v>0.3</v>
      </c>
      <c r="F38" s="16" t="s">
        <v>18</v>
      </c>
      <c r="G38" s="16" t="s">
        <v>18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1</v>
      </c>
      <c r="O38" s="16">
        <f>44.5*0.0254</f>
        <v>1.1302999999999999</v>
      </c>
      <c r="P38" s="16">
        <f t="shared" si="1"/>
        <v>1.4160499999999998</v>
      </c>
      <c r="Q38" s="16"/>
    </row>
    <row r="39" spans="1:17">
      <c r="A39" s="16">
        <f t="shared" si="2"/>
        <v>24</v>
      </c>
      <c r="B39" s="16" t="s">
        <v>18</v>
      </c>
      <c r="C39" s="16">
        <v>0.3926</v>
      </c>
      <c r="D39" s="16">
        <v>0.52349999999999997</v>
      </c>
      <c r="E39" s="16">
        <v>0.3</v>
      </c>
      <c r="F39" s="16" t="s">
        <v>18</v>
      </c>
      <c r="G39" s="16" t="s">
        <v>18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1</v>
      </c>
      <c r="O39" s="16">
        <f>45.9*0.0254</f>
        <v>1.1658599999999999</v>
      </c>
      <c r="P39" s="16">
        <f t="shared" si="1"/>
        <v>1.4516099999999998</v>
      </c>
      <c r="Q39" s="16"/>
    </row>
    <row r="40" spans="1:17">
      <c r="A40" s="16">
        <f t="shared" si="2"/>
        <v>25</v>
      </c>
      <c r="B40" s="16" t="s">
        <v>18</v>
      </c>
      <c r="C40" s="16">
        <v>0.3926</v>
      </c>
      <c r="D40" s="16">
        <v>0.52349999999999997</v>
      </c>
      <c r="E40" s="16">
        <v>0.3</v>
      </c>
      <c r="F40" s="16" t="s">
        <v>18</v>
      </c>
      <c r="G40" s="16" t="s">
        <v>18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1</v>
      </c>
      <c r="O40" s="16">
        <f>46.4*0.0254</f>
        <v>1.1785599999999998</v>
      </c>
      <c r="P40" s="16">
        <f>O40+0.28575</f>
        <v>1.4643099999999998</v>
      </c>
      <c r="Q40" s="16"/>
    </row>
    <row r="41" spans="1:17">
      <c r="A41" s="31">
        <f t="shared" si="2"/>
        <v>26</v>
      </c>
      <c r="B41" s="31" t="s">
        <v>27</v>
      </c>
      <c r="C41" s="31">
        <v>0.3926</v>
      </c>
      <c r="D41" s="31">
        <v>0.52349999999999997</v>
      </c>
      <c r="E41" s="31">
        <v>0.25</v>
      </c>
      <c r="F41" s="31" t="s">
        <v>27</v>
      </c>
      <c r="G41" s="31" t="s">
        <v>27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1</v>
      </c>
      <c r="O41" s="31">
        <f>42.5*0.0254</f>
        <v>1.0794999999999999</v>
      </c>
      <c r="P41" s="31">
        <f>O41+0.28575</f>
        <v>1.3652499999999999</v>
      </c>
      <c r="Q41" s="31">
        <f>(P41+P42+P43)/3</f>
        <v>1.3800666666666668</v>
      </c>
    </row>
    <row r="42" spans="1:17">
      <c r="A42" s="25">
        <f t="shared" si="2"/>
        <v>27</v>
      </c>
      <c r="B42" s="25" t="s">
        <v>18</v>
      </c>
      <c r="C42" s="25">
        <v>0.3926</v>
      </c>
      <c r="D42" s="25">
        <v>0.52349999999999997</v>
      </c>
      <c r="E42" s="25">
        <v>0.25</v>
      </c>
      <c r="F42" s="25" t="s">
        <v>18</v>
      </c>
      <c r="G42" s="25" t="s">
        <v>18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1</v>
      </c>
      <c r="O42" s="25">
        <f>43*0.0254</f>
        <v>1.0922000000000001</v>
      </c>
      <c r="P42" s="25">
        <f t="shared" ref="P42:P43" si="7">O42+0.28575</f>
        <v>1.37795</v>
      </c>
      <c r="Q42" s="25"/>
    </row>
    <row r="43" spans="1:17">
      <c r="A43" s="25">
        <f t="shared" si="2"/>
        <v>28</v>
      </c>
      <c r="B43" s="25" t="s">
        <v>18</v>
      </c>
      <c r="C43" s="25">
        <v>0.3926</v>
      </c>
      <c r="D43" s="25">
        <v>0.52349999999999997</v>
      </c>
      <c r="E43" s="25">
        <v>0.25</v>
      </c>
      <c r="F43" s="25" t="s">
        <v>18</v>
      </c>
      <c r="G43" s="25" t="s">
        <v>18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1</v>
      </c>
      <c r="O43" s="25">
        <f>43.75*0.0254</f>
        <v>1.1112499999999998</v>
      </c>
      <c r="P43" s="25">
        <f t="shared" si="7"/>
        <v>1.3969999999999998</v>
      </c>
      <c r="Q43" s="25"/>
    </row>
    <row r="44" spans="1:17">
      <c r="A44" s="25">
        <f t="shared" si="2"/>
        <v>29</v>
      </c>
      <c r="B44" s="25" t="s">
        <v>18</v>
      </c>
      <c r="C44" s="25">
        <v>0.3926</v>
      </c>
      <c r="D44" s="25">
        <v>0.52349999999999997</v>
      </c>
      <c r="E44" s="25">
        <v>0.25</v>
      </c>
      <c r="F44" s="25" t="s">
        <v>18</v>
      </c>
      <c r="G44" s="25" t="s">
        <v>18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1</v>
      </c>
      <c r="O44" s="25"/>
      <c r="P44" s="25"/>
      <c r="Q44" s="25"/>
    </row>
    <row r="45" spans="1:17">
      <c r="A45" s="25">
        <f t="shared" si="2"/>
        <v>30</v>
      </c>
      <c r="B45" s="25" t="s">
        <v>18</v>
      </c>
      <c r="C45" s="25">
        <v>0.3926</v>
      </c>
      <c r="D45" s="25">
        <v>0.52349999999999997</v>
      </c>
      <c r="E45" s="25">
        <v>0.25</v>
      </c>
      <c r="F45" s="25" t="s">
        <v>18</v>
      </c>
      <c r="G45" s="25" t="s">
        <v>18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1</v>
      </c>
      <c r="O45" s="25"/>
      <c r="P45" s="25"/>
      <c r="Q45" s="25"/>
    </row>
    <row r="46" spans="1:17">
      <c r="A46" s="26">
        <f t="shared" si="2"/>
        <v>31</v>
      </c>
      <c r="B46" s="26" t="s">
        <v>27</v>
      </c>
      <c r="C46" s="26">
        <v>0.3926</v>
      </c>
      <c r="D46" s="26">
        <v>0.5</v>
      </c>
      <c r="E46" s="26">
        <v>0.52349999999999997</v>
      </c>
      <c r="F46" s="26" t="s">
        <v>27</v>
      </c>
      <c r="G46" s="26" t="s">
        <v>27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1</v>
      </c>
      <c r="O46" s="26">
        <f>58.5*0.0254</f>
        <v>1.4859</v>
      </c>
      <c r="P46" s="26">
        <f>O46+0.28575</f>
        <v>1.7716499999999999</v>
      </c>
      <c r="Q46" s="26">
        <f>(P46+P47+P48+P49+P50)/5</f>
        <v>1.775714</v>
      </c>
    </row>
    <row r="47" spans="1:17">
      <c r="A47" s="18">
        <f t="shared" si="2"/>
        <v>32</v>
      </c>
      <c r="B47" s="18" t="s">
        <v>18</v>
      </c>
      <c r="C47" s="18">
        <v>0.3926</v>
      </c>
      <c r="D47" s="18">
        <v>0.5</v>
      </c>
      <c r="E47" s="18">
        <v>0.52349999999999997</v>
      </c>
      <c r="F47" s="18" t="s">
        <v>18</v>
      </c>
      <c r="G47" s="18" t="s">
        <v>18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f>58.5*0.0254</f>
        <v>1.4859</v>
      </c>
      <c r="P47" s="18">
        <f t="shared" ref="P47:P80" si="8">O47+0.28575</f>
        <v>1.7716499999999999</v>
      </c>
      <c r="Q47" s="18"/>
    </row>
    <row r="48" spans="1:17">
      <c r="A48" s="18">
        <f t="shared" si="2"/>
        <v>33</v>
      </c>
      <c r="B48" s="18" t="s">
        <v>18</v>
      </c>
      <c r="C48" s="18">
        <v>0.3926</v>
      </c>
      <c r="D48" s="18">
        <v>0.5</v>
      </c>
      <c r="E48" s="18">
        <v>0.52349999999999997</v>
      </c>
      <c r="F48" s="18" t="s">
        <v>18</v>
      </c>
      <c r="G48" s="18" t="s">
        <v>18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1</v>
      </c>
      <c r="O48" s="18">
        <f>58.8*0.0254</f>
        <v>1.49352</v>
      </c>
      <c r="P48" s="18">
        <f t="shared" si="8"/>
        <v>1.7792699999999999</v>
      </c>
      <c r="Q48" s="18"/>
    </row>
    <row r="49" spans="1:17">
      <c r="A49" s="18">
        <f t="shared" si="2"/>
        <v>34</v>
      </c>
      <c r="B49" s="18" t="s">
        <v>18</v>
      </c>
      <c r="C49" s="18">
        <v>0.3926</v>
      </c>
      <c r="D49" s="18">
        <v>0.5</v>
      </c>
      <c r="E49" s="18">
        <v>0.52349999999999997</v>
      </c>
      <c r="F49" s="18" t="s">
        <v>18</v>
      </c>
      <c r="G49" s="18" t="s">
        <v>18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1</v>
      </c>
      <c r="O49" s="18">
        <f>59*0.0254</f>
        <v>1.4985999999999999</v>
      </c>
      <c r="P49" s="18">
        <f t="shared" si="8"/>
        <v>1.7843499999999999</v>
      </c>
      <c r="Q49" s="18"/>
    </row>
    <row r="50" spans="1:17">
      <c r="A50" s="18">
        <f t="shared" si="2"/>
        <v>35</v>
      </c>
      <c r="B50" s="18" t="s">
        <v>18</v>
      </c>
      <c r="C50" s="18">
        <v>0.3926</v>
      </c>
      <c r="D50" s="18">
        <v>0.5</v>
      </c>
      <c r="E50" s="18">
        <v>0.52349999999999997</v>
      </c>
      <c r="F50" s="18" t="s">
        <v>18</v>
      </c>
      <c r="G50" s="18" t="s">
        <v>18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1</v>
      </c>
      <c r="O50" s="18">
        <f>58.5*0.0254</f>
        <v>1.4859</v>
      </c>
      <c r="P50" s="18">
        <f t="shared" si="8"/>
        <v>1.7716499999999999</v>
      </c>
      <c r="Q50" s="18"/>
    </row>
    <row r="51" spans="1:17">
      <c r="A51" s="27">
        <f t="shared" si="2"/>
        <v>36</v>
      </c>
      <c r="B51" s="27" t="s">
        <v>27</v>
      </c>
      <c r="C51" s="27">
        <v>0.3926</v>
      </c>
      <c r="D51" s="27">
        <v>0.45</v>
      </c>
      <c r="E51" s="27">
        <v>0.52349999999999997</v>
      </c>
      <c r="F51" s="27" t="s">
        <v>27</v>
      </c>
      <c r="G51" s="27" t="s">
        <v>27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1</v>
      </c>
      <c r="O51" s="27">
        <f>54*0.0254</f>
        <v>1.3715999999999999</v>
      </c>
      <c r="P51" s="27">
        <f>O51+0.28575</f>
        <v>1.6573499999999999</v>
      </c>
      <c r="Q51" s="27">
        <f>(P51+P52+P53+P54+P55)/5</f>
        <v>1.6586199999999998</v>
      </c>
    </row>
    <row r="52" spans="1:17">
      <c r="A52" s="19">
        <f t="shared" si="2"/>
        <v>37</v>
      </c>
      <c r="B52" s="19" t="s">
        <v>18</v>
      </c>
      <c r="C52" s="19">
        <v>0.3926</v>
      </c>
      <c r="D52" s="19">
        <v>0.45</v>
      </c>
      <c r="E52" s="19">
        <v>0.52349999999999997</v>
      </c>
      <c r="F52" s="19" t="s">
        <v>18</v>
      </c>
      <c r="G52" s="19" t="s">
        <v>18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1</v>
      </c>
      <c r="O52" s="19">
        <f>53.5*0.0254</f>
        <v>1.3589</v>
      </c>
      <c r="P52" s="19">
        <f t="shared" si="8"/>
        <v>1.6446499999999999</v>
      </c>
      <c r="Q52" s="19"/>
    </row>
    <row r="53" spans="1:17">
      <c r="A53" s="19">
        <f t="shared" si="2"/>
        <v>38</v>
      </c>
      <c r="B53" s="19" t="s">
        <v>18</v>
      </c>
      <c r="C53" s="19">
        <v>0.3926</v>
      </c>
      <c r="D53" s="19">
        <v>0.45</v>
      </c>
      <c r="E53" s="19">
        <v>0.52349999999999997</v>
      </c>
      <c r="F53" s="19" t="s">
        <v>18</v>
      </c>
      <c r="G53" s="19" t="s">
        <v>18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</v>
      </c>
      <c r="O53" s="19">
        <f>54.75*0.0254</f>
        <v>1.3906499999999999</v>
      </c>
      <c r="P53" s="19">
        <f t="shared" si="8"/>
        <v>1.6763999999999999</v>
      </c>
      <c r="Q53" s="19"/>
    </row>
    <row r="54" spans="1:17">
      <c r="A54" s="19">
        <f t="shared" si="2"/>
        <v>39</v>
      </c>
      <c r="B54" s="19" t="s">
        <v>18</v>
      </c>
      <c r="C54" s="19">
        <v>0.3926</v>
      </c>
      <c r="D54" s="19">
        <v>0.45</v>
      </c>
      <c r="E54" s="19">
        <v>0.52349999999999997</v>
      </c>
      <c r="F54" s="19" t="s">
        <v>18</v>
      </c>
      <c r="G54" s="19" t="s">
        <v>18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</v>
      </c>
      <c r="O54" s="19">
        <f>54*0.0254</f>
        <v>1.3715999999999999</v>
      </c>
      <c r="P54" s="19">
        <f t="shared" si="8"/>
        <v>1.6573499999999999</v>
      </c>
      <c r="Q54" s="19"/>
    </row>
    <row r="55" spans="1:17">
      <c r="A55" s="19">
        <f t="shared" si="2"/>
        <v>40</v>
      </c>
      <c r="B55" s="19" t="s">
        <v>18</v>
      </c>
      <c r="C55" s="19">
        <v>0.3926</v>
      </c>
      <c r="D55" s="19">
        <v>0.45</v>
      </c>
      <c r="E55" s="19">
        <v>0.52349999999999997</v>
      </c>
      <c r="F55" s="19" t="s">
        <v>18</v>
      </c>
      <c r="G55" s="19" t="s">
        <v>18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1</v>
      </c>
      <c r="O55" s="19">
        <f>54*0.0254</f>
        <v>1.3715999999999999</v>
      </c>
      <c r="P55" s="19">
        <f t="shared" si="8"/>
        <v>1.6573499999999999</v>
      </c>
      <c r="Q55" s="19"/>
    </row>
    <row r="56" spans="1:17">
      <c r="A56" s="28">
        <f t="shared" si="2"/>
        <v>41</v>
      </c>
      <c r="B56" s="28" t="s">
        <v>27</v>
      </c>
      <c r="C56" s="28">
        <v>0.3926</v>
      </c>
      <c r="D56" s="28">
        <v>0.4</v>
      </c>
      <c r="E56" s="28">
        <v>0.52349999999999997</v>
      </c>
      <c r="F56" s="28" t="s">
        <v>27</v>
      </c>
      <c r="G56" s="28" t="s">
        <v>27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1</v>
      </c>
      <c r="O56" s="28">
        <f>49.75*0.0254</f>
        <v>1.2636499999999999</v>
      </c>
      <c r="P56" s="28">
        <f>O56+0.28575</f>
        <v>1.5493999999999999</v>
      </c>
      <c r="Q56" s="28">
        <f>(P56+P57+P58+P59+P60)/5</f>
        <v>1.5657067999999998</v>
      </c>
    </row>
    <row r="57" spans="1:17">
      <c r="A57" s="20">
        <f t="shared" si="2"/>
        <v>42</v>
      </c>
      <c r="B57" s="20" t="s">
        <v>18</v>
      </c>
      <c r="C57" s="20">
        <v>0.3926</v>
      </c>
      <c r="D57" s="20">
        <v>0.4</v>
      </c>
      <c r="E57" s="20">
        <v>0.52349999999999997</v>
      </c>
      <c r="F57" s="20" t="s">
        <v>18</v>
      </c>
      <c r="G57" s="20" t="s">
        <v>18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1</v>
      </c>
      <c r="O57" s="20">
        <f>50.125*0.0254</f>
        <v>1.2731749999999999</v>
      </c>
      <c r="P57" s="20">
        <f t="shared" si="8"/>
        <v>1.5589249999999999</v>
      </c>
      <c r="Q57" s="20"/>
    </row>
    <row r="58" spans="1:17">
      <c r="A58" s="20">
        <f t="shared" si="2"/>
        <v>43</v>
      </c>
      <c r="B58" s="20" t="s">
        <v>18</v>
      </c>
      <c r="C58" s="20">
        <v>0.3926</v>
      </c>
      <c r="D58" s="20">
        <v>0.4</v>
      </c>
      <c r="E58" s="20">
        <v>0.52349999999999997</v>
      </c>
      <c r="F58" s="20" t="s">
        <v>18</v>
      </c>
      <c r="G58" s="20" t="s">
        <v>18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1</v>
      </c>
      <c r="O58" s="20">
        <f>50.625*0.0254</f>
        <v>1.2858749999999999</v>
      </c>
      <c r="P58" s="20">
        <f t="shared" si="8"/>
        <v>1.5716249999999998</v>
      </c>
      <c r="Q58" s="20"/>
    </row>
    <row r="59" spans="1:17">
      <c r="A59" s="20">
        <f t="shared" si="2"/>
        <v>44</v>
      </c>
      <c r="B59" s="20" t="s">
        <v>18</v>
      </c>
      <c r="C59" s="20">
        <v>0.3926</v>
      </c>
      <c r="D59" s="20">
        <v>0.4</v>
      </c>
      <c r="E59" s="20">
        <v>0.52349999999999997</v>
      </c>
      <c r="F59" s="20" t="s">
        <v>18</v>
      </c>
      <c r="G59" s="20" t="s">
        <v>18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1</v>
      </c>
      <c r="O59" s="20">
        <f>50.7*0.0254</f>
        <v>1.2877799999999999</v>
      </c>
      <c r="P59" s="20">
        <f t="shared" si="8"/>
        <v>1.5735299999999999</v>
      </c>
      <c r="Q59" s="20"/>
    </row>
    <row r="60" spans="1:17">
      <c r="A60" s="20">
        <f t="shared" si="2"/>
        <v>45</v>
      </c>
      <c r="B60" s="20" t="s">
        <v>18</v>
      </c>
      <c r="C60" s="20">
        <v>0.3926</v>
      </c>
      <c r="D60" s="20">
        <v>0.4</v>
      </c>
      <c r="E60" s="20">
        <v>0.52349999999999997</v>
      </c>
      <c r="F60" s="20" t="s">
        <v>18</v>
      </c>
      <c r="G60" s="20" t="s">
        <v>18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1</v>
      </c>
      <c r="O60" s="20">
        <f>50.76*0.0254</f>
        <v>1.289304</v>
      </c>
      <c r="P60" s="20">
        <f t="shared" si="8"/>
        <v>1.575054</v>
      </c>
      <c r="Q60" s="20"/>
    </row>
    <row r="61" spans="1:17">
      <c r="A61" s="29">
        <f t="shared" si="2"/>
        <v>46</v>
      </c>
      <c r="B61" s="29" t="s">
        <v>27</v>
      </c>
      <c r="C61" s="29">
        <v>0.3926</v>
      </c>
      <c r="D61" s="29">
        <v>0.35</v>
      </c>
      <c r="E61" s="29">
        <v>0.52349999999999997</v>
      </c>
      <c r="F61" s="29" t="s">
        <v>27</v>
      </c>
      <c r="G61" s="29" t="s">
        <v>27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1</v>
      </c>
      <c r="O61" s="29">
        <f>45.125*0.0254</f>
        <v>1.1461749999999999</v>
      </c>
      <c r="P61" s="29">
        <f>O61+0.28575</f>
        <v>1.4319249999999999</v>
      </c>
      <c r="Q61" s="29">
        <f>(P61+P62+P63+P64+P65)/5</f>
        <v>1.4631669999999999</v>
      </c>
    </row>
    <row r="62" spans="1:17">
      <c r="A62" s="21">
        <f t="shared" si="2"/>
        <v>47</v>
      </c>
      <c r="B62" s="21" t="s">
        <v>18</v>
      </c>
      <c r="C62" s="21">
        <v>0.3926</v>
      </c>
      <c r="D62" s="21">
        <v>0.35</v>
      </c>
      <c r="E62" s="21">
        <v>0.52349999999999997</v>
      </c>
      <c r="F62" s="21" t="s">
        <v>18</v>
      </c>
      <c r="G62" s="21" t="s">
        <v>18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1</v>
      </c>
      <c r="O62" s="21">
        <f>46*0.0254</f>
        <v>1.1683999999999999</v>
      </c>
      <c r="P62" s="21">
        <f t="shared" si="8"/>
        <v>1.4541499999999998</v>
      </c>
      <c r="Q62" s="21"/>
    </row>
    <row r="63" spans="1:17">
      <c r="A63" s="21">
        <f t="shared" si="2"/>
        <v>48</v>
      </c>
      <c r="B63" s="21" t="s">
        <v>18</v>
      </c>
      <c r="C63" s="21">
        <v>0.3926</v>
      </c>
      <c r="D63" s="21">
        <v>0.35</v>
      </c>
      <c r="E63" s="21">
        <v>0.52349999999999997</v>
      </c>
      <c r="F63" s="21" t="s">
        <v>18</v>
      </c>
      <c r="G63" s="21" t="s">
        <v>18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1</v>
      </c>
      <c r="O63" s="21">
        <f>46.5*0.0254</f>
        <v>1.1811</v>
      </c>
      <c r="P63" s="21">
        <f t="shared" si="8"/>
        <v>1.46685</v>
      </c>
      <c r="Q63" s="21"/>
    </row>
    <row r="64" spans="1:17">
      <c r="A64" s="21">
        <f t="shared" si="2"/>
        <v>49</v>
      </c>
      <c r="B64" s="21" t="s">
        <v>18</v>
      </c>
      <c r="C64" s="21">
        <v>0.3926</v>
      </c>
      <c r="D64" s="21">
        <v>0.35</v>
      </c>
      <c r="E64" s="21">
        <v>0.52349999999999997</v>
      </c>
      <c r="F64" s="21" t="s">
        <v>18</v>
      </c>
      <c r="G64" s="21" t="s">
        <v>18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1</v>
      </c>
      <c r="O64" s="21">
        <f>46.9*0.0254</f>
        <v>1.19126</v>
      </c>
      <c r="P64" s="21">
        <f t="shared" si="8"/>
        <v>1.4770099999999999</v>
      </c>
      <c r="Q64" s="21"/>
    </row>
    <row r="65" spans="1:18">
      <c r="A65" s="21">
        <f t="shared" si="2"/>
        <v>50</v>
      </c>
      <c r="B65" s="21" t="s">
        <v>18</v>
      </c>
      <c r="C65" s="21">
        <v>0.3926</v>
      </c>
      <c r="D65" s="21">
        <v>0.35</v>
      </c>
      <c r="E65" s="21">
        <v>0.52349999999999997</v>
      </c>
      <c r="F65" s="21" t="s">
        <v>18</v>
      </c>
      <c r="G65" s="21" t="s">
        <v>18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1</v>
      </c>
      <c r="O65" s="21">
        <f>47.25*0.0254</f>
        <v>1.2001500000000001</v>
      </c>
      <c r="P65" s="21">
        <f t="shared" si="8"/>
        <v>1.4859</v>
      </c>
      <c r="Q65" s="21"/>
    </row>
    <row r="66" spans="1:18">
      <c r="A66" s="30">
        <f t="shared" si="2"/>
        <v>51</v>
      </c>
      <c r="B66" s="30" t="s">
        <v>27</v>
      </c>
      <c r="C66" s="30">
        <v>0.3926</v>
      </c>
      <c r="D66" s="30">
        <v>0.3</v>
      </c>
      <c r="E66" s="30">
        <v>0.52349999999999997</v>
      </c>
      <c r="F66" s="30" t="s">
        <v>27</v>
      </c>
      <c r="G66" s="30" t="s">
        <v>27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1</v>
      </c>
      <c r="O66" s="30">
        <f>39.5*0.0254</f>
        <v>1.0032999999999999</v>
      </c>
      <c r="P66" s="30">
        <f>O66+0.28575</f>
        <v>1.2890499999999998</v>
      </c>
      <c r="Q66" s="30">
        <f>(P66+P67+P68+P69+P70)/5</f>
        <v>1.3068299999999997</v>
      </c>
    </row>
    <row r="67" spans="1:18">
      <c r="A67" s="16">
        <f t="shared" si="2"/>
        <v>52</v>
      </c>
      <c r="B67" s="16" t="s">
        <v>18</v>
      </c>
      <c r="C67" s="16">
        <v>0.3926</v>
      </c>
      <c r="D67" s="16">
        <v>0.3</v>
      </c>
      <c r="E67" s="16">
        <v>0.52349999999999997</v>
      </c>
      <c r="F67" s="16" t="s">
        <v>18</v>
      </c>
      <c r="G67" s="16" t="s">
        <v>18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1</v>
      </c>
      <c r="O67" s="16">
        <f>40.5*0.0254</f>
        <v>1.0286999999999999</v>
      </c>
      <c r="P67" s="16">
        <f t="shared" si="8"/>
        <v>1.3144499999999999</v>
      </c>
      <c r="Q67" s="16"/>
    </row>
    <row r="68" spans="1:18">
      <c r="A68" s="16">
        <f t="shared" si="2"/>
        <v>53</v>
      </c>
      <c r="B68" s="16" t="s">
        <v>18</v>
      </c>
      <c r="C68" s="16">
        <v>0.3926</v>
      </c>
      <c r="D68" s="16">
        <v>0.3</v>
      </c>
      <c r="E68" s="16">
        <v>0.52349999999999997</v>
      </c>
      <c r="F68" s="16" t="s">
        <v>18</v>
      </c>
      <c r="G68" s="16" t="s">
        <v>18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</v>
      </c>
      <c r="O68" s="16">
        <f>40.5*0.0254</f>
        <v>1.0286999999999999</v>
      </c>
      <c r="P68" s="16">
        <f t="shared" si="8"/>
        <v>1.3144499999999999</v>
      </c>
      <c r="Q68" s="16"/>
    </row>
    <row r="69" spans="1:18">
      <c r="A69" s="16">
        <f t="shared" si="2"/>
        <v>54</v>
      </c>
      <c r="B69" s="16" t="s">
        <v>18</v>
      </c>
      <c r="C69" s="16">
        <v>0.3926</v>
      </c>
      <c r="D69" s="16">
        <v>0.3</v>
      </c>
      <c r="E69" s="16">
        <v>0.52349999999999997</v>
      </c>
      <c r="F69" s="16" t="s">
        <v>18</v>
      </c>
      <c r="G69" s="16" t="s">
        <v>18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1</v>
      </c>
      <c r="O69" s="16">
        <f>40.25*0.0254</f>
        <v>1.0223499999999999</v>
      </c>
      <c r="P69" s="16">
        <f t="shared" si="8"/>
        <v>1.3080999999999998</v>
      </c>
      <c r="Q69" s="16"/>
    </row>
    <row r="70" spans="1:18">
      <c r="A70" s="16">
        <f t="shared" si="2"/>
        <v>55</v>
      </c>
      <c r="B70" s="16" t="s">
        <v>18</v>
      </c>
      <c r="C70" s="16">
        <v>0.3926</v>
      </c>
      <c r="D70" s="16">
        <v>0.3</v>
      </c>
      <c r="E70" s="16">
        <v>0.52349999999999997</v>
      </c>
      <c r="F70" s="16" t="s">
        <v>18</v>
      </c>
      <c r="G70" s="16" t="s">
        <v>18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</v>
      </c>
      <c r="O70" s="16">
        <f>40.25*0.0254</f>
        <v>1.0223499999999999</v>
      </c>
      <c r="P70" s="16">
        <f t="shared" si="8"/>
        <v>1.3080999999999998</v>
      </c>
      <c r="Q70" s="16"/>
    </row>
    <row r="71" spans="1:18">
      <c r="A71" s="31">
        <f t="shared" si="2"/>
        <v>56</v>
      </c>
      <c r="B71" s="31" t="s">
        <v>27</v>
      </c>
      <c r="C71" s="31">
        <v>0.3926</v>
      </c>
      <c r="D71" s="31">
        <v>0.25</v>
      </c>
      <c r="E71" s="31">
        <v>0.52349999999999997</v>
      </c>
      <c r="F71" s="31" t="s">
        <v>27</v>
      </c>
      <c r="G71" s="31" t="s">
        <v>27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1</v>
      </c>
      <c r="O71" s="31">
        <f>37*0.0254</f>
        <v>0.93979999999999997</v>
      </c>
      <c r="P71" s="31">
        <f>O71+0.28575</f>
        <v>1.2255499999999999</v>
      </c>
      <c r="Q71" s="31">
        <f>(P71+P72+P73+P74+P75)/5</f>
        <v>1.2382500000000001</v>
      </c>
    </row>
    <row r="72" spans="1:18">
      <c r="A72" s="25">
        <f t="shared" si="2"/>
        <v>57</v>
      </c>
      <c r="B72" s="25" t="s">
        <v>18</v>
      </c>
      <c r="C72" s="25">
        <v>0.3926</v>
      </c>
      <c r="D72" s="25">
        <v>0.25</v>
      </c>
      <c r="E72" s="25">
        <v>0.52349999999999997</v>
      </c>
      <c r="F72" s="25" t="s">
        <v>18</v>
      </c>
      <c r="G72" s="25" t="s">
        <v>18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1</v>
      </c>
      <c r="O72" s="25">
        <f>37*0.0254</f>
        <v>0.93979999999999997</v>
      </c>
      <c r="P72" s="25">
        <f t="shared" si="8"/>
        <v>1.2255499999999999</v>
      </c>
      <c r="Q72" s="25"/>
    </row>
    <row r="73" spans="1:18">
      <c r="A73" s="25">
        <f t="shared" si="2"/>
        <v>58</v>
      </c>
      <c r="B73" s="25" t="s">
        <v>18</v>
      </c>
      <c r="C73" s="25">
        <v>0.3926</v>
      </c>
      <c r="D73" s="25">
        <v>0.25</v>
      </c>
      <c r="E73" s="25">
        <v>0.52349999999999997</v>
      </c>
      <c r="F73" s="25" t="s">
        <v>18</v>
      </c>
      <c r="G73" s="25" t="s">
        <v>18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1</v>
      </c>
      <c r="O73" s="25">
        <f>37.75*0.0254</f>
        <v>0.95884999999999998</v>
      </c>
      <c r="P73" s="25">
        <f t="shared" si="8"/>
        <v>1.2445999999999999</v>
      </c>
      <c r="Q73" s="25"/>
    </row>
    <row r="74" spans="1:18">
      <c r="A74" s="25">
        <f t="shared" si="2"/>
        <v>59</v>
      </c>
      <c r="B74" s="25" t="s">
        <v>18</v>
      </c>
      <c r="C74" s="25">
        <v>0.3926</v>
      </c>
      <c r="D74" s="25">
        <v>0.25</v>
      </c>
      <c r="E74" s="25">
        <v>0.52349999999999997</v>
      </c>
      <c r="F74" s="25" t="s">
        <v>18</v>
      </c>
      <c r="G74" s="25" t="s">
        <v>18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1</v>
      </c>
      <c r="O74" s="25">
        <f>37.75*0.0254</f>
        <v>0.95884999999999998</v>
      </c>
      <c r="P74" s="25">
        <f t="shared" si="8"/>
        <v>1.2445999999999999</v>
      </c>
      <c r="Q74" s="25"/>
    </row>
    <row r="75" spans="1:18">
      <c r="A75" s="25">
        <f t="shared" si="2"/>
        <v>60</v>
      </c>
      <c r="B75" s="25" t="s">
        <v>18</v>
      </c>
      <c r="C75" s="25">
        <v>0.3926</v>
      </c>
      <c r="D75" s="25">
        <v>0.25</v>
      </c>
      <c r="E75" s="25">
        <v>0.52349999999999997</v>
      </c>
      <c r="F75" s="25" t="s">
        <v>18</v>
      </c>
      <c r="G75" s="25" t="s">
        <v>18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1</v>
      </c>
      <c r="O75" s="25">
        <f>38*0.0254</f>
        <v>0.96519999999999995</v>
      </c>
      <c r="P75" s="25">
        <f t="shared" si="8"/>
        <v>1.25095</v>
      </c>
      <c r="Q75" s="25"/>
    </row>
    <row r="76" spans="1:18">
      <c r="A76" s="32">
        <f t="shared" si="2"/>
        <v>61</v>
      </c>
      <c r="B76" s="32" t="s">
        <v>27</v>
      </c>
      <c r="C76" s="32">
        <v>0.3926</v>
      </c>
      <c r="D76" s="32">
        <v>0.2</v>
      </c>
      <c r="E76" s="32">
        <v>0.52349999999999997</v>
      </c>
      <c r="F76" s="32" t="s">
        <v>27</v>
      </c>
      <c r="G76" s="32" t="s">
        <v>27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1</v>
      </c>
      <c r="O76" s="32">
        <f>37.49*0.0254</f>
        <v>0.95224600000000004</v>
      </c>
      <c r="P76" s="32">
        <f>O76+0.28575</f>
        <v>1.2379960000000001</v>
      </c>
      <c r="Q76" s="32">
        <f>(P76+P77+P78+P79+P80)/5</f>
        <v>1.2501371999999997</v>
      </c>
      <c r="R76" t="s">
        <v>23</v>
      </c>
    </row>
    <row r="77" spans="1:18">
      <c r="A77" s="17">
        <f t="shared" si="2"/>
        <v>62</v>
      </c>
      <c r="B77" s="17" t="s">
        <v>18</v>
      </c>
      <c r="C77" s="17">
        <v>0.3926</v>
      </c>
      <c r="D77" s="17">
        <v>0.2</v>
      </c>
      <c r="E77" s="17">
        <v>0.52349999999999997</v>
      </c>
      <c r="F77" s="17" t="s">
        <v>18</v>
      </c>
      <c r="G77" s="17" t="s">
        <v>18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1</v>
      </c>
      <c r="O77" s="17">
        <f>37.875*0.0254</f>
        <v>0.96202499999999991</v>
      </c>
      <c r="P77" s="17">
        <f t="shared" si="8"/>
        <v>1.2477749999999999</v>
      </c>
      <c r="Q77" s="17"/>
      <c r="R77" t="s">
        <v>24</v>
      </c>
    </row>
    <row r="78" spans="1:18">
      <c r="A78" s="17">
        <f t="shared" si="2"/>
        <v>63</v>
      </c>
      <c r="B78" s="17" t="s">
        <v>18</v>
      </c>
      <c r="C78" s="17">
        <v>0.3926</v>
      </c>
      <c r="D78" s="17">
        <v>0.2</v>
      </c>
      <c r="E78" s="17">
        <v>0.52349999999999997</v>
      </c>
      <c r="F78" s="17" t="s">
        <v>18</v>
      </c>
      <c r="G78" s="17" t="s">
        <v>18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1</v>
      </c>
      <c r="O78" s="17">
        <f>38*0.0254</f>
        <v>0.96519999999999995</v>
      </c>
      <c r="P78" s="17">
        <f t="shared" si="8"/>
        <v>1.25095</v>
      </c>
      <c r="Q78" s="17"/>
      <c r="R78" t="s">
        <v>22</v>
      </c>
    </row>
    <row r="79" spans="1:18">
      <c r="A79" s="17">
        <f t="shared" si="2"/>
        <v>64</v>
      </c>
      <c r="B79" s="17" t="s">
        <v>18</v>
      </c>
      <c r="C79" s="17">
        <v>0.3926</v>
      </c>
      <c r="D79" s="17">
        <v>0.2</v>
      </c>
      <c r="E79" s="17">
        <v>0.52349999999999997</v>
      </c>
      <c r="F79" s="17" t="s">
        <v>18</v>
      </c>
      <c r="G79" s="17" t="s">
        <v>18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1</v>
      </c>
      <c r="O79" s="17">
        <f>38.6*0.0254</f>
        <v>0.98043999999999998</v>
      </c>
      <c r="P79" s="17">
        <f t="shared" si="8"/>
        <v>1.2661899999999999</v>
      </c>
      <c r="Q79" s="17"/>
      <c r="R79" t="s">
        <v>25</v>
      </c>
    </row>
    <row r="80" spans="1:18">
      <c r="A80" s="17">
        <f t="shared" si="2"/>
        <v>65</v>
      </c>
      <c r="B80" s="17" t="s">
        <v>18</v>
      </c>
      <c r="C80" s="17">
        <v>0.3926</v>
      </c>
      <c r="D80" s="17">
        <v>0.2</v>
      </c>
      <c r="E80" s="17">
        <v>0.52349999999999997</v>
      </c>
      <c r="F80" s="17" t="s">
        <v>18</v>
      </c>
      <c r="G80" s="17" t="s">
        <v>18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1</v>
      </c>
      <c r="O80" s="17">
        <f>37.875*0.0254</f>
        <v>0.96202499999999991</v>
      </c>
      <c r="P80" s="17">
        <f t="shared" si="8"/>
        <v>1.2477749999999999</v>
      </c>
      <c r="Q80" s="17"/>
      <c r="R80" t="s">
        <v>22</v>
      </c>
    </row>
    <row r="81" spans="1:17">
      <c r="A81" s="26">
        <f t="shared" si="2"/>
        <v>66</v>
      </c>
      <c r="B81" s="26" t="s">
        <v>27</v>
      </c>
      <c r="C81" s="26">
        <v>0.39</v>
      </c>
      <c r="D81" s="26">
        <v>0.52349999999999997</v>
      </c>
      <c r="E81" s="26">
        <v>0.52349999999999997</v>
      </c>
      <c r="F81" s="26" t="s">
        <v>27</v>
      </c>
      <c r="G81" s="26" t="s">
        <v>27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1</v>
      </c>
      <c r="O81" s="26">
        <f>59.8*0.0254</f>
        <v>1.5189199999999998</v>
      </c>
      <c r="P81" s="26">
        <f>O81+0.28575</f>
        <v>1.8046699999999998</v>
      </c>
      <c r="Q81" s="26">
        <f>(P81+P82+P83+P84+P85)/5</f>
        <v>1.8300699999999999</v>
      </c>
    </row>
    <row r="82" spans="1:17">
      <c r="A82" s="18">
        <f t="shared" ref="A82:A113" si="9">A81+1</f>
        <v>67</v>
      </c>
      <c r="B82" s="18" t="s">
        <v>18</v>
      </c>
      <c r="C82" s="18">
        <v>0.39</v>
      </c>
      <c r="D82" s="18">
        <v>0.52349999999999997</v>
      </c>
      <c r="E82" s="18">
        <v>0.52349999999999997</v>
      </c>
      <c r="F82" s="18" t="s">
        <v>18</v>
      </c>
      <c r="G82" s="18" t="s">
        <v>18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1</v>
      </c>
      <c r="O82" s="18">
        <f>60.2*0.0254</f>
        <v>1.52908</v>
      </c>
      <c r="P82" s="18">
        <f t="shared" ref="P82:P95" si="10">O82+0.28575</f>
        <v>1.8148299999999999</v>
      </c>
      <c r="Q82" s="18"/>
    </row>
    <row r="83" spans="1:17">
      <c r="A83" s="18">
        <f t="shared" si="9"/>
        <v>68</v>
      </c>
      <c r="B83" s="18" t="s">
        <v>18</v>
      </c>
      <c r="C83" s="18">
        <v>0.39</v>
      </c>
      <c r="D83" s="18">
        <v>0.52349999999999997</v>
      </c>
      <c r="E83" s="18">
        <v>0.52349999999999997</v>
      </c>
      <c r="F83" s="18" t="s">
        <v>18</v>
      </c>
      <c r="G83" s="18" t="s">
        <v>18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1</v>
      </c>
      <c r="O83" s="18">
        <f>60.6*0.0254</f>
        <v>1.5392399999999999</v>
      </c>
      <c r="P83" s="18">
        <f t="shared" si="10"/>
        <v>1.8249899999999999</v>
      </c>
      <c r="Q83" s="18"/>
    </row>
    <row r="84" spans="1:17">
      <c r="A84" s="18">
        <f t="shared" si="9"/>
        <v>69</v>
      </c>
      <c r="B84" s="18" t="s">
        <v>18</v>
      </c>
      <c r="C84" s="18">
        <v>0.39</v>
      </c>
      <c r="D84" s="18">
        <v>0.52349999999999997</v>
      </c>
      <c r="E84" s="18">
        <v>0.52349999999999997</v>
      </c>
      <c r="F84" s="18" t="s">
        <v>18</v>
      </c>
      <c r="G84" s="18" t="s">
        <v>18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1</v>
      </c>
      <c r="O84" s="18">
        <f>61.4*0.0254</f>
        <v>1.5595599999999998</v>
      </c>
      <c r="P84" s="18">
        <f t="shared" si="10"/>
        <v>1.8453099999999998</v>
      </c>
      <c r="Q84" s="18"/>
    </row>
    <row r="85" spans="1:17">
      <c r="A85" s="18">
        <f t="shared" si="9"/>
        <v>70</v>
      </c>
      <c r="B85" s="18" t="s">
        <v>18</v>
      </c>
      <c r="C85" s="18">
        <v>0.39</v>
      </c>
      <c r="D85" s="18">
        <v>0.52349999999999997</v>
      </c>
      <c r="E85" s="18">
        <v>0.52349999999999997</v>
      </c>
      <c r="F85" s="18" t="s">
        <v>18</v>
      </c>
      <c r="G85" s="18" t="s">
        <v>18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1</v>
      </c>
      <c r="O85" s="18">
        <f>62*0.0254</f>
        <v>1.5748</v>
      </c>
      <c r="P85" s="18">
        <f t="shared" si="10"/>
        <v>1.8605499999999999</v>
      </c>
      <c r="Q85" s="18"/>
    </row>
    <row r="86" spans="1:17">
      <c r="A86" s="27">
        <f t="shared" si="9"/>
        <v>71</v>
      </c>
      <c r="B86" s="27" t="s">
        <v>27</v>
      </c>
      <c r="C86" s="27">
        <v>0.35</v>
      </c>
      <c r="D86" s="27">
        <v>0.52349999999999997</v>
      </c>
      <c r="E86" s="27">
        <v>0.52349999999999997</v>
      </c>
      <c r="F86" s="27" t="s">
        <v>27</v>
      </c>
      <c r="G86" s="27" t="s">
        <v>27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1</v>
      </c>
      <c r="O86" s="27">
        <f>58.4*0.0254</f>
        <v>1.48336</v>
      </c>
      <c r="P86" s="27">
        <f>O86+0.28575</f>
        <v>1.76911</v>
      </c>
      <c r="Q86" s="27">
        <f>(P86+P87+P88+P89+P90)/5</f>
        <v>1.7863819999999997</v>
      </c>
    </row>
    <row r="87" spans="1:17">
      <c r="A87" s="19">
        <f t="shared" si="9"/>
        <v>72</v>
      </c>
      <c r="B87" s="19" t="s">
        <v>18</v>
      </c>
      <c r="C87" s="19">
        <v>0.35</v>
      </c>
      <c r="D87" s="19">
        <v>0.52349999999999997</v>
      </c>
      <c r="E87" s="19">
        <v>0.52349999999999997</v>
      </c>
      <c r="F87" s="19" t="s">
        <v>18</v>
      </c>
      <c r="G87" s="19" t="s">
        <v>18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1</v>
      </c>
      <c r="O87" s="19">
        <f>58.9*0.0254</f>
        <v>1.4960599999999999</v>
      </c>
      <c r="P87" s="19">
        <f t="shared" si="10"/>
        <v>1.7818099999999999</v>
      </c>
      <c r="Q87" s="19"/>
    </row>
    <row r="88" spans="1:17">
      <c r="A88" s="19">
        <f t="shared" si="9"/>
        <v>73</v>
      </c>
      <c r="B88" s="19" t="s">
        <v>18</v>
      </c>
      <c r="C88" s="19">
        <v>0.35</v>
      </c>
      <c r="D88" s="19">
        <v>0.52349999999999997</v>
      </c>
      <c r="E88" s="19">
        <v>0.52349999999999997</v>
      </c>
      <c r="F88" s="19" t="s">
        <v>18</v>
      </c>
      <c r="G88" s="19" t="s">
        <v>18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1</v>
      </c>
      <c r="O88" s="19">
        <f>59.2*0.0254</f>
        <v>1.5036799999999999</v>
      </c>
      <c r="P88" s="19">
        <f t="shared" si="10"/>
        <v>1.7894299999999999</v>
      </c>
      <c r="Q88" s="19"/>
    </row>
    <row r="89" spans="1:17">
      <c r="A89" s="19">
        <f t="shared" si="9"/>
        <v>74</v>
      </c>
      <c r="B89" s="19" t="s">
        <v>18</v>
      </c>
      <c r="C89" s="19">
        <v>0.35</v>
      </c>
      <c r="D89" s="19">
        <v>0.52349999999999997</v>
      </c>
      <c r="E89" s="19">
        <v>0.52349999999999997</v>
      </c>
      <c r="F89" s="19" t="s">
        <v>18</v>
      </c>
      <c r="G89" s="19" t="s">
        <v>18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1</v>
      </c>
      <c r="O89" s="19">
        <f>59.45*0.0254</f>
        <v>1.51003</v>
      </c>
      <c r="P89" s="19">
        <f t="shared" si="10"/>
        <v>1.7957799999999999</v>
      </c>
      <c r="Q89" s="19"/>
    </row>
    <row r="90" spans="1:17">
      <c r="A90" s="19">
        <f t="shared" si="9"/>
        <v>75</v>
      </c>
      <c r="B90" s="19" t="s">
        <v>18</v>
      </c>
      <c r="C90" s="19">
        <v>0.35</v>
      </c>
      <c r="D90" s="19">
        <v>0.52349999999999997</v>
      </c>
      <c r="E90" s="19">
        <v>0.52349999999999997</v>
      </c>
      <c r="F90" s="19" t="s">
        <v>18</v>
      </c>
      <c r="G90" s="19" t="s">
        <v>18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</v>
      </c>
      <c r="O90" s="19">
        <f>59.45*0.0254</f>
        <v>1.51003</v>
      </c>
      <c r="P90" s="19">
        <f t="shared" si="10"/>
        <v>1.7957799999999999</v>
      </c>
      <c r="Q90" s="19"/>
    </row>
    <row r="91" spans="1:17">
      <c r="A91" s="28">
        <f t="shared" si="9"/>
        <v>76</v>
      </c>
      <c r="B91" s="28" t="s">
        <v>27</v>
      </c>
      <c r="C91" s="28">
        <v>0.3</v>
      </c>
      <c r="D91" s="28">
        <v>0.52349999999999997</v>
      </c>
      <c r="E91" s="28">
        <v>0.52349999999999997</v>
      </c>
      <c r="F91" s="28" t="s">
        <v>27</v>
      </c>
      <c r="G91" s="28" t="s">
        <v>27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1</v>
      </c>
      <c r="O91" s="28">
        <f>55.25*0.0254</f>
        <v>1.4033499999999999</v>
      </c>
      <c r="P91" s="28">
        <f>O91+0.28575</f>
        <v>1.6890999999999998</v>
      </c>
      <c r="Q91" s="28">
        <f>(P91+P92+P93+P94+P95)/5</f>
        <v>1.6977360000000001</v>
      </c>
    </row>
    <row r="92" spans="1:17">
      <c r="A92" s="20">
        <f t="shared" si="9"/>
        <v>77</v>
      </c>
      <c r="B92" s="20" t="s">
        <v>18</v>
      </c>
      <c r="C92" s="20">
        <v>0.3</v>
      </c>
      <c r="D92" s="20">
        <v>0.52349999999999997</v>
      </c>
      <c r="E92" s="20">
        <v>0.52349999999999997</v>
      </c>
      <c r="F92" s="20" t="s">
        <v>18</v>
      </c>
      <c r="G92" s="20" t="s">
        <v>18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1</v>
      </c>
      <c r="O92" s="20">
        <f>55.45*0.0254</f>
        <v>1.4084300000000001</v>
      </c>
      <c r="P92" s="20">
        <f t="shared" si="10"/>
        <v>1.69418</v>
      </c>
      <c r="Q92" s="20"/>
    </row>
    <row r="93" spans="1:17">
      <c r="A93" s="20">
        <f t="shared" si="9"/>
        <v>78</v>
      </c>
      <c r="B93" s="20" t="s">
        <v>18</v>
      </c>
      <c r="C93" s="20">
        <v>0.3</v>
      </c>
      <c r="D93" s="20">
        <v>0.52349999999999997</v>
      </c>
      <c r="E93" s="20">
        <v>0.52349999999999997</v>
      </c>
      <c r="F93" s="20" t="s">
        <v>18</v>
      </c>
      <c r="G93" s="20" t="s">
        <v>18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1</v>
      </c>
      <c r="O93" s="20">
        <f>55.55*0.0254</f>
        <v>1.4109699999999998</v>
      </c>
      <c r="P93" s="20">
        <f t="shared" si="10"/>
        <v>1.6967199999999998</v>
      </c>
      <c r="Q93" s="20"/>
    </row>
    <row r="94" spans="1:17">
      <c r="A94" s="20">
        <f t="shared" si="9"/>
        <v>79</v>
      </c>
      <c r="B94" s="20" t="s">
        <v>18</v>
      </c>
      <c r="C94" s="20">
        <v>0.3</v>
      </c>
      <c r="D94" s="20">
        <v>0.52349999999999997</v>
      </c>
      <c r="E94" s="20">
        <v>0.52349999999999997</v>
      </c>
      <c r="F94" s="20" t="s">
        <v>18</v>
      </c>
      <c r="G94" s="20" t="s">
        <v>18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1</v>
      </c>
      <c r="O94" s="20">
        <f>55.85*0.0254</f>
        <v>1.41859</v>
      </c>
      <c r="P94" s="20">
        <f t="shared" si="10"/>
        <v>1.70434</v>
      </c>
      <c r="Q94" s="20"/>
    </row>
    <row r="95" spans="1:17">
      <c r="A95" s="20">
        <f t="shared" si="9"/>
        <v>80</v>
      </c>
      <c r="B95" s="20" t="s">
        <v>18</v>
      </c>
      <c r="C95" s="20">
        <v>0.3</v>
      </c>
      <c r="D95" s="20">
        <v>0.52349999999999997</v>
      </c>
      <c r="E95" s="20">
        <v>0.52349999999999997</v>
      </c>
      <c r="F95" s="20" t="s">
        <v>18</v>
      </c>
      <c r="G95" s="20" t="s">
        <v>18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1</v>
      </c>
      <c r="O95" s="20">
        <f>55.85*0.0254</f>
        <v>1.41859</v>
      </c>
      <c r="P95" s="20">
        <f t="shared" si="10"/>
        <v>1.70434</v>
      </c>
      <c r="Q95" s="20"/>
    </row>
    <row r="96" spans="1:17">
      <c r="A96" s="29">
        <f t="shared" si="9"/>
        <v>81</v>
      </c>
      <c r="B96" s="29" t="s">
        <v>27</v>
      </c>
      <c r="C96" s="29">
        <v>0.25</v>
      </c>
      <c r="D96" s="29">
        <v>0.52349999999999997</v>
      </c>
      <c r="E96" s="29">
        <v>0.52349999999999997</v>
      </c>
      <c r="F96" s="29" t="s">
        <v>27</v>
      </c>
      <c r="G96" s="29" t="s">
        <v>27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1</v>
      </c>
      <c r="O96" s="29">
        <f>48.25*0.0254</f>
        <v>1.2255499999999999</v>
      </c>
      <c r="P96" s="29">
        <f>O96+0.28575</f>
        <v>1.5112999999999999</v>
      </c>
      <c r="Q96" s="29">
        <f>(P96+P97+P98+P99+P100)/5</f>
        <v>1.5158719999999997</v>
      </c>
    </row>
    <row r="97" spans="1:17">
      <c r="A97" s="21">
        <f t="shared" si="9"/>
        <v>82</v>
      </c>
      <c r="B97" s="21" t="s">
        <v>18</v>
      </c>
      <c r="C97" s="21">
        <v>0.25</v>
      </c>
      <c r="D97" s="21">
        <v>0.52349999999999997</v>
      </c>
      <c r="E97" s="21">
        <v>0.52349999999999997</v>
      </c>
      <c r="F97" s="21" t="s">
        <v>18</v>
      </c>
      <c r="G97" s="21" t="s">
        <v>18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1</v>
      </c>
      <c r="O97" s="21">
        <f t="shared" ref="O97:O98" si="11">48.25*0.0254</f>
        <v>1.2255499999999999</v>
      </c>
      <c r="P97" s="21">
        <f t="shared" ref="P97:P104" si="12">O97+0.28575</f>
        <v>1.5112999999999999</v>
      </c>
      <c r="Q97" s="21"/>
    </row>
    <row r="98" spans="1:17">
      <c r="A98" s="21">
        <f t="shared" si="9"/>
        <v>83</v>
      </c>
      <c r="B98" s="21" t="s">
        <v>18</v>
      </c>
      <c r="C98" s="21">
        <v>0.25</v>
      </c>
      <c r="D98" s="21">
        <v>0.52349999999999997</v>
      </c>
      <c r="E98" s="21">
        <v>0.52349999999999997</v>
      </c>
      <c r="F98" s="21" t="s">
        <v>18</v>
      </c>
      <c r="G98" s="21" t="s">
        <v>18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1</v>
      </c>
      <c r="O98" s="21">
        <f t="shared" si="11"/>
        <v>1.2255499999999999</v>
      </c>
      <c r="P98" s="21">
        <f t="shared" si="12"/>
        <v>1.5112999999999999</v>
      </c>
      <c r="Q98" s="21"/>
    </row>
    <row r="99" spans="1:17">
      <c r="A99" s="21">
        <f t="shared" si="9"/>
        <v>84</v>
      </c>
      <c r="B99" s="21" t="s">
        <v>18</v>
      </c>
      <c r="C99" s="21">
        <v>0.25</v>
      </c>
      <c r="D99" s="21">
        <v>0.52349999999999997</v>
      </c>
      <c r="E99" s="21">
        <v>0.52349999999999997</v>
      </c>
      <c r="F99" s="21" t="s">
        <v>18</v>
      </c>
      <c r="G99" s="21" t="s">
        <v>18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1</v>
      </c>
      <c r="O99" s="21">
        <f>48.55*0.0254</f>
        <v>1.2331699999999999</v>
      </c>
      <c r="P99" s="21">
        <f t="shared" si="12"/>
        <v>1.5189199999999998</v>
      </c>
      <c r="Q99" s="21"/>
    </row>
    <row r="100" spans="1:17">
      <c r="A100" s="21">
        <f t="shared" si="9"/>
        <v>85</v>
      </c>
      <c r="B100" s="21" t="s">
        <v>18</v>
      </c>
      <c r="C100" s="21">
        <v>0.25</v>
      </c>
      <c r="D100" s="21">
        <v>0.52349999999999997</v>
      </c>
      <c r="E100" s="21">
        <v>0.52349999999999997</v>
      </c>
      <c r="F100" s="21" t="s">
        <v>18</v>
      </c>
      <c r="G100" s="21" t="s">
        <v>18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1</v>
      </c>
      <c r="O100" s="21">
        <f>48.85*0.0254</f>
        <v>1.2407900000000001</v>
      </c>
      <c r="P100" s="21">
        <f t="shared" si="12"/>
        <v>1.52654</v>
      </c>
      <c r="Q100" s="21"/>
    </row>
    <row r="101" spans="1:17">
      <c r="A101" s="30">
        <f t="shared" si="9"/>
        <v>86</v>
      </c>
      <c r="B101" s="30" t="s">
        <v>27</v>
      </c>
      <c r="C101" s="30">
        <v>0.2</v>
      </c>
      <c r="D101" s="30">
        <v>0.52349999999999997</v>
      </c>
      <c r="E101" s="30">
        <v>0.52349999999999997</v>
      </c>
      <c r="F101" s="30" t="s">
        <v>27</v>
      </c>
      <c r="G101" s="30" t="s">
        <v>27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1</v>
      </c>
      <c r="O101" s="30">
        <f>43.49*0.0254</f>
        <v>1.104646</v>
      </c>
      <c r="P101" s="30">
        <f>O101+0.28575</f>
        <v>1.390396</v>
      </c>
      <c r="Q101" s="30">
        <f>(P101+P102+P103+P104+P105)/5</f>
        <v>1.3862303999999999</v>
      </c>
    </row>
    <row r="102" spans="1:17">
      <c r="A102" s="16">
        <f t="shared" si="9"/>
        <v>87</v>
      </c>
      <c r="B102" s="16" t="s">
        <v>18</v>
      </c>
      <c r="C102" s="16">
        <v>0.2</v>
      </c>
      <c r="D102" s="16">
        <v>0.52349999999999997</v>
      </c>
      <c r="E102" s="16">
        <v>0.52349999999999997</v>
      </c>
      <c r="F102" s="16" t="s">
        <v>18</v>
      </c>
      <c r="G102" s="16" t="s">
        <v>18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</v>
      </c>
      <c r="O102" s="16">
        <f>43.49*0.0254</f>
        <v>1.104646</v>
      </c>
      <c r="P102" s="16">
        <f t="shared" si="12"/>
        <v>1.390396</v>
      </c>
      <c r="Q102" s="16"/>
    </row>
    <row r="103" spans="1:17">
      <c r="A103" s="16">
        <f t="shared" si="9"/>
        <v>88</v>
      </c>
      <c r="B103" s="16" t="s">
        <v>18</v>
      </c>
      <c r="C103" s="16">
        <v>0.2</v>
      </c>
      <c r="D103" s="16">
        <v>0.52349999999999997</v>
      </c>
      <c r="E103" s="16">
        <v>0.52349999999999997</v>
      </c>
      <c r="F103" s="16" t="s">
        <v>18</v>
      </c>
      <c r="G103" s="16" t="s">
        <v>18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1</v>
      </c>
      <c r="O103" s="16">
        <f>43.25*0.0254</f>
        <v>1.0985499999999999</v>
      </c>
      <c r="P103" s="16">
        <f t="shared" si="12"/>
        <v>1.3842999999999999</v>
      </c>
      <c r="Q103" s="16"/>
    </row>
    <row r="104" spans="1:17">
      <c r="A104" s="16">
        <f t="shared" si="9"/>
        <v>89</v>
      </c>
      <c r="B104" s="16" t="s">
        <v>18</v>
      </c>
      <c r="C104" s="16">
        <v>0.2</v>
      </c>
      <c r="D104" s="16">
        <v>0.52349999999999997</v>
      </c>
      <c r="E104" s="16">
        <v>0.52349999999999997</v>
      </c>
      <c r="F104" s="16" t="s">
        <v>18</v>
      </c>
      <c r="G104" s="16" t="s">
        <v>18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1</v>
      </c>
      <c r="O104" s="16">
        <f>43.25*0.0254</f>
        <v>1.0985499999999999</v>
      </c>
      <c r="P104" s="16">
        <f t="shared" si="12"/>
        <v>1.3842999999999999</v>
      </c>
      <c r="Q104" s="16"/>
    </row>
    <row r="105" spans="1:17">
      <c r="A105" s="16">
        <f t="shared" si="9"/>
        <v>90</v>
      </c>
      <c r="B105" s="16" t="s">
        <v>18</v>
      </c>
      <c r="C105" s="16">
        <v>0.2</v>
      </c>
      <c r="D105" s="16">
        <v>0.52349999999999997</v>
      </c>
      <c r="E105" s="16">
        <v>0.52349999999999997</v>
      </c>
      <c r="F105" s="16" t="s">
        <v>18</v>
      </c>
      <c r="G105" s="16" t="s">
        <v>18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1</v>
      </c>
      <c r="O105" s="16">
        <f>43.15*0.0254</f>
        <v>1.0960099999999999</v>
      </c>
      <c r="P105" s="16">
        <f>O105+0.28575</f>
        <v>1.3817599999999999</v>
      </c>
      <c r="Q105" s="16"/>
    </row>
    <row r="106" spans="1:17">
      <c r="A106" s="26">
        <f t="shared" si="9"/>
        <v>91</v>
      </c>
      <c r="B106" s="26" t="s">
        <v>27</v>
      </c>
      <c r="C106" s="26">
        <v>0.3</v>
      </c>
      <c r="D106" s="26">
        <v>0.5</v>
      </c>
      <c r="E106" s="26">
        <v>0.45</v>
      </c>
      <c r="F106" s="26" t="s">
        <v>27</v>
      </c>
      <c r="G106" s="26" t="s">
        <v>27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1</v>
      </c>
      <c r="O106" s="26">
        <f>50.15*0.0254</f>
        <v>1.2738099999999999</v>
      </c>
      <c r="P106" s="26">
        <f t="shared" ref="P106:P116" si="13">O106+0.28575</f>
        <v>1.5595599999999998</v>
      </c>
      <c r="Q106" s="26">
        <f>(P106+P107+P108)/3</f>
        <v>1.5661216666666666</v>
      </c>
    </row>
    <row r="107" spans="1:17">
      <c r="A107" s="18">
        <f t="shared" si="9"/>
        <v>92</v>
      </c>
      <c r="B107" s="18" t="s">
        <v>18</v>
      </c>
      <c r="C107" s="18">
        <v>0.3</v>
      </c>
      <c r="D107" s="18">
        <v>0.5</v>
      </c>
      <c r="E107" s="18">
        <v>0.45</v>
      </c>
      <c r="F107" s="18" t="s">
        <v>18</v>
      </c>
      <c r="G107" s="18" t="s">
        <v>18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1</v>
      </c>
      <c r="O107" s="18">
        <f>50.45*0.0254</f>
        <v>1.2814300000000001</v>
      </c>
      <c r="P107" s="18">
        <f t="shared" si="13"/>
        <v>1.56718</v>
      </c>
      <c r="Q107" s="18"/>
    </row>
    <row r="108" spans="1:17">
      <c r="A108" s="18">
        <f t="shared" si="9"/>
        <v>93</v>
      </c>
      <c r="B108" s="18" t="s">
        <v>18</v>
      </c>
      <c r="C108" s="18">
        <v>0.3</v>
      </c>
      <c r="D108" s="18">
        <v>0.5</v>
      </c>
      <c r="E108" s="18">
        <v>0.45</v>
      </c>
      <c r="F108" s="18" t="s">
        <v>18</v>
      </c>
      <c r="G108" s="18" t="s">
        <v>18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1</v>
      </c>
      <c r="O108" s="18">
        <f>50.625*0.0254</f>
        <v>1.2858749999999999</v>
      </c>
      <c r="P108" s="18">
        <f t="shared" si="13"/>
        <v>1.5716249999999998</v>
      </c>
      <c r="Q108" s="18"/>
    </row>
    <row r="109" spans="1:17">
      <c r="A109" s="27">
        <f t="shared" si="9"/>
        <v>94</v>
      </c>
      <c r="B109" s="27" t="s">
        <v>27</v>
      </c>
      <c r="C109" s="27">
        <v>0.3</v>
      </c>
      <c r="D109" s="27">
        <v>0.4</v>
      </c>
      <c r="E109" s="27">
        <v>0.45</v>
      </c>
      <c r="F109" s="27" t="s">
        <v>27</v>
      </c>
      <c r="G109" s="27" t="s">
        <v>27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1</v>
      </c>
      <c r="O109" s="27">
        <f>45.2*0.0254</f>
        <v>1.14808</v>
      </c>
      <c r="P109" s="27">
        <f t="shared" si="13"/>
        <v>1.4338299999999999</v>
      </c>
      <c r="Q109" s="27">
        <f>(P109+P110+P111)/3</f>
        <v>1.4439900000000001</v>
      </c>
    </row>
    <row r="110" spans="1:17">
      <c r="A110" s="19">
        <f t="shared" si="9"/>
        <v>95</v>
      </c>
      <c r="B110" s="19" t="s">
        <v>18</v>
      </c>
      <c r="C110" s="19">
        <v>0.3</v>
      </c>
      <c r="D110" s="19">
        <v>0.4</v>
      </c>
      <c r="E110" s="19">
        <v>0.45</v>
      </c>
      <c r="F110" s="19" t="s">
        <v>18</v>
      </c>
      <c r="G110" s="19" t="s">
        <v>18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1</v>
      </c>
      <c r="O110" s="19">
        <f>45.5*0.0254</f>
        <v>1.1556999999999999</v>
      </c>
      <c r="P110" s="19">
        <f t="shared" si="13"/>
        <v>1.4414499999999999</v>
      </c>
      <c r="Q110" s="19"/>
    </row>
    <row r="111" spans="1:17">
      <c r="A111" s="19">
        <f t="shared" si="9"/>
        <v>96</v>
      </c>
      <c r="B111" s="19" t="s">
        <v>18</v>
      </c>
      <c r="C111" s="19">
        <v>0.3</v>
      </c>
      <c r="D111" s="19">
        <v>0.4</v>
      </c>
      <c r="E111" s="19">
        <v>0.45</v>
      </c>
      <c r="F111" s="19" t="s">
        <v>18</v>
      </c>
      <c r="G111" s="19" t="s">
        <v>18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1</v>
      </c>
      <c r="O111" s="19">
        <f>46.1*0.0254</f>
        <v>1.1709400000000001</v>
      </c>
      <c r="P111" s="19">
        <f t="shared" si="13"/>
        <v>1.45669</v>
      </c>
      <c r="Q111" s="19"/>
    </row>
    <row r="112" spans="1:17">
      <c r="A112" s="28">
        <f t="shared" si="9"/>
        <v>97</v>
      </c>
      <c r="B112" s="28" t="s">
        <v>27</v>
      </c>
      <c r="C112" s="28">
        <v>0.34</v>
      </c>
      <c r="D112" s="28">
        <v>0.42</v>
      </c>
      <c r="E112" s="28">
        <v>0.42</v>
      </c>
      <c r="F112" s="28" t="s">
        <v>27</v>
      </c>
      <c r="G112" s="28" t="s">
        <v>27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1</v>
      </c>
      <c r="O112" s="28">
        <f>45.1*0.0254</f>
        <v>1.14554</v>
      </c>
      <c r="P112" s="28">
        <f t="shared" si="13"/>
        <v>1.43129</v>
      </c>
      <c r="Q112" s="28">
        <f>(P112+P113+P114)/3</f>
        <v>1.4384866666666667</v>
      </c>
    </row>
    <row r="113" spans="1:17">
      <c r="A113" s="20">
        <f t="shared" si="9"/>
        <v>98</v>
      </c>
      <c r="B113" s="20" t="s">
        <v>18</v>
      </c>
      <c r="C113" s="20">
        <v>0.34</v>
      </c>
      <c r="D113" s="20">
        <v>0.42</v>
      </c>
      <c r="E113" s="20">
        <v>0.42</v>
      </c>
      <c r="F113" s="20" t="s">
        <v>18</v>
      </c>
      <c r="G113" s="20" t="s">
        <v>18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1</v>
      </c>
      <c r="O113" s="20">
        <f>45.35*0.0254</f>
        <v>1.1518900000000001</v>
      </c>
      <c r="P113" s="20">
        <f t="shared" si="13"/>
        <v>1.43764</v>
      </c>
      <c r="Q113" s="20"/>
    </row>
    <row r="114" spans="1:17">
      <c r="A114" s="20">
        <f>A113+1</f>
        <v>99</v>
      </c>
      <c r="B114" s="20" t="s">
        <v>18</v>
      </c>
      <c r="C114" s="20">
        <v>0.34</v>
      </c>
      <c r="D114" s="20">
        <v>0.42</v>
      </c>
      <c r="E114" s="20">
        <v>0.42</v>
      </c>
      <c r="F114" s="20" t="s">
        <v>18</v>
      </c>
      <c r="G114" s="20" t="s">
        <v>18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1</v>
      </c>
      <c r="O114" s="20">
        <f>45.7*0.0254</f>
        <v>1.1607799999999999</v>
      </c>
      <c r="P114" s="20">
        <f t="shared" si="13"/>
        <v>1.4465299999999999</v>
      </c>
      <c r="Q114" s="20"/>
    </row>
    <row r="115" spans="1:17">
      <c r="A115" s="29">
        <f t="shared" ref="A115:A117" si="14">A114+1</f>
        <v>100</v>
      </c>
      <c r="B115" s="29" t="s">
        <v>27</v>
      </c>
      <c r="C115" s="29">
        <v>0.36</v>
      </c>
      <c r="D115" s="29">
        <v>0.3</v>
      </c>
      <c r="E115" s="29">
        <v>0.5</v>
      </c>
      <c r="F115" s="29" t="s">
        <v>27</v>
      </c>
      <c r="G115" s="29" t="s">
        <v>27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1</v>
      </c>
      <c r="O115" s="29">
        <f>40.75*0.0254</f>
        <v>1.03505</v>
      </c>
      <c r="P115" s="29">
        <f t="shared" si="13"/>
        <v>1.3208</v>
      </c>
      <c r="Q115" s="29">
        <f>(P115+P116+P117)/3</f>
        <v>1.3246100000000001</v>
      </c>
    </row>
    <row r="116" spans="1:17">
      <c r="A116" s="21">
        <f t="shared" si="14"/>
        <v>101</v>
      </c>
      <c r="B116" s="21" t="s">
        <v>18</v>
      </c>
      <c r="C116" s="21">
        <v>0.36</v>
      </c>
      <c r="D116" s="21">
        <v>0.3</v>
      </c>
      <c r="E116" s="21">
        <v>0.5</v>
      </c>
      <c r="F116" s="21" t="s">
        <v>18</v>
      </c>
      <c r="G116" s="21" t="s">
        <v>18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1</v>
      </c>
      <c r="O116" s="21">
        <f>40.75*0.0254</f>
        <v>1.03505</v>
      </c>
      <c r="P116" s="21">
        <f t="shared" si="13"/>
        <v>1.3208</v>
      </c>
      <c r="Q116" s="21"/>
    </row>
    <row r="117" spans="1:17">
      <c r="A117" s="21">
        <f t="shared" si="14"/>
        <v>102</v>
      </c>
      <c r="B117" s="21" t="s">
        <v>18</v>
      </c>
      <c r="C117" s="21">
        <v>0.36</v>
      </c>
      <c r="D117" s="21">
        <v>0.3</v>
      </c>
      <c r="E117" s="21">
        <v>0.5</v>
      </c>
      <c r="F117" s="21" t="s">
        <v>18</v>
      </c>
      <c r="G117" s="21" t="s">
        <v>18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1</v>
      </c>
      <c r="O117" s="21">
        <f>41.2*0.0254</f>
        <v>1.0464800000000001</v>
      </c>
      <c r="P117" s="21">
        <f>O117+0.28575</f>
        <v>1.33223</v>
      </c>
      <c r="Q117" s="21"/>
    </row>
    <row r="118" spans="1:17">
      <c r="A118" s="53">
        <f>A117+1</f>
        <v>103</v>
      </c>
      <c r="B118" s="53" t="s">
        <v>32</v>
      </c>
      <c r="C118" s="53">
        <v>0.3926</v>
      </c>
      <c r="D118" s="53">
        <v>0.52349999999999997</v>
      </c>
      <c r="E118" s="53">
        <v>0.51349999999999996</v>
      </c>
      <c r="F118" s="53" t="s">
        <v>32</v>
      </c>
      <c r="G118" s="53" t="s">
        <v>32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1</v>
      </c>
      <c r="O118" s="53">
        <f>68.5*0.0254</f>
        <v>1.7399</v>
      </c>
      <c r="P118" s="53">
        <f t="shared" ref="P118:P181" si="15">O118+0.28575</f>
        <v>2.0256500000000002</v>
      </c>
      <c r="Q118" s="53">
        <f t="shared" ref="Q118:Q181" si="16">(P118+P119+P120)/3</f>
        <v>2.0214166666666666</v>
      </c>
    </row>
    <row r="119" spans="1:17">
      <c r="A119" s="18">
        <f t="shared" ref="A119:A182" si="17">A118+1</f>
        <v>104</v>
      </c>
      <c r="B119" s="18" t="s">
        <v>28</v>
      </c>
      <c r="C119" s="18">
        <v>0.3926</v>
      </c>
      <c r="D119" s="18">
        <v>0.52349999999999997</v>
      </c>
      <c r="E119" s="18">
        <v>0.51349999999999996</v>
      </c>
      <c r="F119" s="18" t="s">
        <v>29</v>
      </c>
      <c r="G119" s="18" t="s">
        <v>30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1</v>
      </c>
      <c r="O119" s="18">
        <f>68.5*0.0254</f>
        <v>1.7399</v>
      </c>
      <c r="P119" s="18">
        <f t="shared" si="15"/>
        <v>2.0256500000000002</v>
      </c>
      <c r="Q119" s="18"/>
    </row>
    <row r="120" spans="1:17">
      <c r="A120" s="18">
        <f t="shared" si="17"/>
        <v>105</v>
      </c>
      <c r="B120" s="18" t="s">
        <v>28</v>
      </c>
      <c r="C120" s="18">
        <v>0.3926</v>
      </c>
      <c r="D120" s="18">
        <v>0.52349999999999997</v>
      </c>
      <c r="E120" s="18">
        <v>0.51349999999999996</v>
      </c>
      <c r="F120" s="18" t="s">
        <v>29</v>
      </c>
      <c r="G120" s="18" t="s">
        <v>30</v>
      </c>
      <c r="H120" s="18">
        <v>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1</v>
      </c>
      <c r="O120" s="18">
        <f>68*0.0254</f>
        <v>1.7271999999999998</v>
      </c>
      <c r="P120" s="18">
        <f t="shared" si="15"/>
        <v>2.01295</v>
      </c>
      <c r="Q120" s="18"/>
    </row>
    <row r="121" spans="1:17">
      <c r="A121" s="54">
        <f t="shared" si="17"/>
        <v>106</v>
      </c>
      <c r="B121" s="54" t="s">
        <v>32</v>
      </c>
      <c r="C121" s="54">
        <v>0.3926</v>
      </c>
      <c r="D121" s="54">
        <v>0.52349999999999997</v>
      </c>
      <c r="E121" s="54">
        <v>0.50349999999999995</v>
      </c>
      <c r="F121" s="54" t="s">
        <v>32</v>
      </c>
      <c r="G121" s="54" t="s">
        <v>32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1</v>
      </c>
      <c r="O121" s="54">
        <f>69*0.0254</f>
        <v>1.7525999999999999</v>
      </c>
      <c r="P121" s="54">
        <f t="shared" si="15"/>
        <v>2.0383499999999999</v>
      </c>
      <c r="Q121" s="54">
        <f t="shared" ref="Q121:Q184" si="18">(P121+P122+P123)/3</f>
        <v>2.01295</v>
      </c>
    </row>
    <row r="122" spans="1:17">
      <c r="A122" s="19">
        <f t="shared" si="17"/>
        <v>107</v>
      </c>
      <c r="B122" s="19" t="s">
        <v>28</v>
      </c>
      <c r="C122" s="19">
        <v>0.3926</v>
      </c>
      <c r="D122" s="19">
        <v>0.52349999999999997</v>
      </c>
      <c r="E122" s="19">
        <v>0.50349999999999995</v>
      </c>
      <c r="F122" s="19" t="s">
        <v>29</v>
      </c>
      <c r="G122" s="19" t="s">
        <v>30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1</v>
      </c>
      <c r="O122" s="19">
        <f>67*0.0254</f>
        <v>1.7018</v>
      </c>
      <c r="P122" s="19">
        <f t="shared" si="15"/>
        <v>1.9875499999999999</v>
      </c>
      <c r="Q122" s="19"/>
    </row>
    <row r="123" spans="1:17">
      <c r="A123" s="19">
        <f t="shared" si="17"/>
        <v>108</v>
      </c>
      <c r="B123" s="19" t="s">
        <v>28</v>
      </c>
      <c r="C123" s="19">
        <v>0.3926</v>
      </c>
      <c r="D123" s="19">
        <v>0.52349999999999997</v>
      </c>
      <c r="E123" s="19">
        <v>0.50349999999999995</v>
      </c>
      <c r="F123" s="19" t="s">
        <v>29</v>
      </c>
      <c r="G123" s="19" t="s">
        <v>30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1</v>
      </c>
      <c r="O123" s="19">
        <f>68*0.0254</f>
        <v>1.7271999999999998</v>
      </c>
      <c r="P123" s="19">
        <f t="shared" si="15"/>
        <v>2.01295</v>
      </c>
      <c r="Q123" s="19"/>
    </row>
    <row r="124" spans="1:17">
      <c r="A124" s="55">
        <f>A123+1</f>
        <v>109</v>
      </c>
      <c r="B124" s="55" t="s">
        <v>32</v>
      </c>
      <c r="C124" s="55">
        <v>0.3926</v>
      </c>
      <c r="D124" s="55">
        <v>0.52349999999999997</v>
      </c>
      <c r="E124" s="55">
        <v>0.49349999999999999</v>
      </c>
      <c r="F124" s="55" t="s">
        <v>32</v>
      </c>
      <c r="G124" s="55" t="s">
        <v>32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1</v>
      </c>
      <c r="O124" s="55">
        <f>64.5*0.0254</f>
        <v>1.6382999999999999</v>
      </c>
      <c r="P124" s="55">
        <f t="shared" si="15"/>
        <v>1.9240499999999998</v>
      </c>
      <c r="Q124" s="55">
        <f t="shared" ref="Q124:Q187" si="19">(P124+P125+P126)/3</f>
        <v>1.8986499999999999</v>
      </c>
    </row>
    <row r="125" spans="1:17">
      <c r="A125" s="20">
        <f t="shared" si="17"/>
        <v>110</v>
      </c>
      <c r="B125" s="20" t="s">
        <v>28</v>
      </c>
      <c r="C125" s="20">
        <v>0.3926</v>
      </c>
      <c r="D125" s="20">
        <v>0.52349999999999997</v>
      </c>
      <c r="E125" s="20">
        <v>0.49349999999999999</v>
      </c>
      <c r="F125" s="20" t="s">
        <v>29</v>
      </c>
      <c r="G125" s="20" t="s">
        <v>30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1</v>
      </c>
      <c r="O125" s="20">
        <f>63*0.0254</f>
        <v>1.6001999999999998</v>
      </c>
      <c r="P125" s="20">
        <f t="shared" si="15"/>
        <v>1.8859499999999998</v>
      </c>
      <c r="Q125" s="20"/>
    </row>
    <row r="126" spans="1:17">
      <c r="A126" s="20">
        <f t="shared" si="17"/>
        <v>111</v>
      </c>
      <c r="B126" s="20" t="s">
        <v>28</v>
      </c>
      <c r="C126" s="20">
        <v>0.3926</v>
      </c>
      <c r="D126" s="20">
        <v>0.52349999999999997</v>
      </c>
      <c r="E126" s="20">
        <v>0.49349999999999999</v>
      </c>
      <c r="F126" s="20" t="s">
        <v>29</v>
      </c>
      <c r="G126" s="20" t="s">
        <v>30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1</v>
      </c>
      <c r="O126" s="20">
        <f>63*0.0254</f>
        <v>1.6001999999999998</v>
      </c>
      <c r="P126" s="20">
        <f t="shared" si="15"/>
        <v>1.8859499999999998</v>
      </c>
      <c r="Q126" s="20"/>
    </row>
    <row r="127" spans="1:17">
      <c r="A127" s="56">
        <f t="shared" si="17"/>
        <v>112</v>
      </c>
      <c r="B127" s="56" t="s">
        <v>32</v>
      </c>
      <c r="C127" s="56">
        <v>0.3926</v>
      </c>
      <c r="D127" s="56">
        <v>0.52349999999999997</v>
      </c>
      <c r="E127" s="56">
        <v>0.48349999999999999</v>
      </c>
      <c r="F127" s="56" t="s">
        <v>32</v>
      </c>
      <c r="G127" s="56" t="s">
        <v>32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1</v>
      </c>
      <c r="O127" s="56">
        <f>60*0.0254</f>
        <v>1.524</v>
      </c>
      <c r="P127" s="56">
        <f t="shared" si="15"/>
        <v>1.80975</v>
      </c>
      <c r="Q127" s="56">
        <f t="shared" ref="Q127" si="20">(P127+P128+P129)/3</f>
        <v>1.8224499999999999</v>
      </c>
    </row>
    <row r="128" spans="1:17">
      <c r="A128" s="21">
        <f t="shared" si="17"/>
        <v>113</v>
      </c>
      <c r="B128" s="21" t="s">
        <v>28</v>
      </c>
      <c r="C128" s="21">
        <v>0.3926</v>
      </c>
      <c r="D128" s="21">
        <v>0.52349999999999997</v>
      </c>
      <c r="E128" s="21">
        <v>0.48349999999999999</v>
      </c>
      <c r="F128" s="21" t="s">
        <v>29</v>
      </c>
      <c r="G128" s="21" t="s">
        <v>30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1</v>
      </c>
      <c r="O128" s="21">
        <f>61*0.0254</f>
        <v>1.5493999999999999</v>
      </c>
      <c r="P128" s="21">
        <f t="shared" si="15"/>
        <v>1.8351499999999998</v>
      </c>
      <c r="Q128" s="21"/>
    </row>
    <row r="129" spans="1:17">
      <c r="A129" s="21">
        <f t="shared" si="17"/>
        <v>114</v>
      </c>
      <c r="B129" s="21" t="s">
        <v>28</v>
      </c>
      <c r="C129" s="21">
        <v>0.3926</v>
      </c>
      <c r="D129" s="21">
        <v>0.52349999999999997</v>
      </c>
      <c r="E129" s="21">
        <v>0.48349999999999999</v>
      </c>
      <c r="F129" s="21" t="s">
        <v>29</v>
      </c>
      <c r="G129" s="21" t="s">
        <v>30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1</v>
      </c>
      <c r="O129" s="21">
        <f>60.5*0.0254</f>
        <v>1.5367</v>
      </c>
      <c r="P129" s="21">
        <f t="shared" si="15"/>
        <v>1.8224499999999999</v>
      </c>
      <c r="Q129" s="21"/>
    </row>
    <row r="130" spans="1:17">
      <c r="A130" s="57">
        <f t="shared" si="17"/>
        <v>115</v>
      </c>
      <c r="B130" s="57" t="s">
        <v>32</v>
      </c>
      <c r="C130" s="57">
        <v>0.3926</v>
      </c>
      <c r="D130" s="57">
        <v>0.52349999999999997</v>
      </c>
      <c r="E130" s="57">
        <v>0.47349999999999998</v>
      </c>
      <c r="F130" s="57" t="s">
        <v>32</v>
      </c>
      <c r="G130" s="57" t="s">
        <v>32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1</v>
      </c>
      <c r="O130" s="57">
        <f>61.5*0.0254</f>
        <v>1.5621</v>
      </c>
      <c r="P130" s="57">
        <f t="shared" si="15"/>
        <v>1.84785</v>
      </c>
      <c r="Q130" s="57">
        <f t="shared" ref="Q130" si="21">(P130+P131+P132)/3</f>
        <v>1.8182166666666666</v>
      </c>
    </row>
    <row r="131" spans="1:17">
      <c r="A131" s="16">
        <f t="shared" si="17"/>
        <v>116</v>
      </c>
      <c r="B131" s="16" t="s">
        <v>28</v>
      </c>
      <c r="C131" s="16">
        <v>0.3926</v>
      </c>
      <c r="D131" s="16">
        <v>0.52349999999999997</v>
      </c>
      <c r="E131" s="16">
        <v>0.47349999999999998</v>
      </c>
      <c r="F131" s="16" t="s">
        <v>29</v>
      </c>
      <c r="G131" s="16" t="s">
        <v>30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</v>
      </c>
      <c r="O131" s="16">
        <f>61.5*0.0254</f>
        <v>1.5621</v>
      </c>
      <c r="P131" s="16">
        <f t="shared" si="15"/>
        <v>1.84785</v>
      </c>
      <c r="Q131" s="16"/>
    </row>
    <row r="132" spans="1:17">
      <c r="A132" s="16">
        <f t="shared" si="17"/>
        <v>117</v>
      </c>
      <c r="B132" s="16" t="s">
        <v>28</v>
      </c>
      <c r="C132" s="16">
        <v>0.3926</v>
      </c>
      <c r="D132" s="16">
        <v>0.52349999999999997</v>
      </c>
      <c r="E132" s="16">
        <v>0.47349999999999998</v>
      </c>
      <c r="F132" s="16" t="s">
        <v>29</v>
      </c>
      <c r="G132" s="16" t="s">
        <v>30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1</v>
      </c>
      <c r="O132" s="16">
        <f>58*0.0254</f>
        <v>1.4731999999999998</v>
      </c>
      <c r="P132" s="16">
        <f t="shared" si="15"/>
        <v>1.7589499999999998</v>
      </c>
      <c r="Q132" s="16"/>
    </row>
    <row r="133" spans="1:17">
      <c r="A133" s="58">
        <f t="shared" si="17"/>
        <v>118</v>
      </c>
      <c r="B133" s="58" t="s">
        <v>32</v>
      </c>
      <c r="C133" s="58">
        <v>0.3926</v>
      </c>
      <c r="D133" s="58">
        <v>0.52349999999999997</v>
      </c>
      <c r="E133" s="58">
        <v>0.46350000000000002</v>
      </c>
      <c r="F133" s="58" t="s">
        <v>32</v>
      </c>
      <c r="G133" s="58" t="s">
        <v>32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1</v>
      </c>
      <c r="O133" s="58">
        <f>56*0.0254</f>
        <v>1.4223999999999999</v>
      </c>
      <c r="P133" s="58">
        <f t="shared" si="15"/>
        <v>1.7081499999999998</v>
      </c>
      <c r="Q133" s="58">
        <f t="shared" ref="Q133" si="22">(P133+P134+P135)/3</f>
        <v>1.7293166666666666</v>
      </c>
    </row>
    <row r="134" spans="1:17">
      <c r="A134" s="25">
        <f t="shared" si="17"/>
        <v>119</v>
      </c>
      <c r="B134" s="25" t="s">
        <v>28</v>
      </c>
      <c r="C134" s="25">
        <v>0.3926</v>
      </c>
      <c r="D134" s="25">
        <v>0.52349999999999997</v>
      </c>
      <c r="E134" s="25">
        <v>0.46350000000000002</v>
      </c>
      <c r="F134" s="25" t="s">
        <v>29</v>
      </c>
      <c r="G134" s="25" t="s">
        <v>30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1</v>
      </c>
      <c r="O134" s="25">
        <f>57*0.0254</f>
        <v>1.4478</v>
      </c>
      <c r="P134" s="25">
        <f t="shared" si="15"/>
        <v>1.7335499999999999</v>
      </c>
      <c r="Q134" s="25"/>
    </row>
    <row r="135" spans="1:17">
      <c r="A135" s="25">
        <f t="shared" si="17"/>
        <v>120</v>
      </c>
      <c r="B135" s="25" t="s">
        <v>28</v>
      </c>
      <c r="C135" s="25">
        <v>0.3926</v>
      </c>
      <c r="D135" s="25">
        <v>0.52349999999999997</v>
      </c>
      <c r="E135" s="25">
        <v>0.46350000000000002</v>
      </c>
      <c r="F135" s="25" t="s">
        <v>29</v>
      </c>
      <c r="G135" s="25" t="s">
        <v>30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1</v>
      </c>
      <c r="O135" s="25">
        <f>57.5*0.0254</f>
        <v>1.4604999999999999</v>
      </c>
      <c r="P135" s="25">
        <f t="shared" si="15"/>
        <v>1.7462499999999999</v>
      </c>
      <c r="Q135" s="25"/>
    </row>
    <row r="136" spans="1:17">
      <c r="A136" s="59">
        <f t="shared" si="17"/>
        <v>121</v>
      </c>
      <c r="B136" s="59" t="s">
        <v>32</v>
      </c>
      <c r="C136" s="59">
        <v>0.3926</v>
      </c>
      <c r="D136" s="59">
        <v>0.52349999999999997</v>
      </c>
      <c r="E136" s="59">
        <v>0.45350000000000001</v>
      </c>
      <c r="F136" s="59" t="s">
        <v>33</v>
      </c>
      <c r="G136" s="59" t="s">
        <v>33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1</v>
      </c>
      <c r="O136" s="59">
        <f>56*0.0254</f>
        <v>1.4223999999999999</v>
      </c>
      <c r="P136" s="59">
        <f t="shared" si="15"/>
        <v>1.7081499999999998</v>
      </c>
      <c r="Q136" s="59">
        <f t="shared" ref="Q136" si="23">(P136+P137+P138)/3</f>
        <v>1.7123833333333334</v>
      </c>
    </row>
    <row r="137" spans="1:17">
      <c r="A137" s="17">
        <f t="shared" si="17"/>
        <v>122</v>
      </c>
      <c r="B137" s="17" t="s">
        <v>28</v>
      </c>
      <c r="C137" s="17">
        <v>0.3926</v>
      </c>
      <c r="D137" s="17">
        <v>0.52349999999999997</v>
      </c>
      <c r="E137" s="17">
        <v>0.45350000000000001</v>
      </c>
      <c r="F137" s="17" t="s">
        <v>29</v>
      </c>
      <c r="G137" s="17" t="s">
        <v>30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1</v>
      </c>
      <c r="O137" s="17">
        <f>56.5*0.0254</f>
        <v>1.4351</v>
      </c>
      <c r="P137" s="17">
        <f t="shared" si="15"/>
        <v>1.72085</v>
      </c>
      <c r="Q137" s="17"/>
    </row>
    <row r="138" spans="1:17">
      <c r="A138" s="17">
        <f t="shared" si="17"/>
        <v>123</v>
      </c>
      <c r="B138" s="17" t="s">
        <v>28</v>
      </c>
      <c r="C138" s="17">
        <v>0.3926</v>
      </c>
      <c r="D138" s="17">
        <v>0.52349999999999997</v>
      </c>
      <c r="E138" s="17">
        <v>0.45350000000000001</v>
      </c>
      <c r="F138" s="17" t="s">
        <v>29</v>
      </c>
      <c r="G138" s="17" t="s">
        <v>30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1</v>
      </c>
      <c r="O138" s="17">
        <f>56*0.0254</f>
        <v>1.4223999999999999</v>
      </c>
      <c r="P138" s="17">
        <f t="shared" si="15"/>
        <v>1.7081499999999998</v>
      </c>
      <c r="Q138" s="17"/>
    </row>
    <row r="139" spans="1:17">
      <c r="A139" s="53">
        <f t="shared" si="17"/>
        <v>124</v>
      </c>
      <c r="B139" s="53" t="s">
        <v>32</v>
      </c>
      <c r="C139" s="53">
        <v>0.3926</v>
      </c>
      <c r="D139" s="53">
        <v>0.52349999999999997</v>
      </c>
      <c r="E139" s="53">
        <v>0.44350000000000001</v>
      </c>
      <c r="F139" s="53" t="s">
        <v>32</v>
      </c>
      <c r="G139" s="53" t="s">
        <v>32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1</v>
      </c>
      <c r="O139" s="53">
        <f>53*0.0254</f>
        <v>1.3461999999999998</v>
      </c>
      <c r="P139" s="53">
        <f t="shared" si="15"/>
        <v>1.6319499999999998</v>
      </c>
      <c r="Q139" s="53">
        <f t="shared" si="16"/>
        <v>1.6361833333333333</v>
      </c>
    </row>
    <row r="140" spans="1:17">
      <c r="A140" s="18">
        <f t="shared" si="17"/>
        <v>125</v>
      </c>
      <c r="B140" s="18" t="s">
        <v>28</v>
      </c>
      <c r="C140" s="18">
        <v>0.3926</v>
      </c>
      <c r="D140" s="18">
        <v>0.52349999999999997</v>
      </c>
      <c r="E140" s="18">
        <v>0.44350000000000001</v>
      </c>
      <c r="F140" s="18" t="s">
        <v>29</v>
      </c>
      <c r="G140" s="18" t="s">
        <v>30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1</v>
      </c>
      <c r="O140" s="18">
        <f>53*0.0254</f>
        <v>1.3461999999999998</v>
      </c>
      <c r="P140" s="18">
        <f t="shared" si="15"/>
        <v>1.6319499999999998</v>
      </c>
      <c r="Q140" s="18"/>
    </row>
    <row r="141" spans="1:17">
      <c r="A141" s="18">
        <f t="shared" si="17"/>
        <v>126</v>
      </c>
      <c r="B141" s="18" t="s">
        <v>28</v>
      </c>
      <c r="C141" s="18">
        <v>0.3926</v>
      </c>
      <c r="D141" s="18">
        <v>0.52349999999999997</v>
      </c>
      <c r="E141" s="18">
        <v>0.44350000000000001</v>
      </c>
      <c r="F141" s="18" t="s">
        <v>29</v>
      </c>
      <c r="G141" s="18" t="s">
        <v>30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1</v>
      </c>
      <c r="O141" s="18">
        <f>53.5*0.0254</f>
        <v>1.3589</v>
      </c>
      <c r="P141" s="18">
        <f t="shared" si="15"/>
        <v>1.6446499999999999</v>
      </c>
      <c r="Q141" s="18"/>
    </row>
    <row r="142" spans="1:17">
      <c r="A142" s="54">
        <f t="shared" si="17"/>
        <v>127</v>
      </c>
      <c r="B142" s="54" t="s">
        <v>32</v>
      </c>
      <c r="C142" s="54">
        <v>0.3926</v>
      </c>
      <c r="D142" s="54">
        <v>0.52349999999999997</v>
      </c>
      <c r="E142" s="54">
        <v>0.4335</v>
      </c>
      <c r="F142" s="54" t="s">
        <v>32</v>
      </c>
      <c r="G142" s="54" t="s">
        <v>32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1</v>
      </c>
      <c r="O142" s="54">
        <f>51*0.0254</f>
        <v>1.2953999999999999</v>
      </c>
      <c r="P142" s="54">
        <f t="shared" si="15"/>
        <v>1.5811499999999998</v>
      </c>
      <c r="Q142" s="54">
        <f t="shared" si="18"/>
        <v>1.5938499999999998</v>
      </c>
    </row>
    <row r="143" spans="1:17">
      <c r="A143" s="19">
        <f t="shared" si="17"/>
        <v>128</v>
      </c>
      <c r="B143" s="19" t="s">
        <v>28</v>
      </c>
      <c r="C143" s="19">
        <v>0.3926</v>
      </c>
      <c r="D143" s="19">
        <v>0.52349999999999997</v>
      </c>
      <c r="E143" s="19">
        <v>0.4335</v>
      </c>
      <c r="F143" s="19" t="s">
        <v>29</v>
      </c>
      <c r="G143" s="19" t="s">
        <v>30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1</v>
      </c>
      <c r="O143" s="19">
        <f>51.5*0.0254</f>
        <v>1.3081</v>
      </c>
      <c r="P143" s="19">
        <f t="shared" si="15"/>
        <v>1.59385</v>
      </c>
      <c r="Q143" s="19"/>
    </row>
    <row r="144" spans="1:17">
      <c r="A144" s="19">
        <f t="shared" si="17"/>
        <v>129</v>
      </c>
      <c r="B144" s="19" t="s">
        <v>28</v>
      </c>
      <c r="C144" s="19">
        <v>0.3926</v>
      </c>
      <c r="D144" s="19">
        <v>0.52349999999999997</v>
      </c>
      <c r="E144" s="19">
        <v>0.4335</v>
      </c>
      <c r="F144" s="19" t="s">
        <v>29</v>
      </c>
      <c r="G144" s="19" t="s">
        <v>30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1</v>
      </c>
      <c r="O144" s="19">
        <f>52*0.0254</f>
        <v>1.3208</v>
      </c>
      <c r="P144" s="19">
        <f t="shared" si="15"/>
        <v>1.6065499999999999</v>
      </c>
      <c r="Q144" s="19"/>
    </row>
    <row r="145" spans="1:17">
      <c r="A145" s="55">
        <f t="shared" si="17"/>
        <v>130</v>
      </c>
      <c r="B145" s="55" t="s">
        <v>32</v>
      </c>
      <c r="C145" s="55">
        <v>0.3926</v>
      </c>
      <c r="D145" s="55">
        <v>0.52349999999999997</v>
      </c>
      <c r="E145" s="55">
        <v>0.39</v>
      </c>
      <c r="F145" s="55" t="s">
        <v>32</v>
      </c>
      <c r="G145" s="55" t="s">
        <v>32</v>
      </c>
      <c r="H145" s="55">
        <v>0</v>
      </c>
      <c r="I145" s="55">
        <v>0</v>
      </c>
      <c r="J145" s="55">
        <v>0</v>
      </c>
      <c r="K145" s="55">
        <v>0</v>
      </c>
      <c r="L145" s="55">
        <v>0</v>
      </c>
      <c r="M145" s="55">
        <v>0</v>
      </c>
      <c r="N145" s="55">
        <v>1</v>
      </c>
      <c r="O145" s="55">
        <f>50*0.0254</f>
        <v>1.27</v>
      </c>
      <c r="P145" s="55">
        <f t="shared" si="15"/>
        <v>1.55575</v>
      </c>
      <c r="Q145" s="55">
        <f t="shared" si="19"/>
        <v>1.5684500000000001</v>
      </c>
    </row>
    <row r="146" spans="1:17">
      <c r="A146" s="20">
        <f t="shared" si="17"/>
        <v>131</v>
      </c>
      <c r="B146" s="20" t="s">
        <v>28</v>
      </c>
      <c r="C146" s="20">
        <v>0.3926</v>
      </c>
      <c r="D146" s="20">
        <v>0.52349999999999997</v>
      </c>
      <c r="E146" s="20">
        <v>0.39</v>
      </c>
      <c r="F146" s="20" t="s">
        <v>29</v>
      </c>
      <c r="G146" s="20" t="s">
        <v>30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1</v>
      </c>
      <c r="O146" s="20">
        <f>50.5*0.0254</f>
        <v>1.2827</v>
      </c>
      <c r="P146" s="20">
        <f t="shared" si="15"/>
        <v>1.5684499999999999</v>
      </c>
      <c r="Q146" s="20"/>
    </row>
    <row r="147" spans="1:17">
      <c r="A147" s="20">
        <f t="shared" si="17"/>
        <v>132</v>
      </c>
      <c r="B147" s="20" t="s">
        <v>28</v>
      </c>
      <c r="C147" s="20">
        <v>0.3926</v>
      </c>
      <c r="D147" s="20">
        <v>0.52349999999999997</v>
      </c>
      <c r="E147" s="20">
        <v>0.39</v>
      </c>
      <c r="F147" s="20" t="s">
        <v>29</v>
      </c>
      <c r="G147" s="20" t="s">
        <v>30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1</v>
      </c>
      <c r="O147" s="20">
        <f>51*0.0254</f>
        <v>1.2953999999999999</v>
      </c>
      <c r="P147" s="20">
        <f t="shared" si="15"/>
        <v>1.5811499999999998</v>
      </c>
      <c r="Q147" s="20"/>
    </row>
    <row r="148" spans="1:17">
      <c r="A148" s="56">
        <f t="shared" si="17"/>
        <v>133</v>
      </c>
      <c r="B148" s="56" t="s">
        <v>32</v>
      </c>
      <c r="C148" s="56">
        <v>0.3926</v>
      </c>
      <c r="D148" s="56">
        <v>0.52349999999999997</v>
      </c>
      <c r="E148" s="56">
        <v>0.38</v>
      </c>
      <c r="F148" s="56" t="s">
        <v>32</v>
      </c>
      <c r="G148" s="56" t="s">
        <v>32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1</v>
      </c>
      <c r="O148" s="56">
        <f>51*0.0254</f>
        <v>1.2953999999999999</v>
      </c>
      <c r="P148" s="56">
        <f t="shared" si="15"/>
        <v>1.5811499999999998</v>
      </c>
      <c r="Q148" s="56">
        <f t="shared" ref="Q148:Q211" si="24">(P148+P149+P150)/3</f>
        <v>1.5896166666666665</v>
      </c>
    </row>
    <row r="149" spans="1:17">
      <c r="A149" s="21">
        <f t="shared" si="17"/>
        <v>134</v>
      </c>
      <c r="B149" s="21" t="s">
        <v>28</v>
      </c>
      <c r="C149" s="21">
        <v>0.3926</v>
      </c>
      <c r="D149" s="21">
        <v>0.52349999999999997</v>
      </c>
      <c r="E149" s="21">
        <v>0.38</v>
      </c>
      <c r="F149" s="21" t="s">
        <v>29</v>
      </c>
      <c r="G149" s="21" t="s">
        <v>30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1</v>
      </c>
      <c r="O149" s="21">
        <f>51.5*0.0254</f>
        <v>1.3081</v>
      </c>
      <c r="P149" s="21">
        <f t="shared" si="15"/>
        <v>1.59385</v>
      </c>
      <c r="Q149" s="21"/>
    </row>
    <row r="150" spans="1:17">
      <c r="A150" s="21">
        <f t="shared" si="17"/>
        <v>135</v>
      </c>
      <c r="B150" s="21" t="s">
        <v>28</v>
      </c>
      <c r="C150" s="21">
        <v>0.3926</v>
      </c>
      <c r="D150" s="21">
        <v>0.52349999999999997</v>
      </c>
      <c r="E150" s="21">
        <v>0.38</v>
      </c>
      <c r="F150" s="21" t="s">
        <v>29</v>
      </c>
      <c r="G150" s="21" t="s">
        <v>30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1</v>
      </c>
      <c r="O150" s="21">
        <f>51.5*0.0254</f>
        <v>1.3081</v>
      </c>
      <c r="P150" s="21">
        <f t="shared" si="15"/>
        <v>1.59385</v>
      </c>
      <c r="Q150" s="21"/>
    </row>
    <row r="151" spans="1:17">
      <c r="A151" s="57">
        <f t="shared" si="17"/>
        <v>136</v>
      </c>
      <c r="B151" s="57" t="s">
        <v>32</v>
      </c>
      <c r="C151" s="57">
        <v>0.3926</v>
      </c>
      <c r="D151" s="57">
        <v>0.52349999999999997</v>
      </c>
      <c r="E151" s="57">
        <v>0.37</v>
      </c>
      <c r="F151" s="57" t="s">
        <v>33</v>
      </c>
      <c r="G151" s="57" t="s">
        <v>33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1</v>
      </c>
      <c r="O151" s="57">
        <f>50*0.0254</f>
        <v>1.27</v>
      </c>
      <c r="P151" s="57">
        <f t="shared" si="15"/>
        <v>1.55575</v>
      </c>
      <c r="Q151" s="57">
        <f t="shared" ref="Q151:Q214" si="25">(P151+P152+P153)/3</f>
        <v>1.5472833333333333</v>
      </c>
    </row>
    <row r="152" spans="1:17">
      <c r="A152" s="16">
        <f t="shared" si="17"/>
        <v>137</v>
      </c>
      <c r="B152" s="16" t="s">
        <v>28</v>
      </c>
      <c r="C152" s="16">
        <v>0.3926</v>
      </c>
      <c r="D152" s="16">
        <v>0.52349999999999997</v>
      </c>
      <c r="E152" s="16">
        <v>0.37</v>
      </c>
      <c r="F152" s="16" t="s">
        <v>29</v>
      </c>
      <c r="G152" s="16" t="s">
        <v>30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1</v>
      </c>
      <c r="O152" s="16">
        <f>49*0.0254</f>
        <v>1.2445999999999999</v>
      </c>
      <c r="P152" s="16">
        <f t="shared" si="15"/>
        <v>1.5303499999999999</v>
      </c>
      <c r="Q152" s="16"/>
    </row>
    <row r="153" spans="1:17">
      <c r="A153" s="16">
        <f t="shared" si="17"/>
        <v>138</v>
      </c>
      <c r="B153" s="16" t="s">
        <v>28</v>
      </c>
      <c r="C153" s="16">
        <v>0.3926</v>
      </c>
      <c r="D153" s="16">
        <v>0.52349999999999997</v>
      </c>
      <c r="E153" s="16">
        <v>0.37</v>
      </c>
      <c r="F153" s="16" t="s">
        <v>29</v>
      </c>
      <c r="G153" s="16" t="s">
        <v>30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1</v>
      </c>
      <c r="O153" s="16">
        <f>50*0.0254</f>
        <v>1.27</v>
      </c>
      <c r="P153" s="16">
        <f t="shared" si="15"/>
        <v>1.55575</v>
      </c>
      <c r="Q153" s="16"/>
    </row>
    <row r="154" spans="1:17">
      <c r="A154" s="58">
        <f t="shared" si="17"/>
        <v>139</v>
      </c>
      <c r="B154" s="58" t="s">
        <v>32</v>
      </c>
      <c r="C154" s="58">
        <v>0.3926</v>
      </c>
      <c r="D154" s="58">
        <v>0.52349999999999997</v>
      </c>
      <c r="E154" s="58">
        <v>0.36</v>
      </c>
      <c r="F154" s="58" t="s">
        <v>32</v>
      </c>
      <c r="G154" s="58" t="s">
        <v>32</v>
      </c>
      <c r="H154" s="58">
        <v>0</v>
      </c>
      <c r="I154" s="58">
        <v>0</v>
      </c>
      <c r="J154" s="58">
        <v>0</v>
      </c>
      <c r="K154" s="58">
        <v>0</v>
      </c>
      <c r="L154" s="58">
        <v>0</v>
      </c>
      <c r="M154" s="58">
        <v>0</v>
      </c>
      <c r="N154" s="58">
        <v>1</v>
      </c>
      <c r="O154" s="58">
        <f>48.5*0.0254</f>
        <v>1.2319</v>
      </c>
      <c r="P154" s="58">
        <f t="shared" si="15"/>
        <v>1.5176499999999999</v>
      </c>
      <c r="Q154" s="58">
        <f t="shared" ref="Q154:Q196" si="26">(P154+P155+P156)/3</f>
        <v>1.5176499999999999</v>
      </c>
    </row>
    <row r="155" spans="1:17">
      <c r="A155" s="25">
        <f t="shared" si="17"/>
        <v>140</v>
      </c>
      <c r="B155" s="25" t="s">
        <v>28</v>
      </c>
      <c r="C155" s="25">
        <v>0.3926</v>
      </c>
      <c r="D155" s="25">
        <v>0.52349999999999997</v>
      </c>
      <c r="E155" s="25">
        <v>0.36</v>
      </c>
      <c r="F155" s="25" t="s">
        <v>29</v>
      </c>
      <c r="G155" s="25" t="s">
        <v>30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1</v>
      </c>
      <c r="O155" s="25">
        <f>48.5*0.0254</f>
        <v>1.2319</v>
      </c>
      <c r="P155" s="25">
        <f t="shared" si="15"/>
        <v>1.5176499999999999</v>
      </c>
      <c r="Q155" s="25"/>
    </row>
    <row r="156" spans="1:17">
      <c r="A156" s="25">
        <f t="shared" si="17"/>
        <v>141</v>
      </c>
      <c r="B156" s="25" t="s">
        <v>28</v>
      </c>
      <c r="C156" s="25">
        <v>0.3926</v>
      </c>
      <c r="D156" s="25">
        <v>0.52349999999999997</v>
      </c>
      <c r="E156" s="25">
        <v>0.36</v>
      </c>
      <c r="F156" s="25" t="s">
        <v>29</v>
      </c>
      <c r="G156" s="25" t="s">
        <v>30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1</v>
      </c>
      <c r="O156" s="25">
        <f>48.5*0.0254</f>
        <v>1.2319</v>
      </c>
      <c r="P156" s="25">
        <f t="shared" si="15"/>
        <v>1.5176499999999999</v>
      </c>
      <c r="Q156" s="25"/>
    </row>
    <row r="157" spans="1:17">
      <c r="A157" s="59">
        <f t="shared" si="17"/>
        <v>142</v>
      </c>
      <c r="B157" s="59" t="s">
        <v>32</v>
      </c>
      <c r="C157" s="59">
        <v>0.38</v>
      </c>
      <c r="D157" s="59">
        <v>0.52349999999999997</v>
      </c>
      <c r="E157" s="59">
        <v>0.52349999999999997</v>
      </c>
      <c r="F157" s="59" t="s">
        <v>32</v>
      </c>
      <c r="G157" s="59" t="s">
        <v>32</v>
      </c>
      <c r="H157" s="59">
        <v>0</v>
      </c>
      <c r="I157" s="59">
        <v>0</v>
      </c>
      <c r="J157" s="59">
        <v>0</v>
      </c>
      <c r="K157" s="59">
        <v>0</v>
      </c>
      <c r="L157" s="59">
        <v>0</v>
      </c>
      <c r="M157" s="59">
        <v>0</v>
      </c>
      <c r="N157" s="59">
        <v>1</v>
      </c>
      <c r="O157" s="59">
        <f>65*0.0254</f>
        <v>1.651</v>
      </c>
      <c r="P157" s="59">
        <f t="shared" si="15"/>
        <v>1.93675</v>
      </c>
      <c r="Q157" s="59">
        <f t="shared" ref="Q157:Q199" si="27">(P157+P158+P159)/3</f>
        <v>1.9494499999999999</v>
      </c>
    </row>
    <row r="158" spans="1:17">
      <c r="A158" s="17">
        <f t="shared" si="17"/>
        <v>143</v>
      </c>
      <c r="B158" s="17" t="s">
        <v>28</v>
      </c>
      <c r="C158" s="17">
        <v>0.38</v>
      </c>
      <c r="D158" s="17">
        <v>0.52349999999999997</v>
      </c>
      <c r="E158" s="17">
        <v>0.52349999999999997</v>
      </c>
      <c r="F158" s="17" t="s">
        <v>29</v>
      </c>
      <c r="G158" s="17" t="s">
        <v>30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1</v>
      </c>
      <c r="O158" s="17">
        <f>65.5*0.0254</f>
        <v>1.6637</v>
      </c>
      <c r="P158" s="17">
        <f t="shared" si="15"/>
        <v>1.9494499999999999</v>
      </c>
      <c r="Q158" s="17"/>
    </row>
    <row r="159" spans="1:17">
      <c r="A159" s="17">
        <f t="shared" si="17"/>
        <v>144</v>
      </c>
      <c r="B159" s="17" t="s">
        <v>28</v>
      </c>
      <c r="C159" s="17">
        <v>0.38</v>
      </c>
      <c r="D159" s="17">
        <v>0.52349999999999997</v>
      </c>
      <c r="E159" s="17">
        <v>0.52349999999999997</v>
      </c>
      <c r="F159" s="17" t="s">
        <v>29</v>
      </c>
      <c r="G159" s="17" t="s">
        <v>30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1</v>
      </c>
      <c r="O159" s="17">
        <f>66*0.0254</f>
        <v>1.6763999999999999</v>
      </c>
      <c r="P159" s="17">
        <f t="shared" si="15"/>
        <v>1.9621499999999998</v>
      </c>
      <c r="Q159" s="17"/>
    </row>
    <row r="160" spans="1:17">
      <c r="A160" s="53">
        <f t="shared" si="17"/>
        <v>145</v>
      </c>
      <c r="B160" s="53" t="s">
        <v>32</v>
      </c>
      <c r="C160" s="53">
        <v>0.37</v>
      </c>
      <c r="D160" s="53">
        <v>0.52349999999999997</v>
      </c>
      <c r="E160" s="53">
        <v>0.52349999999999997</v>
      </c>
      <c r="F160" s="53" t="s">
        <v>32</v>
      </c>
      <c r="G160" s="53" t="s">
        <v>32</v>
      </c>
      <c r="H160" s="53">
        <v>0</v>
      </c>
      <c r="I160" s="53">
        <v>0</v>
      </c>
      <c r="J160" s="53">
        <v>0</v>
      </c>
      <c r="K160" s="53">
        <v>0</v>
      </c>
      <c r="L160" s="53">
        <v>0</v>
      </c>
      <c r="M160" s="53">
        <v>0</v>
      </c>
      <c r="N160" s="53">
        <v>1</v>
      </c>
      <c r="O160" s="53">
        <f>65*0.0254</f>
        <v>1.651</v>
      </c>
      <c r="P160" s="53">
        <f t="shared" si="15"/>
        <v>1.93675</v>
      </c>
      <c r="Q160" s="53">
        <f t="shared" si="16"/>
        <v>1.9409833333333333</v>
      </c>
    </row>
    <row r="161" spans="1:17">
      <c r="A161" s="18">
        <f t="shared" si="17"/>
        <v>146</v>
      </c>
      <c r="B161" s="18" t="s">
        <v>28</v>
      </c>
      <c r="C161" s="18">
        <v>0.37</v>
      </c>
      <c r="D161" s="18">
        <v>0.52349999999999997</v>
      </c>
      <c r="E161" s="18">
        <v>0.52349999999999997</v>
      </c>
      <c r="F161" s="18" t="s">
        <v>29</v>
      </c>
      <c r="G161" s="18" t="s">
        <v>30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1</v>
      </c>
      <c r="O161" s="18">
        <f>65*0.0254</f>
        <v>1.651</v>
      </c>
      <c r="P161" s="18">
        <f t="shared" si="15"/>
        <v>1.93675</v>
      </c>
      <c r="Q161" s="18"/>
    </row>
    <row r="162" spans="1:17">
      <c r="A162" s="18">
        <f t="shared" si="17"/>
        <v>147</v>
      </c>
      <c r="B162" s="18" t="s">
        <v>28</v>
      </c>
      <c r="C162" s="18">
        <v>0.37</v>
      </c>
      <c r="D162" s="18">
        <v>0.52349999999999997</v>
      </c>
      <c r="E162" s="18">
        <v>0.52349999999999997</v>
      </c>
      <c r="F162" s="18" t="s">
        <v>29</v>
      </c>
      <c r="G162" s="18" t="s">
        <v>30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1</v>
      </c>
      <c r="O162" s="18">
        <f>65.5*0.0254</f>
        <v>1.6637</v>
      </c>
      <c r="P162" s="18">
        <f t="shared" si="15"/>
        <v>1.9494499999999999</v>
      </c>
      <c r="Q162" s="18"/>
    </row>
    <row r="163" spans="1:17">
      <c r="A163" s="19">
        <f t="shared" si="17"/>
        <v>148</v>
      </c>
      <c r="B163" s="19" t="s">
        <v>28</v>
      </c>
      <c r="C163" s="19">
        <v>0.36</v>
      </c>
      <c r="D163" s="19">
        <v>0.52349999999999997</v>
      </c>
      <c r="E163" s="19">
        <v>0.52349999999999997</v>
      </c>
      <c r="F163" s="19" t="s">
        <v>29</v>
      </c>
      <c r="G163" s="19" t="s">
        <v>30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1</v>
      </c>
      <c r="O163" s="19">
        <f>64*0.0254</f>
        <v>1.6255999999999999</v>
      </c>
      <c r="P163" s="19">
        <f t="shared" si="15"/>
        <v>1.9113499999999999</v>
      </c>
      <c r="Q163" s="27">
        <f t="shared" si="18"/>
        <v>1.9155833333333332</v>
      </c>
    </row>
    <row r="164" spans="1:17">
      <c r="A164" s="19">
        <f t="shared" si="17"/>
        <v>149</v>
      </c>
      <c r="B164" s="19" t="s">
        <v>28</v>
      </c>
      <c r="C164" s="19">
        <v>0.36</v>
      </c>
      <c r="D164" s="19">
        <v>0.52349999999999997</v>
      </c>
      <c r="E164" s="19">
        <v>0.52349999999999997</v>
      </c>
      <c r="F164" s="19" t="s">
        <v>29</v>
      </c>
      <c r="G164" s="19" t="s">
        <v>30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1</v>
      </c>
      <c r="O164" s="19">
        <f>64*0.0254</f>
        <v>1.6255999999999999</v>
      </c>
      <c r="P164" s="19">
        <f t="shared" si="15"/>
        <v>1.9113499999999999</v>
      </c>
      <c r="Q164" s="19"/>
    </row>
    <row r="165" spans="1:17">
      <c r="A165" s="19">
        <f t="shared" si="17"/>
        <v>150</v>
      </c>
      <c r="B165" s="19" t="s">
        <v>28</v>
      </c>
      <c r="C165" s="19">
        <v>0.36</v>
      </c>
      <c r="D165" s="19">
        <v>0.52349999999999997</v>
      </c>
      <c r="E165" s="19">
        <v>0.52349999999999997</v>
      </c>
      <c r="F165" s="19" t="s">
        <v>29</v>
      </c>
      <c r="G165" s="19" t="s">
        <v>30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1</v>
      </c>
      <c r="O165" s="19">
        <f>64.5*0.0254</f>
        <v>1.6382999999999999</v>
      </c>
      <c r="P165" s="19">
        <f t="shared" si="15"/>
        <v>1.9240499999999998</v>
      </c>
      <c r="Q165" s="19"/>
    </row>
    <row r="166" spans="1:17">
      <c r="A166" s="20">
        <f t="shared" si="17"/>
        <v>151</v>
      </c>
      <c r="B166" s="20" t="s">
        <v>28</v>
      </c>
      <c r="C166" s="20">
        <v>0.34</v>
      </c>
      <c r="D166" s="20">
        <v>0.52349999999999997</v>
      </c>
      <c r="E166" s="20">
        <v>0.52349999999999997</v>
      </c>
      <c r="F166" s="20" t="s">
        <v>29</v>
      </c>
      <c r="G166" s="20" t="s">
        <v>30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1</v>
      </c>
      <c r="O166" s="20">
        <f>61.5*0.0254</f>
        <v>1.5621</v>
      </c>
      <c r="P166" s="20">
        <f t="shared" si="15"/>
        <v>1.84785</v>
      </c>
      <c r="Q166" s="28">
        <f t="shared" si="19"/>
        <v>1.84785</v>
      </c>
    </row>
    <row r="167" spans="1:17">
      <c r="A167" s="20">
        <f t="shared" si="17"/>
        <v>152</v>
      </c>
      <c r="B167" s="20" t="s">
        <v>28</v>
      </c>
      <c r="C167" s="20">
        <v>0.34</v>
      </c>
      <c r="D167" s="20">
        <v>0.52349999999999997</v>
      </c>
      <c r="E167" s="20">
        <v>0.52349999999999997</v>
      </c>
      <c r="F167" s="20" t="s">
        <v>29</v>
      </c>
      <c r="G167" s="20" t="s">
        <v>30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1</v>
      </c>
      <c r="O167" s="20">
        <f t="shared" ref="O167:O168" si="28">61.5*0.0254</f>
        <v>1.5621</v>
      </c>
      <c r="P167" s="20">
        <f t="shared" si="15"/>
        <v>1.84785</v>
      </c>
      <c r="Q167" s="20"/>
    </row>
    <row r="168" spans="1:17">
      <c r="A168" s="20">
        <f t="shared" si="17"/>
        <v>153</v>
      </c>
      <c r="B168" s="20" t="s">
        <v>28</v>
      </c>
      <c r="C168" s="20">
        <v>0.34</v>
      </c>
      <c r="D168" s="20">
        <v>0.52349999999999997</v>
      </c>
      <c r="E168" s="20">
        <v>0.52349999999999997</v>
      </c>
      <c r="F168" s="20" t="s">
        <v>29</v>
      </c>
      <c r="G168" s="20" t="s">
        <v>30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1</v>
      </c>
      <c r="O168" s="20">
        <f t="shared" si="28"/>
        <v>1.5621</v>
      </c>
      <c r="P168" s="20">
        <f t="shared" si="15"/>
        <v>1.84785</v>
      </c>
      <c r="Q168" s="20"/>
    </row>
    <row r="169" spans="1:17">
      <c r="A169" s="21">
        <f t="shared" si="17"/>
        <v>154</v>
      </c>
      <c r="B169" s="21" t="s">
        <v>28</v>
      </c>
      <c r="C169" s="21">
        <v>0.33</v>
      </c>
      <c r="D169" s="21">
        <v>0.52349999999999997</v>
      </c>
      <c r="E169" s="21">
        <v>0.52349999999999997</v>
      </c>
      <c r="F169" s="21" t="s">
        <v>29</v>
      </c>
      <c r="G169" s="21" t="s">
        <v>30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1</v>
      </c>
      <c r="O169" s="21">
        <f>61*0.0254</f>
        <v>1.5493999999999999</v>
      </c>
      <c r="P169" s="21">
        <f t="shared" si="15"/>
        <v>1.8351499999999998</v>
      </c>
      <c r="Q169" s="29">
        <f t="shared" si="24"/>
        <v>1.8351499999999998</v>
      </c>
    </row>
    <row r="170" spans="1:17">
      <c r="A170" s="21">
        <f t="shared" si="17"/>
        <v>155</v>
      </c>
      <c r="B170" s="21" t="s">
        <v>28</v>
      </c>
      <c r="C170" s="21">
        <v>0.33</v>
      </c>
      <c r="D170" s="21">
        <v>0.52349999999999997</v>
      </c>
      <c r="E170" s="21">
        <v>0.52349999999999997</v>
      </c>
      <c r="F170" s="21" t="s">
        <v>29</v>
      </c>
      <c r="G170" s="21" t="s">
        <v>30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1</v>
      </c>
      <c r="O170" s="21">
        <f>61*0.0254</f>
        <v>1.5493999999999999</v>
      </c>
      <c r="P170" s="21">
        <f t="shared" si="15"/>
        <v>1.8351499999999998</v>
      </c>
      <c r="Q170" s="21"/>
    </row>
    <row r="171" spans="1:17">
      <c r="A171" s="21">
        <f t="shared" si="17"/>
        <v>156</v>
      </c>
      <c r="B171" s="21" t="s">
        <v>28</v>
      </c>
      <c r="C171" s="21">
        <v>0.33</v>
      </c>
      <c r="D171" s="21">
        <v>0.52349999999999997</v>
      </c>
      <c r="E171" s="21">
        <v>0.52349999999999997</v>
      </c>
      <c r="F171" s="21" t="s">
        <v>29</v>
      </c>
      <c r="G171" s="21" t="s">
        <v>30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1</v>
      </c>
      <c r="O171" s="21">
        <f>61*0.0254</f>
        <v>1.5493999999999999</v>
      </c>
      <c r="P171" s="21">
        <f t="shared" si="15"/>
        <v>1.8351499999999998</v>
      </c>
      <c r="Q171" s="21"/>
    </row>
    <row r="172" spans="1:17">
      <c r="A172" s="16">
        <f t="shared" si="17"/>
        <v>157</v>
      </c>
      <c r="B172" s="16" t="s">
        <v>28</v>
      </c>
      <c r="C172" s="16">
        <v>0.32</v>
      </c>
      <c r="D172" s="16">
        <v>0.52349999999999997</v>
      </c>
      <c r="E172" s="16">
        <v>0.52349999999999997</v>
      </c>
      <c r="F172" s="16" t="s">
        <v>29</v>
      </c>
      <c r="G172" s="16" t="s">
        <v>30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1</v>
      </c>
      <c r="O172" s="16">
        <f>60*0.0254</f>
        <v>1.524</v>
      </c>
      <c r="P172" s="16">
        <f t="shared" si="15"/>
        <v>1.80975</v>
      </c>
      <c r="Q172" s="30">
        <f t="shared" si="25"/>
        <v>1.8182166666666666</v>
      </c>
    </row>
    <row r="173" spans="1:17">
      <c r="A173" s="16">
        <f t="shared" si="17"/>
        <v>158</v>
      </c>
      <c r="B173" s="16" t="s">
        <v>28</v>
      </c>
      <c r="C173" s="16">
        <v>0.32</v>
      </c>
      <c r="D173" s="16">
        <v>0.52349999999999997</v>
      </c>
      <c r="E173" s="16">
        <v>0.52349999999999997</v>
      </c>
      <c r="F173" s="16" t="s">
        <v>29</v>
      </c>
      <c r="G173" s="16" t="s">
        <v>30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1</v>
      </c>
      <c r="O173" s="16">
        <f>60.5*0.0254</f>
        <v>1.5367</v>
      </c>
      <c r="P173" s="16">
        <f t="shared" si="15"/>
        <v>1.8224499999999999</v>
      </c>
      <c r="Q173" s="16"/>
    </row>
    <row r="174" spans="1:17">
      <c r="A174" s="16">
        <f t="shared" si="17"/>
        <v>159</v>
      </c>
      <c r="B174" s="16" t="s">
        <v>28</v>
      </c>
      <c r="C174" s="16">
        <v>0.32</v>
      </c>
      <c r="D174" s="16">
        <v>0.52349999999999997</v>
      </c>
      <c r="E174" s="16">
        <v>0.52349999999999997</v>
      </c>
      <c r="F174" s="16" t="s">
        <v>29</v>
      </c>
      <c r="G174" s="16" t="s">
        <v>30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1</v>
      </c>
      <c r="O174" s="16">
        <f>60.5*0.0254</f>
        <v>1.5367</v>
      </c>
      <c r="P174" s="16">
        <f t="shared" si="15"/>
        <v>1.8224499999999999</v>
      </c>
      <c r="Q174" s="16"/>
    </row>
    <row r="175" spans="1:17">
      <c r="A175" s="25">
        <f t="shared" si="17"/>
        <v>160</v>
      </c>
      <c r="B175" s="25" t="s">
        <v>28</v>
      </c>
      <c r="C175" s="25">
        <v>0.31</v>
      </c>
      <c r="D175" s="25">
        <v>0.52349999999999997</v>
      </c>
      <c r="E175" s="25">
        <v>0.52349999999999997</v>
      </c>
      <c r="F175" s="25" t="s">
        <v>29</v>
      </c>
      <c r="G175" s="25" t="s">
        <v>30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1</v>
      </c>
      <c r="O175" s="25">
        <f>60*0.0254</f>
        <v>1.524</v>
      </c>
      <c r="P175" s="25">
        <f t="shared" si="15"/>
        <v>1.80975</v>
      </c>
      <c r="Q175" s="31">
        <f t="shared" si="26"/>
        <v>1.80975</v>
      </c>
    </row>
    <row r="176" spans="1:17">
      <c r="A176" s="25">
        <f t="shared" si="17"/>
        <v>161</v>
      </c>
      <c r="B176" s="25" t="s">
        <v>28</v>
      </c>
      <c r="C176" s="25">
        <v>0.31</v>
      </c>
      <c r="D176" s="25">
        <v>0.52349999999999997</v>
      </c>
      <c r="E176" s="25">
        <v>0.52349999999999997</v>
      </c>
      <c r="F176" s="25" t="s">
        <v>29</v>
      </c>
      <c r="G176" s="25" t="s">
        <v>30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1</v>
      </c>
      <c r="O176" s="25">
        <f>60*0.0254</f>
        <v>1.524</v>
      </c>
      <c r="P176" s="25">
        <f t="shared" si="15"/>
        <v>1.80975</v>
      </c>
      <c r="Q176" s="25"/>
    </row>
    <row r="177" spans="1:17">
      <c r="A177" s="25">
        <f t="shared" si="17"/>
        <v>162</v>
      </c>
      <c r="B177" s="25" t="s">
        <v>28</v>
      </c>
      <c r="C177" s="25">
        <v>0.31</v>
      </c>
      <c r="D177" s="25">
        <v>0.52349999999999997</v>
      </c>
      <c r="E177" s="25">
        <v>0.52349999999999997</v>
      </c>
      <c r="F177" s="25" t="s">
        <v>29</v>
      </c>
      <c r="G177" s="25" t="s">
        <v>30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1</v>
      </c>
      <c r="O177" s="25">
        <f>60*0.0254</f>
        <v>1.524</v>
      </c>
      <c r="P177" s="25">
        <f t="shared" si="15"/>
        <v>1.80975</v>
      </c>
      <c r="Q177" s="25"/>
    </row>
    <row r="178" spans="1:17">
      <c r="A178" s="17">
        <f t="shared" si="17"/>
        <v>163</v>
      </c>
      <c r="B178" s="17" t="s">
        <v>28</v>
      </c>
      <c r="C178" s="17">
        <v>0.28999999999999998</v>
      </c>
      <c r="D178" s="17">
        <v>0.52349999999999997</v>
      </c>
      <c r="E178" s="17">
        <v>0.52349999999999997</v>
      </c>
      <c r="F178" s="17" t="s">
        <v>29</v>
      </c>
      <c r="G178" s="17" t="s">
        <v>30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1</v>
      </c>
      <c r="O178" s="17">
        <f>58*0.0254</f>
        <v>1.4731999999999998</v>
      </c>
      <c r="P178" s="17">
        <f t="shared" si="15"/>
        <v>1.7589499999999998</v>
      </c>
      <c r="Q178" s="32">
        <f t="shared" si="27"/>
        <v>1.7504833333333332</v>
      </c>
    </row>
    <row r="179" spans="1:17">
      <c r="A179" s="17">
        <f t="shared" si="17"/>
        <v>164</v>
      </c>
      <c r="B179" s="17" t="s">
        <v>28</v>
      </c>
      <c r="C179" s="17">
        <v>0.28999999999999998</v>
      </c>
      <c r="D179" s="17">
        <v>0.52349999999999997</v>
      </c>
      <c r="E179" s="17">
        <v>0.52349999999999997</v>
      </c>
      <c r="F179" s="17" t="s">
        <v>29</v>
      </c>
      <c r="G179" s="17" t="s">
        <v>30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1</v>
      </c>
      <c r="O179" s="17">
        <f>57.5*0.0254</f>
        <v>1.4604999999999999</v>
      </c>
      <c r="P179" s="17">
        <f t="shared" si="15"/>
        <v>1.7462499999999999</v>
      </c>
      <c r="Q179" s="17"/>
    </row>
    <row r="180" spans="1:17">
      <c r="A180" s="17">
        <f t="shared" si="17"/>
        <v>165</v>
      </c>
      <c r="B180" s="17" t="s">
        <v>28</v>
      </c>
      <c r="C180" s="17">
        <v>0.28999999999999998</v>
      </c>
      <c r="D180" s="17">
        <v>0.52349999999999997</v>
      </c>
      <c r="E180" s="17">
        <v>0.52349999999999997</v>
      </c>
      <c r="F180" s="17" t="s">
        <v>29</v>
      </c>
      <c r="G180" s="17" t="s">
        <v>30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1</v>
      </c>
      <c r="O180" s="17">
        <f>57.5*0.0254</f>
        <v>1.4604999999999999</v>
      </c>
      <c r="P180" s="17">
        <f t="shared" si="15"/>
        <v>1.7462499999999999</v>
      </c>
      <c r="Q180" s="17"/>
    </row>
    <row r="181" spans="1:17">
      <c r="A181" s="18">
        <f t="shared" si="17"/>
        <v>166</v>
      </c>
      <c r="B181" s="18" t="s">
        <v>28</v>
      </c>
      <c r="C181" s="18">
        <v>0.28000000000000003</v>
      </c>
      <c r="D181" s="18">
        <v>0.52349999999999997</v>
      </c>
      <c r="E181" s="18">
        <v>0.52349999999999997</v>
      </c>
      <c r="F181" s="18" t="s">
        <v>29</v>
      </c>
      <c r="G181" s="18" t="s">
        <v>30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0</v>
      </c>
      <c r="N181" s="18">
        <v>1</v>
      </c>
      <c r="O181" s="18">
        <f>57.5*0.0254</f>
        <v>1.4604999999999999</v>
      </c>
      <c r="P181" s="18">
        <f t="shared" si="15"/>
        <v>1.7462499999999999</v>
      </c>
      <c r="Q181" s="26">
        <f t="shared" si="16"/>
        <v>1.7581033333333334</v>
      </c>
    </row>
    <row r="182" spans="1:17">
      <c r="A182" s="18">
        <f t="shared" si="17"/>
        <v>167</v>
      </c>
      <c r="B182" s="18" t="s">
        <v>28</v>
      </c>
      <c r="C182" s="18">
        <v>0.28000000000000003</v>
      </c>
      <c r="D182" s="18">
        <v>0.52349999999999997</v>
      </c>
      <c r="E182" s="18">
        <v>0.52349999999999997</v>
      </c>
      <c r="F182" s="18" t="s">
        <v>29</v>
      </c>
      <c r="G182" s="18" t="s">
        <v>30</v>
      </c>
      <c r="H182" s="18">
        <v>0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1</v>
      </c>
      <c r="O182" s="18">
        <f>57.4*0.0254</f>
        <v>1.4579599999999999</v>
      </c>
      <c r="P182" s="18">
        <f t="shared" ref="P182:P221" si="29">O182+0.28575</f>
        <v>1.7437099999999999</v>
      </c>
      <c r="Q182" s="18"/>
    </row>
    <row r="183" spans="1:17">
      <c r="A183" s="18">
        <f t="shared" ref="A183:A205" si="30">A182+1</f>
        <v>168</v>
      </c>
      <c r="B183" s="18" t="s">
        <v>28</v>
      </c>
      <c r="C183" s="18">
        <v>0.28000000000000003</v>
      </c>
      <c r="D183" s="18">
        <v>0.52349999999999997</v>
      </c>
      <c r="E183" s="18">
        <v>0.52349999999999997</v>
      </c>
      <c r="F183" s="18" t="s">
        <v>29</v>
      </c>
      <c r="G183" s="18" t="s">
        <v>30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1</v>
      </c>
      <c r="O183" s="18">
        <f>59*0.0254</f>
        <v>1.4985999999999999</v>
      </c>
      <c r="P183" s="18">
        <f t="shared" si="29"/>
        <v>1.7843499999999999</v>
      </c>
      <c r="Q183" s="18"/>
    </row>
    <row r="184" spans="1:17">
      <c r="A184" s="19">
        <f t="shared" si="30"/>
        <v>169</v>
      </c>
      <c r="B184" s="19" t="s">
        <v>28</v>
      </c>
      <c r="C184" s="19">
        <v>0.27</v>
      </c>
      <c r="D184" s="19">
        <v>0.52349999999999997</v>
      </c>
      <c r="E184" s="19">
        <v>0.52349999999999997</v>
      </c>
      <c r="F184" s="19" t="s">
        <v>29</v>
      </c>
      <c r="G184" s="19" t="s">
        <v>30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1</v>
      </c>
      <c r="O184" s="19">
        <f>57*0.0254</f>
        <v>1.4478</v>
      </c>
      <c r="P184" s="19">
        <f t="shared" si="29"/>
        <v>1.7335499999999999</v>
      </c>
      <c r="Q184" s="27">
        <f t="shared" si="18"/>
        <v>1.7335499999999999</v>
      </c>
    </row>
    <row r="185" spans="1:17">
      <c r="A185" s="19">
        <f t="shared" si="30"/>
        <v>170</v>
      </c>
      <c r="B185" s="19" t="s">
        <v>28</v>
      </c>
      <c r="C185" s="19">
        <v>0.27</v>
      </c>
      <c r="D185" s="19">
        <v>0.52349999999999997</v>
      </c>
      <c r="E185" s="19">
        <v>0.52349999999999997</v>
      </c>
      <c r="F185" s="19" t="s">
        <v>29</v>
      </c>
      <c r="G185" s="19" t="s">
        <v>30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1</v>
      </c>
      <c r="O185" s="19">
        <f>57*0.0254</f>
        <v>1.4478</v>
      </c>
      <c r="P185" s="19">
        <f t="shared" si="29"/>
        <v>1.7335499999999999</v>
      </c>
      <c r="Q185" s="19"/>
    </row>
    <row r="186" spans="1:17">
      <c r="A186" s="19">
        <f t="shared" si="30"/>
        <v>171</v>
      </c>
      <c r="B186" s="19" t="s">
        <v>28</v>
      </c>
      <c r="C186" s="19">
        <v>0.27</v>
      </c>
      <c r="D186" s="19">
        <v>0.52349999999999997</v>
      </c>
      <c r="E186" s="19">
        <v>0.52349999999999997</v>
      </c>
      <c r="F186" s="19" t="s">
        <v>29</v>
      </c>
      <c r="G186" s="19" t="s">
        <v>30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1</v>
      </c>
      <c r="O186" s="19">
        <f>57*0.0254</f>
        <v>1.4478</v>
      </c>
      <c r="P186" s="19">
        <f t="shared" si="29"/>
        <v>1.7335499999999999</v>
      </c>
      <c r="Q186" s="19"/>
    </row>
    <row r="187" spans="1:17">
      <c r="A187" s="20">
        <f t="shared" si="30"/>
        <v>172</v>
      </c>
      <c r="B187" s="20" t="s">
        <v>28</v>
      </c>
      <c r="C187" s="20">
        <v>0.26</v>
      </c>
      <c r="D187" s="20">
        <v>0.52349999999999997</v>
      </c>
      <c r="E187" s="20">
        <v>0.52349999999999997</v>
      </c>
      <c r="F187" s="20" t="s">
        <v>29</v>
      </c>
      <c r="G187" s="20" t="s">
        <v>30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1</v>
      </c>
      <c r="O187" s="20">
        <f>55*0.0254</f>
        <v>1.397</v>
      </c>
      <c r="P187" s="20">
        <f t="shared" si="29"/>
        <v>1.68275</v>
      </c>
      <c r="Q187" s="28">
        <f t="shared" si="19"/>
        <v>1.6954499999999999</v>
      </c>
    </row>
    <row r="188" spans="1:17">
      <c r="A188" s="20">
        <f t="shared" si="30"/>
        <v>173</v>
      </c>
      <c r="B188" s="20" t="s">
        <v>28</v>
      </c>
      <c r="C188" s="20">
        <v>0.26</v>
      </c>
      <c r="D188" s="20">
        <v>0.52349999999999997</v>
      </c>
      <c r="E188" s="20">
        <v>0.52349999999999997</v>
      </c>
      <c r="F188" s="20" t="s">
        <v>29</v>
      </c>
      <c r="G188" s="20" t="s">
        <v>30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1</v>
      </c>
      <c r="O188" s="20">
        <f>55.5*0.0254</f>
        <v>1.4097</v>
      </c>
      <c r="P188" s="20">
        <f t="shared" si="29"/>
        <v>1.6954499999999999</v>
      </c>
      <c r="Q188" s="20"/>
    </row>
    <row r="189" spans="1:17">
      <c r="A189" s="20">
        <f t="shared" si="30"/>
        <v>174</v>
      </c>
      <c r="B189" s="20" t="s">
        <v>28</v>
      </c>
      <c r="C189" s="20">
        <v>0.26</v>
      </c>
      <c r="D189" s="20">
        <v>0.52349999999999997</v>
      </c>
      <c r="E189" s="20">
        <v>0.52349999999999997</v>
      </c>
      <c r="F189" s="20" t="s">
        <v>29</v>
      </c>
      <c r="G189" s="20" t="s">
        <v>30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1</v>
      </c>
      <c r="O189" s="20">
        <f>56*0.0254</f>
        <v>1.4223999999999999</v>
      </c>
      <c r="P189" s="20">
        <f t="shared" si="29"/>
        <v>1.7081499999999998</v>
      </c>
      <c r="Q189" s="20"/>
    </row>
    <row r="190" spans="1:17">
      <c r="A190" s="21">
        <f t="shared" si="30"/>
        <v>175</v>
      </c>
      <c r="B190" s="21" t="s">
        <v>28</v>
      </c>
      <c r="C190" s="21">
        <v>0.24</v>
      </c>
      <c r="D190" s="21">
        <v>0.52349999999999997</v>
      </c>
      <c r="E190" s="21">
        <v>0.52349999999999997</v>
      </c>
      <c r="F190" s="21" t="s">
        <v>29</v>
      </c>
      <c r="G190" s="21" t="s">
        <v>30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1</v>
      </c>
      <c r="O190" s="21">
        <f>52.5*0.0254</f>
        <v>1.3334999999999999</v>
      </c>
      <c r="P190" s="21">
        <f t="shared" si="29"/>
        <v>1.6192499999999999</v>
      </c>
      <c r="Q190" s="29">
        <f t="shared" si="24"/>
        <v>1.6192499999999999</v>
      </c>
    </row>
    <row r="191" spans="1:17">
      <c r="A191" s="21">
        <f t="shared" si="30"/>
        <v>176</v>
      </c>
      <c r="B191" s="21" t="s">
        <v>28</v>
      </c>
      <c r="C191" s="21">
        <v>0.24</v>
      </c>
      <c r="D191" s="21">
        <v>0.52349999999999997</v>
      </c>
      <c r="E191" s="21">
        <v>0.52349999999999997</v>
      </c>
      <c r="F191" s="21" t="s">
        <v>29</v>
      </c>
      <c r="G191" s="21" t="s">
        <v>30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>
        <v>1</v>
      </c>
      <c r="O191" s="21">
        <f>52.5*0.0254</f>
        <v>1.3334999999999999</v>
      </c>
      <c r="P191" s="21">
        <f t="shared" si="29"/>
        <v>1.6192499999999999</v>
      </c>
      <c r="Q191" s="21"/>
    </row>
    <row r="192" spans="1:17">
      <c r="A192" s="21">
        <f t="shared" si="30"/>
        <v>177</v>
      </c>
      <c r="B192" s="21" t="s">
        <v>28</v>
      </c>
      <c r="C192" s="21">
        <v>0.24</v>
      </c>
      <c r="D192" s="21">
        <v>0.52349999999999997</v>
      </c>
      <c r="E192" s="21">
        <v>0.52349999999999997</v>
      </c>
      <c r="F192" s="21" t="s">
        <v>29</v>
      </c>
      <c r="G192" s="21" t="s">
        <v>30</v>
      </c>
      <c r="H192" s="21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1">
        <v>1</v>
      </c>
      <c r="O192" s="21">
        <f>52.5*0.0254</f>
        <v>1.3334999999999999</v>
      </c>
      <c r="P192" s="21">
        <f t="shared" si="29"/>
        <v>1.6192499999999999</v>
      </c>
      <c r="Q192" s="21"/>
    </row>
    <row r="193" spans="1:17">
      <c r="A193" s="16">
        <f t="shared" si="30"/>
        <v>178</v>
      </c>
      <c r="B193" s="16" t="s">
        <v>28</v>
      </c>
      <c r="C193" s="16">
        <v>0.23</v>
      </c>
      <c r="D193" s="16">
        <v>0.52349999999999997</v>
      </c>
      <c r="E193" s="16">
        <v>0.52349999999999997</v>
      </c>
      <c r="F193" s="16" t="s">
        <v>29</v>
      </c>
      <c r="G193" s="16" t="s">
        <v>30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1</v>
      </c>
      <c r="O193" s="16">
        <f>49.5*0.0254</f>
        <v>1.2572999999999999</v>
      </c>
      <c r="P193" s="16">
        <f t="shared" si="29"/>
        <v>1.5430499999999998</v>
      </c>
      <c r="Q193" s="30">
        <f t="shared" si="25"/>
        <v>1.5472833333333333</v>
      </c>
    </row>
    <row r="194" spans="1:17">
      <c r="A194" s="16">
        <f t="shared" si="30"/>
        <v>179</v>
      </c>
      <c r="B194" s="16" t="s">
        <v>28</v>
      </c>
      <c r="C194" s="16">
        <v>0.23</v>
      </c>
      <c r="D194" s="16">
        <v>0.52349999999999997</v>
      </c>
      <c r="E194" s="16">
        <v>0.52349999999999997</v>
      </c>
      <c r="F194" s="16" t="s">
        <v>29</v>
      </c>
      <c r="G194" s="16" t="s">
        <v>30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1</v>
      </c>
      <c r="O194" s="16">
        <f>49.5*0.0254</f>
        <v>1.2572999999999999</v>
      </c>
      <c r="P194" s="16">
        <f t="shared" si="29"/>
        <v>1.5430499999999998</v>
      </c>
      <c r="Q194" s="16"/>
    </row>
    <row r="195" spans="1:17">
      <c r="A195" s="16">
        <f t="shared" si="30"/>
        <v>180</v>
      </c>
      <c r="B195" s="16" t="s">
        <v>28</v>
      </c>
      <c r="C195" s="16">
        <v>0.23</v>
      </c>
      <c r="D195" s="16">
        <v>0.52349999999999997</v>
      </c>
      <c r="E195" s="16">
        <v>0.52349999999999997</v>
      </c>
      <c r="F195" s="16" t="s">
        <v>29</v>
      </c>
      <c r="G195" s="16" t="s">
        <v>30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1</v>
      </c>
      <c r="O195" s="16">
        <f>50*0.0254</f>
        <v>1.27</v>
      </c>
      <c r="P195" s="16">
        <f t="shared" si="29"/>
        <v>1.55575</v>
      </c>
      <c r="Q195" s="16"/>
    </row>
    <row r="196" spans="1:17">
      <c r="A196" s="25">
        <f t="shared" si="30"/>
        <v>181</v>
      </c>
      <c r="B196" s="25" t="s">
        <v>28</v>
      </c>
      <c r="C196" s="25">
        <v>0.22</v>
      </c>
      <c r="D196" s="25">
        <v>0.52349999999999997</v>
      </c>
      <c r="E196" s="25">
        <v>0.52349999999999997</v>
      </c>
      <c r="F196" s="25" t="s">
        <v>29</v>
      </c>
      <c r="G196" s="25" t="s">
        <v>30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1</v>
      </c>
      <c r="O196" s="25">
        <f>48.5*0.0254</f>
        <v>1.2319</v>
      </c>
      <c r="P196" s="25">
        <f t="shared" si="29"/>
        <v>1.5176499999999999</v>
      </c>
      <c r="Q196" s="31">
        <f t="shared" si="26"/>
        <v>1.5176499999999999</v>
      </c>
    </row>
    <row r="197" spans="1:17">
      <c r="A197" s="25">
        <f t="shared" si="30"/>
        <v>182</v>
      </c>
      <c r="B197" s="25" t="s">
        <v>28</v>
      </c>
      <c r="C197" s="25">
        <v>0.22</v>
      </c>
      <c r="D197" s="25">
        <v>0.52349999999999997</v>
      </c>
      <c r="E197" s="25">
        <v>0.52349999999999997</v>
      </c>
      <c r="F197" s="25" t="s">
        <v>29</v>
      </c>
      <c r="G197" s="25" t="s">
        <v>30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1</v>
      </c>
      <c r="O197" s="25">
        <f>48.5*0.0254</f>
        <v>1.2319</v>
      </c>
      <c r="P197" s="25">
        <f t="shared" si="29"/>
        <v>1.5176499999999999</v>
      </c>
      <c r="Q197" s="25"/>
    </row>
    <row r="198" spans="1:17">
      <c r="A198" s="25">
        <f t="shared" si="30"/>
        <v>183</v>
      </c>
      <c r="B198" s="25" t="s">
        <v>28</v>
      </c>
      <c r="C198" s="25">
        <v>0.22</v>
      </c>
      <c r="D198" s="25">
        <v>0.52349999999999997</v>
      </c>
      <c r="E198" s="25">
        <v>0.52349999999999997</v>
      </c>
      <c r="F198" s="25" t="s">
        <v>29</v>
      </c>
      <c r="G198" s="25" t="s">
        <v>30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1</v>
      </c>
      <c r="O198" s="25">
        <f>48.5*0.0254</f>
        <v>1.2319</v>
      </c>
      <c r="P198" s="25">
        <f t="shared" si="29"/>
        <v>1.5176499999999999</v>
      </c>
      <c r="Q198" s="25"/>
    </row>
    <row r="199" spans="1:17">
      <c r="A199" s="17">
        <f t="shared" si="30"/>
        <v>184</v>
      </c>
      <c r="B199" s="17" t="s">
        <v>28</v>
      </c>
      <c r="C199" s="17">
        <v>0.21</v>
      </c>
      <c r="D199" s="17">
        <v>0.52349999999999997</v>
      </c>
      <c r="E199" s="17">
        <v>0.52349999999999997</v>
      </c>
      <c r="F199" s="17" t="s">
        <v>29</v>
      </c>
      <c r="G199" s="17" t="s">
        <v>30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1</v>
      </c>
      <c r="O199" s="17">
        <f>47.5*0.0254</f>
        <v>1.2064999999999999</v>
      </c>
      <c r="P199" s="17">
        <f t="shared" si="29"/>
        <v>1.4922499999999999</v>
      </c>
      <c r="Q199" s="32">
        <f t="shared" si="27"/>
        <v>1.4922499999999996</v>
      </c>
    </row>
    <row r="200" spans="1:17">
      <c r="A200" s="17">
        <f t="shared" si="30"/>
        <v>185</v>
      </c>
      <c r="B200" s="17" t="s">
        <v>28</v>
      </c>
      <c r="C200" s="17">
        <v>0.21</v>
      </c>
      <c r="D200" s="17">
        <v>0.52349999999999997</v>
      </c>
      <c r="E200" s="17">
        <v>0.52349999999999997</v>
      </c>
      <c r="F200" s="17" t="s">
        <v>29</v>
      </c>
      <c r="G200" s="17" t="s">
        <v>30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1</v>
      </c>
      <c r="O200" s="17">
        <f>47.5*0.0254</f>
        <v>1.2064999999999999</v>
      </c>
      <c r="P200" s="17">
        <f t="shared" si="29"/>
        <v>1.4922499999999999</v>
      </c>
      <c r="Q200" s="17"/>
    </row>
    <row r="201" spans="1:17">
      <c r="A201" s="17">
        <f t="shared" si="30"/>
        <v>186</v>
      </c>
      <c r="B201" s="17" t="s">
        <v>28</v>
      </c>
      <c r="C201" s="17">
        <v>0.21</v>
      </c>
      <c r="D201" s="17">
        <v>0.52349999999999997</v>
      </c>
      <c r="E201" s="17">
        <v>0.52349999999999997</v>
      </c>
      <c r="F201" s="17" t="s">
        <v>29</v>
      </c>
      <c r="G201" s="17" t="s">
        <v>30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1</v>
      </c>
      <c r="O201" s="17">
        <f>47.5*0.0254</f>
        <v>1.2064999999999999</v>
      </c>
      <c r="P201" s="17">
        <f t="shared" si="29"/>
        <v>1.4922499999999999</v>
      </c>
      <c r="Q201" s="17"/>
    </row>
    <row r="202" spans="1:17">
      <c r="A202" s="18">
        <f t="shared" si="30"/>
        <v>187</v>
      </c>
      <c r="B202" s="18" t="s">
        <v>28</v>
      </c>
      <c r="C202" s="18">
        <v>0.19</v>
      </c>
      <c r="D202" s="18">
        <v>0.52349999999999997</v>
      </c>
      <c r="E202" s="18">
        <v>0.52349999999999997</v>
      </c>
      <c r="F202" s="18" t="s">
        <v>29</v>
      </c>
      <c r="G202" s="18" t="s">
        <v>30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1</v>
      </c>
      <c r="O202" s="18">
        <f>45*0.0254</f>
        <v>1.143</v>
      </c>
      <c r="P202" s="18">
        <f t="shared" si="29"/>
        <v>1.42875</v>
      </c>
      <c r="Q202" s="26">
        <f t="shared" ref="Q202" si="31">(P202+P203+P204)/3</f>
        <v>1.42875</v>
      </c>
    </row>
    <row r="203" spans="1:17">
      <c r="A203" s="18">
        <f t="shared" si="30"/>
        <v>188</v>
      </c>
      <c r="B203" s="18" t="s">
        <v>28</v>
      </c>
      <c r="C203" s="18">
        <v>0.19</v>
      </c>
      <c r="D203" s="18">
        <v>0.52349999999999997</v>
      </c>
      <c r="E203" s="18">
        <v>0.52349999999999997</v>
      </c>
      <c r="F203" s="18" t="s">
        <v>29</v>
      </c>
      <c r="G203" s="18" t="s">
        <v>30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1</v>
      </c>
      <c r="O203" s="18">
        <f>45*0.0254</f>
        <v>1.143</v>
      </c>
      <c r="P203" s="18">
        <f t="shared" si="29"/>
        <v>1.42875</v>
      </c>
      <c r="Q203" s="18"/>
    </row>
    <row r="204" spans="1:17">
      <c r="A204" s="18">
        <f t="shared" si="30"/>
        <v>189</v>
      </c>
      <c r="B204" s="18" t="s">
        <v>28</v>
      </c>
      <c r="C204" s="18">
        <v>0.19</v>
      </c>
      <c r="D204" s="18">
        <v>0.52349999999999997</v>
      </c>
      <c r="E204" s="18">
        <v>0.52349999999999997</v>
      </c>
      <c r="F204" s="18" t="s">
        <v>29</v>
      </c>
      <c r="G204" s="18" t="s">
        <v>30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1</v>
      </c>
      <c r="O204" s="18">
        <f>45*0.0254</f>
        <v>1.143</v>
      </c>
      <c r="P204" s="18">
        <f t="shared" si="29"/>
        <v>1.42875</v>
      </c>
      <c r="Q204" s="18"/>
    </row>
    <row r="205" spans="1:17">
      <c r="A205" s="19">
        <f t="shared" si="30"/>
        <v>190</v>
      </c>
      <c r="B205" s="19" t="s">
        <v>28</v>
      </c>
      <c r="C205" s="19">
        <v>0.18</v>
      </c>
      <c r="D205" s="19">
        <v>0.52349999999999997</v>
      </c>
      <c r="E205" s="19">
        <v>0.52349999999999997</v>
      </c>
      <c r="F205" s="19" t="s">
        <v>29</v>
      </c>
      <c r="G205" s="19" t="s">
        <v>30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1</v>
      </c>
      <c r="O205" s="19">
        <f>44*0.0254</f>
        <v>1.1175999999999999</v>
      </c>
      <c r="P205" s="19">
        <f t="shared" si="29"/>
        <v>1.4033499999999999</v>
      </c>
      <c r="Q205" s="27">
        <f t="shared" ref="Q205" si="32">(P205+P206+P207)/3</f>
        <v>1.4033499999999999</v>
      </c>
    </row>
    <row r="206" spans="1:17">
      <c r="A206" s="19">
        <f>A205+1</f>
        <v>191</v>
      </c>
      <c r="B206" s="19" t="s">
        <v>28</v>
      </c>
      <c r="C206" s="19">
        <v>0.18</v>
      </c>
      <c r="D206" s="19">
        <v>0.52349999999999997</v>
      </c>
      <c r="E206" s="19">
        <v>0.52349999999999997</v>
      </c>
      <c r="F206" s="19" t="s">
        <v>29</v>
      </c>
      <c r="G206" s="19" t="s">
        <v>30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1</v>
      </c>
      <c r="O206" s="19">
        <f t="shared" ref="O206:O207" si="33">44*0.0254</f>
        <v>1.1175999999999999</v>
      </c>
      <c r="P206" s="19">
        <f t="shared" si="29"/>
        <v>1.4033499999999999</v>
      </c>
      <c r="Q206" s="19"/>
    </row>
    <row r="207" spans="1:17">
      <c r="A207" s="19">
        <f t="shared" ref="A207:A213" si="34">A206+1</f>
        <v>192</v>
      </c>
      <c r="B207" s="19" t="s">
        <v>28</v>
      </c>
      <c r="C207" s="19">
        <v>0.18</v>
      </c>
      <c r="D207" s="19">
        <v>0.52349999999999997</v>
      </c>
      <c r="E207" s="19">
        <v>0.52349999999999997</v>
      </c>
      <c r="F207" s="19" t="s">
        <v>29</v>
      </c>
      <c r="G207" s="19" t="s">
        <v>30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1</v>
      </c>
      <c r="O207" s="19">
        <f t="shared" si="33"/>
        <v>1.1175999999999999</v>
      </c>
      <c r="P207" s="19">
        <f t="shared" si="29"/>
        <v>1.4033499999999999</v>
      </c>
      <c r="Q207" s="19"/>
    </row>
    <row r="208" spans="1:17">
      <c r="A208" s="20">
        <f t="shared" si="34"/>
        <v>193</v>
      </c>
      <c r="B208" s="20" t="s">
        <v>28</v>
      </c>
      <c r="C208" s="20">
        <v>0.17</v>
      </c>
      <c r="D208" s="20">
        <v>0.52349999999999997</v>
      </c>
      <c r="E208" s="20">
        <v>0.52349999999999997</v>
      </c>
      <c r="F208" s="20" t="s">
        <v>29</v>
      </c>
      <c r="G208" s="20" t="s">
        <v>30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1</v>
      </c>
      <c r="O208" s="20">
        <f>43*0.0254</f>
        <v>1.0922000000000001</v>
      </c>
      <c r="P208" s="20">
        <f t="shared" si="29"/>
        <v>1.37795</v>
      </c>
      <c r="Q208" s="28">
        <f t="shared" ref="Q208" si="35">(P208+P209+P210)/3</f>
        <v>1.37795</v>
      </c>
    </row>
    <row r="209" spans="1:17">
      <c r="A209" s="20">
        <f t="shared" si="34"/>
        <v>194</v>
      </c>
      <c r="B209" s="20" t="s">
        <v>28</v>
      </c>
      <c r="C209" s="20">
        <v>0.17</v>
      </c>
      <c r="D209" s="20">
        <v>0.52349999999999997</v>
      </c>
      <c r="E209" s="20">
        <v>0.52349999999999997</v>
      </c>
      <c r="F209" s="20" t="s">
        <v>29</v>
      </c>
      <c r="G209" s="20" t="s">
        <v>30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1</v>
      </c>
      <c r="O209" s="20">
        <f>42.5*0.0254</f>
        <v>1.0794999999999999</v>
      </c>
      <c r="P209" s="20">
        <f t="shared" si="29"/>
        <v>1.3652499999999999</v>
      </c>
      <c r="Q209" s="20"/>
    </row>
    <row r="210" spans="1:17">
      <c r="A210" s="20">
        <f t="shared" si="34"/>
        <v>195</v>
      </c>
      <c r="B210" s="20" t="s">
        <v>28</v>
      </c>
      <c r="C210" s="20">
        <v>0.17</v>
      </c>
      <c r="D210" s="20">
        <v>0.52349999999999997</v>
      </c>
      <c r="E210" s="20">
        <v>0.52349999999999997</v>
      </c>
      <c r="F210" s="20" t="s">
        <v>29</v>
      </c>
      <c r="G210" s="20" t="s">
        <v>30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1</v>
      </c>
      <c r="O210" s="20">
        <f>43.5*0.0254</f>
        <v>1.1049</v>
      </c>
      <c r="P210" s="20">
        <f t="shared" si="29"/>
        <v>1.3906499999999999</v>
      </c>
      <c r="Q210" s="20"/>
    </row>
    <row r="211" spans="1:17">
      <c r="A211" s="21">
        <f t="shared" si="34"/>
        <v>196</v>
      </c>
      <c r="B211" s="21" t="s">
        <v>28</v>
      </c>
      <c r="C211" s="21">
        <v>0.16</v>
      </c>
      <c r="D211" s="21">
        <v>0.52349999999999997</v>
      </c>
      <c r="E211" s="21">
        <v>0.52349999999999997</v>
      </c>
      <c r="F211" s="21" t="s">
        <v>29</v>
      </c>
      <c r="G211" s="21" t="s">
        <v>30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>
        <v>1</v>
      </c>
      <c r="O211" s="21">
        <f>42*0.0254</f>
        <v>1.0668</v>
      </c>
      <c r="P211" s="21">
        <f t="shared" si="29"/>
        <v>1.3525499999999999</v>
      </c>
      <c r="Q211" s="29">
        <f t="shared" si="24"/>
        <v>1.3525499999999999</v>
      </c>
    </row>
    <row r="212" spans="1:17">
      <c r="A212" s="21">
        <f t="shared" si="34"/>
        <v>197</v>
      </c>
      <c r="B212" s="21" t="s">
        <v>28</v>
      </c>
      <c r="C212" s="21">
        <v>0.16</v>
      </c>
      <c r="D212" s="21">
        <v>0.52349999999999997</v>
      </c>
      <c r="E212" s="21">
        <v>0.52349999999999997</v>
      </c>
      <c r="F212" s="21" t="s">
        <v>29</v>
      </c>
      <c r="G212" s="21" t="s">
        <v>30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>
        <v>1</v>
      </c>
      <c r="O212" s="21">
        <f>42*0.0254</f>
        <v>1.0668</v>
      </c>
      <c r="P212" s="21">
        <f t="shared" si="29"/>
        <v>1.3525499999999999</v>
      </c>
      <c r="Q212" s="21"/>
    </row>
    <row r="213" spans="1:17">
      <c r="A213" s="21">
        <f t="shared" si="34"/>
        <v>198</v>
      </c>
      <c r="B213" s="21" t="s">
        <v>28</v>
      </c>
      <c r="C213" s="21">
        <v>0.16</v>
      </c>
      <c r="D213" s="21">
        <v>0.52349999999999997</v>
      </c>
      <c r="E213" s="21">
        <v>0.52349999999999997</v>
      </c>
      <c r="F213" s="21" t="s">
        <v>29</v>
      </c>
      <c r="G213" s="21" t="s">
        <v>30</v>
      </c>
      <c r="H213" s="21"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>
        <v>1</v>
      </c>
      <c r="O213" s="21">
        <f>42*0.0254</f>
        <v>1.0668</v>
      </c>
      <c r="P213" s="21">
        <f t="shared" si="29"/>
        <v>1.3525499999999999</v>
      </c>
      <c r="Q213" s="21"/>
    </row>
    <row r="214" spans="1:17">
      <c r="A214" s="16">
        <f>A213+1</f>
        <v>199</v>
      </c>
      <c r="B214" s="16" t="s">
        <v>28</v>
      </c>
      <c r="C214" s="16">
        <v>0.15</v>
      </c>
      <c r="D214" s="16">
        <v>0.52349999999999997</v>
      </c>
      <c r="E214" s="16">
        <v>0.52349999999999997</v>
      </c>
      <c r="F214" s="16" t="s">
        <v>29</v>
      </c>
      <c r="G214" s="16" t="s">
        <v>30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1</v>
      </c>
      <c r="O214" s="16">
        <f>40.5*0.0254</f>
        <v>1.0286999999999999</v>
      </c>
      <c r="P214" s="16">
        <f t="shared" si="29"/>
        <v>1.3144499999999999</v>
      </c>
      <c r="Q214" s="30">
        <f t="shared" si="25"/>
        <v>1.3144499999999999</v>
      </c>
    </row>
    <row r="215" spans="1:17">
      <c r="A215" s="16">
        <f t="shared" ref="A215:A221" si="36">A214+1</f>
        <v>200</v>
      </c>
      <c r="B215" s="16" t="s">
        <v>28</v>
      </c>
      <c r="C215" s="16">
        <v>0.15</v>
      </c>
      <c r="D215" s="16">
        <v>0.52349999999999997</v>
      </c>
      <c r="E215" s="16">
        <v>0.52349999999999997</v>
      </c>
      <c r="F215" s="16" t="s">
        <v>29</v>
      </c>
      <c r="G215" s="16" t="s">
        <v>30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1</v>
      </c>
      <c r="O215" s="16">
        <f t="shared" ref="O215:O216" si="37">40.5*0.0254</f>
        <v>1.0286999999999999</v>
      </c>
      <c r="P215" s="16">
        <f t="shared" si="29"/>
        <v>1.3144499999999999</v>
      </c>
      <c r="Q215" s="16"/>
    </row>
    <row r="216" spans="1:17">
      <c r="A216" s="16">
        <f t="shared" si="36"/>
        <v>201</v>
      </c>
      <c r="B216" s="16" t="s">
        <v>31</v>
      </c>
      <c r="C216" s="16">
        <v>0.15</v>
      </c>
      <c r="D216" s="16">
        <v>0.52349999999999997</v>
      </c>
      <c r="E216" s="16">
        <v>0.52349999999999997</v>
      </c>
      <c r="F216" s="16" t="s">
        <v>31</v>
      </c>
      <c r="G216" s="16" t="s">
        <v>31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1</v>
      </c>
      <c r="O216" s="16">
        <f t="shared" si="37"/>
        <v>1.0286999999999999</v>
      </c>
      <c r="P216" s="16">
        <f t="shared" si="29"/>
        <v>1.3144499999999999</v>
      </c>
      <c r="Q216" s="16"/>
    </row>
    <row r="217" spans="1:17">
      <c r="A217" s="18">
        <f t="shared" si="36"/>
        <v>202</v>
      </c>
      <c r="B217" s="18" t="s">
        <v>31</v>
      </c>
      <c r="C217" s="18">
        <v>0.14000000000000001</v>
      </c>
      <c r="D217" s="18">
        <v>0.52349999999999997</v>
      </c>
      <c r="E217" s="18">
        <v>0.52349999999999997</v>
      </c>
      <c r="F217" s="18" t="s">
        <v>31</v>
      </c>
      <c r="G217" s="18" t="s">
        <v>31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1</v>
      </c>
      <c r="O217" s="18">
        <f>39.5*0.0254</f>
        <v>1.0032999999999999</v>
      </c>
      <c r="P217" s="18">
        <f t="shared" si="29"/>
        <v>1.2890499999999998</v>
      </c>
      <c r="Q217" s="53">
        <f>P217</f>
        <v>1.2890499999999998</v>
      </c>
    </row>
    <row r="218" spans="1:17">
      <c r="A218" s="19">
        <f t="shared" si="36"/>
        <v>203</v>
      </c>
      <c r="B218" s="19" t="s">
        <v>31</v>
      </c>
      <c r="C218" s="19">
        <v>0.13</v>
      </c>
      <c r="D218" s="19">
        <v>0.52349999999999997</v>
      </c>
      <c r="E218" s="19">
        <v>0.52349999999999997</v>
      </c>
      <c r="F218" s="19" t="s">
        <v>31</v>
      </c>
      <c r="G218" s="19" t="s">
        <v>31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1</v>
      </c>
      <c r="O218" s="19">
        <f>38.5*0.0254</f>
        <v>0.97789999999999999</v>
      </c>
      <c r="P218" s="19">
        <f t="shared" si="29"/>
        <v>1.2636499999999999</v>
      </c>
      <c r="Q218" s="54">
        <f>P218</f>
        <v>1.2636499999999999</v>
      </c>
    </row>
    <row r="219" spans="1:17">
      <c r="A219" s="20">
        <f t="shared" si="36"/>
        <v>204</v>
      </c>
      <c r="B219" s="20" t="s">
        <v>31</v>
      </c>
      <c r="C219" s="20">
        <v>0.12</v>
      </c>
      <c r="D219" s="20">
        <v>0.52349999999999997</v>
      </c>
      <c r="E219" s="20">
        <v>0.52349999999999997</v>
      </c>
      <c r="F219" s="20" t="s">
        <v>31</v>
      </c>
      <c r="G219" s="20" t="s">
        <v>31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0">
        <v>1</v>
      </c>
      <c r="O219" s="20">
        <f>37.5*0.0254</f>
        <v>0.95250000000000001</v>
      </c>
      <c r="P219" s="20">
        <f t="shared" si="29"/>
        <v>1.2382500000000001</v>
      </c>
      <c r="Q219" s="55">
        <f>P219</f>
        <v>1.2382500000000001</v>
      </c>
    </row>
    <row r="220" spans="1:17">
      <c r="A220" s="21">
        <f t="shared" si="36"/>
        <v>205</v>
      </c>
      <c r="B220" s="21" t="s">
        <v>31</v>
      </c>
      <c r="C220" s="21">
        <v>0.11</v>
      </c>
      <c r="D220" s="21">
        <v>0.52349999999999997</v>
      </c>
      <c r="E220" s="21">
        <v>0.52349999999999997</v>
      </c>
      <c r="F220" s="21" t="s">
        <v>31</v>
      </c>
      <c r="G220" s="21" t="s">
        <v>31</v>
      </c>
      <c r="H220" s="21">
        <v>0</v>
      </c>
      <c r="I220" s="21">
        <v>0</v>
      </c>
      <c r="J220" s="21">
        <v>0</v>
      </c>
      <c r="K220" s="21">
        <v>0</v>
      </c>
      <c r="L220" s="21">
        <v>0</v>
      </c>
      <c r="M220" s="21">
        <v>0</v>
      </c>
      <c r="N220" s="21">
        <v>1</v>
      </c>
      <c r="O220" s="21">
        <f>36.25*0.0254</f>
        <v>0.92074999999999996</v>
      </c>
      <c r="P220" s="21">
        <f t="shared" si="29"/>
        <v>1.2064999999999999</v>
      </c>
      <c r="Q220" s="56">
        <f>P220</f>
        <v>1.2064999999999999</v>
      </c>
    </row>
    <row r="221" spans="1:17">
      <c r="A221" s="16">
        <f t="shared" si="36"/>
        <v>206</v>
      </c>
      <c r="B221" s="16" t="s">
        <v>31</v>
      </c>
      <c r="C221" s="16">
        <v>0.1</v>
      </c>
      <c r="D221" s="16">
        <v>0.52349999999999997</v>
      </c>
      <c r="E221" s="16">
        <v>0.52349999999999997</v>
      </c>
      <c r="F221" s="16" t="s">
        <v>31</v>
      </c>
      <c r="G221" s="16" t="s">
        <v>31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1</v>
      </c>
      <c r="O221" s="16">
        <f>36*0.0254</f>
        <v>0.91439999999999999</v>
      </c>
      <c r="P221" s="16">
        <f t="shared" si="29"/>
        <v>1.2001500000000001</v>
      </c>
      <c r="Q221" s="57">
        <f>P221</f>
        <v>1.2001500000000001</v>
      </c>
    </row>
  </sheetData>
  <mergeCells count="8">
    <mergeCell ref="B14:G14"/>
    <mergeCell ref="H14:M14"/>
    <mergeCell ref="A1:O2"/>
    <mergeCell ref="A5:C5"/>
    <mergeCell ref="A6:C6"/>
    <mergeCell ref="A7:C7"/>
    <mergeCell ref="A4:E4"/>
    <mergeCell ref="D9:E9"/>
  </mergeCells>
  <phoneticPr fontId="6" type="noConversion"/>
  <pageMargins left="0.75" right="0.75" top="1" bottom="1" header="0.5" footer="0.5"/>
  <headerFooter>
    <oddHeader>&amp;C&amp;"Verdana,Bold"Eecs498-003 Robot Trajectory Test Data</oddHeader>
  </headerFooter>
  <ignoredErrors>
    <ignoredError sqref="O19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Hobey Kuhn</dc:creator>
  <cp:lastModifiedBy>Hobey Kuhn</cp:lastModifiedBy>
  <dcterms:created xsi:type="dcterms:W3CDTF">2013-04-20T21:57:04Z</dcterms:created>
  <dcterms:modified xsi:type="dcterms:W3CDTF">2013-04-22T01:44:32Z</dcterms:modified>
</cp:coreProperties>
</file>