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1303" documentId="11_55462D38EDA6EB4AA15251FA3388812EDF488EA3" xr6:coauthVersionLast="45" xr6:coauthVersionMax="45" xr10:uidLastSave="{D81033FE-3153-4FA1-A193-8B99DE6523A3}"/>
  <bookViews>
    <workbookView xWindow="-120" yWindow="-120" windowWidth="29040" windowHeight="16440" activeTab="1" xr2:uid="{00000000-000D-0000-FFFF-FFFF00000000}"/>
  </bookViews>
  <sheets>
    <sheet name="After" sheetId="10" r:id="rId1"/>
    <sheet name="TableInThePaper" sheetId="11" r:id="rId2"/>
  </sheets>
  <definedNames>
    <definedName name="solver_adj" localSheetId="0" hidden="1">After!$F$22:$F$23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After!$F$22:$F$23</definedName>
    <definedName name="solver_lhs2" localSheetId="0" hidden="1">After!$F$22:$F$23</definedName>
    <definedName name="solver_lhs3" localSheetId="0" hidden="1">After!$G$25</definedName>
    <definedName name="solver_lhs4" localSheetId="0" hidden="1">After!$K$22:$K$23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After!$L$24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3</definedName>
    <definedName name="solver_rhs1" localSheetId="0" hidden="1">1</definedName>
    <definedName name="solver_rhs2" localSheetId="0" hidden="1">0</definedName>
    <definedName name="solver_rhs3" localSheetId="0" hidden="1">After!$F$15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1" l="1"/>
  <c r="J8" i="11"/>
  <c r="I11" i="11"/>
  <c r="I10" i="11"/>
  <c r="H11" i="11"/>
  <c r="H10" i="11"/>
  <c r="L17" i="10"/>
  <c r="L16" i="10"/>
  <c r="G23" i="10"/>
  <c r="H23" i="10" s="1"/>
  <c r="G22" i="10"/>
  <c r="H22" i="10" s="1"/>
  <c r="G25" i="10" l="1"/>
  <c r="H24" i="10"/>
  <c r="I23" i="10" s="1"/>
  <c r="J23" i="10" s="1"/>
  <c r="I22" i="10" l="1"/>
  <c r="J22" i="10" s="1"/>
  <c r="K22" i="10" l="1"/>
  <c r="L22" i="10" s="1"/>
  <c r="K23" i="10"/>
  <c r="L23" i="10" s="1"/>
  <c r="L24" i="10" l="1"/>
</calcChain>
</file>

<file path=xl/sharedStrings.xml><?xml version="1.0" encoding="utf-8"?>
<sst xmlns="http://schemas.openxmlformats.org/spreadsheetml/2006/main" count="31" uniqueCount="25">
  <si>
    <t>Theta</t>
  </si>
  <si>
    <t>Before</t>
  </si>
  <si>
    <t>exp</t>
  </si>
  <si>
    <t>exp-1</t>
  </si>
  <si>
    <t>Prob</t>
  </si>
  <si>
    <t>Flow</t>
  </si>
  <si>
    <t>Path 1</t>
  </si>
  <si>
    <t>Path 2</t>
  </si>
  <si>
    <t>Cost</t>
  </si>
  <si>
    <t>Demand</t>
  </si>
  <si>
    <t>Ita</t>
  </si>
  <si>
    <t>prob</t>
  </si>
  <si>
    <t>min=</t>
  </si>
  <si>
    <t>gap</t>
  </si>
  <si>
    <t>Cases</t>
  </si>
  <si>
    <t>Paths</t>
  </si>
  <si>
    <t>Used Path</t>
  </si>
  <si>
    <t>Path Flow</t>
  </si>
  <si>
    <t>Path Cost</t>
  </si>
  <si>
    <t>Total Travel Cost</t>
  </si>
  <si>
    <t>Yes</t>
  </si>
  <si>
    <t>No</t>
  </si>
  <si>
    <t>-</t>
  </si>
  <si>
    <t>After</t>
  </si>
  <si>
    <t>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</si>
</sst>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164" fontId="0" fillId="0" borderId="0" xfId="0" applyNumberFormat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49" fontId="2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467591</xdr:colOff>
      <xdr:row>0</xdr:row>
      <xdr:rowOff>0</xdr:rowOff>
    </xdr:from>
    <xdr:to>
      <xdr:col>13</xdr:col>
      <xdr:colOff>377027</xdr:colOff>
      <xdr:row>10</xdr:row>
      <xdr:rowOff>178940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6DCA4A-92DA-409B-A718-9D690ADCC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2136" y="0"/>
          <a:ext cx="6543675" cy="2083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256761</xdr:colOff>
      <xdr:row>4</xdr:row>
      <xdr:rowOff>74544</xdr:rowOff>
    </xdr:from>
    <xdr:to>
      <xdr:col>21</xdr:col>
      <xdr:colOff>84327</xdr:colOff>
      <xdr:row>12</xdr:row>
      <xdr:rowOff>129245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CCFDD5-89D4-4527-BDA0-B3784D28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826" y="836544"/>
          <a:ext cx="6569610" cy="208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S52"/>
  <sheetViews>
    <sheetView zoomScale="130" zoomScaleNormal="130" workbookViewId="0">
      <selection activeCell="E24" sqref="E24"/>
    </sheetView>
  </sheetViews>
  <sheetFormatPr defaultRowHeight="15" x14ac:dyDescent="0.25"/>
  <cols>
    <col min="8" max="8" width="11.5703125" customWidth="1"/>
    <col min="9" max="9" width="12" bestFit="1" customWidth="1"/>
    <col min="12" max="12" width="18.42578125" customWidth="1"/>
    <col min="13" max="13" width="12.28515625" customWidth="1"/>
  </cols>
  <sheetData>
    <row r="1" spans="5:16" x14ac:dyDescent="0.25">
      <c r="H1" s="1"/>
      <c r="I1" s="1"/>
      <c r="P1" s="2"/>
    </row>
    <row r="4" spans="5:16" x14ac:dyDescent="0.25">
      <c r="H4" s="1"/>
      <c r="I4" s="1"/>
    </row>
    <row r="9" spans="5:16" x14ac:dyDescent="0.25">
      <c r="L9" s="4"/>
    </row>
    <row r="15" spans="5:16" x14ac:dyDescent="0.25">
      <c r="E15" t="s">
        <v>9</v>
      </c>
      <c r="F15">
        <v>150</v>
      </c>
    </row>
    <row r="16" spans="5:16" x14ac:dyDescent="0.25">
      <c r="E16" t="s">
        <v>0</v>
      </c>
      <c r="F16">
        <v>0.15</v>
      </c>
      <c r="L16">
        <f>142.48/150</f>
        <v>0.94986666666666664</v>
      </c>
    </row>
    <row r="17" spans="5:12" x14ac:dyDescent="0.25">
      <c r="E17" t="s">
        <v>10</v>
      </c>
      <c r="F17">
        <v>10</v>
      </c>
      <c r="L17">
        <f>1-L16</f>
        <v>5.0133333333333363E-2</v>
      </c>
    </row>
    <row r="21" spans="5:12" x14ac:dyDescent="0.25">
      <c r="F21" t="s">
        <v>4</v>
      </c>
      <c r="G21" t="s">
        <v>5</v>
      </c>
      <c r="H21" t="s">
        <v>8</v>
      </c>
      <c r="I21" t="s">
        <v>2</v>
      </c>
      <c r="J21" t="s">
        <v>3</v>
      </c>
      <c r="K21" t="s">
        <v>11</v>
      </c>
      <c r="L21" t="s">
        <v>13</v>
      </c>
    </row>
    <row r="22" spans="5:12" x14ac:dyDescent="0.25">
      <c r="E22" t="s">
        <v>7</v>
      </c>
      <c r="F22" s="5">
        <v>5.0111247924158477E-2</v>
      </c>
      <c r="G22">
        <f>F22*$F$15</f>
        <v>7.5166871886237718</v>
      </c>
      <c r="H22">
        <f>41+MAX(G22-50,0)</f>
        <v>41</v>
      </c>
      <c r="I22">
        <f>EXP(-$F$16*(H22-$H$24-$F$17))</f>
        <v>1.1836760038123595</v>
      </c>
      <c r="J22">
        <f>I22-1</f>
        <v>0.18367600381235949</v>
      </c>
      <c r="K22">
        <f>J22/(J22+J23)</f>
        <v>5.0111244063439656E-2</v>
      </c>
      <c r="L22">
        <f>(K22-F22)^2</f>
        <v>1.4905149815015892E-17</v>
      </c>
    </row>
    <row r="23" spans="5:12" x14ac:dyDescent="0.25">
      <c r="E23" t="s">
        <v>6</v>
      </c>
      <c r="F23" s="5">
        <v>0.94988875874250811</v>
      </c>
      <c r="G23">
        <f>F23*$F$15</f>
        <v>142.48331381137621</v>
      </c>
      <c r="H23">
        <f>30+0.05*MAX(G23-100,0)</f>
        <v>32.124165690568809</v>
      </c>
      <c r="I23">
        <f>EXP(-$F$16*(H23-$H$24-$F$17))</f>
        <v>4.4816890703380645</v>
      </c>
      <c r="J23">
        <f>I23-1</f>
        <v>3.4816890703380645</v>
      </c>
      <c r="K23">
        <f>J23/(J23+J22)</f>
        <v>0.9498887559365603</v>
      </c>
      <c r="L23">
        <f>(K23-F23)^2</f>
        <v>7.8733430980675687E-18</v>
      </c>
    </row>
    <row r="24" spans="5:12" x14ac:dyDescent="0.25">
      <c r="G24" t="s">
        <v>12</v>
      </c>
      <c r="H24">
        <f>MIN(H22:H23)</f>
        <v>32.124165690568809</v>
      </c>
      <c r="L24">
        <f>SUM(L22:L23)</f>
        <v>2.2778492913083461E-17</v>
      </c>
    </row>
    <row r="25" spans="5:12" x14ac:dyDescent="0.25">
      <c r="G25">
        <f>SUM(G22:G23)</f>
        <v>150.00000099999997</v>
      </c>
    </row>
    <row r="52" spans="8:19" s="3" customFormat="1" x14ac:dyDescent="0.25">
      <c r="H52"/>
      <c r="I52"/>
      <c r="J52"/>
      <c r="K52"/>
      <c r="L52"/>
      <c r="M52"/>
      <c r="N52"/>
      <c r="O52"/>
      <c r="P52"/>
      <c r="Q52"/>
      <c r="R52"/>
      <c r="S5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6:J12"/>
  <sheetViews>
    <sheetView tabSelected="1" zoomScale="115" zoomScaleNormal="115" workbookViewId="0">
      <selection activeCell="N15" sqref="N15"/>
    </sheetView>
  </sheetViews>
  <sheetFormatPr defaultRowHeight="15" x14ac:dyDescent="0.25"/>
  <cols>
    <col min="8" max="9" width="13.140625" bestFit="1" customWidth="1"/>
    <col min="10" max="10" width="9.5703125" customWidth="1"/>
  </cols>
  <sheetData>
    <row r="6" spans="5:10" ht="15.75" thickBot="1" x14ac:dyDescent="0.3"/>
    <row r="7" spans="5:10" ht="48" thickBot="1" x14ac:dyDescent="0.3">
      <c r="E7" s="6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</row>
    <row r="8" spans="5:10" ht="16.5" thickBot="1" x14ac:dyDescent="0.3">
      <c r="E8" s="9" t="s">
        <v>1</v>
      </c>
      <c r="F8" s="8" t="s">
        <v>6</v>
      </c>
      <c r="G8" s="8" t="s">
        <v>20</v>
      </c>
      <c r="H8" s="8">
        <v>150</v>
      </c>
      <c r="I8" s="8">
        <v>32.5</v>
      </c>
      <c r="J8" s="9">
        <f>I8*H8</f>
        <v>4875</v>
      </c>
    </row>
    <row r="9" spans="5:10" ht="16.5" thickBot="1" x14ac:dyDescent="0.3">
      <c r="E9" s="10"/>
      <c r="F9" s="8" t="s">
        <v>7</v>
      </c>
      <c r="G9" s="8" t="s">
        <v>21</v>
      </c>
      <c r="H9" s="8" t="s">
        <v>22</v>
      </c>
      <c r="I9" s="12" t="s">
        <v>24</v>
      </c>
      <c r="J9" s="10"/>
    </row>
    <row r="10" spans="5:10" ht="16.5" thickBot="1" x14ac:dyDescent="0.3">
      <c r="E10" s="9" t="s">
        <v>23</v>
      </c>
      <c r="F10" s="8" t="s">
        <v>6</v>
      </c>
      <c r="G10" s="8" t="s">
        <v>20</v>
      </c>
      <c r="H10" s="13">
        <f>After!$G$23</f>
        <v>142.48331381137621</v>
      </c>
      <c r="I10" s="13">
        <f>After!H23</f>
        <v>32.124165690568809</v>
      </c>
      <c r="J10" s="14">
        <f>H10*I10+H11*I11</f>
        <v>4885.3417557515349</v>
      </c>
    </row>
    <row r="11" spans="5:10" ht="16.5" thickBot="1" x14ac:dyDescent="0.3">
      <c r="E11" s="10"/>
      <c r="F11" s="8" t="s">
        <v>7</v>
      </c>
      <c r="G11" s="8" t="s">
        <v>20</v>
      </c>
      <c r="H11" s="13">
        <f>After!G22</f>
        <v>7.5166871886237718</v>
      </c>
      <c r="I11" s="13">
        <f>After!H22</f>
        <v>41</v>
      </c>
      <c r="J11" s="15"/>
    </row>
    <row r="12" spans="5:10" ht="15.75" x14ac:dyDescent="0.25">
      <c r="E12" s="11"/>
    </row>
  </sheetData>
  <mergeCells count="4">
    <mergeCell ref="E8:E9"/>
    <mergeCell ref="J8:J9"/>
    <mergeCell ref="E10:E11"/>
    <mergeCell ref="J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</vt:lpstr>
      <vt:lpstr>TableInThePaper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2021-04-03T13:32:15Z</dcterms:modified>
</cp:coreProperties>
</file>