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%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4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Appliance Category Growth Analysis (2014-2024)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'Sheet1'!$A$2:$A$12</f>
            </numRef>
          </cat>
          <val>
            <numRef>
              <f>'Sheet1'!$B$2:$B$12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'Sheet1'!$A$2:$A$12</f>
            </numRef>
          </cat>
          <val>
            <numRef>
              <f>'Sheet1'!$C$2:$C$12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'Sheet1'!$A$2:$A$12</f>
            </numRef>
          </cat>
          <val>
            <numRef>
              <f>'Sheet1'!$D$2:$D$12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'Sheet1'!$A$2:$A$12</f>
            </numRef>
          </cat>
          <val>
            <numRef>
              <f>'Sheet1'!$E$2:$E$12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'Sheet1'!$A$2:$A$12</f>
            </numRef>
          </cat>
          <val>
            <numRef>
              <f>'Sheet1'!$F$2:$F$12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Electric 50%</t>
        </is>
      </c>
      <c r="C1" s="1" t="inlineStr">
        <is>
          <t>Construction 30%</t>
        </is>
      </c>
      <c r="D1" s="1" t="inlineStr">
        <is>
          <t>Furniture 20%</t>
        </is>
      </c>
      <c r="E1" s="1" t="inlineStr">
        <is>
          <t>Appliance Total</t>
        </is>
      </c>
      <c r="F1" s="1" t="inlineStr">
        <is>
          <t>Growth Rate</t>
        </is>
      </c>
    </row>
    <row r="2">
      <c r="A2" t="n">
        <v>2014</v>
      </c>
      <c r="B2" s="2">
        <f>342107.7191625384*0.5</f>
        <v/>
      </c>
      <c r="C2" s="2">
        <f>5319.836457699379*1000*0.3</f>
        <v/>
      </c>
      <c r="D2" s="2">
        <f>42050.906588215*0.2</f>
        <v/>
      </c>
      <c r="E2" s="2">
        <f>B2+C2+D2</f>
        <v/>
      </c>
      <c r="F2" t="inlineStr">
        <is>
          <t>N/A</t>
        </is>
      </c>
    </row>
    <row r="3">
      <c r="A3" t="n">
        <v>2015</v>
      </c>
      <c r="B3" s="2">
        <f>358552.41150796344*0.5</f>
        <v/>
      </c>
      <c r="C3" s="2">
        <f>5592.5721435003525*1000*0.3</f>
        <v/>
      </c>
      <c r="D3" s="2">
        <f>44111.78030022254*0.2</f>
        <v/>
      </c>
      <c r="E3" s="2">
        <f>B3+C3+D3</f>
        <v/>
      </c>
      <c r="F3" s="3">
        <f>(E3-E2)/E2*100</f>
        <v/>
      </c>
    </row>
    <row r="4">
      <c r="A4" t="n">
        <v>2016</v>
      </c>
      <c r="B4" s="2">
        <f>379331.34470816527*0.5</f>
        <v/>
      </c>
      <c r="C4" s="2">
        <f>5921.518759207255*1000*0.3</f>
        <v/>
      </c>
      <c r="D4" s="2">
        <f>46420.701662578394*0.2</f>
        <v/>
      </c>
      <c r="E4" s="2">
        <f>B4+C4+D4</f>
        <v/>
      </c>
      <c r="F4" s="3">
        <f>(E4-E3)/E3*100</f>
        <v/>
      </c>
    </row>
    <row r="5">
      <c r="A5" t="n">
        <v>2017</v>
      </c>
      <c r="B5" s="2">
        <f>411597.7359131227*0.5</f>
        <v/>
      </c>
      <c r="C5" s="2">
        <f>6166.446582962583*1000*0.3</f>
        <v/>
      </c>
      <c r="D5" s="2">
        <f>49469.57275245701*0.2</f>
        <v/>
      </c>
      <c r="E5" s="2">
        <f>B5+C5+D5</f>
        <v/>
      </c>
      <c r="F5" s="3">
        <f>(E5-E4)/E4*100</f>
        <v/>
      </c>
    </row>
    <row r="6">
      <c r="A6" t="n">
        <v>2018</v>
      </c>
      <c r="B6" s="2">
        <f>434236.0045253139*0.5</f>
        <v/>
      </c>
      <c r="C6" s="2">
        <f>6423.278390430157*1000*0.3</f>
        <v/>
      </c>
      <c r="D6" s="2">
        <f>51479.91710742547*0.2</f>
        <v/>
      </c>
      <c r="E6" s="2">
        <f>B6+C6+D6</f>
        <v/>
      </c>
      <c r="F6" s="3">
        <f>(E6-E5)/E5*100</f>
        <v/>
      </c>
    </row>
    <row r="7">
      <c r="A7" t="n">
        <v>2019</v>
      </c>
      <c r="B7" s="2">
        <f>463602.6703354453*0.5</f>
        <v/>
      </c>
      <c r="C7" s="2">
        <f>6654.48128215732*1000*0.3</f>
        <v/>
      </c>
      <c r="D7" s="2">
        <f>52813.74177530104*0.2</f>
        <v/>
      </c>
      <c r="E7" s="2">
        <f>B7+C7+D7</f>
        <v/>
      </c>
      <c r="F7" s="3">
        <f>(E7-E6)/E6*100</f>
        <v/>
      </c>
    </row>
    <row r="8">
      <c r="A8" t="n">
        <v>2020</v>
      </c>
      <c r="B8" s="2">
        <f>486220.6809761241*0.5</f>
        <v/>
      </c>
      <c r="C8" s="2">
        <f>6788.058172718769*1000*0.3</f>
        <v/>
      </c>
      <c r="D8" s="2">
        <f>50442.6519447534*0.2</f>
        <v/>
      </c>
      <c r="E8" s="2">
        <f>B8+C8+D8</f>
        <v/>
      </c>
      <c r="F8" s="3">
        <f>(E8-E7)/E7*100</f>
        <v/>
      </c>
    </row>
    <row r="9">
      <c r="A9" t="n">
        <v>2021</v>
      </c>
      <c r="B9" s="2">
        <f>557979.077*0.5</f>
        <v/>
      </c>
      <c r="C9" s="2">
        <f>6847.533906979786*1000*0.3</f>
        <v/>
      </c>
      <c r="D9" s="2">
        <f>55034.405999999995*0.2</f>
        <v/>
      </c>
      <c r="E9" s="2">
        <f>B9+C9+D9</f>
        <v/>
      </c>
      <c r="F9" s="3">
        <f>(E9-E8)/E8*100</f>
        <v/>
      </c>
    </row>
    <row r="10">
      <c r="A10" t="n">
        <v>2022</v>
      </c>
      <c r="B10" s="2">
        <f>610144.5085840949*0.5</f>
        <v/>
      </c>
      <c r="C10" s="2">
        <f>7095.334934747884*1000*0.3</f>
        <v/>
      </c>
      <c r="D10" s="2">
        <f>52525.924627890534*0.2</f>
        <v/>
      </c>
      <c r="E10" s="2">
        <f>B10+C10+D10</f>
        <v/>
      </c>
      <c r="F10" s="3">
        <f>(E10-E9)/E9*100</f>
        <v/>
      </c>
    </row>
    <row r="11">
      <c r="A11" t="n">
        <v>2023</v>
      </c>
      <c r="B11" s="2">
        <f>670492.8028372353*0.5</f>
        <v/>
      </c>
      <c r="C11" s="2">
        <f>7319.210194782733*1000*0.3</f>
        <v/>
      </c>
      <c r="D11" s="2">
        <f>49611.85590582785*0.2</f>
        <v/>
      </c>
      <c r="E11" s="2">
        <f>B11+C11+D11</f>
        <v/>
      </c>
      <c r="F11" s="3">
        <f>(E11-E10)/E10*100</f>
        <v/>
      </c>
    </row>
    <row r="12">
      <c r="A12" t="n">
        <v>2024</v>
      </c>
      <c r="B12" s="2">
        <f>697769.4810775969*0.5</f>
        <v/>
      </c>
      <c r="C12" s="2">
        <f>7434.286931356872*1000*0.3</f>
        <v/>
      </c>
      <c r="D12" s="2">
        <f>51261.286177829*0.2</f>
        <v/>
      </c>
      <c r="E12" s="2">
        <f>B12+C12+D12</f>
        <v/>
      </c>
      <c r="F12" s="3">
        <f>(E12-E11)/E11*100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 Conversion Summary</t>
        </is>
      </c>
    </row>
    <row r="2"/>
    <row r="3">
      <c r="A3" t="inlineStr">
        <is>
          <t>Original Market Categories converted to Company Internal Categories:</t>
        </is>
      </c>
    </row>
    <row r="4">
      <c r="A4" t="inlineStr">
        <is>
          <t>- Electric → Appliance (50% weight)</t>
        </is>
      </c>
    </row>
    <row r="5">
      <c r="A5" t="inlineStr">
        <is>
          <t>- Construction → Appliance (30% weight)</t>
        </is>
      </c>
    </row>
    <row r="6">
      <c r="A6" t="inlineStr">
        <is>
          <t>- Furniture → Appliance (20% weight)</t>
        </is>
      </c>
    </row>
    <row r="7"/>
    <row r="8">
      <c r="A8" t="inlineStr">
        <is>
          <t>Appliance Total = Electric*0.5 + Construction*0.3 + Furniture*0.2</t>
        </is>
      </c>
    </row>
    <row r="9"/>
    <row r="10">
      <c r="A10" t="inlineStr">
        <is>
          <t>Growth Rate = (Current Year - Previous Year) / Previous Year * 100</t>
        </is>
      </c>
    </row>
    <row r="11"/>
    <row r="12">
      <c r="A12" t="inlineStr">
        <is>
          <t>Time Period: 2014-2024</t>
        </is>
      </c>
    </row>
    <row r="13">
      <c r="A13" t="inlineStr">
        <is>
          <t>Growth rates calculated for years 2015-2024 (10 data points)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2025-07-28T15:37:04Z</dcterms:created>
  <dcterms:modified xmlns:dcterms="http://purl.org/dc/terms/" xmlns:xsi="http://www.w3.org/2001/XMLSchema-instance" xsi:type="dcterms:W3CDTF">2025-07-28T15:42:44Z</dcterms:modified>
</cp:coreProperties>
</file>